
<file path=[Content_Types].xml><?xml version="1.0" encoding="utf-8"?>
<Types xmlns="http://schemas.openxmlformats.org/package/2006/content-types">
  <Override PartName="/xl/ctrlProps/ctrlProp78.xml" ContentType="application/vnd.ms-excel.controlproperties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trlProps/ctrlProp169.xml" ContentType="application/vnd.ms-excel.controlproperties+xml"/>
  <Override PartName="/xl/ctrlProps/ctrlProp67.xml" ContentType="application/vnd.ms-excel.controlproperties+xml"/>
  <Override PartName="/xl/ctrlProps/ctrlProp194.xml" ContentType="application/vnd.ms-excel.controlproperties+xml"/>
  <Override PartName="/xl/ctrlProps/ctrlProp147.xml" ContentType="application/vnd.ms-excel.controlproperties+xml"/>
  <Override PartName="/xl/ctrlProps/ctrlProp158.xml" ContentType="application/vnd.ms-excel.controlproperties+xml"/>
  <Override PartName="/xl/ctrlProps/ctrlProp92.xml" ContentType="application/vnd.ms-excel.controlproperties+xml"/>
  <Override PartName="/xl/ctrlProps/ctrlProp56.xml" ContentType="application/vnd.ms-excel.controlproperties+xml"/>
  <Override PartName="/xl/ctrlProps/ctrlProp45.xml" ContentType="application/vnd.ms-excel.controlproperties+xml"/>
  <Override PartName="/xl/ctrlProps/ctrlProp210.xml" ContentType="application/vnd.ms-excel.controlproperties+xml"/>
  <Default Extension="xml" ContentType="application/xml"/>
  <Override PartName="/xl/drawings/drawing2.xml" ContentType="application/vnd.openxmlformats-officedocument.drawing+xml"/>
  <Override PartName="/xl/ctrlProps/ctrlProp136.xml" ContentType="application/vnd.ms-excel.controlproperties+xml"/>
  <Override PartName="/xl/ctrlProps/ctrlProp183.xml" ContentType="application/vnd.ms-excel.controlproperties+xml"/>
  <Override PartName="/xl/ctrlProps/ctrlProp81.xml" ContentType="application/vnd.ms-excel.controlproperties+xml"/>
  <Override PartName="/xl/ctrlProps/ctrlProp34.xml" ContentType="application/vnd.ms-excel.controlproperties+xml"/>
  <Override PartName="/xl/worksheets/sheet3.xml" ContentType="application/vnd.openxmlformats-officedocument.spreadsheetml.worksheet+xml"/>
  <Override PartName="/xl/ctrlProps/ctrlProp125.xml" ContentType="application/vnd.ms-excel.controlproperties+xml"/>
  <Override PartName="/xl/ctrlProps/ctrlProp172.xml" ContentType="application/vnd.ms-excel.controlproperties+xml"/>
  <Override PartName="/xl/ctrlProps/ctrlProp70.xml" ContentType="application/vnd.ms-excel.controlproperties+xml"/>
  <Override PartName="/xl/ctrlProps/ctrlProp23.xml" ContentType="application/vnd.ms-excel.controlproperties+xml"/>
  <Override PartName="/xl/ctrlProps/ctrlProp103.xml" ContentType="application/vnd.ms-excel.controlproperties+xml"/>
  <Override PartName="/xl/ctrlProps/ctrlProp150.xml" ContentType="application/vnd.ms-excel.controlproperties+xml"/>
  <Override PartName="/xl/ctrlProps/ctrlProp114.xml" ContentType="application/vnd.ms-excel.controlproperties+xml"/>
  <Override PartName="/xl/ctrlProps/ctrlProp161.xml" ContentType="application/vnd.ms-excel.controlproperties+xml"/>
  <Override PartName="/xl/ctrlProps/ctrlProp12.xml" ContentType="application/vnd.ms-excel.controlproperties+xml"/>
  <Override PartName="/xl/ctrlProps/ctrlProp2.xml" ContentType="application/vnd.ms-excel.controlproperties+xml"/>
  <Override PartName="/xl/ctrlProps/ctrlProp215.xml" ContentType="application/vnd.ms-excel.controlproperties+xml"/>
  <Override PartName="/xl/ctrlProps/ctrlProp199.xml" ContentType="application/vnd.ms-excel.controlproperties+xml"/>
  <Override PartName="/xl/ctrlProps/ctrlProp204.xml" ContentType="application/vnd.ms-excel.controlproperties+xml"/>
  <Override PartName="/xl/ctrlProps/ctrlProp97.xml" ContentType="application/vnd.ms-excel.controlproperties+xml"/>
  <Override PartName="/xl/ctrlProps/ctrlProp177.xml" ContentType="application/vnd.ms-excel.controlproperties+xml"/>
  <Override PartName="/xl/ctrlProps/ctrlProp188.xml" ContentType="application/vnd.ms-excel.controlproperties+xml"/>
  <Override PartName="/xl/ctrlProps/ctrlProp75.xml" ContentType="application/vnd.ms-excel.controlproperties+xml"/>
  <Override PartName="/xl/ctrlProps/ctrlProp86.xml" ContentType="application/vnd.ms-excel.controlproperties+xml"/>
  <Override PartName="/xl/ctrlProps/ctrlProp39.xml" ContentType="application/vnd.ms-excel.controlproperties+xml"/>
  <Override PartName="/xl/ctrlProps/ctrlProp28.xml" ContentType="application/vnd.ms-excel.controlproperties+xml"/>
  <Override PartName="/xl/worksheets/sheet8.xml" ContentType="application/vnd.openxmlformats-officedocument.spreadsheetml.worksheet+xml"/>
  <Override PartName="/xl/ctrlProps/ctrlProp119.xml" ContentType="application/vnd.ms-excel.controlproperties+xml"/>
  <Override PartName="/xl/ctrlProps/ctrlProp166.xml" ContentType="application/vnd.ms-excel.controlproperties+xml"/>
  <Override PartName="/xl/ctrlProps/ctrlProp17.xml" ContentType="application/vnd.ms-excel.controlproperties+xml"/>
  <Override PartName="/xl/ctrlProps/ctrlProp64.xml" ContentType="application/vnd.ms-excel.contro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trlProps/ctrlProp126.xml" ContentType="application/vnd.ms-excel.controlproperties+xml"/>
  <Override PartName="/xl/ctrlProps/ctrlProp155.xml" ContentType="application/vnd.ms-excel.controlproperties+xml"/>
  <Override PartName="/xl/ctrlProps/ctrlProp108.xml" ContentType="application/vnd.ms-excel.controlproperties+xml"/>
  <Override PartName="/xl/ctrlProps/ctrlProp137.xml" ContentType="application/vnd.ms-excel.controlproperties+xml"/>
  <Override PartName="/xl/ctrlProps/ctrlProp173.xml" ContentType="application/vnd.ms-excel.controlproperties+xml"/>
  <Override PartName="/xl/ctrlProps/ctrlProp184.xml" ContentType="application/vnd.ms-excel.controlproperties+xml"/>
  <Override PartName="/xl/ctrlProps/ctrlProp71.xml" ContentType="application/vnd.ms-excel.controlproperties+xml"/>
  <Override PartName="/xl/ctrlProps/ctrlProp82.xml" ContentType="application/vnd.ms-excel.controlproperties+xml"/>
  <Override PartName="/xl/ctrlProps/ctrlProp35.xml" ContentType="application/vnd.ms-excel.controlproperties+xml"/>
  <Override PartName="/xl/ctrlProps/ctrlProp24.xml" ContentType="application/vnd.ms-excel.controlproperties+xml"/>
  <Override PartName="/xl/ctrlProps/ctrlProp53.xml" ContentType="application/vnd.ms-excel.controlproperties+xml"/>
  <Override PartName="/docProps/app.xml" ContentType="application/vnd.openxmlformats-officedocument.extended-properties+xml"/>
  <Override PartName="/xl/ctrlProps/ctrlProp191.xml" ContentType="application/vnd.ms-excel.controlproperties+xml"/>
  <Override PartName="/xl/ctrlProps/ctrlProp115.xml" ContentType="application/vnd.ms-excel.controlproperties+xml"/>
  <Override PartName="/xl/ctrlProps/ctrlProp144.xml" ContentType="application/vnd.ms-excel.controlproperties+xml"/>
  <Override PartName="/xl/ctrlProps/ctrlProp162.xml" ContentType="application/vnd.ms-excel.controlproperties+xml"/>
  <Override PartName="/xl/ctrlProps/ctrlProp13.xml" ContentType="application/vnd.ms-excel.controlproperties+xml"/>
  <Override PartName="/xl/ctrlProps/ctrlProp42.xml" ContentType="application/vnd.ms-excel.controlproperties+xml"/>
  <Override PartName="/xl/ctrlProps/ctrlProp7.xml" ContentType="application/vnd.ms-excel.controlproperties+xml"/>
  <Override PartName="/xl/ctrlProps/ctrlProp60.xml" ContentType="application/vnd.ms-excel.controlproperties+xml"/>
  <Default Extension="vml" ContentType="application/vnd.openxmlformats-officedocument.vmlDrawing"/>
  <Override PartName="/xl/calcChain.xml" ContentType="application/vnd.openxmlformats-officedocument.spreadsheetml.calcChain+xml"/>
  <Override PartName="/xl/ctrlProps/ctrlProp122.xml" ContentType="application/vnd.ms-excel.controlproperties+xml"/>
  <Override PartName="/xl/ctrlProps/ctrlProp104.xml" ContentType="application/vnd.ms-excel.controlproperties+xml"/>
  <Override PartName="/xl/ctrlProps/ctrlProp151.xml" ContentType="application/vnd.ms-excel.controlproperties+xml"/>
  <Override PartName="/xl/ctrlProps/ctrlProp133.xml" ContentType="application/vnd.ms-excel.controlproperties+xml"/>
  <Override PartName="/xl/ctrlProps/ctrlProp180.xml" ContentType="application/vnd.ms-excel.controlproperties+xml"/>
  <Override PartName="/xl/ctrlProps/ctrlProp31.xml" ContentType="application/vnd.ms-excel.controlproperties+xml"/>
  <Override PartName="/xl/ctrlProps/ctrlProp20.xml" ContentType="application/vnd.ms-excel.controlproperties+xml"/>
  <Override PartName="/xl/ctrlProps/ctrlProp111.xml" ContentType="application/vnd.ms-excel.controlproperties+xml"/>
  <Override PartName="/xl/ctrlProps/ctrlProp140.xml" ContentType="application/vnd.ms-excel.controlproperties+xml"/>
  <Override PartName="/xl/ctrlProps/ctrlProp3.xml" ContentType="application/vnd.ms-excel.controlproperties+xml"/>
  <Override PartName="/xl/ctrlProps/ctrlProp209.xml" ContentType="application/vnd.ms-excel.controlproperties+xml"/>
  <Override PartName="/xl/ctrlProps/ctrlProp98.xml" ContentType="application/vnd.ms-excel.controlproperties+xml"/>
  <Override PartName="/xl/ctrlProps/ctrlProp100.xml" ContentType="application/vnd.ms-excel.controlproperties+xml"/>
  <Override PartName="/xl/ctrlProps/ctrlProp216.xml" ContentType="application/vnd.ms-excel.controlproperties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trlProps/ctrlProp205.xml" ContentType="application/vnd.ms-excel.controlproperties+xml"/>
  <Override PartName="/xl/ctrlProps/ctrlProp189.xml" ContentType="application/vnd.ms-excel.controlproperties+xml"/>
  <Override PartName="/xl/ctrlProps/ctrlProp87.xml" ContentType="application/vnd.ms-excel.controlproperties+xml"/>
  <Override PartName="/xl/ctrlProps/ctrlProp69.xml" ContentType="application/vnd.ms-excel.controlproperti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trlProps/ctrlProp196.xml" ContentType="application/vnd.ms-excel.controlproperties+xml"/>
  <Override PartName="/xl/ctrlProps/ctrlProp149.xml" ContentType="application/vnd.ms-excel.controlproperties+xml"/>
  <Override PartName="/xl/ctrlProps/ctrlProp178.xml" ContentType="application/vnd.ms-excel.controlproperties+xml"/>
  <Override PartName="/xl/ctrlProps/ctrlProp76.xml" ContentType="application/vnd.ms-excel.controlproperties+xml"/>
  <Override PartName="/xl/ctrlProps/ctrlProp94.xml" ContentType="application/vnd.ms-excel.controlproperties+xml"/>
  <Override PartName="/xl/ctrlProps/ctrlProp29.xml" ContentType="application/vnd.ms-excel.controlproperties+xml"/>
  <Override PartName="/xl/ctrlProps/ctrlProp47.xml" ContentType="application/vnd.ms-excel.controlproperties+xml"/>
  <Override PartName="/xl/ctrlProps/ctrlProp58.xml" ContentType="application/vnd.ms-excel.controlproperties+xml"/>
  <Override PartName="/xl/ctrlProps/ctrlProp212.xml" ContentType="application/vnd.ms-excel.controlproperties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trlProps/ctrlProp201.xml" ContentType="application/vnd.ms-excel.controlproperties+xml"/>
  <Override PartName="/xl/ctrlProps/ctrlProp138.xml" ContentType="application/vnd.ms-excel.controlproperties+xml"/>
  <Override PartName="/xl/ctrlProps/ctrlProp167.xml" ContentType="application/vnd.ms-excel.controlproperties+xml"/>
  <Override PartName="/xl/ctrlProps/ctrlProp185.xml" ContentType="application/vnd.ms-excel.controlproperties+xml"/>
  <Override PartName="/xl/ctrlProps/ctrlProp83.xml" ContentType="application/vnd.ms-excel.controlproperties+xml"/>
  <Override PartName="/xl/ctrlProps/ctrlProp36.xml" ContentType="application/vnd.ms-excel.controlproperties+xml"/>
  <Override PartName="/xl/ctrlProps/ctrlProp18.xml" ContentType="application/vnd.ms-excel.controlproperties+xml"/>
  <Override PartName="/xl/ctrlProps/ctrlProp65.xml" ContentType="application/vnd.ms-excel.controlproperties+xml"/>
  <Default Extension="rels" ContentType="application/vnd.openxmlformats-package.relationships+xml"/>
  <Override PartName="/xl/worksheets/sheet5.xml" ContentType="application/vnd.openxmlformats-officedocument.spreadsheetml.worksheet+xml"/>
  <Override PartName="/xl/ctrlProps/ctrlProp192.xml" ContentType="application/vnd.ms-excel.controlproperties+xml"/>
  <Override PartName="/xl/ctrlProps/ctrlProp145.xml" ContentType="application/vnd.ms-excel.controlproperties+xml"/>
  <Override PartName="/xl/ctrlProps/ctrlProp127.xml" ContentType="application/vnd.ms-excel.controlproperties+xml"/>
  <Override PartName="/xl/ctrlProps/ctrlProp156.xml" ContentType="application/vnd.ms-excel.controlproperties+xml"/>
  <Override PartName="/xl/ctrlProps/ctrlProp109.xml" ContentType="application/vnd.ms-excel.controlproperties+xml"/>
  <Override PartName="/xl/ctrlProps/ctrlProp174.xml" ContentType="application/vnd.ms-excel.controlproperties+xml"/>
  <Override PartName="/xl/ctrlProps/ctrlProp72.xml" ContentType="application/vnd.ms-excel.controlproperties+xml"/>
  <Override PartName="/xl/ctrlProps/ctrlProp90.xml" ContentType="application/vnd.ms-excel.controlproperties+xml"/>
  <Override PartName="/xl/ctrlProps/ctrlProp25.xml" ContentType="application/vnd.ms-excel.controlproperties+xml"/>
  <Override PartName="/xl/ctrlProps/ctrlProp54.xml" ContentType="application/vnd.ms-excel.controlproperties+xml"/>
  <Override PartName="/xl/ctrlProps/ctrlProp43.xml" ContentType="application/vnd.ms-excel.controlproperties+xml"/>
  <Override PartName="/xl/ctrlProps/ctrlProp105.xml" ContentType="application/vnd.ms-excel.controlproperties+xml"/>
  <Override PartName="/xl/ctrlProps/ctrlProp134.xml" ContentType="application/vnd.ms-excel.controlproperties+xml"/>
  <Override PartName="/xl/ctrlProps/ctrlProp163.xml" ContentType="application/vnd.ms-excel.controlproperties+xml"/>
  <Override PartName="/xl/ctrlProps/ctrlProp116.xml" ContentType="application/vnd.ms-excel.controlproperties+xml"/>
  <Override PartName="/xl/ctrlProps/ctrlProp152.xml" ContentType="application/vnd.ms-excel.controlproperties+xml"/>
  <Override PartName="/xl/ctrlProps/ctrlProp181.xml" ContentType="application/vnd.ms-excel.controlproperties+xml"/>
  <Override PartName="/xl/ctrlProps/ctrlProp14.xml" ContentType="application/vnd.ms-excel.controlproperties+xml"/>
  <Override PartName="/xl/ctrlProps/ctrlProp8.xml" ContentType="application/vnd.ms-excel.controlproperties+xml"/>
  <Override PartName="/xl/ctrlProps/ctrlProp32.xml" ContentType="application/vnd.ms-excel.controlproperties+xml"/>
  <Override PartName="/xl/ctrlProps/ctrlProp50.xml" ContentType="application/vnd.ms-excel.controlproperties+xml"/>
  <Override PartName="/xl/ctrlProps/ctrlProp61.xml" ContentType="application/vnd.ms-excel.controlproperties+xml"/>
  <Override PartName="/xl/worksheets/sheet1.xml" ContentType="application/vnd.openxmlformats-officedocument.spreadsheetml.worksheet+xml"/>
  <Override PartName="/xl/ctrlProps/ctrlProp141.xml" ContentType="application/vnd.ms-excel.controlproperties+xml"/>
  <Override PartName="/xl/ctrlProps/ctrlProp123.xml" ContentType="application/vnd.ms-excel.controlproperties+xml"/>
  <Override PartName="/xl/ctrlProps/ctrlProp170.xml" ContentType="application/vnd.ms-excel.controlproperties+xml"/>
  <Override PartName="/xl/ctrlProps/ctrlProp21.xml" ContentType="application/vnd.ms-excel.controlproperties+xml"/>
  <Override PartName="/xl/ctrlProps/ctrlProp101.xml" ContentType="application/vnd.ms-excel.controlproperties+xml"/>
  <Override PartName="/xl/ctrlProps/ctrlProp130.xml" ContentType="application/vnd.ms-excel.controlproperties+xml"/>
  <Override PartName="/xl/ctrlProps/ctrlProp112.xml" ContentType="application/vnd.ms-excel.controlpropertie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217.xml" ContentType="application/vnd.ms-excel.controlproperties+xml"/>
  <Override PartName="/xl/ctrlProps/ctrlProp99.xml" ContentType="application/vnd.ms-excel.controlproperties+xml"/>
  <Override PartName="/xl/ctrlProps/ctrlProp206.xml" ContentType="application/vnd.ms-excel.controlproperties+xml"/>
  <Override PartName="/xl/ctrlProps/ctrlProp77.xml" ContentType="application/vnd.ms-excel.controlproperties+xml"/>
  <Override PartName="/xl/ctrlProps/ctrlProp88.xml" ContentType="application/vnd.ms-excel.controlproperties+xml"/>
  <Override PartName="/xl/ctrlProps/ctrlProp59.xml" ContentType="application/vnd.ms-excel.controlproperties+xml"/>
  <Override PartName="/xl/ctrlProps/ctrlProp213.xml" ContentType="application/vnd.ms-excel.controlproperties+xml"/>
  <Override PartName="/xl/ctrlProps/ctrlProp202.xml" ContentType="application/vnd.ms-excel.controlproperties+xml"/>
  <Override PartName="/xl/ctrlProps/ctrlProp197.xml" ContentType="application/vnd.ms-excel.controlproperties+xml"/>
  <Override PartName="/xl/ctrlProps/ctrlProp168.xml" ContentType="application/vnd.ms-excel.controlproperties+xml"/>
  <Override PartName="/xl/ctrlProps/ctrlProp179.xml" ContentType="application/vnd.ms-excel.controlproperties+xml"/>
  <Override PartName="/xl/ctrlProps/ctrlProp95.xml" ContentType="application/vnd.ms-excel.controlproperties+xml"/>
  <Override PartName="/xl/ctrlProps/ctrlProp66.xml" ContentType="application/vnd.ms-excel.controlproperties+xml"/>
  <Override PartName="/xl/ctrlProps/ctrlProp19.xml" ContentType="application/vnd.ms-excel.controlproperties+xml"/>
  <Override PartName="/xl/ctrlProps/ctrlProp48.xml" ContentType="application/vnd.ms-excel.controlproperties+xml"/>
  <Override PartName="/xl/ctrlProps/ctrlProp220.xml" ContentType="application/vnd.ms-excel.controlproperties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ctrlProps/ctrlProp139.xml" ContentType="application/vnd.ms-excel.controlproperties+xml"/>
  <Override PartName="/xl/ctrlProps/ctrlProp128.xml" ContentType="application/vnd.ms-excel.controlproperties+xml"/>
  <Override PartName="/xl/ctrlProps/ctrlProp157.xml" ContentType="application/vnd.ms-excel.controlproperties+xml"/>
  <Override PartName="/xl/ctrlProps/ctrlProp186.xml" ContentType="application/vnd.ms-excel.controlproperties+xml"/>
  <Override PartName="/xl/ctrlProps/ctrlProp175.xml" ContentType="application/vnd.ms-excel.controlproperties+xml"/>
  <Override PartName="/xl/ctrlProps/ctrlProp73.xml" ContentType="application/vnd.ms-excel.controlproperties+xml"/>
  <Override PartName="/xl/ctrlProps/ctrlProp84.xml" ContentType="application/vnd.ms-excel.controlproperties+xml"/>
  <Override PartName="/xl/ctrlProps/ctrlProp26.xml" ContentType="application/vnd.ms-excel.controlproperties+xml"/>
  <Override PartName="/xl/ctrlProps/ctrlProp37.xml" ContentType="application/vnd.ms-excel.controlproperties+xml"/>
  <Override PartName="/xl/ctrlProps/ctrlProp55.xml" ContentType="application/vnd.ms-excel.controlproperties+xml"/>
  <Override PartName="/xl/ctrlProps/ctrlProp193.xml" ContentType="application/vnd.ms-excel.controlproperties+xml"/>
  <Override PartName="/xl/ctrlProps/ctrlProp117.xml" ContentType="application/vnd.ms-excel.controlproperties+xml"/>
  <Override PartName="/xl/ctrlProps/ctrlProp146.xml" ContentType="application/vnd.ms-excel.controlproperties+xml"/>
  <Override PartName="/xl/ctrlProps/ctrlProp164.xml" ContentType="application/vnd.ms-excel.controlproperties+xml"/>
  <Override PartName="/xl/ctrlProps/ctrlProp91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44.xml" ContentType="application/vnd.ms-excel.controlproperties+xml"/>
  <Override PartName="/xl/ctrlProps/ctrlProp62.xml" ContentType="application/vnd.ms-excel.control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trlProps/ctrlProp124.xml" ContentType="application/vnd.ms-excel.controlproperties+xml"/>
  <Override PartName="/xl/ctrlProps/ctrlProp153.xml" ContentType="application/vnd.ms-excel.controlproperties+xml"/>
  <Override PartName="/xl/ctrlProps/ctrlProp106.xml" ContentType="application/vnd.ms-excel.controlproperties+xml"/>
  <Override PartName="/xl/ctrlProps/ctrlProp135.xml" ContentType="application/vnd.ms-excel.controlproperties+xml"/>
  <Override PartName="/xl/ctrlProps/ctrlProp171.xml" ContentType="application/vnd.ms-excel.controlproperties+xml"/>
  <Override PartName="/xl/ctrlProps/ctrlProp182.xml" ContentType="application/vnd.ms-excel.controlproperties+xml"/>
  <Override PartName="/xl/ctrlProps/ctrlProp80.xml" ContentType="application/vnd.ms-excel.controlproperties+xml"/>
  <Override PartName="/xl/ctrlProps/ctrlProp22.xml" ContentType="application/vnd.ms-excel.controlproperties+xml"/>
  <Override PartName="/xl/ctrlProps/ctrlProp33.xml" ContentType="application/vnd.ms-excel.controlproperties+xml"/>
  <Override PartName="/xl/ctrlProps/ctrlProp51.xml" ContentType="application/vnd.ms-excel.controlproperties+xml"/>
  <Override PartName="/xl/ctrlProps/ctrlProp113.xml" ContentType="application/vnd.ms-excel.controlproperties+xml"/>
  <Override PartName="/xl/ctrlProps/ctrlProp142.xml" ContentType="application/vnd.ms-excel.controlproperties+xml"/>
  <Override PartName="/xl/ctrlProps/ctrlProp160.xml" ContentType="application/vnd.ms-excel.controlproperties+xml"/>
  <Override PartName="/xl/ctrlProps/ctrlProp5.xml" ContentType="application/vnd.ms-excel.controlproperties+xml"/>
  <Override PartName="/xl/ctrlProps/ctrlProp11.xml" ContentType="application/vnd.ms-excel.controlproperties+xml"/>
  <Override PartName="/xl/ctrlProps/ctrlProp40.xml" ContentType="application/vnd.ms-excel.controlproperties+xml"/>
  <Override PartName="/xl/ctrlProps/ctrlProp131.xml" ContentType="application/vnd.ms-excel.controlproperties+xml"/>
  <Override PartName="/xl/ctrlProps/ctrlProp120.xml" ContentType="application/vnd.ms-excel.controlproperties+xml"/>
  <Override PartName="/xl/ctrlProps/ctrlProp102.xml" ContentType="application/vnd.ms-excel.controlproperties+xml"/>
  <Override PartName="/xl/ctrlProps/ctrlProp218.xml" ContentType="application/vnd.ms-excel.controlproperties+xml"/>
  <Override PartName="/xl/ctrlProps/ctrlProp89.xml" ContentType="application/vnd.ms-excel.controlproperties+xml"/>
  <Override PartName="/xl/ctrlProps/ctrlProp1.xml" ContentType="application/vnd.ms-excel.controlproperties+xml"/>
  <Override PartName="/xl/ctrlProps/ctrlProp207.xml" ContentType="application/vnd.ms-excel.controlproperties+xml"/>
  <Override PartName="/xl/ctrlProps/ctrlProp198.xml" ContentType="application/vnd.ms-excel.controlproperties+xml"/>
  <Override PartName="/xl/ctrlProps/ctrlProp96.xml" ContentType="application/vnd.ms-excel.controlproperties+xml"/>
  <Override PartName="/xl/ctrlProps/ctrlProp49.xml" ContentType="application/vnd.ms-excel.controlproperties+xml"/>
  <Override PartName="/xl/ctrlProps/ctrlProp214.xml" ContentType="application/vnd.ms-excel.controlproperties+xml"/>
  <Override PartName="/xl/ctrlProps/ctrlProp203.xml" ContentType="application/vnd.ms-excel.controlproperties+xml"/>
  <Override PartName="/xl/ctrlProps/ctrlProp187.xml" ContentType="application/vnd.ms-excel.controlproperties+xml"/>
  <Override PartName="/xl/ctrlProps/ctrlProp85.xml" ContentType="application/vnd.ms-excel.controlproperties+xml"/>
  <Override PartName="/xl/ctrlProps/ctrlProp38.xml" ContentType="application/vnd.ms-excel.controlproperties+xml"/>
  <Override PartName="/xl/worksheets/sheet7.xml" ContentType="application/vnd.openxmlformats-officedocument.spreadsheetml.worksheet+xml"/>
  <Override PartName="/xl/ctrlProps/ctrlProp129.xml" ContentType="application/vnd.ms-excel.controlproperties+xml"/>
  <Override PartName="/xl/ctrlProps/ctrlProp176.xml" ContentType="application/vnd.ms-excel.controlproperties+xml"/>
  <Override PartName="/xl/ctrlProps/ctrlProp74.xml" ContentType="application/vnd.ms-excel.controlproperties+xml"/>
  <Override PartName="/xl/ctrlProps/ctrlProp27.xml" ContentType="application/vnd.ms-excel.controlproperties+xml"/>
  <Override PartName="/xl/ctrlProps/ctrlProp118.xml" ContentType="application/vnd.ms-excel.controlproperties+xml"/>
  <Override PartName="/xl/ctrlProps/ctrlProp107.xml" ContentType="application/vnd.ms-excel.controlproperties+xml"/>
  <Override PartName="/xl/ctrlProps/ctrlProp165.xml" ContentType="application/vnd.ms-excel.controlproperties+xml"/>
  <Override PartName="/xl/ctrlProps/ctrlProp16.xml" ContentType="application/vnd.ms-excel.controlproperties+xml"/>
  <Override PartName="/xl/ctrlProps/ctrlProp52.xml" ContentType="application/vnd.ms-excel.controlproperties+xml"/>
  <Override PartName="/xl/ctrlProps/ctrlProp63.xml" ContentType="application/vnd.ms-excel.controlproperties+xml"/>
  <Override PartName="/xl/ctrlProps/ctrlProp190.xml" ContentType="application/vnd.ms-excel.controlproperties+xml"/>
  <Override PartName="/xl/ctrlProps/ctrlProp143.xml" ContentType="application/vnd.ms-excel.controlproperties+xml"/>
  <Override PartName="/xl/ctrlProps/ctrlProp154.xml" ContentType="application/vnd.ms-excel.controlproperties+xml"/>
  <Override PartName="/xl/ctrlProps/ctrlProp41.xml" ContentType="application/vnd.ms-excel.controlproperties+xml"/>
  <Override PartName="/xl/ctrlProps/ctrlProp132.xml" ContentType="application/vnd.ms-excel.controlproperties+xml"/>
  <Override PartName="/xl/ctrlProps/ctrlProp30.xml" ContentType="application/vnd.ms-excel.controlproperties+xml"/>
  <Override PartName="/xl/ctrlProps/ctrlProp6.xml" ContentType="application/vnd.ms-excel.controlproperties+xml"/>
  <Override PartName="/xl/ctrlProps/ctrlProp219.xml" ContentType="application/vnd.ms-excel.controlproperties+xml"/>
  <Override PartName="/xl/sharedStrings.xml" ContentType="application/vnd.openxmlformats-officedocument.spreadsheetml.sharedStrings+xml"/>
  <Override PartName="/xl/ctrlProps/ctrlProp121.xml" ContentType="application/vnd.ms-excel.controlproperties+xml"/>
  <Override PartName="/xl/ctrlProps/ctrlProp208.xml" ContentType="application/vnd.ms-excel.controlproperties+xml"/>
  <Override PartName="/xl/ctrlProps/ctrlProp110.xml" ContentType="application/vnd.ms-excel.controlproperties+xml"/>
  <Default Extension="bin" ContentType="application/vnd.openxmlformats-officedocument.spreadsheetml.printerSettings"/>
  <Override PartName="/xl/ctrlProps/ctrlProp79.xml" ContentType="application/vnd.ms-excel.controlproperties+xml"/>
  <Override PartName="/xl/ctrlProps/ctrlProp68.xml" ContentType="application/vnd.ms-excel.controlproperties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ctrlProps/ctrlProp159.xml" ContentType="application/vnd.ms-excel.controlproperties+xml"/>
  <Override PartName="/xl/ctrlProps/ctrlProp57.xml" ContentType="application/vnd.ms-excel.controlproperties+xml"/>
  <Override PartName="/xl/ctrlProps/ctrlProp211.xml" ContentType="application/vnd.ms-excel.controlproperties+xml"/>
  <Override PartName="/xl/ctrlProps/ctrlProp195.xml" ContentType="application/vnd.ms-excel.controlproperties+xml"/>
  <Override PartName="/xl/ctrlProps/ctrlProp200.xml" ContentType="application/vnd.ms-excel.controlproperties+xml"/>
  <Override PartName="/xl/ctrlProps/ctrlProp148.xml" ContentType="application/vnd.ms-excel.controlproperties+xml"/>
  <Override PartName="/xl/ctrlProps/ctrlProp93.xml" ContentType="application/vnd.ms-excel.controlproperties+xml"/>
  <Override PartName="/xl/ctrlProps/ctrlProp46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" windowWidth="15030" windowHeight="7950" tabRatio="819" activeTab="14"/>
  </bookViews>
  <sheets>
    <sheet name="数据结构" sheetId="10" r:id="rId1"/>
    <sheet name="职业设计" sheetId="1" r:id="rId2"/>
    <sheet name="升级经验" sheetId="7" r:id="rId3"/>
    <sheet name="人物属性" sheetId="2" r:id="rId4"/>
    <sheet name="装备属性" sheetId="4" r:id="rId5"/>
    <sheet name="等级免伤" sheetId="5" r:id="rId6"/>
    <sheet name="宝石数值" sheetId="8" r:id="rId7"/>
    <sheet name="技能数值" sheetId="15" r:id="rId8"/>
    <sheet name="天赋属性点" sheetId="6" r:id="rId9"/>
    <sheet name="怪物数值" sheetId="12" r:id="rId10"/>
    <sheet name="强化成功率" sheetId="9" r:id="rId11"/>
    <sheet name="生活技能" sheetId="13" r:id="rId12"/>
    <sheet name="经济总表" sheetId="11" r:id="rId13"/>
    <sheet name="经济子表" sheetId="16" r:id="rId14"/>
    <sheet name="收费计算" sheetId="14" r:id="rId15"/>
  </sheets>
  <calcPr calcId="144525"/>
</workbook>
</file>

<file path=xl/calcChain.xml><?xml version="1.0" encoding="utf-8"?>
<calcChain xmlns="http://schemas.openxmlformats.org/spreadsheetml/2006/main">
  <c r="I53" i="14"/>
  <c r="I54"/>
  <c r="I55"/>
  <c r="I56"/>
  <c r="I57"/>
  <c r="I52"/>
  <c r="H57"/>
  <c r="H56"/>
  <c r="H55"/>
  <c r="H54"/>
  <c r="H53"/>
  <c r="H52"/>
  <c r="D39" i="10"/>
  <c r="D38"/>
  <c r="M13" i="1"/>
  <c r="A59" i="14" l="1"/>
  <c r="A53"/>
  <c r="A52"/>
  <c r="M72" i="15"/>
  <c r="D40" i="10" l="1"/>
  <c r="C40"/>
  <c r="H40" s="1"/>
  <c r="C39"/>
  <c r="H19"/>
  <c r="H18"/>
  <c r="H25"/>
  <c r="H24"/>
  <c r="E38"/>
  <c r="H3"/>
  <c r="H4"/>
  <c r="H5"/>
  <c r="H6"/>
  <c r="H7"/>
  <c r="H8"/>
  <c r="H9"/>
  <c r="H10"/>
  <c r="H11"/>
  <c r="H12"/>
  <c r="H13"/>
  <c r="H14"/>
  <c r="H15"/>
  <c r="H16"/>
  <c r="H17"/>
  <c r="H20"/>
  <c r="H21"/>
  <c r="H22"/>
  <c r="H23"/>
  <c r="H26"/>
  <c r="H2"/>
  <c r="C148" i="13"/>
  <c r="C6"/>
  <c r="C97"/>
  <c r="C155"/>
  <c r="C13"/>
  <c r="G44" i="14" l="1"/>
  <c r="A65" s="1"/>
  <c r="G36"/>
  <c r="A64" s="1"/>
  <c r="G28"/>
  <c r="A63" s="1"/>
  <c r="G20"/>
  <c r="A62" s="1"/>
  <c r="G12"/>
  <c r="A61" s="1"/>
  <c r="G4"/>
  <c r="A60" s="1"/>
  <c r="D11"/>
  <c r="D10"/>
  <c r="I17" i="16"/>
  <c r="L17" s="1"/>
  <c r="O17" s="1"/>
  <c r="R17" s="1"/>
  <c r="F17"/>
  <c r="D90" i="13"/>
  <c r="D148" s="1"/>
  <c r="F31" i="8"/>
  <c r="C4" i="13" s="1"/>
  <c r="G15" i="9"/>
  <c r="E29" s="1"/>
  <c r="E43" s="1"/>
  <c r="E57" s="1"/>
  <c r="B27"/>
  <c r="B26"/>
  <c r="B25"/>
  <c r="B24"/>
  <c r="B23"/>
  <c r="B22"/>
  <c r="B21"/>
  <c r="B20"/>
  <c r="B19"/>
  <c r="B18"/>
  <c r="B17"/>
  <c r="B16"/>
  <c r="B13"/>
  <c r="B12"/>
  <c r="B11"/>
  <c r="B10"/>
  <c r="B9"/>
  <c r="B8"/>
  <c r="B7"/>
  <c r="B6"/>
  <c r="B4"/>
  <c r="B3"/>
  <c r="B2"/>
  <c r="AB17"/>
  <c r="AB18"/>
  <c r="AB19"/>
  <c r="AB20"/>
  <c r="AB16"/>
  <c r="E15"/>
  <c r="D15"/>
  <c r="D29"/>
  <c r="D43" s="1"/>
  <c r="D57" s="1"/>
  <c r="C29"/>
  <c r="C43" s="1"/>
  <c r="C57" s="1"/>
  <c r="CX16" i="12"/>
  <c r="CL14"/>
  <c r="CA14"/>
  <c r="BP14"/>
  <c r="J2"/>
  <c r="AU39" i="6"/>
  <c r="AT28"/>
  <c r="AU28"/>
  <c r="AV28"/>
  <c r="AW28"/>
  <c r="AS28"/>
  <c r="H10"/>
  <c r="H11"/>
  <c r="H12"/>
  <c r="H13"/>
  <c r="H14"/>
  <c r="H15"/>
  <c r="H9"/>
  <c r="J50"/>
  <c r="AV50" s="1"/>
  <c r="H39"/>
  <c r="H50" s="1"/>
  <c r="AT50" s="1"/>
  <c r="I39"/>
  <c r="I50" s="1"/>
  <c r="I61" s="1"/>
  <c r="J39"/>
  <c r="AV39" s="1"/>
  <c r="K39"/>
  <c r="AW39" s="1"/>
  <c r="G39"/>
  <c r="AS39" s="1"/>
  <c r="J25" i="7"/>
  <c r="P8" i="14"/>
  <c r="E96" i="1"/>
  <c r="C25"/>
  <c r="J14"/>
  <c r="J11"/>
  <c r="J12"/>
  <c r="J10"/>
  <c r="H14"/>
  <c r="H11"/>
  <c r="H12"/>
  <c r="H10"/>
  <c r="F14"/>
  <c r="F11"/>
  <c r="F12"/>
  <c r="F10"/>
  <c r="D14"/>
  <c r="D11"/>
  <c r="D12"/>
  <c r="D10"/>
  <c r="B14"/>
  <c r="B11"/>
  <c r="B12"/>
  <c r="B10"/>
  <c r="E9"/>
  <c r="G9" s="1"/>
  <c r="I9" s="1"/>
  <c r="K9" s="1"/>
  <c r="G48" i="14"/>
  <c r="A89" s="1"/>
  <c r="G47"/>
  <c r="A88" s="1"/>
  <c r="G46"/>
  <c r="A87" s="1"/>
  <c r="G45"/>
  <c r="A86" s="1"/>
  <c r="G40"/>
  <c r="A85" s="1"/>
  <c r="G39"/>
  <c r="A84" s="1"/>
  <c r="G38"/>
  <c r="A83" s="1"/>
  <c r="G37"/>
  <c r="A82" s="1"/>
  <c r="G32"/>
  <c r="A81" s="1"/>
  <c r="G31"/>
  <c r="A80" s="1"/>
  <c r="G30"/>
  <c r="A79" s="1"/>
  <c r="G29"/>
  <c r="A78" s="1"/>
  <c r="G24"/>
  <c r="A77" s="1"/>
  <c r="G23"/>
  <c r="A76" s="1"/>
  <c r="G22"/>
  <c r="A75" s="1"/>
  <c r="G21"/>
  <c r="A74" s="1"/>
  <c r="G16"/>
  <c r="A73" s="1"/>
  <c r="G15"/>
  <c r="A72" s="1"/>
  <c r="G14"/>
  <c r="A71" s="1"/>
  <c r="G13"/>
  <c r="A70" s="1"/>
  <c r="G8"/>
  <c r="A69" s="1"/>
  <c r="G7"/>
  <c r="A68" s="1"/>
  <c r="G6"/>
  <c r="A67" s="1"/>
  <c r="G5"/>
  <c r="A66" s="1"/>
  <c r="C53"/>
  <c r="C55" s="1"/>
  <c r="C52"/>
  <c r="C54" s="1"/>
  <c r="P10"/>
  <c r="P18" s="1"/>
  <c r="P26" s="1"/>
  <c r="P34" s="1"/>
  <c r="P42" s="1"/>
  <c r="O10"/>
  <c r="O18" s="1"/>
  <c r="O26" s="1"/>
  <c r="O34" s="1"/>
  <c r="O42" s="1"/>
  <c r="D7"/>
  <c r="L10"/>
  <c r="L18" s="1"/>
  <c r="L26" s="1"/>
  <c r="L34" s="1"/>
  <c r="L42" s="1"/>
  <c r="M10"/>
  <c r="M18" s="1"/>
  <c r="M26" s="1"/>
  <c r="M34" s="1"/>
  <c r="M42" s="1"/>
  <c r="J10"/>
  <c r="J18" s="1"/>
  <c r="J26" s="1"/>
  <c r="J34" s="1"/>
  <c r="J42" s="1"/>
  <c r="K10"/>
  <c r="K18" s="1"/>
  <c r="K26" s="1"/>
  <c r="K34" s="1"/>
  <c r="K42" s="1"/>
  <c r="I10"/>
  <c r="I18" s="1"/>
  <c r="I26" s="1"/>
  <c r="I34" s="1"/>
  <c r="I42" s="1"/>
  <c r="D5"/>
  <c r="I3"/>
  <c r="C59" s="1"/>
  <c r="G11"/>
  <c r="G19" s="1"/>
  <c r="G27" s="1"/>
  <c r="G35" s="1"/>
  <c r="G43" s="1"/>
  <c r="D2"/>
  <c r="M14" i="1" l="1"/>
  <c r="L14"/>
  <c r="AT39" i="6"/>
  <c r="I11" i="14"/>
  <c r="I19" s="1"/>
  <c r="I27" s="1"/>
  <c r="I35" s="1"/>
  <c r="I43" s="1"/>
  <c r="L12" i="1"/>
  <c r="M12"/>
  <c r="G50" i="6"/>
  <c r="G61" s="1"/>
  <c r="G72" s="1"/>
  <c r="AS72" s="1"/>
  <c r="K50"/>
  <c r="K61" s="1"/>
  <c r="M11" i="1"/>
  <c r="L11"/>
  <c r="AU61" i="6"/>
  <c r="I72"/>
  <c r="AU72" s="1"/>
  <c r="AW61"/>
  <c r="K72"/>
  <c r="AW72" s="1"/>
  <c r="H61"/>
  <c r="J61"/>
  <c r="AS50"/>
  <c r="AU50"/>
  <c r="AW50"/>
  <c r="AS61" l="1"/>
  <c r="AT61"/>
  <c r="H72"/>
  <c r="AT72" s="1"/>
  <c r="AV61"/>
  <c r="J72"/>
  <c r="AV72" s="1"/>
  <c r="I4" i="14" l="1"/>
  <c r="D49" i="16"/>
  <c r="B43"/>
  <c r="P29"/>
  <c r="M29"/>
  <c r="J29"/>
  <c r="G29"/>
  <c r="D29"/>
  <c r="A29"/>
  <c r="P28"/>
  <c r="M28"/>
  <c r="J28"/>
  <c r="G28"/>
  <c r="D28"/>
  <c r="A28"/>
  <c r="P27"/>
  <c r="M27"/>
  <c r="J27"/>
  <c r="G27"/>
  <c r="D27"/>
  <c r="A27"/>
  <c r="P26"/>
  <c r="M26"/>
  <c r="J26"/>
  <c r="G26"/>
  <c r="D26"/>
  <c r="A26"/>
  <c r="P25"/>
  <c r="M25"/>
  <c r="J25"/>
  <c r="G25"/>
  <c r="D25"/>
  <c r="A25"/>
  <c r="P24"/>
  <c r="M24"/>
  <c r="J24"/>
  <c r="G24"/>
  <c r="D24"/>
  <c r="A24"/>
  <c r="P23"/>
  <c r="M23"/>
  <c r="J23"/>
  <c r="G23"/>
  <c r="D23"/>
  <c r="A23"/>
  <c r="P22"/>
  <c r="M22"/>
  <c r="J22"/>
  <c r="G22"/>
  <c r="D22"/>
  <c r="A22"/>
  <c r="P21"/>
  <c r="M21"/>
  <c r="J21"/>
  <c r="G21"/>
  <c r="D21"/>
  <c r="A21"/>
  <c r="P20"/>
  <c r="M20"/>
  <c r="J20"/>
  <c r="G20"/>
  <c r="D20"/>
  <c r="A20"/>
  <c r="P19"/>
  <c r="M19"/>
  <c r="J19"/>
  <c r="G19"/>
  <c r="D19"/>
  <c r="A19"/>
  <c r="P18"/>
  <c r="M18"/>
  <c r="J18"/>
  <c r="G18"/>
  <c r="D18"/>
  <c r="A18"/>
  <c r="A12"/>
  <c r="A11"/>
  <c r="A10"/>
  <c r="A9"/>
  <c r="A8"/>
  <c r="A7"/>
  <c r="A6"/>
  <c r="A5"/>
  <c r="M4" i="11"/>
  <c r="C60" i="14" l="1"/>
  <c r="I12"/>
  <c r="I5"/>
  <c r="C66" s="1"/>
  <c r="I20" l="1"/>
  <c r="C61"/>
  <c r="I13"/>
  <c r="C70" s="1"/>
  <c r="I7"/>
  <c r="C68" s="1"/>
  <c r="I6"/>
  <c r="C67" s="1"/>
  <c r="I28" l="1"/>
  <c r="C62"/>
  <c r="I14"/>
  <c r="C71" s="1"/>
  <c r="I15"/>
  <c r="C72" s="1"/>
  <c r="I8"/>
  <c r="C69" s="1"/>
  <c r="I21"/>
  <c r="C74" s="1"/>
  <c r="I36" l="1"/>
  <c r="C63"/>
  <c r="I22"/>
  <c r="C75" s="1"/>
  <c r="I29"/>
  <c r="C78" s="1"/>
  <c r="I23"/>
  <c r="C76" s="1"/>
  <c r="I16"/>
  <c r="C73" s="1"/>
  <c r="J12" i="11"/>
  <c r="J13"/>
  <c r="J14"/>
  <c r="J15"/>
  <c r="J16"/>
  <c r="J17"/>
  <c r="J18"/>
  <c r="J19"/>
  <c r="J20"/>
  <c r="J21"/>
  <c r="J22"/>
  <c r="J23"/>
  <c r="J24"/>
  <c r="J25"/>
  <c r="J26"/>
  <c r="J27"/>
  <c r="J28"/>
  <c r="J29"/>
  <c r="J11"/>
  <c r="J10"/>
  <c r="I44" i="14" l="1"/>
  <c r="C65" s="1"/>
  <c r="C64"/>
  <c r="I30"/>
  <c r="C79" s="1"/>
  <c r="I31"/>
  <c r="C80" s="1"/>
  <c r="I37"/>
  <c r="C82" s="1"/>
  <c r="I24"/>
  <c r="C77" s="1"/>
  <c r="F29" i="8"/>
  <c r="I38" i="14" l="1"/>
  <c r="C83" s="1"/>
  <c r="I45"/>
  <c r="C86" s="1"/>
  <c r="I39"/>
  <c r="C84" s="1"/>
  <c r="I32"/>
  <c r="C81" s="1"/>
  <c r="Y29" i="9"/>
  <c r="X29"/>
  <c r="I46" i="14" l="1"/>
  <c r="C87" s="1"/>
  <c r="I40"/>
  <c r="C85" s="1"/>
  <c r="I47"/>
  <c r="C88" s="1"/>
  <c r="D27" i="9"/>
  <c r="D26"/>
  <c r="D25"/>
  <c r="D24"/>
  <c r="D23"/>
  <c r="D17"/>
  <c r="D16"/>
  <c r="G16" s="1"/>
  <c r="I48" i="14" l="1"/>
  <c r="C89" s="1"/>
  <c r="G17" i="9"/>
  <c r="D19"/>
  <c r="D18"/>
  <c r="K17"/>
  <c r="H16"/>
  <c r="AH1" i="12"/>
  <c r="AP1" s="1"/>
  <c r="AX1" s="1"/>
  <c r="P9"/>
  <c r="CX10" l="1"/>
  <c r="BQ12"/>
  <c r="H17" i="9"/>
  <c r="D20"/>
  <c r="K18"/>
  <c r="G18" s="1"/>
  <c r="L19" s="1"/>
  <c r="L18"/>
  <c r="M19" l="1"/>
  <c r="K19"/>
  <c r="G19" s="1"/>
  <c r="H18"/>
  <c r="D22"/>
  <c r="D21"/>
  <c r="BI82" i="6" l="1"/>
  <c r="M39"/>
  <c r="M50" s="1"/>
  <c r="M61" s="1"/>
  <c r="M72" s="1"/>
  <c r="N39"/>
  <c r="N50" s="1"/>
  <c r="N61" s="1"/>
  <c r="N72" s="1"/>
  <c r="O39"/>
  <c r="O50" s="1"/>
  <c r="O61" s="1"/>
  <c r="O72" s="1"/>
  <c r="P39"/>
  <c r="P50" s="1"/>
  <c r="P61" s="1"/>
  <c r="P72" s="1"/>
  <c r="Q39"/>
  <c r="Q50" s="1"/>
  <c r="Q61" s="1"/>
  <c r="Q72" s="1"/>
  <c r="R39"/>
  <c r="R50" s="1"/>
  <c r="R61" s="1"/>
  <c r="R72" s="1"/>
  <c r="S39"/>
  <c r="S50" s="1"/>
  <c r="S61" s="1"/>
  <c r="S72" s="1"/>
  <c r="T39"/>
  <c r="T50" s="1"/>
  <c r="T61" s="1"/>
  <c r="T72" s="1"/>
  <c r="U39"/>
  <c r="U50" s="1"/>
  <c r="U61" s="1"/>
  <c r="U72" s="1"/>
  <c r="V39"/>
  <c r="V50" s="1"/>
  <c r="V61" s="1"/>
  <c r="V72" s="1"/>
  <c r="W39"/>
  <c r="W50" s="1"/>
  <c r="W61" s="1"/>
  <c r="W72" s="1"/>
  <c r="X39"/>
  <c r="X50" s="1"/>
  <c r="X61" s="1"/>
  <c r="X72" s="1"/>
  <c r="Y39"/>
  <c r="Y50" s="1"/>
  <c r="Y61" s="1"/>
  <c r="Y72" s="1"/>
  <c r="Z39"/>
  <c r="Z50" s="1"/>
  <c r="Z61" s="1"/>
  <c r="Z72" s="1"/>
  <c r="AA39"/>
  <c r="AA50" s="1"/>
  <c r="AA61" s="1"/>
  <c r="AA72" s="1"/>
  <c r="AB39"/>
  <c r="AB50" s="1"/>
  <c r="AB61" s="1"/>
  <c r="AB72" s="1"/>
  <c r="AC39"/>
  <c r="AC50" s="1"/>
  <c r="AC61" s="1"/>
  <c r="AC72" s="1"/>
  <c r="AD39"/>
  <c r="AD50" s="1"/>
  <c r="AD61" s="1"/>
  <c r="AD72" s="1"/>
  <c r="AE39"/>
  <c r="AE50" s="1"/>
  <c r="AE61" s="1"/>
  <c r="AE72" s="1"/>
  <c r="AF39"/>
  <c r="AF50" s="1"/>
  <c r="AF61" s="1"/>
  <c r="AF72" s="1"/>
  <c r="AG39"/>
  <c r="AG50" s="1"/>
  <c r="AG61" s="1"/>
  <c r="AG72" s="1"/>
  <c r="AH39"/>
  <c r="AH50" s="1"/>
  <c r="AH61" s="1"/>
  <c r="AH72" s="1"/>
  <c r="AI39"/>
  <c r="AI50" s="1"/>
  <c r="AI61" s="1"/>
  <c r="AI72" s="1"/>
  <c r="AJ39"/>
  <c r="AJ50" s="1"/>
  <c r="AJ61" s="1"/>
  <c r="AJ72" s="1"/>
  <c r="AK39"/>
  <c r="AK50" s="1"/>
  <c r="AK61" s="1"/>
  <c r="AK72" s="1"/>
  <c r="AL39"/>
  <c r="AL50" s="1"/>
  <c r="AL61" s="1"/>
  <c r="AL72" s="1"/>
  <c r="AM39"/>
  <c r="AM50" s="1"/>
  <c r="AM61" s="1"/>
  <c r="AM72" s="1"/>
  <c r="AN39"/>
  <c r="AN50" s="1"/>
  <c r="AN61" s="1"/>
  <c r="AN72" s="1"/>
  <c r="AO39"/>
  <c r="AO50" s="1"/>
  <c r="AO61" s="1"/>
  <c r="AO72" s="1"/>
  <c r="AP39"/>
  <c r="AP50" s="1"/>
  <c r="AP61" s="1"/>
  <c r="AP72" s="1"/>
  <c r="AQ39"/>
  <c r="AQ50" s="1"/>
  <c r="AQ61" s="1"/>
  <c r="AQ72" s="1"/>
  <c r="AR39"/>
  <c r="AR50" s="1"/>
  <c r="AR61" s="1"/>
  <c r="AR72" s="1"/>
  <c r="L39"/>
  <c r="L50" s="1"/>
  <c r="L61" s="1"/>
  <c r="L72" s="1"/>
  <c r="BG2"/>
  <c r="BG14" s="1"/>
  <c r="BG26" s="1"/>
  <c r="BG38" s="1"/>
  <c r="BG50" s="1"/>
  <c r="BJ82" l="1"/>
  <c r="D82" i="12"/>
  <c r="E82" s="1"/>
  <c r="BG4" i="6"/>
  <c r="BG16" s="1"/>
  <c r="BG28" s="1"/>
  <c r="BG40" s="1"/>
  <c r="BG52" s="1"/>
  <c r="BG6"/>
  <c r="D1" i="15"/>
  <c r="E1" s="1"/>
  <c r="F1" s="1"/>
  <c r="F3"/>
  <c r="E3"/>
  <c r="D2" i="16" s="1"/>
  <c r="H2" s="1"/>
  <c r="D3" i="15"/>
  <c r="C2" i="16" s="1"/>
  <c r="G2" s="1"/>
  <c r="C3" i="15"/>
  <c r="B2" i="16" s="1"/>
  <c r="F2" s="1"/>
  <c r="U9" i="15"/>
  <c r="U8" s="1"/>
  <c r="S2"/>
  <c r="U23"/>
  <c r="U37" s="1"/>
  <c r="U51" s="1"/>
  <c r="U65" s="1"/>
  <c r="U24"/>
  <c r="U38" s="1"/>
  <c r="U52" s="1"/>
  <c r="U66" s="1"/>
  <c r="Q16"/>
  <c r="Q30" s="1"/>
  <c r="Q44" s="1"/>
  <c r="Q58" s="1"/>
  <c r="O16"/>
  <c r="O30" s="1"/>
  <c r="O44" s="1"/>
  <c r="O58" s="1"/>
  <c r="M16"/>
  <c r="M30" s="1"/>
  <c r="M44" s="1"/>
  <c r="M58" s="1"/>
  <c r="K24"/>
  <c r="K38" s="1"/>
  <c r="K52" s="1"/>
  <c r="K66" s="1"/>
  <c r="K23"/>
  <c r="K37" s="1"/>
  <c r="K51" s="1"/>
  <c r="K65" s="1"/>
  <c r="K22"/>
  <c r="K36" s="1"/>
  <c r="K50" s="1"/>
  <c r="K64" s="1"/>
  <c r="K21"/>
  <c r="K35" s="1"/>
  <c r="K49" s="1"/>
  <c r="K63" s="1"/>
  <c r="K20"/>
  <c r="K34" s="1"/>
  <c r="K48" s="1"/>
  <c r="K62" s="1"/>
  <c r="K19"/>
  <c r="K33" s="1"/>
  <c r="K47" s="1"/>
  <c r="K61" s="1"/>
  <c r="K18"/>
  <c r="K32" s="1"/>
  <c r="K46" s="1"/>
  <c r="K60" s="1"/>
  <c r="K17"/>
  <c r="K31" s="1"/>
  <c r="K45" s="1"/>
  <c r="K59" s="1"/>
  <c r="Q3"/>
  <c r="O3"/>
  <c r="M3"/>
  <c r="H2"/>
  <c r="K15" s="1"/>
  <c r="I2"/>
  <c r="H3"/>
  <c r="K29" s="1"/>
  <c r="I3"/>
  <c r="H4"/>
  <c r="K43" s="1"/>
  <c r="I4"/>
  <c r="H5"/>
  <c r="K1" s="1"/>
  <c r="I5"/>
  <c r="H6"/>
  <c r="K57" s="1"/>
  <c r="I6"/>
  <c r="I1"/>
  <c r="H1"/>
  <c r="F7" i="6"/>
  <c r="E7"/>
  <c r="D7"/>
  <c r="C7"/>
  <c r="B7"/>
  <c r="A7"/>
  <c r="F6"/>
  <c r="E6"/>
  <c r="D6"/>
  <c r="C6"/>
  <c r="B6"/>
  <c r="A6"/>
  <c r="F5"/>
  <c r="D5"/>
  <c r="C5"/>
  <c r="B5"/>
  <c r="A5"/>
  <c r="F4"/>
  <c r="D4"/>
  <c r="C4"/>
  <c r="A4"/>
  <c r="F3"/>
  <c r="E3"/>
  <c r="C3"/>
  <c r="B3"/>
  <c r="A3"/>
  <c r="F2"/>
  <c r="E2"/>
  <c r="D2"/>
  <c r="C2"/>
  <c r="B2"/>
  <c r="A2"/>
  <c r="G3" i="15" l="1"/>
  <c r="E2" i="16"/>
  <c r="I2" s="1"/>
  <c r="BA14" i="6"/>
  <c r="A38"/>
  <c r="BA26"/>
  <c r="A49"/>
  <c r="BA38"/>
  <c r="A60"/>
  <c r="BA2"/>
  <c r="A27"/>
  <c r="BA50"/>
  <c r="A71"/>
  <c r="BG8"/>
  <c r="BG20" s="1"/>
  <c r="BG32" s="1"/>
  <c r="BG44" s="1"/>
  <c r="BG56" s="1"/>
  <c r="BG18"/>
  <c r="BG30" s="1"/>
  <c r="BG42" s="1"/>
  <c r="BG54" s="1"/>
  <c r="BG10"/>
  <c r="BG22" s="1"/>
  <c r="BG34" s="1"/>
  <c r="BG46" s="1"/>
  <c r="BG58" s="1"/>
  <c r="U7" i="15"/>
  <c r="U22"/>
  <c r="U36" s="1"/>
  <c r="U50" s="1"/>
  <c r="U64" s="1"/>
  <c r="O4"/>
  <c r="O17"/>
  <c r="O31" s="1"/>
  <c r="O45" s="1"/>
  <c r="O59" s="1"/>
  <c r="M4"/>
  <c r="M17"/>
  <c r="M31" s="1"/>
  <c r="M45" s="1"/>
  <c r="M59" s="1"/>
  <c r="Q4"/>
  <c r="Q17"/>
  <c r="Q31" s="1"/>
  <c r="Q45" s="1"/>
  <c r="Q59" s="1"/>
  <c r="BG12" i="6" l="1"/>
  <c r="BG24" s="1"/>
  <c r="BG36" s="1"/>
  <c r="BG48" s="1"/>
  <c r="BG60" s="1"/>
  <c r="U6" i="15"/>
  <c r="U21"/>
  <c r="U35" s="1"/>
  <c r="U49" s="1"/>
  <c r="U63" s="1"/>
  <c r="Q5"/>
  <c r="Q18"/>
  <c r="Q32" s="1"/>
  <c r="Q46" s="1"/>
  <c r="Q60" s="1"/>
  <c r="M5"/>
  <c r="M18"/>
  <c r="M32" s="1"/>
  <c r="M46" s="1"/>
  <c r="M60" s="1"/>
  <c r="O5"/>
  <c r="O18"/>
  <c r="O32" s="1"/>
  <c r="O46" s="1"/>
  <c r="O60" s="1"/>
  <c r="U5" l="1"/>
  <c r="U20"/>
  <c r="U34" s="1"/>
  <c r="U48" s="1"/>
  <c r="U62" s="1"/>
  <c r="O6"/>
  <c r="O19"/>
  <c r="O33" s="1"/>
  <c r="O47" s="1"/>
  <c r="O61" s="1"/>
  <c r="M6"/>
  <c r="M19"/>
  <c r="M33" s="1"/>
  <c r="M47" s="1"/>
  <c r="M61" s="1"/>
  <c r="Q6"/>
  <c r="Q19"/>
  <c r="Q33" s="1"/>
  <c r="Q47" s="1"/>
  <c r="Q61" s="1"/>
  <c r="U4" l="1"/>
  <c r="U19"/>
  <c r="U33" s="1"/>
  <c r="U47" s="1"/>
  <c r="U61" s="1"/>
  <c r="Q7"/>
  <c r="Q20"/>
  <c r="Q34" s="1"/>
  <c r="Q48" s="1"/>
  <c r="Q62" s="1"/>
  <c r="M7"/>
  <c r="M20"/>
  <c r="M34" s="1"/>
  <c r="M48" s="1"/>
  <c r="M62" s="1"/>
  <c r="O7"/>
  <c r="O20"/>
  <c r="O34" s="1"/>
  <c r="O48" s="1"/>
  <c r="O62" s="1"/>
  <c r="U3" l="1"/>
  <c r="U18"/>
  <c r="U32" s="1"/>
  <c r="U46" s="1"/>
  <c r="U60" s="1"/>
  <c r="O8"/>
  <c r="O21"/>
  <c r="O35" s="1"/>
  <c r="O49" s="1"/>
  <c r="O63" s="1"/>
  <c r="M8"/>
  <c r="M21"/>
  <c r="M35" s="1"/>
  <c r="M49" s="1"/>
  <c r="M63" s="1"/>
  <c r="Q8"/>
  <c r="Q21"/>
  <c r="Q35" s="1"/>
  <c r="Q49" s="1"/>
  <c r="Q63" s="1"/>
  <c r="U2" l="1"/>
  <c r="U17"/>
  <c r="U31" s="1"/>
  <c r="U45" s="1"/>
  <c r="U59" s="1"/>
  <c r="Q9"/>
  <c r="Q22"/>
  <c r="Q36" s="1"/>
  <c r="Q50" s="1"/>
  <c r="Q64" s="1"/>
  <c r="M9"/>
  <c r="M22"/>
  <c r="M36" s="1"/>
  <c r="M50" s="1"/>
  <c r="M64" s="1"/>
  <c r="O9"/>
  <c r="O22"/>
  <c r="O36" s="1"/>
  <c r="O50" s="1"/>
  <c r="O64" s="1"/>
  <c r="U16" l="1"/>
  <c r="U30" s="1"/>
  <c r="U44" s="1"/>
  <c r="U58" s="1"/>
  <c r="W2"/>
  <c r="O10"/>
  <c r="O24" s="1"/>
  <c r="O38" s="1"/>
  <c r="O52" s="1"/>
  <c r="O66" s="1"/>
  <c r="O23"/>
  <c r="O37" s="1"/>
  <c r="O51" s="1"/>
  <c r="O65" s="1"/>
  <c r="M10"/>
  <c r="M23"/>
  <c r="M37" s="1"/>
  <c r="M51" s="1"/>
  <c r="M65" s="1"/>
  <c r="Q10"/>
  <c r="Q24" s="1"/>
  <c r="Q38" s="1"/>
  <c r="Q52" s="1"/>
  <c r="Q66" s="1"/>
  <c r="Q23"/>
  <c r="Q37" s="1"/>
  <c r="Q51" s="1"/>
  <c r="Q65" s="1"/>
  <c r="W3" l="1"/>
  <c r="W16"/>
  <c r="W30" s="1"/>
  <c r="W44" s="1"/>
  <c r="W58" s="1"/>
  <c r="Y2"/>
  <c r="M24"/>
  <c r="M38" s="1"/>
  <c r="M52" s="1"/>
  <c r="M66" s="1"/>
  <c r="Y16" l="1"/>
  <c r="Y30" s="1"/>
  <c r="Y44" s="1"/>
  <c r="Y58" s="1"/>
  <c r="Y3"/>
  <c r="AA2"/>
  <c r="W17"/>
  <c r="W31" s="1"/>
  <c r="W45" s="1"/>
  <c r="W59" s="1"/>
  <c r="W4"/>
  <c r="S3"/>
  <c r="S16"/>
  <c r="S30" s="1"/>
  <c r="S44" s="1"/>
  <c r="S58" s="1"/>
  <c r="W18" l="1"/>
  <c r="W32" s="1"/>
  <c r="W46" s="1"/>
  <c r="W60" s="1"/>
  <c r="W5"/>
  <c r="AA16"/>
  <c r="AA30" s="1"/>
  <c r="AA44" s="1"/>
  <c r="AA58" s="1"/>
  <c r="AA3"/>
  <c r="Y17"/>
  <c r="Y31" s="1"/>
  <c r="Y45" s="1"/>
  <c r="Y59" s="1"/>
  <c r="Y4"/>
  <c r="S4"/>
  <c r="S17"/>
  <c r="S31" s="1"/>
  <c r="S45" s="1"/>
  <c r="S59" s="1"/>
  <c r="Y18" l="1"/>
  <c r="Y32" s="1"/>
  <c r="Y46" s="1"/>
  <c r="Y60" s="1"/>
  <c r="Y5"/>
  <c r="AA17"/>
  <c r="AA31" s="1"/>
  <c r="AA45" s="1"/>
  <c r="AA59" s="1"/>
  <c r="AA4"/>
  <c r="W19"/>
  <c r="W33" s="1"/>
  <c r="W47" s="1"/>
  <c r="W61" s="1"/>
  <c r="W6"/>
  <c r="S5"/>
  <c r="S18"/>
  <c r="S32" s="1"/>
  <c r="S46" s="1"/>
  <c r="S60" s="1"/>
  <c r="W20" l="1"/>
  <c r="W34" s="1"/>
  <c r="W48" s="1"/>
  <c r="W62" s="1"/>
  <c r="W7"/>
  <c r="AA18"/>
  <c r="AA32" s="1"/>
  <c r="AA46" s="1"/>
  <c r="AA60" s="1"/>
  <c r="AA5"/>
  <c r="Y19"/>
  <c r="Y33" s="1"/>
  <c r="Y47" s="1"/>
  <c r="Y61" s="1"/>
  <c r="Y6"/>
  <c r="S6"/>
  <c r="S19"/>
  <c r="S33" s="1"/>
  <c r="S47" s="1"/>
  <c r="S61" s="1"/>
  <c r="Y20" l="1"/>
  <c r="Y34" s="1"/>
  <c r="Y48" s="1"/>
  <c r="Y62" s="1"/>
  <c r="Y7"/>
  <c r="AA19"/>
  <c r="AA33" s="1"/>
  <c r="AA47" s="1"/>
  <c r="AA61" s="1"/>
  <c r="AA6"/>
  <c r="W21"/>
  <c r="W35" s="1"/>
  <c r="W49" s="1"/>
  <c r="W63" s="1"/>
  <c r="W8"/>
  <c r="S7"/>
  <c r="S20"/>
  <c r="S34" s="1"/>
  <c r="S48" s="1"/>
  <c r="S62" s="1"/>
  <c r="W22" l="1"/>
  <c r="W36" s="1"/>
  <c r="W50" s="1"/>
  <c r="W64" s="1"/>
  <c r="W9"/>
  <c r="AA20"/>
  <c r="AA34" s="1"/>
  <c r="AA48" s="1"/>
  <c r="AA62" s="1"/>
  <c r="AA7"/>
  <c r="Y21"/>
  <c r="Y35" s="1"/>
  <c r="Y49" s="1"/>
  <c r="Y63" s="1"/>
  <c r="Y8"/>
  <c r="S8"/>
  <c r="S21"/>
  <c r="S35" s="1"/>
  <c r="S49" s="1"/>
  <c r="S63" s="1"/>
  <c r="Y22" l="1"/>
  <c r="Y36" s="1"/>
  <c r="Y50" s="1"/>
  <c r="Y64" s="1"/>
  <c r="Y9"/>
  <c r="AA21"/>
  <c r="AA35" s="1"/>
  <c r="AA49" s="1"/>
  <c r="AA63" s="1"/>
  <c r="AA8"/>
  <c r="W23"/>
  <c r="W37" s="1"/>
  <c r="W51" s="1"/>
  <c r="W65" s="1"/>
  <c r="W10"/>
  <c r="W24" s="1"/>
  <c r="W38" s="1"/>
  <c r="W52" s="1"/>
  <c r="W66" s="1"/>
  <c r="S9"/>
  <c r="S22"/>
  <c r="S36" s="1"/>
  <c r="S50" s="1"/>
  <c r="S64" s="1"/>
  <c r="S23" l="1"/>
  <c r="S37" s="1"/>
  <c r="S51" s="1"/>
  <c r="S65" s="1"/>
  <c r="S10"/>
  <c r="S24" s="1"/>
  <c r="S38" s="1"/>
  <c r="S52" s="1"/>
  <c r="S66" s="1"/>
  <c r="AA9"/>
  <c r="AA22"/>
  <c r="AA36" s="1"/>
  <c r="AA50" s="1"/>
  <c r="AA64" s="1"/>
  <c r="Y10"/>
  <c r="Y24" s="1"/>
  <c r="Y38" s="1"/>
  <c r="Y52" s="1"/>
  <c r="Y66" s="1"/>
  <c r="Y23"/>
  <c r="Y37" s="1"/>
  <c r="Y51" s="1"/>
  <c r="Y65" s="1"/>
  <c r="AA23" l="1"/>
  <c r="AA37" s="1"/>
  <c r="AA51" s="1"/>
  <c r="AA65" s="1"/>
  <c r="AA10"/>
  <c r="AA24" s="1"/>
  <c r="AA38" s="1"/>
  <c r="AA52" s="1"/>
  <c r="AA66" s="1"/>
  <c r="A84" l="1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E21" i="8"/>
  <c r="K16" i="15" l="1"/>
  <c r="K30" s="1"/>
  <c r="K44" s="1"/>
  <c r="K58" s="1"/>
  <c r="A4" i="16"/>
  <c r="G8" i="8"/>
  <c r="AW1" i="4"/>
  <c r="H8" i="8" l="1"/>
  <c r="AP1" i="4"/>
  <c r="AL1"/>
  <c r="AH1"/>
  <c r="AD1"/>
  <c r="Z1"/>
  <c r="V1"/>
  <c r="R1"/>
  <c r="N1"/>
  <c r="J1"/>
  <c r="AE2" i="2"/>
  <c r="AF2"/>
  <c r="AG2"/>
  <c r="AH2"/>
  <c r="AD2"/>
  <c r="X2"/>
  <c r="Y2"/>
  <c r="AA2"/>
  <c r="W2"/>
  <c r="Q2"/>
  <c r="R2"/>
  <c r="T2"/>
  <c r="O2"/>
  <c r="V2" s="1"/>
  <c r="AC2" s="1"/>
  <c r="J2"/>
  <c r="L2"/>
  <c r="M2"/>
  <c r="I2"/>
  <c r="GF1" i="4"/>
  <c r="GE1"/>
  <c r="EM1"/>
  <c r="EL1"/>
  <c r="CS1"/>
  <c r="CT1"/>
  <c r="AV1" l="1"/>
  <c r="D16" i="7" l="1"/>
  <c r="D17" s="1"/>
  <c r="B1" i="4"/>
  <c r="H2" i="7"/>
  <c r="H3"/>
  <c r="H1"/>
  <c r="C2"/>
  <c r="C3"/>
  <c r="C1"/>
  <c r="H10"/>
  <c r="J116" i="1"/>
  <c r="B117"/>
  <c r="C117"/>
  <c r="D117"/>
  <c r="E117"/>
  <c r="F117"/>
  <c r="G117"/>
  <c r="H117"/>
  <c r="I117"/>
  <c r="B118"/>
  <c r="C118"/>
  <c r="D118"/>
  <c r="E118"/>
  <c r="F118"/>
  <c r="G118"/>
  <c r="H118"/>
  <c r="I118"/>
  <c r="B119"/>
  <c r="C119"/>
  <c r="D119"/>
  <c r="E119"/>
  <c r="F119"/>
  <c r="G119"/>
  <c r="H119"/>
  <c r="I119"/>
  <c r="B120"/>
  <c r="C120"/>
  <c r="D120"/>
  <c r="E120"/>
  <c r="F120"/>
  <c r="G120"/>
  <c r="H120"/>
  <c r="I120"/>
  <c r="I116"/>
  <c r="H116"/>
  <c r="G116"/>
  <c r="F116"/>
  <c r="E116"/>
  <c r="D116"/>
  <c r="C116"/>
  <c r="B116"/>
  <c r="V2" i="4" l="1"/>
  <c r="AL2"/>
  <c r="R2"/>
  <c r="AH2"/>
  <c r="N2"/>
  <c r="AD2"/>
  <c r="J2"/>
  <c r="Z2"/>
  <c r="AP2"/>
  <c r="D18" i="7"/>
  <c r="D19" s="1"/>
  <c r="D20" s="1"/>
  <c r="D21" s="1"/>
  <c r="K109" i="1"/>
  <c r="C83"/>
  <c r="C99" s="1"/>
  <c r="B100"/>
  <c r="B84"/>
  <c r="D84" s="1"/>
  <c r="B68"/>
  <c r="B50"/>
  <c r="N42"/>
  <c r="O42" s="1"/>
  <c r="N43"/>
  <c r="O43" s="1"/>
  <c r="N44"/>
  <c r="O44" s="1"/>
  <c r="N45"/>
  <c r="O45" s="1"/>
  <c r="D22" i="7" l="1"/>
  <c r="D23" s="1"/>
  <c r="D24" s="1"/>
  <c r="I36" i="1"/>
  <c r="G36"/>
  <c r="D36"/>
  <c r="E68" s="1"/>
  <c r="E84" s="1"/>
  <c r="F84" l="1"/>
  <c r="F100"/>
  <c r="J36"/>
  <c r="H36"/>
  <c r="B48"/>
  <c r="N40"/>
  <c r="O40" s="1"/>
  <c r="N41"/>
  <c r="O41" s="1"/>
  <c r="N38"/>
  <c r="O38" s="1"/>
  <c r="N39"/>
  <c r="O39" s="1"/>
  <c r="N37"/>
  <c r="O37" s="1"/>
  <c r="N36"/>
  <c r="O36" s="1"/>
  <c r="O29"/>
  <c r="I29"/>
  <c r="B29"/>
  <c r="B75" i="13"/>
  <c r="D77" s="1"/>
  <c r="E78" s="1"/>
  <c r="F79" s="1"/>
  <c r="G80" s="1"/>
  <c r="H81" s="1"/>
  <c r="I82" s="1"/>
  <c r="F23"/>
  <c r="D23"/>
  <c r="C2" i="5" l="1"/>
  <c r="B27" i="1"/>
  <c r="B28"/>
  <c r="D28" s="1"/>
  <c r="B30"/>
  <c r="D30" s="1"/>
  <c r="E29"/>
  <c r="O30"/>
  <c r="P30" s="1"/>
  <c r="O28"/>
  <c r="P28" s="1"/>
  <c r="O27"/>
  <c r="P27" s="1"/>
  <c r="B43"/>
  <c r="C43" s="1"/>
  <c r="F29"/>
  <c r="E36"/>
  <c r="C76" i="13"/>
  <c r="D27" i="1" l="1"/>
  <c r="C190" i="5"/>
  <c r="E30" i="1"/>
  <c r="F30" s="1"/>
  <c r="E28"/>
  <c r="F28" s="1"/>
  <c r="E27"/>
  <c r="F27" s="1"/>
  <c r="E26"/>
  <c r="F36"/>
  <c r="D37"/>
  <c r="E43"/>
  <c r="E48"/>
  <c r="C96" i="13"/>
  <c r="B92"/>
  <c r="G92" s="1"/>
  <c r="B93"/>
  <c r="G93" s="1"/>
  <c r="B94"/>
  <c r="G94" s="1"/>
  <c r="B95"/>
  <c r="G95" s="1"/>
  <c r="B91"/>
  <c r="G91" s="1"/>
  <c r="B150"/>
  <c r="B151"/>
  <c r="B152"/>
  <c r="B153"/>
  <c r="B154"/>
  <c r="B149"/>
  <c r="C156"/>
  <c r="C98"/>
  <c r="B8"/>
  <c r="B9"/>
  <c r="B10"/>
  <c r="B11"/>
  <c r="B12"/>
  <c r="B96" s="1"/>
  <c r="G96" s="1"/>
  <c r="B7"/>
  <c r="C14"/>
  <c r="E69" i="1" l="1"/>
  <c r="E85" s="1"/>
  <c r="F101" s="1"/>
  <c r="J37"/>
  <c r="C154" i="13"/>
  <c r="C12"/>
  <c r="F85" i="1"/>
  <c r="H37"/>
  <c r="D38"/>
  <c r="F37"/>
  <c r="E70" l="1"/>
  <c r="E86" s="1"/>
  <c r="F86" s="1"/>
  <c r="C6" i="4" s="1"/>
  <c r="C19" s="1"/>
  <c r="J38" i="1"/>
  <c r="F102"/>
  <c r="H38"/>
  <c r="D39"/>
  <c r="F38"/>
  <c r="C103" i="13"/>
  <c r="E103" s="1"/>
  <c r="C102"/>
  <c r="E102" s="1"/>
  <c r="C104"/>
  <c r="B102"/>
  <c r="C91" s="1"/>
  <c r="B103"/>
  <c r="C92" s="1"/>
  <c r="B104"/>
  <c r="C93" s="1"/>
  <c r="B105"/>
  <c r="C94" s="1"/>
  <c r="B106"/>
  <c r="C95" s="1"/>
  <c r="B101"/>
  <c r="D19"/>
  <c r="D20"/>
  <c r="D21"/>
  <c r="D22"/>
  <c r="D18"/>
  <c r="D17"/>
  <c r="F22"/>
  <c r="G179"/>
  <c r="G180" s="1"/>
  <c r="F177"/>
  <c r="F178" s="1"/>
  <c r="E175"/>
  <c r="E176" s="1"/>
  <c r="D173"/>
  <c r="D174" s="1"/>
  <c r="C171"/>
  <c r="C172" s="1"/>
  <c r="B169"/>
  <c r="B170" s="1"/>
  <c r="C144"/>
  <c r="B67"/>
  <c r="B59"/>
  <c r="B51"/>
  <c r="B43"/>
  <c r="D69"/>
  <c r="E70" s="1"/>
  <c r="F71" s="1"/>
  <c r="G72" s="1"/>
  <c r="H73" s="1"/>
  <c r="I74" s="1"/>
  <c r="D61"/>
  <c r="E62" s="1"/>
  <c r="F63" s="1"/>
  <c r="G64" s="1"/>
  <c r="H65" s="1"/>
  <c r="I66" s="1"/>
  <c r="D53"/>
  <c r="E54" s="1"/>
  <c r="F55" s="1"/>
  <c r="G56" s="1"/>
  <c r="H57" s="1"/>
  <c r="I58" s="1"/>
  <c r="D45"/>
  <c r="E46" s="1"/>
  <c r="F47" s="1"/>
  <c r="G48" s="1"/>
  <c r="H49" s="1"/>
  <c r="I50" s="1"/>
  <c r="B35"/>
  <c r="D37" s="1"/>
  <c r="E38" s="1"/>
  <c r="F39" s="1"/>
  <c r="G40" s="1"/>
  <c r="H41" s="1"/>
  <c r="I42" s="1"/>
  <c r="B27"/>
  <c r="D29" s="1"/>
  <c r="E30" s="1"/>
  <c r="F31" s="1"/>
  <c r="G32" s="1"/>
  <c r="H33" s="1"/>
  <c r="I34" s="1"/>
  <c r="A42"/>
  <c r="A50" s="1"/>
  <c r="A58" s="1"/>
  <c r="A41"/>
  <c r="A49" s="1"/>
  <c r="A57" s="1"/>
  <c r="A36"/>
  <c r="A44" s="1"/>
  <c r="A52" s="1"/>
  <c r="A37"/>
  <c r="A45" s="1"/>
  <c r="A53" s="1"/>
  <c r="A38"/>
  <c r="A46" s="1"/>
  <c r="A54" s="1"/>
  <c r="A39"/>
  <c r="A47" s="1"/>
  <c r="A55" s="1"/>
  <c r="A40"/>
  <c r="A48" s="1"/>
  <c r="A56" s="1"/>
  <c r="A35"/>
  <c r="A43" s="1"/>
  <c r="A51" s="1"/>
  <c r="O139"/>
  <c r="N139"/>
  <c r="O138"/>
  <c r="N137"/>
  <c r="P136"/>
  <c r="P135"/>
  <c r="O135"/>
  <c r="P134"/>
  <c r="N134"/>
  <c r="L133"/>
  <c r="K133"/>
  <c r="L132"/>
  <c r="K131"/>
  <c r="M130"/>
  <c r="M129"/>
  <c r="L129"/>
  <c r="M128"/>
  <c r="K128"/>
  <c r="I127"/>
  <c r="H127"/>
  <c r="I126"/>
  <c r="H125"/>
  <c r="J124"/>
  <c r="J123"/>
  <c r="I123"/>
  <c r="J122"/>
  <c r="H122"/>
  <c r="F121"/>
  <c r="E121"/>
  <c r="F120"/>
  <c r="E119"/>
  <c r="G118"/>
  <c r="G117"/>
  <c r="F117"/>
  <c r="G116"/>
  <c r="E116"/>
  <c r="C115"/>
  <c r="B115"/>
  <c r="D112"/>
  <c r="C114"/>
  <c r="B113"/>
  <c r="D111"/>
  <c r="C111"/>
  <c r="D110"/>
  <c r="B110"/>
  <c r="C3"/>
  <c r="C2"/>
  <c r="H16"/>
  <c r="H159" s="1"/>
  <c r="E71" i="1" l="1"/>
  <c r="E87" s="1"/>
  <c r="J39"/>
  <c r="D151" i="13"/>
  <c r="D155"/>
  <c r="D150"/>
  <c r="D154"/>
  <c r="D152"/>
  <c r="D156"/>
  <c r="D153"/>
  <c r="D149"/>
  <c r="E150" s="1"/>
  <c r="E151" s="1"/>
  <c r="E152" s="1"/>
  <c r="E153" s="1"/>
  <c r="E154" s="1"/>
  <c r="C11"/>
  <c r="C153"/>
  <c r="C9"/>
  <c r="C151"/>
  <c r="C7"/>
  <c r="C149"/>
  <c r="C152"/>
  <c r="C10"/>
  <c r="C150"/>
  <c r="C8"/>
  <c r="C105"/>
  <c r="E105" s="1"/>
  <c r="E104"/>
  <c r="D9"/>
  <c r="D11"/>
  <c r="D7"/>
  <c r="E8" s="1"/>
  <c r="D8"/>
  <c r="D10"/>
  <c r="D12"/>
  <c r="B47" i="16"/>
  <c r="A164" i="13"/>
  <c r="B45" i="16"/>
  <c r="A162" i="13"/>
  <c r="B48" i="16"/>
  <c r="A165" i="13"/>
  <c r="B46" i="16"/>
  <c r="A163" i="13"/>
  <c r="B44" i="16"/>
  <c r="A161" i="13"/>
  <c r="F87" i="1"/>
  <c r="C7" i="4" s="1"/>
  <c r="C20" s="1"/>
  <c r="F103" i="1"/>
  <c r="H39"/>
  <c r="D40"/>
  <c r="F39"/>
  <c r="A59" i="13"/>
  <c r="A67" s="1"/>
  <c r="A75" s="1"/>
  <c r="A63"/>
  <c r="A71" s="1"/>
  <c r="A79" s="1"/>
  <c r="A61"/>
  <c r="A69" s="1"/>
  <c r="A77" s="1"/>
  <c r="A65"/>
  <c r="A73" s="1"/>
  <c r="A81" s="1"/>
  <c r="A64"/>
  <c r="A72" s="1"/>
  <c r="A80" s="1"/>
  <c r="A62"/>
  <c r="A70" s="1"/>
  <c r="A78" s="1"/>
  <c r="A60"/>
  <c r="A68" s="1"/>
  <c r="A76" s="1"/>
  <c r="A66"/>
  <c r="A74" s="1"/>
  <c r="A82" s="1"/>
  <c r="C28"/>
  <c r="C68"/>
  <c r="C60"/>
  <c r="C52"/>
  <c r="C44"/>
  <c r="C36"/>
  <c r="C106" l="1"/>
  <c r="E106" s="1"/>
  <c r="E72" i="1"/>
  <c r="E88" s="1"/>
  <c r="J40"/>
  <c r="E9" i="13"/>
  <c r="E10" s="1"/>
  <c r="E11" s="1"/>
  <c r="E12" s="1"/>
  <c r="F88" i="1"/>
  <c r="C8" i="4" s="1"/>
  <c r="C21" s="1"/>
  <c r="F104" i="1"/>
  <c r="H40"/>
  <c r="D41"/>
  <c r="F40"/>
  <c r="M2" i="11"/>
  <c r="M3"/>
  <c r="M1"/>
  <c r="H4"/>
  <c r="H3"/>
  <c r="H12"/>
  <c r="H13"/>
  <c r="H14"/>
  <c r="H15"/>
  <c r="H16"/>
  <c r="H17"/>
  <c r="H18"/>
  <c r="H11"/>
  <c r="K25" i="7"/>
  <c r="G25"/>
  <c r="X9" i="9"/>
  <c r="B40" s="1"/>
  <c r="F32" i="8"/>
  <c r="X8" i="9"/>
  <c r="B45"/>
  <c r="E45" s="1"/>
  <c r="B51"/>
  <c r="E51" s="1"/>
  <c r="B52"/>
  <c r="E52" s="1"/>
  <c r="B53"/>
  <c r="E53" s="1"/>
  <c r="B54"/>
  <c r="E54" s="1"/>
  <c r="B55"/>
  <c r="E55" s="1"/>
  <c r="B44"/>
  <c r="E44" s="1"/>
  <c r="D32"/>
  <c r="D33"/>
  <c r="D34"/>
  <c r="D35"/>
  <c r="D36"/>
  <c r="D37"/>
  <c r="D38"/>
  <c r="D39"/>
  <c r="D40"/>
  <c r="D41"/>
  <c r="D31"/>
  <c r="CX12" i="12"/>
  <c r="CM2"/>
  <c r="CM14"/>
  <c r="CB4"/>
  <c r="CM4" s="1"/>
  <c r="CB5"/>
  <c r="CM5" s="1"/>
  <c r="CB6"/>
  <c r="CM6" s="1"/>
  <c r="CB7"/>
  <c r="CM7" s="1"/>
  <c r="CB3"/>
  <c r="CM3" s="1"/>
  <c r="CB14"/>
  <c r="BQ14"/>
  <c r="BP24"/>
  <c r="BP26"/>
  <c r="BP25"/>
  <c r="BP27"/>
  <c r="BX2"/>
  <c r="CI2" s="1"/>
  <c r="CT2" s="1"/>
  <c r="DE2" s="1"/>
  <c r="E73" i="1" l="1"/>
  <c r="E89" s="1"/>
  <c r="F105" s="1"/>
  <c r="J41"/>
  <c r="I17" i="8"/>
  <c r="J17"/>
  <c r="AC2" i="9"/>
  <c r="AC16" s="1"/>
  <c r="F89" i="1"/>
  <c r="C9" i="4" s="1"/>
  <c r="C22" s="1"/>
  <c r="M5" i="11"/>
  <c r="K26" i="7"/>
  <c r="G26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BM12" i="12"/>
  <c r="K27" i="7"/>
  <c r="H25"/>
  <c r="B25" s="1"/>
  <c r="F25" s="1"/>
  <c r="H41" i="1"/>
  <c r="D42"/>
  <c r="F41"/>
  <c r="B46" i="9"/>
  <c r="E46" s="1"/>
  <c r="B69"/>
  <c r="E69" s="1"/>
  <c r="B67"/>
  <c r="E67" s="1"/>
  <c r="B65"/>
  <c r="E65" s="1"/>
  <c r="B59"/>
  <c r="E59" s="1"/>
  <c r="B58"/>
  <c r="E58" s="1"/>
  <c r="B68"/>
  <c r="B66"/>
  <c r="E66" s="1"/>
  <c r="B60"/>
  <c r="E60" s="1"/>
  <c r="B30"/>
  <c r="E30" s="1"/>
  <c r="B38"/>
  <c r="C38" s="1"/>
  <c r="C54"/>
  <c r="B41"/>
  <c r="C41" s="1"/>
  <c r="B39"/>
  <c r="C39" s="1"/>
  <c r="B37"/>
  <c r="C37" s="1"/>
  <c r="B31"/>
  <c r="E31" s="1"/>
  <c r="B32"/>
  <c r="C40"/>
  <c r="Q12" i="12"/>
  <c r="I2"/>
  <c r="CM12"/>
  <c r="P5"/>
  <c r="Q5"/>
  <c r="P6"/>
  <c r="Q6"/>
  <c r="Q3"/>
  <c r="Q4"/>
  <c r="P4"/>
  <c r="P3"/>
  <c r="Q2"/>
  <c r="BP18"/>
  <c r="E74" i="1" l="1"/>
  <c r="E90" s="1"/>
  <c r="J42"/>
  <c r="H26" i="7"/>
  <c r="B26" s="1"/>
  <c r="F26" s="1"/>
  <c r="C68" i="9"/>
  <c r="E68"/>
  <c r="C32"/>
  <c r="E32"/>
  <c r="F90" i="1"/>
  <c r="C10" i="4" s="1"/>
  <c r="C23" s="1"/>
  <c r="F106" i="1"/>
  <c r="K28" i="7"/>
  <c r="H27"/>
  <c r="B27" s="1"/>
  <c r="F27" s="1"/>
  <c r="H42" i="1"/>
  <c r="D43"/>
  <c r="E75" s="1"/>
  <c r="L74" s="1"/>
  <c r="F42"/>
  <c r="B62" i="9"/>
  <c r="E62" s="1"/>
  <c r="B34"/>
  <c r="C34" s="1"/>
  <c r="B48"/>
  <c r="E48" s="1"/>
  <c r="C52"/>
  <c r="C66"/>
  <c r="C30"/>
  <c r="C48"/>
  <c r="C31"/>
  <c r="C53"/>
  <c r="C46"/>
  <c r="C51"/>
  <c r="C55"/>
  <c r="CB12" i="12"/>
  <c r="BP22"/>
  <c r="BP21"/>
  <c r="BP20"/>
  <c r="BP19"/>
  <c r="AX2"/>
  <c r="AP2"/>
  <c r="AH2"/>
  <c r="Z2"/>
  <c r="U2"/>
  <c r="AC2" s="1"/>
  <c r="AK2" s="1"/>
  <c r="AS2" s="1"/>
  <c r="BA2" s="1"/>
  <c r="BI2" s="1"/>
  <c r="BT2" s="1"/>
  <c r="CE2" s="1"/>
  <c r="CP2" s="1"/>
  <c r="DA2" s="1"/>
  <c r="V2"/>
  <c r="AD2" s="1"/>
  <c r="AL2" s="1"/>
  <c r="AT2" s="1"/>
  <c r="BB2" s="1"/>
  <c r="BJ2" s="1"/>
  <c r="BU2" s="1"/>
  <c r="CF2" s="1"/>
  <c r="CQ2" s="1"/>
  <c r="DB2" s="1"/>
  <c r="W2"/>
  <c r="AE2" s="1"/>
  <c r="AM2" s="1"/>
  <c r="AU2" s="1"/>
  <c r="BC2" s="1"/>
  <c r="BK2" s="1"/>
  <c r="BV2" s="1"/>
  <c r="CG2" s="1"/>
  <c r="CR2" s="1"/>
  <c r="DC2" s="1"/>
  <c r="X2"/>
  <c r="AF2" s="1"/>
  <c r="AN2" s="1"/>
  <c r="AV2" s="1"/>
  <c r="BD2" s="1"/>
  <c r="BL2" s="1"/>
  <c r="BW2" s="1"/>
  <c r="CH2" s="1"/>
  <c r="CS2" s="1"/>
  <c r="DD2" s="1"/>
  <c r="T2"/>
  <c r="AB2" s="1"/>
  <c r="AJ2" s="1"/>
  <c r="AR2" s="1"/>
  <c r="AZ2" s="1"/>
  <c r="BH2" s="1"/>
  <c r="BS2" s="1"/>
  <c r="CD2" s="1"/>
  <c r="CO2" s="1"/>
  <c r="CZ2" s="1"/>
  <c r="A82"/>
  <c r="A69"/>
  <c r="A70"/>
  <c r="A71"/>
  <c r="A72"/>
  <c r="A73"/>
  <c r="A74"/>
  <c r="A75"/>
  <c r="A76"/>
  <c r="A77"/>
  <c r="A78"/>
  <c r="A79"/>
  <c r="A80"/>
  <c r="A81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2"/>
  <c r="S2" s="1"/>
  <c r="AA2" s="1"/>
  <c r="AI2" s="1"/>
  <c r="AQ2" s="1"/>
  <c r="AY2" s="1"/>
  <c r="BG2" s="1"/>
  <c r="BR2" s="1"/>
  <c r="CC2" s="1"/>
  <c r="CN2" s="1"/>
  <c r="CY2" s="1"/>
  <c r="K18" i="6"/>
  <c r="B24" s="1"/>
  <c r="H3" i="5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2"/>
  <c r="H1"/>
  <c r="CI1" i="4"/>
  <c r="CT4"/>
  <c r="CT5"/>
  <c r="CT6"/>
  <c r="CT7"/>
  <c r="CT8"/>
  <c r="CT9"/>
  <c r="CT10"/>
  <c r="CT11"/>
  <c r="CT12"/>
  <c r="CT13"/>
  <c r="CT14"/>
  <c r="CT15"/>
  <c r="CT16"/>
  <c r="CT17"/>
  <c r="CT18"/>
  <c r="CT19"/>
  <c r="CT20"/>
  <c r="CT21"/>
  <c r="CT22"/>
  <c r="CT23"/>
  <c r="CT24"/>
  <c r="CT25"/>
  <c r="CT26"/>
  <c r="CT27"/>
  <c r="CT28"/>
  <c r="CT29"/>
  <c r="CT30"/>
  <c r="CT31"/>
  <c r="CT32"/>
  <c r="CT33"/>
  <c r="CT34"/>
  <c r="CT35"/>
  <c r="CT36"/>
  <c r="CT37"/>
  <c r="CT38"/>
  <c r="CT39"/>
  <c r="CT40"/>
  <c r="CT41"/>
  <c r="CT42"/>
  <c r="CT43"/>
  <c r="CT44"/>
  <c r="CT45"/>
  <c r="CT46"/>
  <c r="CT47"/>
  <c r="CT48"/>
  <c r="CT49"/>
  <c r="CT50"/>
  <c r="CT51"/>
  <c r="CT52"/>
  <c r="CT53"/>
  <c r="CT54"/>
  <c r="CT55"/>
  <c r="CT56"/>
  <c r="CT57"/>
  <c r="CT58"/>
  <c r="CT59"/>
  <c r="CT60"/>
  <c r="CT61"/>
  <c r="CT62"/>
  <c r="CT63"/>
  <c r="CT64"/>
  <c r="CT65"/>
  <c r="CT66"/>
  <c r="CT67"/>
  <c r="CT68"/>
  <c r="CT69"/>
  <c r="CT70"/>
  <c r="CT71"/>
  <c r="CT72"/>
  <c r="CT73"/>
  <c r="CT74"/>
  <c r="CT75"/>
  <c r="CT76"/>
  <c r="CT77"/>
  <c r="CT78"/>
  <c r="CT79"/>
  <c r="CT80"/>
  <c r="CT81"/>
  <c r="CT82"/>
  <c r="CT83"/>
  <c r="CT84"/>
  <c r="CT85"/>
  <c r="CT86"/>
  <c r="CT87"/>
  <c r="CT88"/>
  <c r="CT89"/>
  <c r="CT90"/>
  <c r="CT91"/>
  <c r="CT92"/>
  <c r="CT93"/>
  <c r="CT94"/>
  <c r="CT3"/>
  <c r="AO95" i="5"/>
  <c r="AO189" s="1"/>
  <c r="AO283" s="1"/>
  <c r="AO377" s="1"/>
  <c r="AM95"/>
  <c r="AM189" s="1"/>
  <c r="AM283" s="1"/>
  <c r="AM377" s="1"/>
  <c r="C95"/>
  <c r="C189" s="1"/>
  <c r="C283" s="1"/>
  <c r="C377" s="1"/>
  <c r="D95"/>
  <c r="D189" s="1"/>
  <c r="D283" s="1"/>
  <c r="D377" s="1"/>
  <c r="AR1"/>
  <c r="AR95" s="1"/>
  <c r="AR189" s="1"/>
  <c r="AR283" s="1"/>
  <c r="AR377" s="1"/>
  <c r="AP1"/>
  <c r="AP95" s="1"/>
  <c r="AP189" s="1"/>
  <c r="AP283" s="1"/>
  <c r="AP377" s="1"/>
  <c r="AN1"/>
  <c r="AN95" s="1"/>
  <c r="AN189" s="1"/>
  <c r="AN283" s="1"/>
  <c r="AN377" s="1"/>
  <c r="B1"/>
  <c r="B95" s="1"/>
  <c r="B189" s="1"/>
  <c r="B283" s="1"/>
  <c r="B377" s="1"/>
  <c r="E1"/>
  <c r="E95" s="1"/>
  <c r="E189" s="1"/>
  <c r="E283" s="1"/>
  <c r="E377" s="1"/>
  <c r="E2"/>
  <c r="E96" s="1"/>
  <c r="AQ96" s="1"/>
  <c r="C3"/>
  <c r="E3"/>
  <c r="E97" s="1"/>
  <c r="AQ97" s="1"/>
  <c r="E4"/>
  <c r="E98" s="1"/>
  <c r="AQ98" s="1"/>
  <c r="E5"/>
  <c r="E99" s="1"/>
  <c r="AQ99" s="1"/>
  <c r="E6"/>
  <c r="E100" s="1"/>
  <c r="AQ100" s="1"/>
  <c r="E7"/>
  <c r="E8"/>
  <c r="E102" s="1"/>
  <c r="AQ102" s="1"/>
  <c r="E9"/>
  <c r="E103" s="1"/>
  <c r="AQ103" s="1"/>
  <c r="E10"/>
  <c r="E104" s="1"/>
  <c r="AQ104" s="1"/>
  <c r="E11"/>
  <c r="E105" s="1"/>
  <c r="AQ105" s="1"/>
  <c r="E12"/>
  <c r="E13"/>
  <c r="E14"/>
  <c r="E15"/>
  <c r="E16"/>
  <c r="E17"/>
  <c r="E18"/>
  <c r="E19"/>
  <c r="E20"/>
  <c r="N1" s="1"/>
  <c r="N95" s="1"/>
  <c r="N189" s="1"/>
  <c r="N283" s="1"/>
  <c r="N377" s="1"/>
  <c r="E21"/>
  <c r="E22"/>
  <c r="E23"/>
  <c r="E24"/>
  <c r="E25"/>
  <c r="E26"/>
  <c r="E27"/>
  <c r="E28"/>
  <c r="E29"/>
  <c r="E30"/>
  <c r="E31"/>
  <c r="E32"/>
  <c r="E33"/>
  <c r="R1" s="1"/>
  <c r="R95" s="1"/>
  <c r="R189" s="1"/>
  <c r="R283" s="1"/>
  <c r="R377" s="1"/>
  <c r="E34"/>
  <c r="E35"/>
  <c r="E36"/>
  <c r="E37"/>
  <c r="E38"/>
  <c r="E39"/>
  <c r="E40"/>
  <c r="E41"/>
  <c r="E42"/>
  <c r="E43"/>
  <c r="E44"/>
  <c r="E45"/>
  <c r="E46"/>
  <c r="V1" s="1"/>
  <c r="V95" s="1"/>
  <c r="V189" s="1"/>
  <c r="V283" s="1"/>
  <c r="V377" s="1"/>
  <c r="E47"/>
  <c r="E48"/>
  <c r="E49"/>
  <c r="E50"/>
  <c r="E51"/>
  <c r="E52"/>
  <c r="E53"/>
  <c r="E54"/>
  <c r="E55"/>
  <c r="E56"/>
  <c r="E57"/>
  <c r="E58"/>
  <c r="E59"/>
  <c r="Z1" s="1"/>
  <c r="Z95" s="1"/>
  <c r="Z189" s="1"/>
  <c r="Z283" s="1"/>
  <c r="Z377" s="1"/>
  <c r="E60"/>
  <c r="E61"/>
  <c r="E62"/>
  <c r="E63"/>
  <c r="E64"/>
  <c r="E65"/>
  <c r="E66"/>
  <c r="E67"/>
  <c r="E68"/>
  <c r="E69"/>
  <c r="E70"/>
  <c r="E71"/>
  <c r="E72"/>
  <c r="AD1" s="1"/>
  <c r="AD95" s="1"/>
  <c r="AD189" s="1"/>
  <c r="AD283" s="1"/>
  <c r="AD377" s="1"/>
  <c r="E73"/>
  <c r="E74"/>
  <c r="E75"/>
  <c r="E76"/>
  <c r="E77"/>
  <c r="E78"/>
  <c r="E79"/>
  <c r="E80"/>
  <c r="E81"/>
  <c r="E82"/>
  <c r="E83"/>
  <c r="E84"/>
  <c r="E85"/>
  <c r="AH1" s="1"/>
  <c r="AH95" s="1"/>
  <c r="AH189" s="1"/>
  <c r="AH283" s="1"/>
  <c r="AH377" s="1"/>
  <c r="E86"/>
  <c r="E87"/>
  <c r="E88"/>
  <c r="E89"/>
  <c r="E90"/>
  <c r="E91"/>
  <c r="E92"/>
  <c r="F1"/>
  <c r="F95" s="1"/>
  <c r="F189" s="1"/>
  <c r="F283" s="1"/>
  <c r="F377" s="1"/>
  <c r="F21" i="11"/>
  <c r="F22"/>
  <c r="F23"/>
  <c r="F24"/>
  <c r="F25"/>
  <c r="F26"/>
  <c r="F27"/>
  <c r="F28"/>
  <c r="F29"/>
  <c r="F30"/>
  <c r="F20"/>
  <c r="H174" i="5" l="1"/>
  <c r="AT80"/>
  <c r="H170"/>
  <c r="AT76"/>
  <c r="H166"/>
  <c r="AT72"/>
  <c r="H162"/>
  <c r="AT68"/>
  <c r="H158"/>
  <c r="AT64"/>
  <c r="H150"/>
  <c r="AT56"/>
  <c r="H146"/>
  <c r="AT52"/>
  <c r="H142"/>
  <c r="AT48"/>
  <c r="H138"/>
  <c r="AT44"/>
  <c r="H134"/>
  <c r="AT40"/>
  <c r="H130"/>
  <c r="AT36"/>
  <c r="H126"/>
  <c r="AT32"/>
  <c r="H122"/>
  <c r="AT28"/>
  <c r="H118"/>
  <c r="AT24"/>
  <c r="H114"/>
  <c r="AT20"/>
  <c r="H110"/>
  <c r="AT16"/>
  <c r="H106"/>
  <c r="AT12"/>
  <c r="H102"/>
  <c r="AT8"/>
  <c r="H98"/>
  <c r="AT4"/>
  <c r="H154"/>
  <c r="AT60"/>
  <c r="H95"/>
  <c r="AT1"/>
  <c r="H173"/>
  <c r="AT79"/>
  <c r="H169"/>
  <c r="AT75"/>
  <c r="H165"/>
  <c r="AT71"/>
  <c r="H161"/>
  <c r="AT67"/>
  <c r="H157"/>
  <c r="AT63"/>
  <c r="H153"/>
  <c r="AT59"/>
  <c r="H149"/>
  <c r="AT55"/>
  <c r="H145"/>
  <c r="AT51"/>
  <c r="H141"/>
  <c r="AT47"/>
  <c r="H137"/>
  <c r="AT43"/>
  <c r="H133"/>
  <c r="AT39"/>
  <c r="H129"/>
  <c r="AT35"/>
  <c r="H125"/>
  <c r="AT31"/>
  <c r="H121"/>
  <c r="AT27"/>
  <c r="H117"/>
  <c r="AT23"/>
  <c r="H113"/>
  <c r="AT19"/>
  <c r="H109"/>
  <c r="AT15"/>
  <c r="H105"/>
  <c r="AT11"/>
  <c r="H101"/>
  <c r="AT7"/>
  <c r="H97"/>
  <c r="AT3"/>
  <c r="H96"/>
  <c r="AT2"/>
  <c r="H172"/>
  <c r="AT78"/>
  <c r="H168"/>
  <c r="AT74"/>
  <c r="H164"/>
  <c r="AT70"/>
  <c r="H160"/>
  <c r="AT66"/>
  <c r="H156"/>
  <c r="AT62"/>
  <c r="H152"/>
  <c r="AT58"/>
  <c r="H148"/>
  <c r="AT54"/>
  <c r="H144"/>
  <c r="AT50"/>
  <c r="H140"/>
  <c r="AT46"/>
  <c r="H136"/>
  <c r="AT42"/>
  <c r="H132"/>
  <c r="AT38"/>
  <c r="H128"/>
  <c r="AT34"/>
  <c r="H124"/>
  <c r="AT30"/>
  <c r="H120"/>
  <c r="AT26"/>
  <c r="H116"/>
  <c r="AT22"/>
  <c r="H112"/>
  <c r="AT18"/>
  <c r="H108"/>
  <c r="AT14"/>
  <c r="H104"/>
  <c r="AT10"/>
  <c r="H100"/>
  <c r="AT6"/>
  <c r="H175"/>
  <c r="AT81"/>
  <c r="H171"/>
  <c r="AT77"/>
  <c r="H167"/>
  <c r="AT73"/>
  <c r="H163"/>
  <c r="AT69"/>
  <c r="H159"/>
  <c r="AT65"/>
  <c r="H155"/>
  <c r="AT61"/>
  <c r="H151"/>
  <c r="AT57"/>
  <c r="H147"/>
  <c r="AT53"/>
  <c r="H143"/>
  <c r="AT49"/>
  <c r="H139"/>
  <c r="AT45"/>
  <c r="H135"/>
  <c r="AT41"/>
  <c r="H131"/>
  <c r="AT37"/>
  <c r="H127"/>
  <c r="AT33"/>
  <c r="H123"/>
  <c r="AT29"/>
  <c r="H119"/>
  <c r="AT25"/>
  <c r="H115"/>
  <c r="AT21"/>
  <c r="H111"/>
  <c r="AT17"/>
  <c r="H107"/>
  <c r="AT13"/>
  <c r="H103"/>
  <c r="AT9"/>
  <c r="H99"/>
  <c r="AT5"/>
  <c r="BN82" i="6"/>
  <c r="K20"/>
  <c r="E101" i="5"/>
  <c r="AQ101" s="1"/>
  <c r="J1"/>
  <c r="J95" s="1"/>
  <c r="J189" s="1"/>
  <c r="J283" s="1"/>
  <c r="J377" s="1"/>
  <c r="C4"/>
  <c r="K29" i="7"/>
  <c r="L29" s="1"/>
  <c r="H28"/>
  <c r="B28" s="1"/>
  <c r="F28" s="1"/>
  <c r="E91" i="1"/>
  <c r="L90" s="1"/>
  <c r="F43"/>
  <c r="J106" s="1"/>
  <c r="H43"/>
  <c r="J43"/>
  <c r="B49" i="9"/>
  <c r="B63"/>
  <c r="E63" s="1"/>
  <c r="B35"/>
  <c r="C35" s="1"/>
  <c r="C44"/>
  <c r="C58"/>
  <c r="F30"/>
  <c r="C60"/>
  <c r="C67"/>
  <c r="C45"/>
  <c r="C62"/>
  <c r="C69"/>
  <c r="C65"/>
  <c r="S46" i="12"/>
  <c r="AA46" s="1"/>
  <c r="AI46" s="1"/>
  <c r="AQ46" s="1"/>
  <c r="AY46" s="1"/>
  <c r="BG46" s="1"/>
  <c r="I46"/>
  <c r="S44"/>
  <c r="AA44" s="1"/>
  <c r="AI44" s="1"/>
  <c r="AQ44" s="1"/>
  <c r="AY44" s="1"/>
  <c r="BG44" s="1"/>
  <c r="BR44" s="1"/>
  <c r="CC44" s="1"/>
  <c r="CN44" s="1"/>
  <c r="CY44" s="1"/>
  <c r="I44"/>
  <c r="S42"/>
  <c r="AA42" s="1"/>
  <c r="AI42" s="1"/>
  <c r="AQ42" s="1"/>
  <c r="AY42" s="1"/>
  <c r="BG42" s="1"/>
  <c r="I42"/>
  <c r="S40"/>
  <c r="AA40" s="1"/>
  <c r="AI40" s="1"/>
  <c r="AQ40" s="1"/>
  <c r="AY40" s="1"/>
  <c r="BG40" s="1"/>
  <c r="BR40" s="1"/>
  <c r="CC40" s="1"/>
  <c r="CN40" s="1"/>
  <c r="CY40" s="1"/>
  <c r="I40"/>
  <c r="S38"/>
  <c r="AA38" s="1"/>
  <c r="AI38" s="1"/>
  <c r="AQ38" s="1"/>
  <c r="AY38" s="1"/>
  <c r="BG38" s="1"/>
  <c r="I38"/>
  <c r="S36"/>
  <c r="AA36" s="1"/>
  <c r="AI36" s="1"/>
  <c r="AQ36" s="1"/>
  <c r="AY36" s="1"/>
  <c r="BG36" s="1"/>
  <c r="BR36" s="1"/>
  <c r="CC36" s="1"/>
  <c r="CN36" s="1"/>
  <c r="CY36" s="1"/>
  <c r="I36"/>
  <c r="S34"/>
  <c r="AA34" s="1"/>
  <c r="AI34" s="1"/>
  <c r="AQ34" s="1"/>
  <c r="AY34" s="1"/>
  <c r="BG34" s="1"/>
  <c r="I34"/>
  <c r="S32"/>
  <c r="AA32" s="1"/>
  <c r="AI32" s="1"/>
  <c r="AQ32" s="1"/>
  <c r="AY32" s="1"/>
  <c r="BG32" s="1"/>
  <c r="BR32" s="1"/>
  <c r="CC32" s="1"/>
  <c r="CN32" s="1"/>
  <c r="CY32" s="1"/>
  <c r="I32"/>
  <c r="S30"/>
  <c r="AA30" s="1"/>
  <c r="AI30" s="1"/>
  <c r="AQ30" s="1"/>
  <c r="AY30" s="1"/>
  <c r="BG30" s="1"/>
  <c r="I30"/>
  <c r="S28"/>
  <c r="AA28" s="1"/>
  <c r="AI28" s="1"/>
  <c r="AQ28" s="1"/>
  <c r="AY28" s="1"/>
  <c r="BG28" s="1"/>
  <c r="BR28" s="1"/>
  <c r="CC28" s="1"/>
  <c r="CN28" s="1"/>
  <c r="CY28" s="1"/>
  <c r="I28"/>
  <c r="S26"/>
  <c r="AA26" s="1"/>
  <c r="AI26" s="1"/>
  <c r="AQ26" s="1"/>
  <c r="AY26" s="1"/>
  <c r="BG26" s="1"/>
  <c r="I26"/>
  <c r="S24"/>
  <c r="AA24" s="1"/>
  <c r="AI24" s="1"/>
  <c r="AQ24" s="1"/>
  <c r="AY24" s="1"/>
  <c r="BG24" s="1"/>
  <c r="BR24" s="1"/>
  <c r="CC24" s="1"/>
  <c r="CN24" s="1"/>
  <c r="CY24" s="1"/>
  <c r="I24"/>
  <c r="S22"/>
  <c r="AA22" s="1"/>
  <c r="AI22" s="1"/>
  <c r="AQ22" s="1"/>
  <c r="AY22" s="1"/>
  <c r="BG22" s="1"/>
  <c r="I22"/>
  <c r="S20"/>
  <c r="AA20" s="1"/>
  <c r="AI20" s="1"/>
  <c r="AQ20" s="1"/>
  <c r="AY20" s="1"/>
  <c r="BG20" s="1"/>
  <c r="BR20" s="1"/>
  <c r="CC20" s="1"/>
  <c r="CN20" s="1"/>
  <c r="CY20" s="1"/>
  <c r="I20"/>
  <c r="S18"/>
  <c r="AA18" s="1"/>
  <c r="AI18" s="1"/>
  <c r="AQ18" s="1"/>
  <c r="AY18" s="1"/>
  <c r="BG18" s="1"/>
  <c r="I18"/>
  <c r="S16"/>
  <c r="AA16" s="1"/>
  <c r="AI16" s="1"/>
  <c r="AQ16" s="1"/>
  <c r="AY16" s="1"/>
  <c r="BG16" s="1"/>
  <c r="BR16" s="1"/>
  <c r="CC16" s="1"/>
  <c r="CN16" s="1"/>
  <c r="CY16" s="1"/>
  <c r="I16"/>
  <c r="S14"/>
  <c r="AA14" s="1"/>
  <c r="AI14" s="1"/>
  <c r="AQ14" s="1"/>
  <c r="AY14" s="1"/>
  <c r="BG14" s="1"/>
  <c r="I14"/>
  <c r="S12"/>
  <c r="AA12" s="1"/>
  <c r="AI12" s="1"/>
  <c r="AQ12" s="1"/>
  <c r="AY12" s="1"/>
  <c r="BG12" s="1"/>
  <c r="BR12" s="1"/>
  <c r="CC12" s="1"/>
  <c r="CN12" s="1"/>
  <c r="CY12" s="1"/>
  <c r="I12"/>
  <c r="S10"/>
  <c r="AA10" s="1"/>
  <c r="AI10" s="1"/>
  <c r="AQ10" s="1"/>
  <c r="AY10" s="1"/>
  <c r="BG10" s="1"/>
  <c r="I10"/>
  <c r="S8"/>
  <c r="AA8" s="1"/>
  <c r="AI8" s="1"/>
  <c r="AQ8" s="1"/>
  <c r="AY8" s="1"/>
  <c r="BG8" s="1"/>
  <c r="BR8" s="1"/>
  <c r="CC8" s="1"/>
  <c r="CN8" s="1"/>
  <c r="CY8" s="1"/>
  <c r="I8"/>
  <c r="S6"/>
  <c r="AA6" s="1"/>
  <c r="AI6" s="1"/>
  <c r="AQ6" s="1"/>
  <c r="AY6" s="1"/>
  <c r="BG6" s="1"/>
  <c r="BR6" s="1"/>
  <c r="CC6" s="1"/>
  <c r="CN6" s="1"/>
  <c r="CY6" s="1"/>
  <c r="I6"/>
  <c r="S4"/>
  <c r="AA4" s="1"/>
  <c r="AI4" s="1"/>
  <c r="AQ4" s="1"/>
  <c r="AY4" s="1"/>
  <c r="BG4" s="1"/>
  <c r="BR4" s="1"/>
  <c r="CC4" s="1"/>
  <c r="CN4" s="1"/>
  <c r="CY4" s="1"/>
  <c r="I4"/>
  <c r="S68"/>
  <c r="AA68" s="1"/>
  <c r="AI68" s="1"/>
  <c r="AQ68" s="1"/>
  <c r="AY68" s="1"/>
  <c r="BG68" s="1"/>
  <c r="I68"/>
  <c r="S66"/>
  <c r="AA66" s="1"/>
  <c r="AI66" s="1"/>
  <c r="AQ66" s="1"/>
  <c r="AY66" s="1"/>
  <c r="BG66" s="1"/>
  <c r="BR66" s="1"/>
  <c r="CC66" s="1"/>
  <c r="CN66" s="1"/>
  <c r="CY66" s="1"/>
  <c r="I66"/>
  <c r="S64"/>
  <c r="AA64" s="1"/>
  <c r="AI64" s="1"/>
  <c r="AQ64" s="1"/>
  <c r="AY64" s="1"/>
  <c r="BG64" s="1"/>
  <c r="BR64" s="1"/>
  <c r="CC64" s="1"/>
  <c r="CN64" s="1"/>
  <c r="CY64" s="1"/>
  <c r="I64"/>
  <c r="S62"/>
  <c r="AA62" s="1"/>
  <c r="AI62" s="1"/>
  <c r="AQ62" s="1"/>
  <c r="AY62" s="1"/>
  <c r="BG62" s="1"/>
  <c r="BR62" s="1"/>
  <c r="CC62" s="1"/>
  <c r="CN62" s="1"/>
  <c r="CY62" s="1"/>
  <c r="I62"/>
  <c r="S60"/>
  <c r="AA60" s="1"/>
  <c r="AI60" s="1"/>
  <c r="AQ60" s="1"/>
  <c r="AY60" s="1"/>
  <c r="BG60" s="1"/>
  <c r="BR60" s="1"/>
  <c r="CC60" s="1"/>
  <c r="CN60" s="1"/>
  <c r="CY60" s="1"/>
  <c r="I60"/>
  <c r="S58"/>
  <c r="AA58" s="1"/>
  <c r="AI58" s="1"/>
  <c r="AQ58" s="1"/>
  <c r="AY58" s="1"/>
  <c r="BG58" s="1"/>
  <c r="BR58" s="1"/>
  <c r="CC58" s="1"/>
  <c r="CN58" s="1"/>
  <c r="CY58" s="1"/>
  <c r="I58"/>
  <c r="S56"/>
  <c r="AA56" s="1"/>
  <c r="AI56" s="1"/>
  <c r="AQ56" s="1"/>
  <c r="AY56" s="1"/>
  <c r="BG56" s="1"/>
  <c r="BR56" s="1"/>
  <c r="CC56" s="1"/>
  <c r="CN56" s="1"/>
  <c r="CY56" s="1"/>
  <c r="I56"/>
  <c r="S54"/>
  <c r="AA54" s="1"/>
  <c r="AI54" s="1"/>
  <c r="AQ54" s="1"/>
  <c r="AY54" s="1"/>
  <c r="BG54" s="1"/>
  <c r="BR54" s="1"/>
  <c r="CC54" s="1"/>
  <c r="CN54" s="1"/>
  <c r="CY54" s="1"/>
  <c r="I54"/>
  <c r="S52"/>
  <c r="AA52" s="1"/>
  <c r="AI52" s="1"/>
  <c r="AQ52" s="1"/>
  <c r="AY52" s="1"/>
  <c r="BG52" s="1"/>
  <c r="BR52" s="1"/>
  <c r="CC52" s="1"/>
  <c r="CN52" s="1"/>
  <c r="CY52" s="1"/>
  <c r="I52"/>
  <c r="S50"/>
  <c r="AA50" s="1"/>
  <c r="AI50" s="1"/>
  <c r="AQ50" s="1"/>
  <c r="AY50" s="1"/>
  <c r="BG50" s="1"/>
  <c r="BR50" s="1"/>
  <c r="CC50" s="1"/>
  <c r="CN50" s="1"/>
  <c r="CY50" s="1"/>
  <c r="I50"/>
  <c r="S48"/>
  <c r="AA48" s="1"/>
  <c r="AI48" s="1"/>
  <c r="AQ48" s="1"/>
  <c r="AY48" s="1"/>
  <c r="BG48" s="1"/>
  <c r="BR48" s="1"/>
  <c r="CC48" s="1"/>
  <c r="CN48" s="1"/>
  <c r="CY48" s="1"/>
  <c r="I48"/>
  <c r="S81"/>
  <c r="AA81" s="1"/>
  <c r="AI81" s="1"/>
  <c r="AQ81" s="1"/>
  <c r="AY81" s="1"/>
  <c r="BG81" s="1"/>
  <c r="BR81" s="1"/>
  <c r="CC81" s="1"/>
  <c r="CN81" s="1"/>
  <c r="CY81" s="1"/>
  <c r="I81"/>
  <c r="S79"/>
  <c r="AA79" s="1"/>
  <c r="AI79" s="1"/>
  <c r="AQ79" s="1"/>
  <c r="AY79" s="1"/>
  <c r="BG79" s="1"/>
  <c r="BR79" s="1"/>
  <c r="CC79" s="1"/>
  <c r="CN79" s="1"/>
  <c r="CY79" s="1"/>
  <c r="I79"/>
  <c r="S77"/>
  <c r="AA77" s="1"/>
  <c r="AI77" s="1"/>
  <c r="AQ77" s="1"/>
  <c r="AY77" s="1"/>
  <c r="BG77" s="1"/>
  <c r="BR77" s="1"/>
  <c r="CC77" s="1"/>
  <c r="CN77" s="1"/>
  <c r="CY77" s="1"/>
  <c r="I77"/>
  <c r="S75"/>
  <c r="AA75" s="1"/>
  <c r="AI75" s="1"/>
  <c r="AQ75" s="1"/>
  <c r="AY75" s="1"/>
  <c r="BG75" s="1"/>
  <c r="BR75" s="1"/>
  <c r="CC75" s="1"/>
  <c r="CN75" s="1"/>
  <c r="CY75" s="1"/>
  <c r="I75"/>
  <c r="S73"/>
  <c r="AA73" s="1"/>
  <c r="AI73" s="1"/>
  <c r="AQ73" s="1"/>
  <c r="AY73" s="1"/>
  <c r="BG73" s="1"/>
  <c r="BR73" s="1"/>
  <c r="CC73" s="1"/>
  <c r="CN73" s="1"/>
  <c r="CY73" s="1"/>
  <c r="I73"/>
  <c r="S71"/>
  <c r="AA71" s="1"/>
  <c r="AI71" s="1"/>
  <c r="AQ71" s="1"/>
  <c r="AY71" s="1"/>
  <c r="BG71" s="1"/>
  <c r="BR71" s="1"/>
  <c r="CC71" s="1"/>
  <c r="CN71" s="1"/>
  <c r="CY71" s="1"/>
  <c r="I71"/>
  <c r="S69"/>
  <c r="AA69" s="1"/>
  <c r="AI69" s="1"/>
  <c r="AQ69" s="1"/>
  <c r="AY69" s="1"/>
  <c r="BG69" s="1"/>
  <c r="BR69" s="1"/>
  <c r="CC69" s="1"/>
  <c r="CN69" s="1"/>
  <c r="CY69" s="1"/>
  <c r="I69"/>
  <c r="S45"/>
  <c r="AA45" s="1"/>
  <c r="AI45" s="1"/>
  <c r="AQ45" s="1"/>
  <c r="AY45" s="1"/>
  <c r="BG45" s="1"/>
  <c r="BR45" s="1"/>
  <c r="CC45" s="1"/>
  <c r="CN45" s="1"/>
  <c r="CY45" s="1"/>
  <c r="I45"/>
  <c r="S43"/>
  <c r="AA43" s="1"/>
  <c r="AI43" s="1"/>
  <c r="AQ43" s="1"/>
  <c r="AY43" s="1"/>
  <c r="BG43" s="1"/>
  <c r="BR43" s="1"/>
  <c r="CC43" s="1"/>
  <c r="CN43" s="1"/>
  <c r="CY43" s="1"/>
  <c r="I43"/>
  <c r="S41"/>
  <c r="AA41" s="1"/>
  <c r="AI41" s="1"/>
  <c r="AQ41" s="1"/>
  <c r="AY41" s="1"/>
  <c r="BG41" s="1"/>
  <c r="BR41" s="1"/>
  <c r="CC41" s="1"/>
  <c r="CN41" s="1"/>
  <c r="CY41" s="1"/>
  <c r="I41"/>
  <c r="S39"/>
  <c r="AA39" s="1"/>
  <c r="AI39" s="1"/>
  <c r="AQ39" s="1"/>
  <c r="AY39" s="1"/>
  <c r="BG39" s="1"/>
  <c r="BR39" s="1"/>
  <c r="CC39" s="1"/>
  <c r="CN39" s="1"/>
  <c r="CY39" s="1"/>
  <c r="I39"/>
  <c r="S37"/>
  <c r="AA37" s="1"/>
  <c r="AI37" s="1"/>
  <c r="AQ37" s="1"/>
  <c r="AY37" s="1"/>
  <c r="BG37" s="1"/>
  <c r="BR37" s="1"/>
  <c r="CC37" s="1"/>
  <c r="CN37" s="1"/>
  <c r="CY37" s="1"/>
  <c r="I37"/>
  <c r="S35"/>
  <c r="AA35" s="1"/>
  <c r="AI35" s="1"/>
  <c r="AQ35" s="1"/>
  <c r="AY35" s="1"/>
  <c r="BG35" s="1"/>
  <c r="BR35" s="1"/>
  <c r="CC35" s="1"/>
  <c r="CN35" s="1"/>
  <c r="CY35" s="1"/>
  <c r="I35"/>
  <c r="S33"/>
  <c r="AA33" s="1"/>
  <c r="AI33" s="1"/>
  <c r="AQ33" s="1"/>
  <c r="AY33" s="1"/>
  <c r="BG33" s="1"/>
  <c r="BR33" s="1"/>
  <c r="CC33" s="1"/>
  <c r="CN33" s="1"/>
  <c r="CY33" s="1"/>
  <c r="I33"/>
  <c r="S31"/>
  <c r="AA31" s="1"/>
  <c r="AI31" s="1"/>
  <c r="AQ31" s="1"/>
  <c r="AY31" s="1"/>
  <c r="BG31" s="1"/>
  <c r="BR31" s="1"/>
  <c r="CC31" s="1"/>
  <c r="CN31" s="1"/>
  <c r="CY31" s="1"/>
  <c r="I31"/>
  <c r="S29"/>
  <c r="AA29" s="1"/>
  <c r="AI29" s="1"/>
  <c r="AQ29" s="1"/>
  <c r="AY29" s="1"/>
  <c r="BG29" s="1"/>
  <c r="BR29" s="1"/>
  <c r="CC29" s="1"/>
  <c r="CN29" s="1"/>
  <c r="CY29" s="1"/>
  <c r="I29"/>
  <c r="S27"/>
  <c r="AA27" s="1"/>
  <c r="AI27" s="1"/>
  <c r="AQ27" s="1"/>
  <c r="AY27" s="1"/>
  <c r="BG27" s="1"/>
  <c r="BR27" s="1"/>
  <c r="CC27" s="1"/>
  <c r="CN27" s="1"/>
  <c r="CY27" s="1"/>
  <c r="I27"/>
  <c r="S25"/>
  <c r="AA25" s="1"/>
  <c r="AI25" s="1"/>
  <c r="AQ25" s="1"/>
  <c r="AY25" s="1"/>
  <c r="BG25" s="1"/>
  <c r="BR25" s="1"/>
  <c r="CC25" s="1"/>
  <c r="CN25" s="1"/>
  <c r="CY25" s="1"/>
  <c r="I25"/>
  <c r="S23"/>
  <c r="AA23" s="1"/>
  <c r="AI23" s="1"/>
  <c r="AQ23" s="1"/>
  <c r="AY23" s="1"/>
  <c r="BG23" s="1"/>
  <c r="BR23" s="1"/>
  <c r="CC23" s="1"/>
  <c r="CN23" s="1"/>
  <c r="CY23" s="1"/>
  <c r="I23"/>
  <c r="S21"/>
  <c r="AA21" s="1"/>
  <c r="AI21" s="1"/>
  <c r="AQ21" s="1"/>
  <c r="AY21" s="1"/>
  <c r="BG21" s="1"/>
  <c r="BR21" s="1"/>
  <c r="CC21" s="1"/>
  <c r="CN21" s="1"/>
  <c r="CY21" s="1"/>
  <c r="I21"/>
  <c r="S19"/>
  <c r="AA19" s="1"/>
  <c r="AI19" s="1"/>
  <c r="AQ19" s="1"/>
  <c r="AY19" s="1"/>
  <c r="BG19" s="1"/>
  <c r="BR19" s="1"/>
  <c r="CC19" s="1"/>
  <c r="CN19" s="1"/>
  <c r="CY19" s="1"/>
  <c r="I19"/>
  <c r="S17"/>
  <c r="AA17" s="1"/>
  <c r="AI17" s="1"/>
  <c r="AQ17" s="1"/>
  <c r="AY17" s="1"/>
  <c r="BG17" s="1"/>
  <c r="BR17" s="1"/>
  <c r="CC17" s="1"/>
  <c r="CN17" s="1"/>
  <c r="CY17" s="1"/>
  <c r="I17"/>
  <c r="S15"/>
  <c r="AA15" s="1"/>
  <c r="AI15" s="1"/>
  <c r="AQ15" s="1"/>
  <c r="AY15" s="1"/>
  <c r="BG15" s="1"/>
  <c r="BR15" s="1"/>
  <c r="CC15" s="1"/>
  <c r="CN15" s="1"/>
  <c r="CY15" s="1"/>
  <c r="I15"/>
  <c r="S13"/>
  <c r="AA13" s="1"/>
  <c r="AI13" s="1"/>
  <c r="AQ13" s="1"/>
  <c r="AY13" s="1"/>
  <c r="BG13" s="1"/>
  <c r="BR13" s="1"/>
  <c r="CC13" s="1"/>
  <c r="CN13" s="1"/>
  <c r="CY13" s="1"/>
  <c r="I13"/>
  <c r="S11"/>
  <c r="AA11" s="1"/>
  <c r="AI11" s="1"/>
  <c r="AQ11" s="1"/>
  <c r="AY11" s="1"/>
  <c r="BG11" s="1"/>
  <c r="BR11" s="1"/>
  <c r="CC11" s="1"/>
  <c r="CN11" s="1"/>
  <c r="CY11" s="1"/>
  <c r="I11"/>
  <c r="S9"/>
  <c r="AA9" s="1"/>
  <c r="AI9" s="1"/>
  <c r="AQ9" s="1"/>
  <c r="AY9" s="1"/>
  <c r="BG9" s="1"/>
  <c r="BR9" s="1"/>
  <c r="CC9" s="1"/>
  <c r="CN9" s="1"/>
  <c r="CY9" s="1"/>
  <c r="I9"/>
  <c r="S7"/>
  <c r="AA7" s="1"/>
  <c r="AI7" s="1"/>
  <c r="AQ7" s="1"/>
  <c r="AY7" s="1"/>
  <c r="BG7" s="1"/>
  <c r="BR7" s="1"/>
  <c r="CC7" s="1"/>
  <c r="CN7" s="1"/>
  <c r="CY7" s="1"/>
  <c r="I7"/>
  <c r="S5"/>
  <c r="AA5" s="1"/>
  <c r="AI5" s="1"/>
  <c r="AQ5" s="1"/>
  <c r="AY5" s="1"/>
  <c r="BG5" s="1"/>
  <c r="BR5" s="1"/>
  <c r="CC5" s="1"/>
  <c r="CN5" s="1"/>
  <c r="CY5" s="1"/>
  <c r="I5"/>
  <c r="S3"/>
  <c r="AA3" s="1"/>
  <c r="AI3" s="1"/>
  <c r="AQ3" s="1"/>
  <c r="AY3" s="1"/>
  <c r="BG3" s="1"/>
  <c r="BR3" s="1"/>
  <c r="CC3" s="1"/>
  <c r="CN3" s="1"/>
  <c r="CY3" s="1"/>
  <c r="I3"/>
  <c r="S67"/>
  <c r="AA67" s="1"/>
  <c r="AI67" s="1"/>
  <c r="AQ67" s="1"/>
  <c r="AY67" s="1"/>
  <c r="BG67" s="1"/>
  <c r="BR67" s="1"/>
  <c r="CC67" s="1"/>
  <c r="CN67" s="1"/>
  <c r="CY67" s="1"/>
  <c r="I67"/>
  <c r="S65"/>
  <c r="AA65" s="1"/>
  <c r="AI65" s="1"/>
  <c r="AQ65" s="1"/>
  <c r="AY65" s="1"/>
  <c r="BG65" s="1"/>
  <c r="BR65" s="1"/>
  <c r="CC65" s="1"/>
  <c r="CN65" s="1"/>
  <c r="CY65" s="1"/>
  <c r="I65"/>
  <c r="S63"/>
  <c r="AA63" s="1"/>
  <c r="AI63" s="1"/>
  <c r="AQ63" s="1"/>
  <c r="AY63" s="1"/>
  <c r="BG63" s="1"/>
  <c r="BR63" s="1"/>
  <c r="CC63" s="1"/>
  <c r="CN63" s="1"/>
  <c r="CY63" s="1"/>
  <c r="I63"/>
  <c r="S61"/>
  <c r="AA61" s="1"/>
  <c r="AI61" s="1"/>
  <c r="AQ61" s="1"/>
  <c r="AY61" s="1"/>
  <c r="BG61" s="1"/>
  <c r="BR61" s="1"/>
  <c r="CC61" s="1"/>
  <c r="CN61" s="1"/>
  <c r="CY61" s="1"/>
  <c r="I61"/>
  <c r="S59"/>
  <c r="AA59" s="1"/>
  <c r="AI59" s="1"/>
  <c r="AQ59" s="1"/>
  <c r="AY59" s="1"/>
  <c r="BG59" s="1"/>
  <c r="BR59" s="1"/>
  <c r="CC59" s="1"/>
  <c r="CN59" s="1"/>
  <c r="CY59" s="1"/>
  <c r="I59"/>
  <c r="S57"/>
  <c r="AA57" s="1"/>
  <c r="AI57" s="1"/>
  <c r="AQ57" s="1"/>
  <c r="AY57" s="1"/>
  <c r="BG57" s="1"/>
  <c r="BR57" s="1"/>
  <c r="CC57" s="1"/>
  <c r="CN57" s="1"/>
  <c r="CY57" s="1"/>
  <c r="I57"/>
  <c r="S55"/>
  <c r="AA55" s="1"/>
  <c r="AI55" s="1"/>
  <c r="AQ55" s="1"/>
  <c r="AY55" s="1"/>
  <c r="BG55" s="1"/>
  <c r="BR55" s="1"/>
  <c r="CC55" s="1"/>
  <c r="CN55" s="1"/>
  <c r="CY55" s="1"/>
  <c r="I55"/>
  <c r="S53"/>
  <c r="AA53" s="1"/>
  <c r="AI53" s="1"/>
  <c r="AQ53" s="1"/>
  <c r="AY53" s="1"/>
  <c r="BG53" s="1"/>
  <c r="BR53" s="1"/>
  <c r="CC53" s="1"/>
  <c r="CN53" s="1"/>
  <c r="CY53" s="1"/>
  <c r="I53"/>
  <c r="S51"/>
  <c r="AA51" s="1"/>
  <c r="AI51" s="1"/>
  <c r="AQ51" s="1"/>
  <c r="AY51" s="1"/>
  <c r="BG51" s="1"/>
  <c r="BR51" s="1"/>
  <c r="CC51" s="1"/>
  <c r="CN51" s="1"/>
  <c r="CY51" s="1"/>
  <c r="I51"/>
  <c r="S49"/>
  <c r="AA49" s="1"/>
  <c r="AI49" s="1"/>
  <c r="AQ49" s="1"/>
  <c r="AY49" s="1"/>
  <c r="BG49" s="1"/>
  <c r="BR49" s="1"/>
  <c r="CC49" s="1"/>
  <c r="CN49" s="1"/>
  <c r="CY49" s="1"/>
  <c r="I49"/>
  <c r="S47"/>
  <c r="AA47" s="1"/>
  <c r="AI47" s="1"/>
  <c r="AQ47" s="1"/>
  <c r="AY47" s="1"/>
  <c r="BG47" s="1"/>
  <c r="BR47" s="1"/>
  <c r="CC47" s="1"/>
  <c r="CN47" s="1"/>
  <c r="CY47" s="1"/>
  <c r="I47"/>
  <c r="S80"/>
  <c r="AA80" s="1"/>
  <c r="AI80" s="1"/>
  <c r="AQ80" s="1"/>
  <c r="AY80" s="1"/>
  <c r="BG80" s="1"/>
  <c r="BR80" s="1"/>
  <c r="CC80" s="1"/>
  <c r="CN80" s="1"/>
  <c r="CY80" s="1"/>
  <c r="I80"/>
  <c r="S78"/>
  <c r="AA78" s="1"/>
  <c r="AI78" s="1"/>
  <c r="AQ78" s="1"/>
  <c r="AY78" s="1"/>
  <c r="BG78" s="1"/>
  <c r="BR78" s="1"/>
  <c r="CC78" s="1"/>
  <c r="CN78" s="1"/>
  <c r="CY78" s="1"/>
  <c r="I78"/>
  <c r="S76"/>
  <c r="AA76" s="1"/>
  <c r="AI76" s="1"/>
  <c r="AQ76" s="1"/>
  <c r="AY76" s="1"/>
  <c r="BG76" s="1"/>
  <c r="BR76" s="1"/>
  <c r="CC76" s="1"/>
  <c r="CN76" s="1"/>
  <c r="CY76" s="1"/>
  <c r="I76"/>
  <c r="S74"/>
  <c r="AA74" s="1"/>
  <c r="AI74" s="1"/>
  <c r="AQ74" s="1"/>
  <c r="AY74" s="1"/>
  <c r="BG74" s="1"/>
  <c r="BR74" s="1"/>
  <c r="CC74" s="1"/>
  <c r="CN74" s="1"/>
  <c r="CY74" s="1"/>
  <c r="I74"/>
  <c r="S72"/>
  <c r="AA72" s="1"/>
  <c r="AI72" s="1"/>
  <c r="AQ72" s="1"/>
  <c r="AY72" s="1"/>
  <c r="BG72" s="1"/>
  <c r="BR72" s="1"/>
  <c r="CC72" s="1"/>
  <c r="CN72" s="1"/>
  <c r="CY72" s="1"/>
  <c r="I72"/>
  <c r="S70"/>
  <c r="AA70" s="1"/>
  <c r="AI70" s="1"/>
  <c r="AQ70" s="1"/>
  <c r="AY70" s="1"/>
  <c r="BG70" s="1"/>
  <c r="BR70" s="1"/>
  <c r="CC70" s="1"/>
  <c r="CN70" s="1"/>
  <c r="CY70" s="1"/>
  <c r="I70"/>
  <c r="S82"/>
  <c r="AA82" s="1"/>
  <c r="AI82" s="1"/>
  <c r="AQ82" s="1"/>
  <c r="AY82" s="1"/>
  <c r="BG82" s="1"/>
  <c r="BR82" s="1"/>
  <c r="CC82" s="1"/>
  <c r="CN82" s="1"/>
  <c r="CY82" s="1"/>
  <c r="I82"/>
  <c r="BR46"/>
  <c r="CC46" s="1"/>
  <c r="CN46" s="1"/>
  <c r="CY46" s="1"/>
  <c r="BR42"/>
  <c r="CC42" s="1"/>
  <c r="CN42" s="1"/>
  <c r="CY42" s="1"/>
  <c r="BR38"/>
  <c r="CC38" s="1"/>
  <c r="CN38" s="1"/>
  <c r="CY38" s="1"/>
  <c r="BR34"/>
  <c r="CC34" s="1"/>
  <c r="CN34" s="1"/>
  <c r="CY34" s="1"/>
  <c r="BR30"/>
  <c r="CC30" s="1"/>
  <c r="CN30" s="1"/>
  <c r="CY30" s="1"/>
  <c r="BR26"/>
  <c r="CC26" s="1"/>
  <c r="CN26" s="1"/>
  <c r="CY26" s="1"/>
  <c r="BR22"/>
  <c r="CC22" s="1"/>
  <c r="CN22" s="1"/>
  <c r="CY22" s="1"/>
  <c r="BR18"/>
  <c r="CC18" s="1"/>
  <c r="CN18" s="1"/>
  <c r="CY18" s="1"/>
  <c r="BR14"/>
  <c r="CC14" s="1"/>
  <c r="CN14" s="1"/>
  <c r="CY14" s="1"/>
  <c r="BR10"/>
  <c r="CC10" s="1"/>
  <c r="CN10" s="1"/>
  <c r="CY10" s="1"/>
  <c r="BR68"/>
  <c r="CC68" s="1"/>
  <c r="CN68" s="1"/>
  <c r="CY68" s="1"/>
  <c r="E191" i="5"/>
  <c r="E193"/>
  <c r="E197"/>
  <c r="E199"/>
  <c r="E190"/>
  <c r="E192"/>
  <c r="E194"/>
  <c r="E196"/>
  <c r="E198"/>
  <c r="E185"/>
  <c r="AQ91"/>
  <c r="E183"/>
  <c r="AQ89"/>
  <c r="E181"/>
  <c r="AQ87"/>
  <c r="BU1" s="1"/>
  <c r="BU95" s="1"/>
  <c r="BU189" s="1"/>
  <c r="BU283" s="1"/>
  <c r="BU377" s="1"/>
  <c r="E179"/>
  <c r="AQ85"/>
  <c r="BT1" s="1"/>
  <c r="BT95" s="1"/>
  <c r="BT189" s="1"/>
  <c r="BT283" s="1"/>
  <c r="BT377" s="1"/>
  <c r="E177"/>
  <c r="AQ83"/>
  <c r="E175"/>
  <c r="AQ81"/>
  <c r="E174"/>
  <c r="AQ80"/>
  <c r="BS1" s="1"/>
  <c r="BS95" s="1"/>
  <c r="BS189" s="1"/>
  <c r="BS283" s="1"/>
  <c r="BS377" s="1"/>
  <c r="E173"/>
  <c r="AQ79"/>
  <c r="BR1" s="1"/>
  <c r="BR95" s="1"/>
  <c r="BR189" s="1"/>
  <c r="BR283" s="1"/>
  <c r="BR377" s="1"/>
  <c r="E172"/>
  <c r="AQ78"/>
  <c r="E171"/>
  <c r="AQ77"/>
  <c r="E170"/>
  <c r="AQ76"/>
  <c r="E167"/>
  <c r="AQ73"/>
  <c r="E166"/>
  <c r="AQ72"/>
  <c r="BP1" s="1"/>
  <c r="BP95" s="1"/>
  <c r="BP189" s="1"/>
  <c r="BP283" s="1"/>
  <c r="BP377" s="1"/>
  <c r="E159"/>
  <c r="AQ65"/>
  <c r="E158"/>
  <c r="AQ64"/>
  <c r="E155"/>
  <c r="AQ61"/>
  <c r="BM1" s="1"/>
  <c r="BM95" s="1"/>
  <c r="BM189" s="1"/>
  <c r="BM283" s="1"/>
  <c r="BM377" s="1"/>
  <c r="E154"/>
  <c r="AQ60"/>
  <c r="E152"/>
  <c r="AQ58"/>
  <c r="E151"/>
  <c r="AQ57"/>
  <c r="E148"/>
  <c r="AQ54"/>
  <c r="BK1" s="1"/>
  <c r="BK95" s="1"/>
  <c r="BK189" s="1"/>
  <c r="BK283" s="1"/>
  <c r="BK377" s="1"/>
  <c r="E147"/>
  <c r="AQ53"/>
  <c r="BJ1" s="1"/>
  <c r="BJ95" s="1"/>
  <c r="BJ189" s="1"/>
  <c r="BJ283" s="1"/>
  <c r="BJ377" s="1"/>
  <c r="E144"/>
  <c r="AQ50"/>
  <c r="E143"/>
  <c r="AQ49"/>
  <c r="E140"/>
  <c r="AQ46"/>
  <c r="BH1" s="1"/>
  <c r="BH95" s="1"/>
  <c r="BH189" s="1"/>
  <c r="BH283" s="1"/>
  <c r="BH377" s="1"/>
  <c r="E139"/>
  <c r="AQ45"/>
  <c r="E137"/>
  <c r="AQ43"/>
  <c r="E136"/>
  <c r="AQ42"/>
  <c r="E133"/>
  <c r="AQ39"/>
  <c r="E132"/>
  <c r="AQ38"/>
  <c r="E129"/>
  <c r="AQ35"/>
  <c r="BE1" s="1"/>
  <c r="BE95" s="1"/>
  <c r="BE189" s="1"/>
  <c r="BE283" s="1"/>
  <c r="BE377" s="1"/>
  <c r="E128"/>
  <c r="AQ34"/>
  <c r="E125"/>
  <c r="AQ31"/>
  <c r="E124"/>
  <c r="AQ30"/>
  <c r="E122"/>
  <c r="AQ28"/>
  <c r="BC1" s="1"/>
  <c r="BC95" s="1"/>
  <c r="BC189" s="1"/>
  <c r="BC283" s="1"/>
  <c r="BC377" s="1"/>
  <c r="E121"/>
  <c r="AQ27"/>
  <c r="BB1" s="1"/>
  <c r="BB95" s="1"/>
  <c r="BB189" s="1"/>
  <c r="BB283" s="1"/>
  <c r="BB377" s="1"/>
  <c r="E118"/>
  <c r="AQ24"/>
  <c r="E117"/>
  <c r="AQ23"/>
  <c r="E114"/>
  <c r="AQ20"/>
  <c r="AZ1" s="1"/>
  <c r="AZ95" s="1"/>
  <c r="AZ189" s="1"/>
  <c r="AZ283" s="1"/>
  <c r="AZ377" s="1"/>
  <c r="E113"/>
  <c r="AQ19"/>
  <c r="E110"/>
  <c r="AQ16"/>
  <c r="E109"/>
  <c r="AQ15"/>
  <c r="AY1" s="1"/>
  <c r="AY95" s="1"/>
  <c r="AY189" s="1"/>
  <c r="AY283" s="1"/>
  <c r="AY377" s="1"/>
  <c r="E106"/>
  <c r="AQ12"/>
  <c r="E186"/>
  <c r="AQ92"/>
  <c r="BV1" s="1"/>
  <c r="E184"/>
  <c r="AQ90"/>
  <c r="E182"/>
  <c r="AQ88"/>
  <c r="E180"/>
  <c r="AQ86"/>
  <c r="E178"/>
  <c r="AQ84"/>
  <c r="E176"/>
  <c r="AQ82"/>
  <c r="E169"/>
  <c r="AQ75"/>
  <c r="E168"/>
  <c r="AQ74"/>
  <c r="BQ1" s="1"/>
  <c r="BQ95" s="1"/>
  <c r="BQ189" s="1"/>
  <c r="BQ283" s="1"/>
  <c r="BQ377" s="1"/>
  <c r="E165"/>
  <c r="AQ71"/>
  <c r="E164"/>
  <c r="AQ70"/>
  <c r="E163"/>
  <c r="AQ69"/>
  <c r="E162"/>
  <c r="AQ68"/>
  <c r="E161"/>
  <c r="AQ67"/>
  <c r="BO1" s="1"/>
  <c r="BO95" s="1"/>
  <c r="BO189" s="1"/>
  <c r="BO283" s="1"/>
  <c r="BO377" s="1"/>
  <c r="E160"/>
  <c r="AQ66"/>
  <c r="BN1" s="1"/>
  <c r="BN95" s="1"/>
  <c r="BN189" s="1"/>
  <c r="BN283" s="1"/>
  <c r="BN377" s="1"/>
  <c r="E157"/>
  <c r="AQ63"/>
  <c r="E156"/>
  <c r="AQ62"/>
  <c r="E153"/>
  <c r="AQ59"/>
  <c r="BL1" s="1"/>
  <c r="BL95" s="1"/>
  <c r="BL189" s="1"/>
  <c r="BL283" s="1"/>
  <c r="BL377" s="1"/>
  <c r="E150"/>
  <c r="AQ56"/>
  <c r="E149"/>
  <c r="AQ55"/>
  <c r="E146"/>
  <c r="AQ52"/>
  <c r="E145"/>
  <c r="AQ51"/>
  <c r="E142"/>
  <c r="AQ48"/>
  <c r="BI1" s="1"/>
  <c r="BI95" s="1"/>
  <c r="BI189" s="1"/>
  <c r="BI283" s="1"/>
  <c r="BI377" s="1"/>
  <c r="E141"/>
  <c r="AQ47"/>
  <c r="E138"/>
  <c r="AQ44"/>
  <c r="E135"/>
  <c r="AQ41"/>
  <c r="BG1" s="1"/>
  <c r="BG95" s="1"/>
  <c r="BG189" s="1"/>
  <c r="BG283" s="1"/>
  <c r="BG377" s="1"/>
  <c r="E134"/>
  <c r="AQ40"/>
  <c r="BF1" s="1"/>
  <c r="BF95" s="1"/>
  <c r="BF189" s="1"/>
  <c r="BF283" s="1"/>
  <c r="BF377" s="1"/>
  <c r="E131"/>
  <c r="AQ37"/>
  <c r="E130"/>
  <c r="AQ36"/>
  <c r="E127"/>
  <c r="AQ33"/>
  <c r="BD1" s="1"/>
  <c r="BD95" s="1"/>
  <c r="BD189" s="1"/>
  <c r="BD283" s="1"/>
  <c r="BD377" s="1"/>
  <c r="E126"/>
  <c r="AQ32"/>
  <c r="E123"/>
  <c r="AQ29"/>
  <c r="E120"/>
  <c r="AQ26"/>
  <c r="E119"/>
  <c r="AQ25"/>
  <c r="E116"/>
  <c r="AQ22"/>
  <c r="BA1" s="1"/>
  <c r="BA95" s="1"/>
  <c r="BA189" s="1"/>
  <c r="BA283" s="1"/>
  <c r="BA377" s="1"/>
  <c r="E115"/>
  <c r="AQ21"/>
  <c r="E112"/>
  <c r="AQ18"/>
  <c r="E111"/>
  <c r="AQ17"/>
  <c r="E108"/>
  <c r="AQ14"/>
  <c r="AX1" s="1"/>
  <c r="AX95" s="1"/>
  <c r="AX189" s="1"/>
  <c r="AX283" s="1"/>
  <c r="AX377" s="1"/>
  <c r="E107"/>
  <c r="AQ13"/>
  <c r="AQ2"/>
  <c r="AU1" s="1"/>
  <c r="AU95" s="1"/>
  <c r="AU189" s="1"/>
  <c r="AU283" s="1"/>
  <c r="AU377" s="1"/>
  <c r="AQ10"/>
  <c r="AQ8"/>
  <c r="AQ6"/>
  <c r="AQ4"/>
  <c r="AQ1"/>
  <c r="AQ95" s="1"/>
  <c r="AQ189" s="1"/>
  <c r="AQ283" s="1"/>
  <c r="AQ377" s="1"/>
  <c r="AQ11"/>
  <c r="AQ9"/>
  <c r="AW1" s="1"/>
  <c r="AW95" s="1"/>
  <c r="AW189" s="1"/>
  <c r="AW283" s="1"/>
  <c r="AW377" s="1"/>
  <c r="AQ7"/>
  <c r="AV1" s="1"/>
  <c r="AV95" s="1"/>
  <c r="AV189" s="1"/>
  <c r="AV283" s="1"/>
  <c r="AV377" s="1"/>
  <c r="AQ5"/>
  <c r="AQ3"/>
  <c r="F63" i="11"/>
  <c r="F62"/>
  <c r="F66"/>
  <c r="F70"/>
  <c r="F64"/>
  <c r="F68"/>
  <c r="F61"/>
  <c r="F69"/>
  <c r="F67"/>
  <c r="F65"/>
  <c r="H197" i="5" l="1"/>
  <c r="AT103"/>
  <c r="H205"/>
  <c r="AT111"/>
  <c r="H213"/>
  <c r="AT119"/>
  <c r="H221"/>
  <c r="AT127"/>
  <c r="H229"/>
  <c r="AT135"/>
  <c r="H237"/>
  <c r="AT143"/>
  <c r="H245"/>
  <c r="AT151"/>
  <c r="H253"/>
  <c r="AT159"/>
  <c r="H261"/>
  <c r="AT167"/>
  <c r="H269"/>
  <c r="AT175"/>
  <c r="H198"/>
  <c r="AT104"/>
  <c r="H206"/>
  <c r="AT112"/>
  <c r="H214"/>
  <c r="AT120"/>
  <c r="H222"/>
  <c r="AT128"/>
  <c r="H230"/>
  <c r="AT136"/>
  <c r="H238"/>
  <c r="AT144"/>
  <c r="H246"/>
  <c r="AT152"/>
  <c r="H254"/>
  <c r="AT160"/>
  <c r="H262"/>
  <c r="AT168"/>
  <c r="H190"/>
  <c r="AT96"/>
  <c r="H195"/>
  <c r="AT101"/>
  <c r="H203"/>
  <c r="AT109"/>
  <c r="H211"/>
  <c r="AT117"/>
  <c r="H219"/>
  <c r="AT125"/>
  <c r="H227"/>
  <c r="AT133"/>
  <c r="H235"/>
  <c r="AT141"/>
  <c r="H243"/>
  <c r="AT149"/>
  <c r="H251"/>
  <c r="AT157"/>
  <c r="H259"/>
  <c r="AT165"/>
  <c r="H267"/>
  <c r="AT173"/>
  <c r="H248"/>
  <c r="AT154"/>
  <c r="H196"/>
  <c r="AT102"/>
  <c r="H204"/>
  <c r="AT110"/>
  <c r="H212"/>
  <c r="AT118"/>
  <c r="H220"/>
  <c r="AT126"/>
  <c r="H228"/>
  <c r="AT134"/>
  <c r="H236"/>
  <c r="AT142"/>
  <c r="H244"/>
  <c r="AT150"/>
  <c r="H256"/>
  <c r="AT162"/>
  <c r="H264"/>
  <c r="AT170"/>
  <c r="O90" i="1"/>
  <c r="M90"/>
  <c r="H193" i="5"/>
  <c r="AT99"/>
  <c r="H201"/>
  <c r="AT107"/>
  <c r="H209"/>
  <c r="AT115"/>
  <c r="H217"/>
  <c r="AT123"/>
  <c r="H225"/>
  <c r="AT131"/>
  <c r="H233"/>
  <c r="AT139"/>
  <c r="H241"/>
  <c r="AT147"/>
  <c r="H249"/>
  <c r="AT155"/>
  <c r="H257"/>
  <c r="AT163"/>
  <c r="H265"/>
  <c r="AT171"/>
  <c r="H194"/>
  <c r="AT100"/>
  <c r="H202"/>
  <c r="AT108"/>
  <c r="H210"/>
  <c r="AT116"/>
  <c r="H218"/>
  <c r="AT124"/>
  <c r="H226"/>
  <c r="AT132"/>
  <c r="H234"/>
  <c r="AT140"/>
  <c r="H242"/>
  <c r="AT148"/>
  <c r="H250"/>
  <c r="AT156"/>
  <c r="H258"/>
  <c r="AT164"/>
  <c r="H266"/>
  <c r="AT172"/>
  <c r="H191"/>
  <c r="AT97"/>
  <c r="H199"/>
  <c r="AT105"/>
  <c r="H207"/>
  <c r="AT113"/>
  <c r="H215"/>
  <c r="AT121"/>
  <c r="H223"/>
  <c r="AT129"/>
  <c r="H231"/>
  <c r="AT137"/>
  <c r="H239"/>
  <c r="AT145"/>
  <c r="H247"/>
  <c r="AT153"/>
  <c r="H255"/>
  <c r="AT161"/>
  <c r="H263"/>
  <c r="AT169"/>
  <c r="H189"/>
  <c r="AT95"/>
  <c r="H192"/>
  <c r="AT98"/>
  <c r="H200"/>
  <c r="AT106"/>
  <c r="H208"/>
  <c r="AT114"/>
  <c r="H216"/>
  <c r="AT122"/>
  <c r="H224"/>
  <c r="AT130"/>
  <c r="H232"/>
  <c r="AT138"/>
  <c r="H240"/>
  <c r="AT146"/>
  <c r="H252"/>
  <c r="AT158"/>
  <c r="H260"/>
  <c r="AT166"/>
  <c r="H268"/>
  <c r="AT174"/>
  <c r="C49" i="9"/>
  <c r="E49"/>
  <c r="C63"/>
  <c r="G69"/>
  <c r="F62"/>
  <c r="F91" i="1"/>
  <c r="C11" i="4" s="1"/>
  <c r="C24" s="1"/>
  <c r="F107" i="1"/>
  <c r="G107" s="1"/>
  <c r="M13" i="8" s="1"/>
  <c r="M14" s="1"/>
  <c r="M15" s="1"/>
  <c r="M16" s="1"/>
  <c r="M17" s="1"/>
  <c r="I8"/>
  <c r="E195" i="5"/>
  <c r="AQ195" s="1"/>
  <c r="C5"/>
  <c r="K30" i="7"/>
  <c r="H29"/>
  <c r="B29" s="1"/>
  <c r="F29" s="1"/>
  <c r="D83" i="2"/>
  <c r="F63" i="9"/>
  <c r="B50"/>
  <c r="B64"/>
  <c r="E64" s="1"/>
  <c r="B36"/>
  <c r="C36" s="1"/>
  <c r="F44"/>
  <c r="F45" s="1"/>
  <c r="F46" s="1"/>
  <c r="C59"/>
  <c r="AQ107" i="5"/>
  <c r="E201"/>
  <c r="AQ108"/>
  <c r="E202"/>
  <c r="AQ111"/>
  <c r="E205"/>
  <c r="AQ112"/>
  <c r="E206"/>
  <c r="AQ115"/>
  <c r="E209"/>
  <c r="AQ116"/>
  <c r="E210"/>
  <c r="AQ119"/>
  <c r="E213"/>
  <c r="AQ120"/>
  <c r="E214"/>
  <c r="AQ123"/>
  <c r="E217"/>
  <c r="AQ126"/>
  <c r="E220"/>
  <c r="AQ127"/>
  <c r="E221"/>
  <c r="AQ130"/>
  <c r="E224"/>
  <c r="AQ131"/>
  <c r="E225"/>
  <c r="AQ134"/>
  <c r="E228"/>
  <c r="AQ135"/>
  <c r="E229"/>
  <c r="AQ138"/>
  <c r="E232"/>
  <c r="AQ141"/>
  <c r="E235"/>
  <c r="AQ142"/>
  <c r="E236"/>
  <c r="AQ145"/>
  <c r="E239"/>
  <c r="AQ146"/>
  <c r="E240"/>
  <c r="AQ149"/>
  <c r="E243"/>
  <c r="AQ150"/>
  <c r="E244"/>
  <c r="AQ153"/>
  <c r="E247"/>
  <c r="AQ156"/>
  <c r="E250"/>
  <c r="AQ157"/>
  <c r="E251"/>
  <c r="AQ160"/>
  <c r="E254"/>
  <c r="AQ161"/>
  <c r="E255"/>
  <c r="AQ162"/>
  <c r="E256"/>
  <c r="AQ163"/>
  <c r="E257"/>
  <c r="AQ164"/>
  <c r="E258"/>
  <c r="AQ165"/>
  <c r="E259"/>
  <c r="AQ168"/>
  <c r="E262"/>
  <c r="AQ169"/>
  <c r="E263"/>
  <c r="AQ176"/>
  <c r="E270"/>
  <c r="AQ178"/>
  <c r="E272"/>
  <c r="AQ180"/>
  <c r="E274"/>
  <c r="AQ182"/>
  <c r="E276"/>
  <c r="AQ184"/>
  <c r="E278"/>
  <c r="AQ186"/>
  <c r="E280"/>
  <c r="AQ106"/>
  <c r="E200"/>
  <c r="AQ109"/>
  <c r="E203"/>
  <c r="AQ110"/>
  <c r="E204"/>
  <c r="AQ113"/>
  <c r="E207"/>
  <c r="AQ114"/>
  <c r="E208"/>
  <c r="AQ117"/>
  <c r="E211"/>
  <c r="AQ118"/>
  <c r="E212"/>
  <c r="AQ121"/>
  <c r="E215"/>
  <c r="AQ122"/>
  <c r="E216"/>
  <c r="AQ124"/>
  <c r="E218"/>
  <c r="AQ125"/>
  <c r="E219"/>
  <c r="AQ128"/>
  <c r="E222"/>
  <c r="AQ129"/>
  <c r="E223"/>
  <c r="AQ132"/>
  <c r="E226"/>
  <c r="AQ133"/>
  <c r="E227"/>
  <c r="AQ136"/>
  <c r="E230"/>
  <c r="AQ137"/>
  <c r="E231"/>
  <c r="AQ139"/>
  <c r="E233"/>
  <c r="AQ140"/>
  <c r="E234"/>
  <c r="AQ143"/>
  <c r="E237"/>
  <c r="AQ144"/>
  <c r="E238"/>
  <c r="AQ147"/>
  <c r="E241"/>
  <c r="AQ148"/>
  <c r="E242"/>
  <c r="AQ151"/>
  <c r="E245"/>
  <c r="AQ152"/>
  <c r="E246"/>
  <c r="AQ154"/>
  <c r="E248"/>
  <c r="AQ155"/>
  <c r="E249"/>
  <c r="AQ158"/>
  <c r="E252"/>
  <c r="AQ159"/>
  <c r="E253"/>
  <c r="AQ166"/>
  <c r="E260"/>
  <c r="AQ167"/>
  <c r="E261"/>
  <c r="AQ170"/>
  <c r="E264"/>
  <c r="AQ171"/>
  <c r="E265"/>
  <c r="AQ172"/>
  <c r="E266"/>
  <c r="AQ173"/>
  <c r="E267"/>
  <c r="AQ174"/>
  <c r="E268"/>
  <c r="AQ175"/>
  <c r="E269"/>
  <c r="AQ177"/>
  <c r="E271"/>
  <c r="AQ179"/>
  <c r="E273"/>
  <c r="AQ181"/>
  <c r="E275"/>
  <c r="AQ183"/>
  <c r="E277"/>
  <c r="AQ185"/>
  <c r="E279"/>
  <c r="AQ196"/>
  <c r="E290"/>
  <c r="AQ192"/>
  <c r="E286"/>
  <c r="AQ199"/>
  <c r="E293"/>
  <c r="E289"/>
  <c r="AQ191"/>
  <c r="E285"/>
  <c r="AQ198"/>
  <c r="E292"/>
  <c r="AQ194"/>
  <c r="E288"/>
  <c r="AQ190"/>
  <c r="E284"/>
  <c r="AQ197"/>
  <c r="E291"/>
  <c r="AQ193"/>
  <c r="E287"/>
  <c r="BV95"/>
  <c r="BV189" s="1"/>
  <c r="BV283" s="1"/>
  <c r="BV377" s="1"/>
  <c r="F73" i="11"/>
  <c r="F74"/>
  <c r="F76"/>
  <c r="F78"/>
  <c r="F80"/>
  <c r="F72"/>
  <c r="F75"/>
  <c r="F77"/>
  <c r="F79"/>
  <c r="F71"/>
  <c r="H346" i="5" l="1"/>
  <c r="AT252"/>
  <c r="H310"/>
  <c r="AT216"/>
  <c r="H294"/>
  <c r="AT200"/>
  <c r="H333"/>
  <c r="AT239"/>
  <c r="H285"/>
  <c r="AT191"/>
  <c r="H320"/>
  <c r="AT226"/>
  <c r="H288"/>
  <c r="AT194"/>
  <c r="H335"/>
  <c r="AT241"/>
  <c r="H358"/>
  <c r="AT264"/>
  <c r="H306"/>
  <c r="AT212"/>
  <c r="H345"/>
  <c r="AT251"/>
  <c r="H297"/>
  <c r="AT203"/>
  <c r="H316"/>
  <c r="AT222"/>
  <c r="H315"/>
  <c r="AT221"/>
  <c r="H283"/>
  <c r="AT189"/>
  <c r="H317"/>
  <c r="AT223"/>
  <c r="H352"/>
  <c r="AT258"/>
  <c r="H304"/>
  <c r="AT210"/>
  <c r="H319"/>
  <c r="AT225"/>
  <c r="H287"/>
  <c r="AT193"/>
  <c r="H322"/>
  <c r="AT228"/>
  <c r="H361"/>
  <c r="AT267"/>
  <c r="H313"/>
  <c r="AT219"/>
  <c r="H332"/>
  <c r="AT238"/>
  <c r="H299"/>
  <c r="AT205"/>
  <c r="N89" i="1"/>
  <c r="N90"/>
  <c r="H362" i="5"/>
  <c r="AT268"/>
  <c r="H326"/>
  <c r="AT232"/>
  <c r="H349"/>
  <c r="AT255"/>
  <c r="H301"/>
  <c r="AT207"/>
  <c r="H336"/>
  <c r="AT242"/>
  <c r="H351"/>
  <c r="AT257"/>
  <c r="H303"/>
  <c r="AT209"/>
  <c r="H338"/>
  <c r="AT244"/>
  <c r="H290"/>
  <c r="AT196"/>
  <c r="H329"/>
  <c r="AT235"/>
  <c r="H284"/>
  <c r="AT190"/>
  <c r="H348"/>
  <c r="AT254"/>
  <c r="H300"/>
  <c r="AT206"/>
  <c r="H363"/>
  <c r="AT269"/>
  <c r="H347"/>
  <c r="AT253"/>
  <c r="H331"/>
  <c r="AT237"/>
  <c r="K106" i="1"/>
  <c r="N106" s="1"/>
  <c r="B84" i="15" s="1"/>
  <c r="F84" s="1"/>
  <c r="Z10" s="1"/>
  <c r="H354" i="5"/>
  <c r="AT260"/>
  <c r="H334"/>
  <c r="AT240"/>
  <c r="H318"/>
  <c r="AT224"/>
  <c r="H302"/>
  <c r="AT208"/>
  <c r="H286"/>
  <c r="AT192"/>
  <c r="H357"/>
  <c r="AT263"/>
  <c r="H341"/>
  <c r="AT247"/>
  <c r="H325"/>
  <c r="AT231"/>
  <c r="H309"/>
  <c r="AT215"/>
  <c r="H293"/>
  <c r="AT199"/>
  <c r="H360"/>
  <c r="AT266"/>
  <c r="H344"/>
  <c r="AT250"/>
  <c r="H328"/>
  <c r="AT234"/>
  <c r="H312"/>
  <c r="AT218"/>
  <c r="H296"/>
  <c r="AT202"/>
  <c r="H359"/>
  <c r="AT265"/>
  <c r="H343"/>
  <c r="AT249"/>
  <c r="H327"/>
  <c r="AT233"/>
  <c r="H311"/>
  <c r="AT217"/>
  <c r="H295"/>
  <c r="AT201"/>
  <c r="H350"/>
  <c r="AT256"/>
  <c r="H330"/>
  <c r="AT236"/>
  <c r="H314"/>
  <c r="AT220"/>
  <c r="H298"/>
  <c r="AT204"/>
  <c r="H342"/>
  <c r="AT248"/>
  <c r="H353"/>
  <c r="AT259"/>
  <c r="H337"/>
  <c r="AT243"/>
  <c r="H321"/>
  <c r="AT227"/>
  <c r="H305"/>
  <c r="AT211"/>
  <c r="H289"/>
  <c r="AT195"/>
  <c r="H356"/>
  <c r="AT262"/>
  <c r="H340"/>
  <c r="AT246"/>
  <c r="H324"/>
  <c r="AT230"/>
  <c r="H308"/>
  <c r="AT214"/>
  <c r="H292"/>
  <c r="AT198"/>
  <c r="H355"/>
  <c r="AT261"/>
  <c r="H339"/>
  <c r="AT245"/>
  <c r="H323"/>
  <c r="AT229"/>
  <c r="H307"/>
  <c r="AT213"/>
  <c r="H291"/>
  <c r="AT197"/>
  <c r="K17" i="8"/>
  <c r="L17" s="1"/>
  <c r="C50" i="9"/>
  <c r="E50"/>
  <c r="J8" i="14"/>
  <c r="J6"/>
  <c r="E84" i="15"/>
  <c r="X10" s="1"/>
  <c r="D84"/>
  <c r="V10" s="1"/>
  <c r="C84"/>
  <c r="T10" s="1"/>
  <c r="B81" i="5"/>
  <c r="AF83" i="2"/>
  <c r="Y83"/>
  <c r="R83"/>
  <c r="C6" i="5"/>
  <c r="K31" i="7"/>
  <c r="H30"/>
  <c r="B30" s="1"/>
  <c r="F30" s="1"/>
  <c r="G66" i="9"/>
  <c r="J5" i="14" s="1"/>
  <c r="C64" i="9"/>
  <c r="AQ287" i="5"/>
  <c r="E381"/>
  <c r="AQ381" s="1"/>
  <c r="AQ291"/>
  <c r="E385"/>
  <c r="AQ385" s="1"/>
  <c r="AQ284"/>
  <c r="E378"/>
  <c r="AQ378" s="1"/>
  <c r="AQ288"/>
  <c r="E382"/>
  <c r="AQ382" s="1"/>
  <c r="AQ292"/>
  <c r="E386"/>
  <c r="AQ386" s="1"/>
  <c r="AQ285"/>
  <c r="E379"/>
  <c r="AQ379" s="1"/>
  <c r="AQ289"/>
  <c r="E383"/>
  <c r="AQ383" s="1"/>
  <c r="AQ293"/>
  <c r="E387"/>
  <c r="AQ387" s="1"/>
  <c r="AQ286"/>
  <c r="E380"/>
  <c r="AQ380" s="1"/>
  <c r="AQ290"/>
  <c r="E384"/>
  <c r="AQ384" s="1"/>
  <c r="AQ279"/>
  <c r="E373"/>
  <c r="AQ277"/>
  <c r="E371"/>
  <c r="AQ275"/>
  <c r="E369"/>
  <c r="AQ273"/>
  <c r="E367"/>
  <c r="AQ271"/>
  <c r="E365"/>
  <c r="AQ269"/>
  <c r="E363"/>
  <c r="AQ268"/>
  <c r="E362"/>
  <c r="AQ267"/>
  <c r="E361"/>
  <c r="AQ266"/>
  <c r="E360"/>
  <c r="AQ265"/>
  <c r="E359"/>
  <c r="AQ264"/>
  <c r="E358"/>
  <c r="AQ261"/>
  <c r="E355"/>
  <c r="AQ260"/>
  <c r="E354"/>
  <c r="AQ253"/>
  <c r="E347"/>
  <c r="AQ252"/>
  <c r="E346"/>
  <c r="AQ249"/>
  <c r="E343"/>
  <c r="AQ248"/>
  <c r="E342"/>
  <c r="AQ246"/>
  <c r="E340"/>
  <c r="AQ245"/>
  <c r="E339"/>
  <c r="AQ242"/>
  <c r="E336"/>
  <c r="AQ241"/>
  <c r="E335"/>
  <c r="AQ238"/>
  <c r="E332"/>
  <c r="AQ237"/>
  <c r="E331"/>
  <c r="AQ234"/>
  <c r="E328"/>
  <c r="AQ233"/>
  <c r="E327"/>
  <c r="AQ231"/>
  <c r="E325"/>
  <c r="AQ230"/>
  <c r="E324"/>
  <c r="AQ227"/>
  <c r="E321"/>
  <c r="AQ226"/>
  <c r="E320"/>
  <c r="AQ223"/>
  <c r="E317"/>
  <c r="AQ222"/>
  <c r="E316"/>
  <c r="AQ219"/>
  <c r="E313"/>
  <c r="AQ218"/>
  <c r="E312"/>
  <c r="AQ216"/>
  <c r="E310"/>
  <c r="AQ215"/>
  <c r="E309"/>
  <c r="AQ212"/>
  <c r="E306"/>
  <c r="AQ211"/>
  <c r="E305"/>
  <c r="AQ208"/>
  <c r="E302"/>
  <c r="AQ207"/>
  <c r="E301"/>
  <c r="AQ204"/>
  <c r="E298"/>
  <c r="AQ203"/>
  <c r="E297"/>
  <c r="AQ200"/>
  <c r="E294"/>
  <c r="AQ280"/>
  <c r="E374"/>
  <c r="AQ278"/>
  <c r="E372"/>
  <c r="AQ276"/>
  <c r="E370"/>
  <c r="AQ274"/>
  <c r="E368"/>
  <c r="AQ272"/>
  <c r="E366"/>
  <c r="AQ270"/>
  <c r="E364"/>
  <c r="AQ263"/>
  <c r="E357"/>
  <c r="AQ262"/>
  <c r="E356"/>
  <c r="AQ259"/>
  <c r="E353"/>
  <c r="AQ258"/>
  <c r="E352"/>
  <c r="AQ257"/>
  <c r="E351"/>
  <c r="AQ256"/>
  <c r="E350"/>
  <c r="AQ255"/>
  <c r="E349"/>
  <c r="AQ254"/>
  <c r="E348"/>
  <c r="AQ251"/>
  <c r="E345"/>
  <c r="AQ250"/>
  <c r="E344"/>
  <c r="AQ247"/>
  <c r="E341"/>
  <c r="AQ244"/>
  <c r="E338"/>
  <c r="AQ243"/>
  <c r="E337"/>
  <c r="AQ240"/>
  <c r="E334"/>
  <c r="AQ239"/>
  <c r="E333"/>
  <c r="AQ236"/>
  <c r="E330"/>
  <c r="AQ235"/>
  <c r="E329"/>
  <c r="AQ232"/>
  <c r="E326"/>
  <c r="AQ229"/>
  <c r="E323"/>
  <c r="AQ228"/>
  <c r="E322"/>
  <c r="AQ225"/>
  <c r="E319"/>
  <c r="AQ224"/>
  <c r="E318"/>
  <c r="AQ221"/>
  <c r="E315"/>
  <c r="AQ220"/>
  <c r="E314"/>
  <c r="AQ217"/>
  <c r="E311"/>
  <c r="AQ214"/>
  <c r="E308"/>
  <c r="AQ213"/>
  <c r="E307"/>
  <c r="AQ210"/>
  <c r="E304"/>
  <c r="AQ209"/>
  <c r="E303"/>
  <c r="AQ206"/>
  <c r="E300"/>
  <c r="AQ205"/>
  <c r="E299"/>
  <c r="AQ202"/>
  <c r="E296"/>
  <c r="AQ201"/>
  <c r="E295"/>
  <c r="F82" i="11"/>
  <c r="F81"/>
  <c r="F87"/>
  <c r="F83"/>
  <c r="F88"/>
  <c r="F84"/>
  <c r="F89"/>
  <c r="F85"/>
  <c r="F90"/>
  <c r="F86"/>
  <c r="H457" i="5" l="1"/>
  <c r="AT457" s="1"/>
  <c r="AT363"/>
  <c r="H455"/>
  <c r="AT455" s="1"/>
  <c r="AT361"/>
  <c r="H411"/>
  <c r="AT411" s="1"/>
  <c r="AT317"/>
  <c r="H391"/>
  <c r="AT391" s="1"/>
  <c r="AT297"/>
  <c r="H429"/>
  <c r="AT429" s="1"/>
  <c r="AT335"/>
  <c r="H427"/>
  <c r="AT427" s="1"/>
  <c r="AT333"/>
  <c r="H385"/>
  <c r="AT385" s="1"/>
  <c r="AT291"/>
  <c r="H417"/>
  <c r="AT417" s="1"/>
  <c r="AT323"/>
  <c r="H449"/>
  <c r="AT449" s="1"/>
  <c r="AT355"/>
  <c r="H402"/>
  <c r="AT402" s="1"/>
  <c r="AT308"/>
  <c r="H434"/>
  <c r="AT434" s="1"/>
  <c r="AT340"/>
  <c r="H383"/>
  <c r="AT383" s="1"/>
  <c r="AT289"/>
  <c r="H415"/>
  <c r="AT415" s="1"/>
  <c r="AT321"/>
  <c r="H447"/>
  <c r="AT447" s="1"/>
  <c r="AT353"/>
  <c r="H392"/>
  <c r="AT392" s="1"/>
  <c r="AT298"/>
  <c r="H424"/>
  <c r="AT424" s="1"/>
  <c r="AT330"/>
  <c r="H389"/>
  <c r="AT389" s="1"/>
  <c r="AT295"/>
  <c r="H421"/>
  <c r="AT421" s="1"/>
  <c r="AT327"/>
  <c r="H453"/>
  <c r="AT453" s="1"/>
  <c r="AT359"/>
  <c r="H406"/>
  <c r="AT406" s="1"/>
  <c r="AT312"/>
  <c r="H438"/>
  <c r="AT438" s="1"/>
  <c r="AT344"/>
  <c r="H387"/>
  <c r="AT387" s="1"/>
  <c r="AT293"/>
  <c r="H419"/>
  <c r="AT419" s="1"/>
  <c r="AT325"/>
  <c r="H451"/>
  <c r="AT451" s="1"/>
  <c r="AT357"/>
  <c r="H396"/>
  <c r="AT396" s="1"/>
  <c r="AT302"/>
  <c r="H428"/>
  <c r="AT428" s="1"/>
  <c r="AT334"/>
  <c r="H442"/>
  <c r="AT442" s="1"/>
  <c r="AT348"/>
  <c r="H432"/>
  <c r="AT432" s="1"/>
  <c r="AT338"/>
  <c r="H395"/>
  <c r="AT395" s="1"/>
  <c r="AT301"/>
  <c r="H426"/>
  <c r="AT426" s="1"/>
  <c r="AT332"/>
  <c r="H381"/>
  <c r="AT381" s="1"/>
  <c r="AT287"/>
  <c r="H409"/>
  <c r="AT409" s="1"/>
  <c r="AT315"/>
  <c r="H400"/>
  <c r="AT400" s="1"/>
  <c r="AT306"/>
  <c r="H404"/>
  <c r="AT404" s="1"/>
  <c r="AT310"/>
  <c r="H401"/>
  <c r="AT401" s="1"/>
  <c r="AT307"/>
  <c r="H433"/>
  <c r="AT433" s="1"/>
  <c r="AT339"/>
  <c r="H386"/>
  <c r="AT386" s="1"/>
  <c r="AT292"/>
  <c r="H418"/>
  <c r="AT418" s="1"/>
  <c r="AT324"/>
  <c r="H450"/>
  <c r="AT450" s="1"/>
  <c r="AT356"/>
  <c r="H399"/>
  <c r="AT399" s="1"/>
  <c r="AT305"/>
  <c r="H431"/>
  <c r="AT431" s="1"/>
  <c r="AT337"/>
  <c r="H436"/>
  <c r="AT436" s="1"/>
  <c r="AT342"/>
  <c r="H408"/>
  <c r="AT408" s="1"/>
  <c r="AT314"/>
  <c r="H444"/>
  <c r="AT444" s="1"/>
  <c r="AT350"/>
  <c r="H405"/>
  <c r="AT405" s="1"/>
  <c r="AT311"/>
  <c r="H437"/>
  <c r="AT437" s="1"/>
  <c r="AT343"/>
  <c r="H390"/>
  <c r="AT390" s="1"/>
  <c r="AT296"/>
  <c r="H422"/>
  <c r="AT422" s="1"/>
  <c r="AT328"/>
  <c r="H454"/>
  <c r="AT454" s="1"/>
  <c r="AT360"/>
  <c r="H403"/>
  <c r="AT403" s="1"/>
  <c r="AT309"/>
  <c r="H435"/>
  <c r="AT435" s="1"/>
  <c r="AT341"/>
  <c r="H380"/>
  <c r="AT380" s="1"/>
  <c r="AT286"/>
  <c r="H412"/>
  <c r="AT412" s="1"/>
  <c r="AT318"/>
  <c r="H448"/>
  <c r="AT448" s="1"/>
  <c r="AT354"/>
  <c r="H425"/>
  <c r="AT425" s="1"/>
  <c r="AT331"/>
  <c r="H423"/>
  <c r="AT423" s="1"/>
  <c r="AT329"/>
  <c r="H445"/>
  <c r="AT445" s="1"/>
  <c r="AT351"/>
  <c r="H420"/>
  <c r="AT420" s="1"/>
  <c r="AT326"/>
  <c r="H398"/>
  <c r="AT398" s="1"/>
  <c r="AT304"/>
  <c r="H414"/>
  <c r="AT414" s="1"/>
  <c r="AT320"/>
  <c r="H441"/>
  <c r="AT441" s="1"/>
  <c r="AT347"/>
  <c r="H394"/>
  <c r="AT394" s="1"/>
  <c r="AT300"/>
  <c r="H378"/>
  <c r="AT378" s="1"/>
  <c r="AT284"/>
  <c r="H384"/>
  <c r="AT384" s="1"/>
  <c r="AT290"/>
  <c r="H397"/>
  <c r="AT397" s="1"/>
  <c r="AT303"/>
  <c r="H430"/>
  <c r="AT430" s="1"/>
  <c r="AT336"/>
  <c r="H443"/>
  <c r="AT443" s="1"/>
  <c r="AT349"/>
  <c r="H456"/>
  <c r="AT456" s="1"/>
  <c r="AT362"/>
  <c r="H393"/>
  <c r="AT393" s="1"/>
  <c r="AT299"/>
  <c r="H407"/>
  <c r="AT407" s="1"/>
  <c r="AT313"/>
  <c r="H416"/>
  <c r="AT416" s="1"/>
  <c r="AT322"/>
  <c r="H413"/>
  <c r="AT413" s="1"/>
  <c r="AT319"/>
  <c r="H446"/>
  <c r="AT446" s="1"/>
  <c r="AT352"/>
  <c r="H377"/>
  <c r="AT377" s="1"/>
  <c r="AT283"/>
  <c r="H410"/>
  <c r="AT410" s="1"/>
  <c r="AT316"/>
  <c r="H439"/>
  <c r="AT439" s="1"/>
  <c r="AT345"/>
  <c r="H452"/>
  <c r="AT452" s="1"/>
  <c r="AT358"/>
  <c r="H382"/>
  <c r="AT382" s="1"/>
  <c r="AT288"/>
  <c r="H379"/>
  <c r="AT379" s="1"/>
  <c r="AT285"/>
  <c r="H388"/>
  <c r="AT388" s="1"/>
  <c r="AT294"/>
  <c r="H440"/>
  <c r="AT440" s="1"/>
  <c r="AT346"/>
  <c r="J16" i="14"/>
  <c r="K8"/>
  <c r="J7"/>
  <c r="J3"/>
  <c r="J11" s="1"/>
  <c r="J19" s="1"/>
  <c r="J27" s="1"/>
  <c r="J35" s="1"/>
  <c r="J43" s="1"/>
  <c r="J14"/>
  <c r="K6"/>
  <c r="V52" i="15"/>
  <c r="V24"/>
  <c r="V66"/>
  <c r="V38"/>
  <c r="X52"/>
  <c r="X66"/>
  <c r="X24"/>
  <c r="X38"/>
  <c r="T52"/>
  <c r="T24"/>
  <c r="T66"/>
  <c r="T38"/>
  <c r="Z52"/>
  <c r="Z24"/>
  <c r="Z66"/>
  <c r="Z38"/>
  <c r="C7" i="5"/>
  <c r="K32" i="7"/>
  <c r="H31"/>
  <c r="B31" s="1"/>
  <c r="F31" s="1"/>
  <c r="F64" i="9"/>
  <c r="F65" s="1"/>
  <c r="F66" s="1"/>
  <c r="F67" s="1"/>
  <c r="F68" s="1"/>
  <c r="F69" s="1"/>
  <c r="AQ296" i="5"/>
  <c r="E390"/>
  <c r="AQ390" s="1"/>
  <c r="AQ300"/>
  <c r="E394"/>
  <c r="AQ394" s="1"/>
  <c r="AQ304"/>
  <c r="E398"/>
  <c r="AQ398" s="1"/>
  <c r="AQ308"/>
  <c r="E402"/>
  <c r="AQ402" s="1"/>
  <c r="AQ295"/>
  <c r="E389"/>
  <c r="AQ389" s="1"/>
  <c r="AQ299"/>
  <c r="E393"/>
  <c r="AQ393" s="1"/>
  <c r="AQ303"/>
  <c r="E397"/>
  <c r="AQ397" s="1"/>
  <c r="AQ307"/>
  <c r="E401"/>
  <c r="AQ401" s="1"/>
  <c r="AQ311"/>
  <c r="E405"/>
  <c r="AQ405" s="1"/>
  <c r="AQ314"/>
  <c r="E408"/>
  <c r="AQ408" s="1"/>
  <c r="E409"/>
  <c r="AQ409" s="1"/>
  <c r="AQ315"/>
  <c r="AQ318"/>
  <c r="E412"/>
  <c r="AQ412" s="1"/>
  <c r="AQ319"/>
  <c r="E413"/>
  <c r="AQ413" s="1"/>
  <c r="AQ322"/>
  <c r="E416"/>
  <c r="AQ416" s="1"/>
  <c r="AQ323"/>
  <c r="E417"/>
  <c r="AQ417" s="1"/>
  <c r="AQ326"/>
  <c r="E420"/>
  <c r="AQ420" s="1"/>
  <c r="AQ329"/>
  <c r="E423"/>
  <c r="AQ423" s="1"/>
  <c r="AQ330"/>
  <c r="E424"/>
  <c r="AQ424" s="1"/>
  <c r="AQ333"/>
  <c r="E427"/>
  <c r="AQ427" s="1"/>
  <c r="AQ334"/>
  <c r="E428"/>
  <c r="AQ428" s="1"/>
  <c r="AQ337"/>
  <c r="E431"/>
  <c r="AQ431" s="1"/>
  <c r="AQ338"/>
  <c r="E432"/>
  <c r="AQ432" s="1"/>
  <c r="AQ341"/>
  <c r="E435"/>
  <c r="AQ435" s="1"/>
  <c r="AQ344"/>
  <c r="E438"/>
  <c r="AQ438" s="1"/>
  <c r="AQ345"/>
  <c r="E439"/>
  <c r="AQ439" s="1"/>
  <c r="AQ348"/>
  <c r="E442"/>
  <c r="AQ442" s="1"/>
  <c r="AQ349"/>
  <c r="E443"/>
  <c r="AQ443" s="1"/>
  <c r="AQ350"/>
  <c r="E444"/>
  <c r="AQ444" s="1"/>
  <c r="AQ351"/>
  <c r="E445"/>
  <c r="AQ445" s="1"/>
  <c r="AQ352"/>
  <c r="E446"/>
  <c r="AQ446" s="1"/>
  <c r="AQ353"/>
  <c r="E447"/>
  <c r="AQ447" s="1"/>
  <c r="AQ356"/>
  <c r="E450"/>
  <c r="AQ450" s="1"/>
  <c r="AQ357"/>
  <c r="E451"/>
  <c r="AQ451" s="1"/>
  <c r="AQ364"/>
  <c r="E458"/>
  <c r="AQ458" s="1"/>
  <c r="AQ366"/>
  <c r="E460"/>
  <c r="AQ460" s="1"/>
  <c r="AQ368"/>
  <c r="E462"/>
  <c r="AQ462" s="1"/>
  <c r="AQ370"/>
  <c r="E464"/>
  <c r="AQ464" s="1"/>
  <c r="AQ372"/>
  <c r="E466"/>
  <c r="AQ466" s="1"/>
  <c r="AQ374"/>
  <c r="E468"/>
  <c r="AQ468" s="1"/>
  <c r="AQ294"/>
  <c r="E388"/>
  <c r="AQ388" s="1"/>
  <c r="AQ297"/>
  <c r="E391"/>
  <c r="AQ391" s="1"/>
  <c r="AQ298"/>
  <c r="E392"/>
  <c r="AQ392" s="1"/>
  <c r="AQ301"/>
  <c r="E395"/>
  <c r="AQ395" s="1"/>
  <c r="AQ302"/>
  <c r="E396"/>
  <c r="AQ396" s="1"/>
  <c r="AQ305"/>
  <c r="E399"/>
  <c r="AQ399" s="1"/>
  <c r="AQ306"/>
  <c r="E400"/>
  <c r="AQ400" s="1"/>
  <c r="AQ309"/>
  <c r="E403"/>
  <c r="AQ403" s="1"/>
  <c r="AQ310"/>
  <c r="E404"/>
  <c r="AQ404" s="1"/>
  <c r="AQ312"/>
  <c r="E406"/>
  <c r="AQ406" s="1"/>
  <c r="AQ313"/>
  <c r="E407"/>
  <c r="AQ407" s="1"/>
  <c r="AQ316"/>
  <c r="E410"/>
  <c r="AQ410" s="1"/>
  <c r="E411"/>
  <c r="AQ411" s="1"/>
  <c r="AQ317"/>
  <c r="AQ320"/>
  <c r="E414"/>
  <c r="AQ414" s="1"/>
  <c r="AQ321"/>
  <c r="E415"/>
  <c r="AQ415" s="1"/>
  <c r="AQ324"/>
  <c r="E418"/>
  <c r="AQ418" s="1"/>
  <c r="AQ325"/>
  <c r="E419"/>
  <c r="AQ419" s="1"/>
  <c r="AQ327"/>
  <c r="E421"/>
  <c r="AQ421" s="1"/>
  <c r="AQ328"/>
  <c r="E422"/>
  <c r="AQ422" s="1"/>
  <c r="AQ331"/>
  <c r="E425"/>
  <c r="AQ425" s="1"/>
  <c r="AQ332"/>
  <c r="E426"/>
  <c r="AQ426" s="1"/>
  <c r="AQ335"/>
  <c r="E429"/>
  <c r="AQ429" s="1"/>
  <c r="AQ336"/>
  <c r="E430"/>
  <c r="AQ430" s="1"/>
  <c r="AQ339"/>
  <c r="E433"/>
  <c r="AQ433" s="1"/>
  <c r="AQ340"/>
  <c r="E434"/>
  <c r="AQ434" s="1"/>
  <c r="AQ342"/>
  <c r="E436"/>
  <c r="AQ436" s="1"/>
  <c r="AQ343"/>
  <c r="E437"/>
  <c r="AQ437" s="1"/>
  <c r="AQ346"/>
  <c r="E440"/>
  <c r="AQ440" s="1"/>
  <c r="AQ347"/>
  <c r="E441"/>
  <c r="AQ441" s="1"/>
  <c r="AQ354"/>
  <c r="E448"/>
  <c r="AQ448" s="1"/>
  <c r="AQ355"/>
  <c r="E449"/>
  <c r="AQ449" s="1"/>
  <c r="AQ358"/>
  <c r="E452"/>
  <c r="AQ452" s="1"/>
  <c r="AQ359"/>
  <c r="E453"/>
  <c r="AQ453" s="1"/>
  <c r="AQ360"/>
  <c r="E454"/>
  <c r="AQ454" s="1"/>
  <c r="AQ361"/>
  <c r="E455"/>
  <c r="AQ455" s="1"/>
  <c r="AQ362"/>
  <c r="E456"/>
  <c r="AQ456" s="1"/>
  <c r="AQ363"/>
  <c r="E457"/>
  <c r="AQ457" s="1"/>
  <c r="AQ365"/>
  <c r="E459"/>
  <c r="AQ459" s="1"/>
  <c r="AQ367"/>
  <c r="E461"/>
  <c r="AQ461" s="1"/>
  <c r="AQ369"/>
  <c r="E463"/>
  <c r="AQ463" s="1"/>
  <c r="AQ371"/>
  <c r="E465"/>
  <c r="AQ465" s="1"/>
  <c r="AQ373"/>
  <c r="E467"/>
  <c r="AQ467" s="1"/>
  <c r="J47" i="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46"/>
  <c r="B36" i="16" s="1"/>
  <c r="J67" i="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66"/>
  <c r="C12" i="11"/>
  <c r="C13" s="1"/>
  <c r="C14" s="1"/>
  <c r="C15" s="1"/>
  <c r="C16" s="1"/>
  <c r="C17" s="1"/>
  <c r="C18" s="1"/>
  <c r="C19" s="1"/>
  <c r="J13" i="14" l="1"/>
  <c r="K5"/>
  <c r="J15"/>
  <c r="K7"/>
  <c r="J24"/>
  <c r="K16"/>
  <c r="J22"/>
  <c r="K14"/>
  <c r="J4"/>
  <c r="K3"/>
  <c r="B37" i="16"/>
  <c r="E36"/>
  <c r="C8" i="5"/>
  <c r="K33" i="7"/>
  <c r="H32"/>
  <c r="B32" s="1"/>
  <c r="F32" s="1"/>
  <c r="E20" i="11"/>
  <c r="G20" s="1"/>
  <c r="D20" s="1"/>
  <c r="F33"/>
  <c r="F35"/>
  <c r="F37"/>
  <c r="F39"/>
  <c r="F31"/>
  <c r="F32"/>
  <c r="F34"/>
  <c r="F36"/>
  <c r="F38"/>
  <c r="F40"/>
  <c r="B10"/>
  <c r="E11"/>
  <c r="E12"/>
  <c r="G12" s="1"/>
  <c r="E13"/>
  <c r="G13" s="1"/>
  <c r="E14"/>
  <c r="G14" s="1"/>
  <c r="E15"/>
  <c r="G15" s="1"/>
  <c r="E16"/>
  <c r="G16" s="1"/>
  <c r="E17"/>
  <c r="G17" s="1"/>
  <c r="E18"/>
  <c r="G18" s="1"/>
  <c r="E19"/>
  <c r="G19" s="1"/>
  <c r="E10"/>
  <c r="A90"/>
  <c r="A80"/>
  <c r="A81"/>
  <c r="A82"/>
  <c r="A83"/>
  <c r="A84"/>
  <c r="A85"/>
  <c r="A86"/>
  <c r="A87"/>
  <c r="A88"/>
  <c r="A89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11"/>
  <c r="K11" s="1"/>
  <c r="A12"/>
  <c r="K12" s="1"/>
  <c r="A13"/>
  <c r="K13" s="1"/>
  <c r="A14"/>
  <c r="K14" s="1"/>
  <c r="A15"/>
  <c r="K15" s="1"/>
  <c r="A16"/>
  <c r="K16" s="1"/>
  <c r="A17"/>
  <c r="K17" s="1"/>
  <c r="A18"/>
  <c r="K18" s="1"/>
  <c r="A19"/>
  <c r="K19" s="1"/>
  <c r="A20"/>
  <c r="K20" s="1"/>
  <c r="A21"/>
  <c r="K21" s="1"/>
  <c r="A22"/>
  <c r="K22" s="1"/>
  <c r="A23"/>
  <c r="K23" s="1"/>
  <c r="A24"/>
  <c r="K24" s="1"/>
  <c r="A25"/>
  <c r="K25" s="1"/>
  <c r="A26"/>
  <c r="K26" s="1"/>
  <c r="A27"/>
  <c r="K27" s="1"/>
  <c r="A28"/>
  <c r="K28" s="1"/>
  <c r="A29"/>
  <c r="K29" s="1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10"/>
  <c r="J12" i="14" l="1"/>
  <c r="K4"/>
  <c r="L8" s="1"/>
  <c r="J30"/>
  <c r="K22"/>
  <c r="J32"/>
  <c r="K24"/>
  <c r="J23"/>
  <c r="K15"/>
  <c r="J21"/>
  <c r="K13"/>
  <c r="K11"/>
  <c r="E37" i="16"/>
  <c r="B38"/>
  <c r="C9" i="5"/>
  <c r="K34" i="7"/>
  <c r="H33"/>
  <c r="B33" s="1"/>
  <c r="F33" s="1"/>
  <c r="G11" i="11"/>
  <c r="F43"/>
  <c r="F45"/>
  <c r="F47"/>
  <c r="F49"/>
  <c r="F41"/>
  <c r="F42"/>
  <c r="F44"/>
  <c r="F46"/>
  <c r="F48"/>
  <c r="F50"/>
  <c r="J29" i="14" l="1"/>
  <c r="K21"/>
  <c r="J31"/>
  <c r="K23"/>
  <c r="J40"/>
  <c r="K32"/>
  <c r="J38"/>
  <c r="K30"/>
  <c r="J20"/>
  <c r="K12"/>
  <c r="L16" s="1"/>
  <c r="K19"/>
  <c r="E38" i="16"/>
  <c r="B39"/>
  <c r="C10" i="5"/>
  <c r="K35" i="7"/>
  <c r="H34"/>
  <c r="B34" s="1"/>
  <c r="F34" s="1"/>
  <c r="F53" i="11"/>
  <c r="F55"/>
  <c r="F57"/>
  <c r="F59"/>
  <c r="F51"/>
  <c r="F52"/>
  <c r="F54"/>
  <c r="F56"/>
  <c r="F58"/>
  <c r="F60"/>
  <c r="K27" i="14" l="1"/>
  <c r="J28"/>
  <c r="K20"/>
  <c r="L24" s="1"/>
  <c r="J46"/>
  <c r="K46" s="1"/>
  <c r="K38"/>
  <c r="J48"/>
  <c r="K48" s="1"/>
  <c r="K40"/>
  <c r="J39"/>
  <c r="K31"/>
  <c r="J37"/>
  <c r="K29"/>
  <c r="E39" i="16"/>
  <c r="B40"/>
  <c r="E40" s="1"/>
  <c r="C11" i="5"/>
  <c r="K36" i="7"/>
  <c r="H35"/>
  <c r="B35" s="1"/>
  <c r="F35" s="1"/>
  <c r="J37"/>
  <c r="J38"/>
  <c r="J39"/>
  <c r="J40"/>
  <c r="J41"/>
  <c r="J42"/>
  <c r="J43"/>
  <c r="J44"/>
  <c r="J45"/>
  <c r="J36"/>
  <c r="B35" i="16" s="1"/>
  <c r="E35" s="1"/>
  <c r="N25" i="7"/>
  <c r="O25" s="1"/>
  <c r="J26"/>
  <c r="J27"/>
  <c r="J28"/>
  <c r="J29"/>
  <c r="J30"/>
  <c r="J31"/>
  <c r="J32"/>
  <c r="J33"/>
  <c r="J34"/>
  <c r="J35"/>
  <c r="C47" i="10"/>
  <c r="B47"/>
  <c r="C46"/>
  <c r="B46"/>
  <c r="C45"/>
  <c r="B45"/>
  <c r="D44"/>
  <c r="D43"/>
  <c r="C44"/>
  <c r="C43"/>
  <c r="H43"/>
  <c r="D42"/>
  <c r="C42"/>
  <c r="D41"/>
  <c r="C41"/>
  <c r="H41" s="1"/>
  <c r="C38"/>
  <c r="D37"/>
  <c r="C37"/>
  <c r="C31"/>
  <c r="C29"/>
  <c r="H37" l="1"/>
  <c r="H38"/>
  <c r="K35" i="14"/>
  <c r="K43"/>
  <c r="J45"/>
  <c r="K45" s="1"/>
  <c r="K37"/>
  <c r="J47"/>
  <c r="K47" s="1"/>
  <c r="K39"/>
  <c r="J36"/>
  <c r="K28"/>
  <c r="L32" s="1"/>
  <c r="C12" i="5"/>
  <c r="K37" i="7"/>
  <c r="H36"/>
  <c r="B36" s="1"/>
  <c r="F36" s="1"/>
  <c r="E21" i="11"/>
  <c r="H45" i="10"/>
  <c r="H46"/>
  <c r="H47"/>
  <c r="H44"/>
  <c r="H42"/>
  <c r="J44" i="14" l="1"/>
  <c r="K44" s="1"/>
  <c r="L48" s="1"/>
  <c r="K36"/>
  <c r="L40" s="1"/>
  <c r="C13" i="5"/>
  <c r="H19" i="11"/>
  <c r="I19" s="1"/>
  <c r="K38" i="7"/>
  <c r="H37"/>
  <c r="B37" s="1"/>
  <c r="F37" s="1"/>
  <c r="G21" i="11"/>
  <c r="D21" s="1"/>
  <c r="E22"/>
  <c r="G22" s="1"/>
  <c r="D22" s="1"/>
  <c r="D36" i="10"/>
  <c r="C36"/>
  <c r="D35"/>
  <c r="D34"/>
  <c r="C35"/>
  <c r="H35" s="1"/>
  <c r="C34"/>
  <c r="H34" s="1"/>
  <c r="D33"/>
  <c r="C33"/>
  <c r="H33" s="1"/>
  <c r="D32"/>
  <c r="C32"/>
  <c r="D31"/>
  <c r="C30"/>
  <c r="D30"/>
  <c r="D29"/>
  <c r="D3" i="9"/>
  <c r="D4"/>
  <c r="D6"/>
  <c r="D7"/>
  <c r="D8"/>
  <c r="D9"/>
  <c r="D10"/>
  <c r="D11"/>
  <c r="D12"/>
  <c r="D13"/>
  <c r="D2"/>
  <c r="C14" i="5" l="1"/>
  <c r="K39" i="7"/>
  <c r="H38"/>
  <c r="B38" s="1"/>
  <c r="F38" s="1"/>
  <c r="E23" i="11"/>
  <c r="G23" s="1"/>
  <c r="D23" s="1"/>
  <c r="H30" i="10"/>
  <c r="H32"/>
  <c r="H31"/>
  <c r="H29"/>
  <c r="G2" i="9"/>
  <c r="C15" i="5" l="1"/>
  <c r="K40" i="7"/>
  <c r="H39"/>
  <c r="B39" s="1"/>
  <c r="F39" s="1"/>
  <c r="K3" i="9"/>
  <c r="X30"/>
  <c r="Y30"/>
  <c r="E24" i="11"/>
  <c r="G24" s="1"/>
  <c r="D24" s="1"/>
  <c r="G3" i="9"/>
  <c r="O12" i="8"/>
  <c r="I1"/>
  <c r="D2"/>
  <c r="D3"/>
  <c r="E12" s="1"/>
  <c r="D4"/>
  <c r="E13" s="1"/>
  <c r="D5"/>
  <c r="E14" s="1"/>
  <c r="D6"/>
  <c r="E15" s="1"/>
  <c r="D7"/>
  <c r="E16" s="1"/>
  <c r="D8"/>
  <c r="E17" s="1"/>
  <c r="E8"/>
  <c r="G17" s="1"/>
  <c r="E1"/>
  <c r="Y31" i="9" l="1"/>
  <c r="X31"/>
  <c r="F31"/>
  <c r="P12" i="8"/>
  <c r="P13" s="1"/>
  <c r="P14" s="1"/>
  <c r="P15" s="1"/>
  <c r="P16" s="1"/>
  <c r="P17" s="1"/>
  <c r="O13"/>
  <c r="O14" s="1"/>
  <c r="O15" s="1"/>
  <c r="O16" s="1"/>
  <c r="O17" s="1"/>
  <c r="F8"/>
  <c r="H17" s="1"/>
  <c r="C16" i="5"/>
  <c r="K41" i="7"/>
  <c r="H40"/>
  <c r="B40" s="1"/>
  <c r="F40" s="1"/>
  <c r="C160" i="13"/>
  <c r="D160" s="1"/>
  <c r="Z30" i="9"/>
  <c r="K4"/>
  <c r="L4"/>
  <c r="E25" i="11"/>
  <c r="G25" s="1"/>
  <c r="D25" s="1"/>
  <c r="F21" i="8"/>
  <c r="C9" i="6"/>
  <c r="D9"/>
  <c r="E9"/>
  <c r="F9"/>
  <c r="G9"/>
  <c r="B9"/>
  <c r="Z31" i="9" l="1"/>
  <c r="G21" i="8"/>
  <c r="B16" s="1"/>
  <c r="C17" i="5"/>
  <c r="K42" i="7"/>
  <c r="H41"/>
  <c r="B41" s="1"/>
  <c r="F41" s="1"/>
  <c r="E26" i="11"/>
  <c r="G26" s="1"/>
  <c r="D26" s="1"/>
  <c r="C18" i="5" l="1"/>
  <c r="K43" i="7"/>
  <c r="H42"/>
  <c r="B42" s="1"/>
  <c r="F42" s="1"/>
  <c r="E27" i="11"/>
  <c r="G27" s="1"/>
  <c r="D27" s="1"/>
  <c r="C19" i="5" l="1"/>
  <c r="K44" i="7"/>
  <c r="L44" s="1"/>
  <c r="Y2" i="9" s="1"/>
  <c r="I8" s="1"/>
  <c r="H43" i="7"/>
  <c r="B43" s="1"/>
  <c r="F43" s="1"/>
  <c r="E28" i="11"/>
  <c r="G28" s="1"/>
  <c r="D28" s="1"/>
  <c r="Y16" i="9" l="1"/>
  <c r="C20" i="5"/>
  <c r="K45" i="7"/>
  <c r="H44"/>
  <c r="B44" s="1"/>
  <c r="F44" s="1"/>
  <c r="E29" i="11"/>
  <c r="G29" s="1"/>
  <c r="D29" s="1"/>
  <c r="H45" i="7" l="1"/>
  <c r="B45" s="1"/>
  <c r="F45" s="1"/>
  <c r="C21" i="5"/>
  <c r="E30" i="11"/>
  <c r="G30" s="1"/>
  <c r="D30" s="1"/>
  <c r="C22" i="5" l="1"/>
  <c r="E31" i="11"/>
  <c r="G31" s="1"/>
  <c r="D31" s="1"/>
  <c r="C23" i="5" l="1"/>
  <c r="E32" i="11"/>
  <c r="G32" s="1"/>
  <c r="D32" s="1"/>
  <c r="E39" i="6"/>
  <c r="E50" s="1"/>
  <c r="E61" s="1"/>
  <c r="E72" s="1"/>
  <c r="B39"/>
  <c r="B50" s="1"/>
  <c r="B61" s="1"/>
  <c r="B72" s="1"/>
  <c r="C24" i="5" l="1"/>
  <c r="E33" i="11"/>
  <c r="G33" s="1"/>
  <c r="D33" s="1"/>
  <c r="C25" i="5" l="1"/>
  <c r="E34" i="11"/>
  <c r="G34" s="1"/>
  <c r="D34" s="1"/>
  <c r="C26" i="5" l="1"/>
  <c r="E35" i="11"/>
  <c r="G35" s="1"/>
  <c r="D35" s="1"/>
  <c r="C27" i="5" l="1"/>
  <c r="E36" i="11"/>
  <c r="G36" s="1"/>
  <c r="D36" s="1"/>
  <c r="C28" i="5" l="1"/>
  <c r="E37" i="11"/>
  <c r="G37" s="1"/>
  <c r="D37" s="1"/>
  <c r="C29" i="5" l="1"/>
  <c r="E38" i="11"/>
  <c r="G38" s="1"/>
  <c r="D38" s="1"/>
  <c r="C30" i="5" l="1"/>
  <c r="E17" i="13"/>
  <c r="F17" s="1"/>
  <c r="E39" i="11"/>
  <c r="C31" i="5" l="1"/>
  <c r="I22" i="9"/>
  <c r="C161" i="13"/>
  <c r="D161" s="1"/>
  <c r="G39" i="11"/>
  <c r="D39" s="1"/>
  <c r="K46" i="7"/>
  <c r="E40" i="11"/>
  <c r="D44" i="16" l="1"/>
  <c r="C32" i="5"/>
  <c r="H46" i="7"/>
  <c r="B46" s="1"/>
  <c r="F46" s="1"/>
  <c r="K47"/>
  <c r="G40" i="11"/>
  <c r="D40" s="1"/>
  <c r="E41"/>
  <c r="G41" s="1"/>
  <c r="D41" s="1"/>
  <c r="C33" i="5" l="1"/>
  <c r="K48" i="7"/>
  <c r="H47"/>
  <c r="B47" s="1"/>
  <c r="F47" s="1"/>
  <c r="E42" i="11"/>
  <c r="G42" s="1"/>
  <c r="D42" s="1"/>
  <c r="C34" i="5" l="1"/>
  <c r="K49" i="7"/>
  <c r="H48"/>
  <c r="B48" s="1"/>
  <c r="F48" s="1"/>
  <c r="E43" i="11"/>
  <c r="C35" i="5" l="1"/>
  <c r="K50" i="7"/>
  <c r="H49"/>
  <c r="B49" s="1"/>
  <c r="F49" s="1"/>
  <c r="G43" i="11"/>
  <c r="D43" s="1"/>
  <c r="E44"/>
  <c r="G44" s="1"/>
  <c r="D44" s="1"/>
  <c r="C36" i="5" l="1"/>
  <c r="K51" i="7"/>
  <c r="H50"/>
  <c r="B50" s="1"/>
  <c r="F50" s="1"/>
  <c r="E45" i="11"/>
  <c r="G45" s="1"/>
  <c r="D45" s="1"/>
  <c r="C37" i="5" l="1"/>
  <c r="K52" i="7"/>
  <c r="H51"/>
  <c r="B51" s="1"/>
  <c r="F51" s="1"/>
  <c r="E46" i="11"/>
  <c r="G46" s="1"/>
  <c r="D46" s="1"/>
  <c r="C38" i="5" l="1"/>
  <c r="K53" i="7"/>
  <c r="H52"/>
  <c r="B52" s="1"/>
  <c r="F52" s="1"/>
  <c r="E47" i="11"/>
  <c r="G47" s="1"/>
  <c r="D47" s="1"/>
  <c r="C39" i="5" l="1"/>
  <c r="K54" i="7"/>
  <c r="H53"/>
  <c r="B53" s="1"/>
  <c r="F53" s="1"/>
  <c r="E48" i="11"/>
  <c r="G48" s="1"/>
  <c r="D48" s="1"/>
  <c r="C40" i="5" l="1"/>
  <c r="K55" i="7"/>
  <c r="H54"/>
  <c r="B54" s="1"/>
  <c r="F54" s="1"/>
  <c r="E49" i="11"/>
  <c r="G49" s="1"/>
  <c r="D49" s="1"/>
  <c r="C41" i="5" l="1"/>
  <c r="K56" i="7"/>
  <c r="H55"/>
  <c r="B55" s="1"/>
  <c r="F55" s="1"/>
  <c r="E50" i="11"/>
  <c r="G50" s="1"/>
  <c r="D50" s="1"/>
  <c r="C42" i="5" l="1"/>
  <c r="K57" i="7"/>
  <c r="H56"/>
  <c r="B56" s="1"/>
  <c r="F56" s="1"/>
  <c r="E51" i="11"/>
  <c r="G51" s="1"/>
  <c r="D51" s="1"/>
  <c r="C43" i="5" l="1"/>
  <c r="K58" i="7"/>
  <c r="H57"/>
  <c r="B57" s="1"/>
  <c r="F57" s="1"/>
  <c r="E52" i="11"/>
  <c r="G52" s="1"/>
  <c r="D52" s="1"/>
  <c r="C44" i="5" l="1"/>
  <c r="K59" i="7"/>
  <c r="L59" s="1"/>
  <c r="H58"/>
  <c r="B58" s="1"/>
  <c r="F58" s="1"/>
  <c r="E53" i="11"/>
  <c r="G53" s="1"/>
  <c r="D53" s="1"/>
  <c r="M59" i="7" l="1"/>
  <c r="Y3" i="9"/>
  <c r="C45" i="5"/>
  <c r="K60" i="7"/>
  <c r="H59"/>
  <c r="B59" s="1"/>
  <c r="F59" s="1"/>
  <c r="E54" i="11"/>
  <c r="Y17" i="9" l="1"/>
  <c r="AC17" s="1"/>
  <c r="AC3"/>
  <c r="C46" i="5"/>
  <c r="H60" i="7"/>
  <c r="B60" s="1"/>
  <c r="F60" s="1"/>
  <c r="G54" i="11"/>
  <c r="D54" s="1"/>
  <c r="K61" i="7"/>
  <c r="E55" i="11"/>
  <c r="C47" i="5" l="1"/>
  <c r="H61" i="7"/>
  <c r="B61" s="1"/>
  <c r="F61" s="1"/>
  <c r="K62"/>
  <c r="G55" i="11"/>
  <c r="D55" s="1"/>
  <c r="E56"/>
  <c r="G56" s="1"/>
  <c r="D56" s="1"/>
  <c r="C48" i="5" l="1"/>
  <c r="E18" i="13"/>
  <c r="F18" s="1"/>
  <c r="K63" i="7"/>
  <c r="H62"/>
  <c r="B62" s="1"/>
  <c r="F62" s="1"/>
  <c r="E57" i="11"/>
  <c r="G57" s="1"/>
  <c r="D57" s="1"/>
  <c r="K2" i="6"/>
  <c r="A35"/>
  <c r="A34"/>
  <c r="A33"/>
  <c r="A32"/>
  <c r="A43" l="1"/>
  <c r="A45"/>
  <c r="A44"/>
  <c r="A46"/>
  <c r="C49" i="5"/>
  <c r="K64" i="7"/>
  <c r="H63"/>
  <c r="B63" s="1"/>
  <c r="F63" s="1"/>
  <c r="C162" i="13"/>
  <c r="D162" s="1"/>
  <c r="E58" i="11"/>
  <c r="G58" s="1"/>
  <c r="D58" s="1"/>
  <c r="B32" i="6"/>
  <c r="B35"/>
  <c r="B34"/>
  <c r="B45" s="1"/>
  <c r="B33"/>
  <c r="B44" s="1"/>
  <c r="B55" s="1"/>
  <c r="B66" s="1"/>
  <c r="B77" s="1"/>
  <c r="A31"/>
  <c r="A30"/>
  <c r="A41" s="1"/>
  <c r="A52" s="1"/>
  <c r="A63" s="1"/>
  <c r="A74" s="1"/>
  <c r="A29"/>
  <c r="A40" s="1"/>
  <c r="A51" s="1"/>
  <c r="A62" s="1"/>
  <c r="A73" s="1"/>
  <c r="F39"/>
  <c r="F50" s="1"/>
  <c r="F61" s="1"/>
  <c r="F72" s="1"/>
  <c r="D39"/>
  <c r="D50" s="1"/>
  <c r="D61" s="1"/>
  <c r="D72" s="1"/>
  <c r="AJ1" i="5"/>
  <c r="AW94" i="4"/>
  <c r="EM94" s="1"/>
  <c r="GF94" s="1"/>
  <c r="AW93"/>
  <c r="EM93" s="1"/>
  <c r="GF93" s="1"/>
  <c r="AW92"/>
  <c r="EM92" s="1"/>
  <c r="GF92" s="1"/>
  <c r="AW91"/>
  <c r="EM91" s="1"/>
  <c r="GF91" s="1"/>
  <c r="AW90"/>
  <c r="EM90" s="1"/>
  <c r="GF90" s="1"/>
  <c r="AW89"/>
  <c r="EM89" s="1"/>
  <c r="GF89" s="1"/>
  <c r="AW88"/>
  <c r="EM88" s="1"/>
  <c r="GF88" s="1"/>
  <c r="AW87"/>
  <c r="EM87" s="1"/>
  <c r="GF87" s="1"/>
  <c r="AW86"/>
  <c r="EM86" s="1"/>
  <c r="GF86" s="1"/>
  <c r="AW85"/>
  <c r="EM85" s="1"/>
  <c r="GF85" s="1"/>
  <c r="AW84"/>
  <c r="EM84" s="1"/>
  <c r="GF84" s="1"/>
  <c r="AW83"/>
  <c r="EM83" s="1"/>
  <c r="GF83" s="1"/>
  <c r="AW82"/>
  <c r="EM82" s="1"/>
  <c r="GF82" s="1"/>
  <c r="AW81"/>
  <c r="EM81" s="1"/>
  <c r="GF81" s="1"/>
  <c r="AW80"/>
  <c r="EM80" s="1"/>
  <c r="GF80" s="1"/>
  <c r="AW79"/>
  <c r="EM79" s="1"/>
  <c r="GF79" s="1"/>
  <c r="AW78"/>
  <c r="EM78" s="1"/>
  <c r="GF78" s="1"/>
  <c r="AW77"/>
  <c r="EM77" s="1"/>
  <c r="GF77" s="1"/>
  <c r="AW76"/>
  <c r="EM76" s="1"/>
  <c r="GF76" s="1"/>
  <c r="AW75"/>
  <c r="EM75" s="1"/>
  <c r="GF75" s="1"/>
  <c r="AW74"/>
  <c r="EM74" s="1"/>
  <c r="GF74" s="1"/>
  <c r="AW73"/>
  <c r="EM73" s="1"/>
  <c r="GF73" s="1"/>
  <c r="AW72"/>
  <c r="EM72" s="1"/>
  <c r="GF72" s="1"/>
  <c r="AW71"/>
  <c r="EM71" s="1"/>
  <c r="GF71" s="1"/>
  <c r="AW70"/>
  <c r="EM70" s="1"/>
  <c r="GF70" s="1"/>
  <c r="AW69"/>
  <c r="EM69" s="1"/>
  <c r="GF69" s="1"/>
  <c r="AW68"/>
  <c r="EM68" s="1"/>
  <c r="GF68" s="1"/>
  <c r="AW67"/>
  <c r="EM67" s="1"/>
  <c r="GF67" s="1"/>
  <c r="AW66"/>
  <c r="EM66" s="1"/>
  <c r="GF66" s="1"/>
  <c r="AW65"/>
  <c r="EM65" s="1"/>
  <c r="GF65" s="1"/>
  <c r="AW64"/>
  <c r="EM64" s="1"/>
  <c r="GF64" s="1"/>
  <c r="AW63"/>
  <c r="EM63" s="1"/>
  <c r="GF63" s="1"/>
  <c r="AW62"/>
  <c r="EM62" s="1"/>
  <c r="GF62" s="1"/>
  <c r="AW61"/>
  <c r="EM61" s="1"/>
  <c r="GF61" s="1"/>
  <c r="AW60"/>
  <c r="EM60" s="1"/>
  <c r="GF60" s="1"/>
  <c r="AW59"/>
  <c r="EM59" s="1"/>
  <c r="GF59" s="1"/>
  <c r="AW58"/>
  <c r="EM58" s="1"/>
  <c r="GF58" s="1"/>
  <c r="AW57"/>
  <c r="EM57" s="1"/>
  <c r="GF57" s="1"/>
  <c r="AW56"/>
  <c r="EM56" s="1"/>
  <c r="GF56" s="1"/>
  <c r="AW55"/>
  <c r="EM55" s="1"/>
  <c r="GF55" s="1"/>
  <c r="AW54"/>
  <c r="EM54" s="1"/>
  <c r="GF54" s="1"/>
  <c r="AW53"/>
  <c r="EM53" s="1"/>
  <c r="GF53" s="1"/>
  <c r="AW52"/>
  <c r="EM52" s="1"/>
  <c r="GF52" s="1"/>
  <c r="AW51"/>
  <c r="EM51" s="1"/>
  <c r="GF51" s="1"/>
  <c r="AW50"/>
  <c r="EM50" s="1"/>
  <c r="GF50" s="1"/>
  <c r="AW49"/>
  <c r="EM49" s="1"/>
  <c r="GF49" s="1"/>
  <c r="AW48"/>
  <c r="EM48" s="1"/>
  <c r="GF48" s="1"/>
  <c r="AW47"/>
  <c r="EM47" s="1"/>
  <c r="GF47" s="1"/>
  <c r="AW46"/>
  <c r="EM46" s="1"/>
  <c r="GF46" s="1"/>
  <c r="AW45"/>
  <c r="EM45" s="1"/>
  <c r="GF45" s="1"/>
  <c r="AW44"/>
  <c r="EM44" s="1"/>
  <c r="GF44" s="1"/>
  <c r="AW43"/>
  <c r="EM43" s="1"/>
  <c r="GF43" s="1"/>
  <c r="AW42"/>
  <c r="EM42" s="1"/>
  <c r="GF42" s="1"/>
  <c r="AW41"/>
  <c r="EM41" s="1"/>
  <c r="GF41" s="1"/>
  <c r="AW40"/>
  <c r="EM40" s="1"/>
  <c r="GF40" s="1"/>
  <c r="AW39"/>
  <c r="EM39" s="1"/>
  <c r="GF39" s="1"/>
  <c r="AW38"/>
  <c r="EM38" s="1"/>
  <c r="GF38" s="1"/>
  <c r="AW37"/>
  <c r="EM37" s="1"/>
  <c r="GF37" s="1"/>
  <c r="AW36"/>
  <c r="EM36" s="1"/>
  <c r="GF36" s="1"/>
  <c r="AW35"/>
  <c r="EM35" s="1"/>
  <c r="GF35" s="1"/>
  <c r="AW34"/>
  <c r="EM34" s="1"/>
  <c r="GF34" s="1"/>
  <c r="AW33"/>
  <c r="EM33" s="1"/>
  <c r="GF33" s="1"/>
  <c r="AW32"/>
  <c r="EM32" s="1"/>
  <c r="GF32" s="1"/>
  <c r="AW31"/>
  <c r="EM31" s="1"/>
  <c r="GF31" s="1"/>
  <c r="AW30"/>
  <c r="EM30" s="1"/>
  <c r="GF30" s="1"/>
  <c r="AW29"/>
  <c r="EM29" s="1"/>
  <c r="GF29" s="1"/>
  <c r="AW28"/>
  <c r="EM28" s="1"/>
  <c r="GF28" s="1"/>
  <c r="AW27"/>
  <c r="EM27" s="1"/>
  <c r="GF27" s="1"/>
  <c r="AW26"/>
  <c r="EM26" s="1"/>
  <c r="GF26" s="1"/>
  <c r="AW25"/>
  <c r="EM25" s="1"/>
  <c r="GF25" s="1"/>
  <c r="AW24"/>
  <c r="EM24" s="1"/>
  <c r="GF24" s="1"/>
  <c r="AW23"/>
  <c r="EM23" s="1"/>
  <c r="GF23" s="1"/>
  <c r="AW22"/>
  <c r="EM22" s="1"/>
  <c r="GF22" s="1"/>
  <c r="AW21"/>
  <c r="EM21" s="1"/>
  <c r="GF21" s="1"/>
  <c r="AW20"/>
  <c r="EM20" s="1"/>
  <c r="GF20" s="1"/>
  <c r="AW19"/>
  <c r="EM19" s="1"/>
  <c r="GF19" s="1"/>
  <c r="AW18"/>
  <c r="EM18" s="1"/>
  <c r="GF18" s="1"/>
  <c r="AW17"/>
  <c r="EM17" s="1"/>
  <c r="GF17" s="1"/>
  <c r="AW16"/>
  <c r="EM16" s="1"/>
  <c r="GF16" s="1"/>
  <c r="AW15"/>
  <c r="EM15" s="1"/>
  <c r="GF15" s="1"/>
  <c r="AW14"/>
  <c r="EM14" s="1"/>
  <c r="GF14" s="1"/>
  <c r="AW13"/>
  <c r="EM13" s="1"/>
  <c r="GF13" s="1"/>
  <c r="AW12"/>
  <c r="EM12" s="1"/>
  <c r="GF12" s="1"/>
  <c r="AW11"/>
  <c r="EM11" s="1"/>
  <c r="GF11" s="1"/>
  <c r="AW10"/>
  <c r="EM10" s="1"/>
  <c r="GF10" s="1"/>
  <c r="AW9"/>
  <c r="EM9" s="1"/>
  <c r="GF9" s="1"/>
  <c r="AW8"/>
  <c r="EM8" s="1"/>
  <c r="GF8" s="1"/>
  <c r="AW7"/>
  <c r="EM7" s="1"/>
  <c r="GF7" s="1"/>
  <c r="AW6"/>
  <c r="EM6" s="1"/>
  <c r="GF6" s="1"/>
  <c r="AW5"/>
  <c r="EM5" s="1"/>
  <c r="GF5" s="1"/>
  <c r="AW4"/>
  <c r="EM4" s="1"/>
  <c r="GF4" s="1"/>
  <c r="BB3"/>
  <c r="BA3"/>
  <c r="CX3" s="1"/>
  <c r="DC3" s="1"/>
  <c r="DG3" s="1"/>
  <c r="DK3" s="1"/>
  <c r="DO3" s="1"/>
  <c r="DS3" s="1"/>
  <c r="DW3" s="1"/>
  <c r="EA3" s="1"/>
  <c r="EE3" s="1"/>
  <c r="AZ3"/>
  <c r="CW3" s="1"/>
  <c r="DB3" s="1"/>
  <c r="DF3" s="1"/>
  <c r="DJ3" s="1"/>
  <c r="DN3" s="1"/>
  <c r="DR3" s="1"/>
  <c r="DV3" s="1"/>
  <c r="DZ3" s="1"/>
  <c r="ED3" s="1"/>
  <c r="AY3"/>
  <c r="CV3" s="1"/>
  <c r="DA3" s="1"/>
  <c r="DE3" s="1"/>
  <c r="DI3" s="1"/>
  <c r="DM3" s="1"/>
  <c r="DQ3" s="1"/>
  <c r="DU3" s="1"/>
  <c r="DY3" s="1"/>
  <c r="EC3" s="1"/>
  <c r="AX3"/>
  <c r="CU3" s="1"/>
  <c r="AW3"/>
  <c r="EM3" s="1"/>
  <c r="GF3" s="1"/>
  <c r="AP3"/>
  <c r="CM3" s="1"/>
  <c r="EF3" s="1"/>
  <c r="FY3" s="1"/>
  <c r="HR3" s="1"/>
  <c r="M3"/>
  <c r="L3"/>
  <c r="K3"/>
  <c r="J3"/>
  <c r="HR1"/>
  <c r="HN1"/>
  <c r="HJ1"/>
  <c r="HF1"/>
  <c r="HB1"/>
  <c r="GX1"/>
  <c r="GT1"/>
  <c r="GP1"/>
  <c r="GL1"/>
  <c r="GK1"/>
  <c r="GJ1"/>
  <c r="GI1"/>
  <c r="GH1"/>
  <c r="GG1"/>
  <c r="FY1"/>
  <c r="FU1"/>
  <c r="FQ1"/>
  <c r="FM1"/>
  <c r="FI1"/>
  <c r="FE1"/>
  <c r="FA1"/>
  <c r="EW1"/>
  <c r="ES1"/>
  <c r="ER1"/>
  <c r="EQ1"/>
  <c r="EP1"/>
  <c r="EO1"/>
  <c r="EN1"/>
  <c r="EF1"/>
  <c r="EB1"/>
  <c r="DX1"/>
  <c r="DT1"/>
  <c r="DP1"/>
  <c r="DL1"/>
  <c r="DH1"/>
  <c r="DD1"/>
  <c r="CZ1"/>
  <c r="CY1"/>
  <c r="CX1"/>
  <c r="CW1"/>
  <c r="CV1"/>
  <c r="CU1"/>
  <c r="CM1"/>
  <c r="CE1"/>
  <c r="CA1"/>
  <c r="BW1"/>
  <c r="BS1"/>
  <c r="BO1"/>
  <c r="BK1"/>
  <c r="BG1"/>
  <c r="BC1"/>
  <c r="BB1"/>
  <c r="BA1"/>
  <c r="AZ1"/>
  <c r="AY1"/>
  <c r="AX1"/>
  <c r="H83" i="2"/>
  <c r="O83" s="1"/>
  <c r="H82"/>
  <c r="H81"/>
  <c r="D45" i="16" l="1"/>
  <c r="C39" i="6"/>
  <c r="C50" s="1"/>
  <c r="C61" s="1"/>
  <c r="C72" s="1"/>
  <c r="A55"/>
  <c r="A54"/>
  <c r="A57"/>
  <c r="A56"/>
  <c r="A42"/>
  <c r="C50" i="5"/>
  <c r="K65" i="7"/>
  <c r="H64"/>
  <c r="B64" s="1"/>
  <c r="F64" s="1"/>
  <c r="BF3" i="4"/>
  <c r="CZ3"/>
  <c r="G95" i="5"/>
  <c r="G189" s="1"/>
  <c r="G283" s="1"/>
  <c r="G377" s="1"/>
  <c r="AS1"/>
  <c r="AS95" s="1"/>
  <c r="AS189" s="1"/>
  <c r="AS283" s="1"/>
  <c r="AS377" s="1"/>
  <c r="AI1"/>
  <c r="AJ95"/>
  <c r="AJ189" s="1"/>
  <c r="AJ283" s="1"/>
  <c r="AJ377" s="1"/>
  <c r="E59" i="11"/>
  <c r="G59" s="1"/>
  <c r="D59" s="1"/>
  <c r="B56" i="6"/>
  <c r="B67" s="1"/>
  <c r="B78" s="1"/>
  <c r="B43"/>
  <c r="B54" s="1"/>
  <c r="B65" s="1"/>
  <c r="B76" s="1"/>
  <c r="K3"/>
  <c r="B46"/>
  <c r="B31"/>
  <c r="A39"/>
  <c r="B30"/>
  <c r="B41" s="1"/>
  <c r="B52" s="1"/>
  <c r="B63" s="1"/>
  <c r="B74" s="1"/>
  <c r="H80" i="2"/>
  <c r="O80" s="1"/>
  <c r="H79"/>
  <c r="O79" s="1"/>
  <c r="M31" i="6" l="1"/>
  <c r="M64"/>
  <c r="M42"/>
  <c r="M75"/>
  <c r="M53"/>
  <c r="A53"/>
  <c r="A67"/>
  <c r="A68"/>
  <c r="A65"/>
  <c r="A66"/>
  <c r="C51" i="5"/>
  <c r="K66" i="7"/>
  <c r="H65"/>
  <c r="B65" s="1"/>
  <c r="F65" s="1"/>
  <c r="BE3" i="4"/>
  <c r="BJ3"/>
  <c r="BN3" s="1"/>
  <c r="BR3" s="1"/>
  <c r="BV3" s="1"/>
  <c r="BZ3" s="1"/>
  <c r="CD3" s="1"/>
  <c r="CH3" s="1"/>
  <c r="CL3" s="1"/>
  <c r="CY3"/>
  <c r="DD3"/>
  <c r="DH3" s="1"/>
  <c r="DL3" s="1"/>
  <c r="DP3" s="1"/>
  <c r="DT3" s="1"/>
  <c r="DX3" s="1"/>
  <c r="EB3" s="1"/>
  <c r="AI95" i="5"/>
  <c r="AI189" s="1"/>
  <c r="AI283" s="1"/>
  <c r="AI377" s="1"/>
  <c r="E60" i="11"/>
  <c r="G60" s="1"/>
  <c r="D60" s="1"/>
  <c r="A50" i="6"/>
  <c r="B57"/>
  <c r="B42"/>
  <c r="H78" i="2"/>
  <c r="H77"/>
  <c r="H76"/>
  <c r="O76" s="1"/>
  <c r="H75"/>
  <c r="O75" s="1"/>
  <c r="H74"/>
  <c r="H73"/>
  <c r="O75" i="6" l="1"/>
  <c r="Q75" s="1"/>
  <c r="S75" s="1"/>
  <c r="U75" s="1"/>
  <c r="W75" s="1"/>
  <c r="Y75" s="1"/>
  <c r="AA75" s="1"/>
  <c r="AB75" s="1"/>
  <c r="M76"/>
  <c r="O64"/>
  <c r="Q64" s="1"/>
  <c r="S64" s="1"/>
  <c r="U64" s="1"/>
  <c r="W64" s="1"/>
  <c r="Y64" s="1"/>
  <c r="AA64" s="1"/>
  <c r="AB64" s="1"/>
  <c r="M65"/>
  <c r="O53"/>
  <c r="Q53" s="1"/>
  <c r="S53" s="1"/>
  <c r="U53" s="1"/>
  <c r="W53" s="1"/>
  <c r="Y53" s="1"/>
  <c r="AA53" s="1"/>
  <c r="AB53" s="1"/>
  <c r="M54"/>
  <c r="O42"/>
  <c r="Q42" s="1"/>
  <c r="S42" s="1"/>
  <c r="U42" s="1"/>
  <c r="W42" s="1"/>
  <c r="Y42" s="1"/>
  <c r="AA42" s="1"/>
  <c r="AB42" s="1"/>
  <c r="M43"/>
  <c r="M32"/>
  <c r="O31"/>
  <c r="Q31" s="1"/>
  <c r="S31" s="1"/>
  <c r="U31" s="1"/>
  <c r="W31" s="1"/>
  <c r="Y31" s="1"/>
  <c r="AA31" s="1"/>
  <c r="AB31" s="1"/>
  <c r="A77"/>
  <c r="A76"/>
  <c r="A79"/>
  <c r="A78"/>
  <c r="A64"/>
  <c r="C52" i="5"/>
  <c r="K67" i="7"/>
  <c r="H66"/>
  <c r="B66" s="1"/>
  <c r="F66" s="1"/>
  <c r="BD3" i="4"/>
  <c r="BI3"/>
  <c r="BM3" s="1"/>
  <c r="BQ3" s="1"/>
  <c r="BU3" s="1"/>
  <c r="BY3" s="1"/>
  <c r="CC3" s="1"/>
  <c r="CG3" s="1"/>
  <c r="CK3" s="1"/>
  <c r="AG1" i="5"/>
  <c r="E61" i="11"/>
  <c r="G61" s="1"/>
  <c r="D61" s="1"/>
  <c r="A61" i="6"/>
  <c r="B53"/>
  <c r="B68"/>
  <c r="H72" i="2"/>
  <c r="O72" s="1"/>
  <c r="H71"/>
  <c r="O71" s="1"/>
  <c r="H70"/>
  <c r="H69"/>
  <c r="H68"/>
  <c r="O68" s="1"/>
  <c r="H67"/>
  <c r="O67" s="1"/>
  <c r="H66"/>
  <c r="H65"/>
  <c r="H64"/>
  <c r="O64" s="1"/>
  <c r="H63"/>
  <c r="M33" i="6" l="1"/>
  <c r="O32"/>
  <c r="Q32" s="1"/>
  <c r="S32" s="1"/>
  <c r="U32" s="1"/>
  <c r="W32" s="1"/>
  <c r="Y32" s="1"/>
  <c r="AA32" s="1"/>
  <c r="AB32" s="1"/>
  <c r="O43"/>
  <c r="Q43" s="1"/>
  <c r="S43" s="1"/>
  <c r="U43" s="1"/>
  <c r="W43" s="1"/>
  <c r="Y43" s="1"/>
  <c r="AA43" s="1"/>
  <c r="AB43" s="1"/>
  <c r="M44"/>
  <c r="O54"/>
  <c r="Q54" s="1"/>
  <c r="S54" s="1"/>
  <c r="U54" s="1"/>
  <c r="W54" s="1"/>
  <c r="Y54" s="1"/>
  <c r="AA54" s="1"/>
  <c r="AB54" s="1"/>
  <c r="M55"/>
  <c r="O65"/>
  <c r="Q65" s="1"/>
  <c r="S65" s="1"/>
  <c r="U65" s="1"/>
  <c r="W65" s="1"/>
  <c r="Y65" s="1"/>
  <c r="AA65" s="1"/>
  <c r="AB65" s="1"/>
  <c r="M66"/>
  <c r="O76"/>
  <c r="Q76" s="1"/>
  <c r="S76" s="1"/>
  <c r="U76" s="1"/>
  <c r="W76" s="1"/>
  <c r="Y76" s="1"/>
  <c r="AA76" s="1"/>
  <c r="AB76" s="1"/>
  <c r="M77"/>
  <c r="BG11"/>
  <c r="BG13"/>
  <c r="BG7"/>
  <c r="BG9"/>
  <c r="A75"/>
  <c r="C53" i="5"/>
  <c r="K68" i="7"/>
  <c r="H67"/>
  <c r="B67" s="1"/>
  <c r="F67" s="1"/>
  <c r="BC3" i="4"/>
  <c r="BG3" s="1"/>
  <c r="BK3" s="1"/>
  <c r="BO3" s="1"/>
  <c r="BS3" s="1"/>
  <c r="BW3" s="1"/>
  <c r="CA3" s="1"/>
  <c r="CE3" s="1"/>
  <c r="CI3" s="1"/>
  <c r="BH3"/>
  <c r="BL3" s="1"/>
  <c r="BP3" s="1"/>
  <c r="BT3" s="1"/>
  <c r="BX3" s="1"/>
  <c r="CB3" s="1"/>
  <c r="CF3" s="1"/>
  <c r="CJ3" s="1"/>
  <c r="AF1" i="5"/>
  <c r="AG95"/>
  <c r="AG189" s="1"/>
  <c r="AG283" s="1"/>
  <c r="AG377" s="1"/>
  <c r="E62" i="11"/>
  <c r="G62" s="1"/>
  <c r="D62" s="1"/>
  <c r="B79" i="6"/>
  <c r="B64"/>
  <c r="H62" i="2"/>
  <c r="H61"/>
  <c r="O61" s="1"/>
  <c r="H60"/>
  <c r="H59"/>
  <c r="BF5" i="6" l="1"/>
  <c r="BG21"/>
  <c r="BG25"/>
  <c r="BG19"/>
  <c r="BG23"/>
  <c r="M34"/>
  <c r="O33"/>
  <c r="Q33" s="1"/>
  <c r="S33" s="1"/>
  <c r="U33" s="1"/>
  <c r="W33" s="1"/>
  <c r="Y33" s="1"/>
  <c r="AA33" s="1"/>
  <c r="AB33" s="1"/>
  <c r="M78"/>
  <c r="O77"/>
  <c r="Q77" s="1"/>
  <c r="S77" s="1"/>
  <c r="U77" s="1"/>
  <c r="W77" s="1"/>
  <c r="Y77" s="1"/>
  <c r="AA77" s="1"/>
  <c r="AB77" s="1"/>
  <c r="M67"/>
  <c r="O66"/>
  <c r="Q66" s="1"/>
  <c r="S66" s="1"/>
  <c r="U66" s="1"/>
  <c r="W66" s="1"/>
  <c r="Y66" s="1"/>
  <c r="AA66" s="1"/>
  <c r="AB66" s="1"/>
  <c r="M56"/>
  <c r="O55"/>
  <c r="Q55" s="1"/>
  <c r="S55" s="1"/>
  <c r="U55" s="1"/>
  <c r="W55" s="1"/>
  <c r="Y55" s="1"/>
  <c r="AA55" s="1"/>
  <c r="AB55" s="1"/>
  <c r="M45"/>
  <c r="O44"/>
  <c r="Q44" s="1"/>
  <c r="S44" s="1"/>
  <c r="U44" s="1"/>
  <c r="W44" s="1"/>
  <c r="Y44" s="1"/>
  <c r="AA44" s="1"/>
  <c r="AB44" s="1"/>
  <c r="BG3"/>
  <c r="C54" i="5"/>
  <c r="K69" i="7"/>
  <c r="H68"/>
  <c r="B68" s="1"/>
  <c r="F68" s="1"/>
  <c r="AE1" i="5"/>
  <c r="AF95"/>
  <c r="AF189" s="1"/>
  <c r="AF283" s="1"/>
  <c r="AF377" s="1"/>
  <c r="E63" i="11"/>
  <c r="G63" s="1"/>
  <c r="D63" s="1"/>
  <c r="B75" i="6"/>
  <c r="H58" i="2"/>
  <c r="H57"/>
  <c r="BF17" i="6" l="1"/>
  <c r="BF18"/>
  <c r="BG15"/>
  <c r="BG5"/>
  <c r="BG35"/>
  <c r="BG31"/>
  <c r="BG37"/>
  <c r="BG33"/>
  <c r="O45"/>
  <c r="Q45" s="1"/>
  <c r="S45" s="1"/>
  <c r="U45" s="1"/>
  <c r="W45" s="1"/>
  <c r="Y45" s="1"/>
  <c r="AA45" s="1"/>
  <c r="AB45" s="1"/>
  <c r="M46"/>
  <c r="O46" s="1"/>
  <c r="Q46" s="1"/>
  <c r="S46" s="1"/>
  <c r="U46" s="1"/>
  <c r="W46" s="1"/>
  <c r="Y46" s="1"/>
  <c r="AA46" s="1"/>
  <c r="AB46" s="1"/>
  <c r="O56"/>
  <c r="Q56" s="1"/>
  <c r="S56" s="1"/>
  <c r="U56" s="1"/>
  <c r="W56" s="1"/>
  <c r="Y56" s="1"/>
  <c r="AA56" s="1"/>
  <c r="AB56" s="1"/>
  <c r="M57"/>
  <c r="O57" s="1"/>
  <c r="Q57" s="1"/>
  <c r="S57" s="1"/>
  <c r="U57" s="1"/>
  <c r="W57" s="1"/>
  <c r="Y57" s="1"/>
  <c r="AA57" s="1"/>
  <c r="AB57" s="1"/>
  <c r="O67"/>
  <c r="Q67" s="1"/>
  <c r="S67" s="1"/>
  <c r="U67" s="1"/>
  <c r="W67" s="1"/>
  <c r="Y67" s="1"/>
  <c r="AA67" s="1"/>
  <c r="AB67" s="1"/>
  <c r="M68"/>
  <c r="O68" s="1"/>
  <c r="Q68" s="1"/>
  <c r="S68" s="1"/>
  <c r="U68" s="1"/>
  <c r="W68" s="1"/>
  <c r="Y68" s="1"/>
  <c r="AA68" s="1"/>
  <c r="AB68" s="1"/>
  <c r="O78"/>
  <c r="Q78" s="1"/>
  <c r="S78" s="1"/>
  <c r="U78" s="1"/>
  <c r="W78" s="1"/>
  <c r="Y78" s="1"/>
  <c r="AA78" s="1"/>
  <c r="AB78" s="1"/>
  <c r="M79"/>
  <c r="O79" s="1"/>
  <c r="Q79" s="1"/>
  <c r="S79" s="1"/>
  <c r="U79" s="1"/>
  <c r="W79" s="1"/>
  <c r="Y79" s="1"/>
  <c r="AA79" s="1"/>
  <c r="AB79" s="1"/>
  <c r="M35"/>
  <c r="O34"/>
  <c r="Q34" s="1"/>
  <c r="S34" s="1"/>
  <c r="U34" s="1"/>
  <c r="W34" s="1"/>
  <c r="Y34" s="1"/>
  <c r="AA34" s="1"/>
  <c r="AB34" s="1"/>
  <c r="C55" i="5"/>
  <c r="K70" i="7"/>
  <c r="H70" s="1"/>
  <c r="B70" s="1"/>
  <c r="F70" s="1"/>
  <c r="H69"/>
  <c r="B69" s="1"/>
  <c r="F69" s="1"/>
  <c r="AE95" i="5"/>
  <c r="AE189" s="1"/>
  <c r="AE283" s="1"/>
  <c r="AE377" s="1"/>
  <c r="E64" i="11"/>
  <c r="G64" s="1"/>
  <c r="D64" s="1"/>
  <c r="H56" i="2"/>
  <c r="H55"/>
  <c r="K71" i="7" l="1"/>
  <c r="BF20" i="6"/>
  <c r="BF30"/>
  <c r="BF29"/>
  <c r="BF32"/>
  <c r="BG45"/>
  <c r="BG43"/>
  <c r="BG47"/>
  <c r="BG27"/>
  <c r="BG49"/>
  <c r="BG17"/>
  <c r="O35"/>
  <c r="Q35" s="1"/>
  <c r="S35" s="1"/>
  <c r="U35" s="1"/>
  <c r="W35" s="1"/>
  <c r="C56" i="5"/>
  <c r="H71" i="7"/>
  <c r="B71" s="1"/>
  <c r="F71" s="1"/>
  <c r="K72"/>
  <c r="AC1" i="5"/>
  <c r="E65" i="11"/>
  <c r="G65" s="1"/>
  <c r="D65" s="1"/>
  <c r="H54" i="2"/>
  <c r="O54" s="1"/>
  <c r="H53"/>
  <c r="Y35" i="6" l="1"/>
  <c r="AA35" s="1"/>
  <c r="AB35" s="1"/>
  <c r="BF6" s="1"/>
  <c r="BF8"/>
  <c r="BF41"/>
  <c r="BF44"/>
  <c r="BF42"/>
  <c r="BG29"/>
  <c r="BG59"/>
  <c r="BG57"/>
  <c r="BG61"/>
  <c r="BG39"/>
  <c r="BG55"/>
  <c r="C57" i="5"/>
  <c r="K73" i="7"/>
  <c r="H72"/>
  <c r="B72" s="1"/>
  <c r="F72" s="1"/>
  <c r="AB1" i="5"/>
  <c r="AC95"/>
  <c r="AC189" s="1"/>
  <c r="AC283" s="1"/>
  <c r="AC377" s="1"/>
  <c r="E66" i="11"/>
  <c r="G66" s="1"/>
  <c r="D66" s="1"/>
  <c r="H52" i="2"/>
  <c r="H51"/>
  <c r="H50"/>
  <c r="H49"/>
  <c r="H48"/>
  <c r="H47"/>
  <c r="O47" s="1"/>
  <c r="H46"/>
  <c r="H45"/>
  <c r="H44"/>
  <c r="H43"/>
  <c r="H42"/>
  <c r="H41"/>
  <c r="H40"/>
  <c r="H39"/>
  <c r="H38"/>
  <c r="H37"/>
  <c r="O37" s="1"/>
  <c r="H36"/>
  <c r="H35"/>
  <c r="H34"/>
  <c r="H33"/>
  <c r="H32"/>
  <c r="O32" s="1"/>
  <c r="BF54" i="6" l="1"/>
  <c r="BF53"/>
  <c r="BF56"/>
  <c r="BG51"/>
  <c r="BG41"/>
  <c r="C58" i="5"/>
  <c r="K74" i="7"/>
  <c r="L74" s="1"/>
  <c r="H73"/>
  <c r="B73" s="1"/>
  <c r="F73" s="1"/>
  <c r="AA1" i="5"/>
  <c r="AB95"/>
  <c r="AB189" s="1"/>
  <c r="AB283" s="1"/>
  <c r="AB377" s="1"/>
  <c r="E67" i="11"/>
  <c r="G67" s="1"/>
  <c r="D67" s="1"/>
  <c r="H31" i="2"/>
  <c r="O31" s="1"/>
  <c r="H30"/>
  <c r="O30" s="1"/>
  <c r="Y4" i="9" l="1"/>
  <c r="M74" i="7"/>
  <c r="BG53" i="6"/>
  <c r="C59" i="5"/>
  <c r="K75" i="7"/>
  <c r="H74"/>
  <c r="B74" s="1"/>
  <c r="F74" s="1"/>
  <c r="AA95" i="5"/>
  <c r="AA189" s="1"/>
  <c r="AA283" s="1"/>
  <c r="AA377" s="1"/>
  <c r="E68" i="11"/>
  <c r="G68" s="1"/>
  <c r="D68" s="1"/>
  <c r="H29" i="2"/>
  <c r="H28"/>
  <c r="O28" s="1"/>
  <c r="H27"/>
  <c r="H26"/>
  <c r="H25"/>
  <c r="H24"/>
  <c r="H23"/>
  <c r="H22"/>
  <c r="H21"/>
  <c r="H20"/>
  <c r="H19"/>
  <c r="H18"/>
  <c r="H17"/>
  <c r="Y18" i="9" l="1"/>
  <c r="AC18" s="1"/>
  <c r="AC4"/>
  <c r="C60" i="5"/>
  <c r="K76" i="7"/>
  <c r="H75"/>
  <c r="B75" s="1"/>
  <c r="F75" s="1"/>
  <c r="Y1" i="5"/>
  <c r="E69" i="11"/>
  <c r="H16" i="2"/>
  <c r="O16" s="1"/>
  <c r="H15"/>
  <c r="H14"/>
  <c r="H13"/>
  <c r="O13" s="1"/>
  <c r="H12"/>
  <c r="H11"/>
  <c r="H10"/>
  <c r="H9"/>
  <c r="H8"/>
  <c r="H7"/>
  <c r="H6"/>
  <c r="H5"/>
  <c r="H4"/>
  <c r="M3"/>
  <c r="L3"/>
  <c r="K3"/>
  <c r="J3"/>
  <c r="I3"/>
  <c r="H3"/>
  <c r="AC1"/>
  <c r="V1"/>
  <c r="O1"/>
  <c r="H1"/>
  <c r="AV2" i="4" s="1"/>
  <c r="A1" i="2"/>
  <c r="A112" i="1"/>
  <c r="A111"/>
  <c r="A110"/>
  <c r="A109"/>
  <c r="A108"/>
  <c r="A107"/>
  <c r="A106"/>
  <c r="A105"/>
  <c r="A104"/>
  <c r="A103"/>
  <c r="C61" i="5" l="1"/>
  <c r="CI2" i="4"/>
  <c r="CJ2" s="1"/>
  <c r="CK2" s="1"/>
  <c r="BG2"/>
  <c r="BH2" s="1"/>
  <c r="BO2"/>
  <c r="BC2"/>
  <c r="BK2"/>
  <c r="AW2"/>
  <c r="K77" i="7"/>
  <c r="H76"/>
  <c r="B76" s="1"/>
  <c r="F76" s="1"/>
  <c r="E19" i="13"/>
  <c r="F19" s="1"/>
  <c r="G69" i="11"/>
  <c r="D69" s="1"/>
  <c r="X1" i="5"/>
  <c r="Y95"/>
  <c r="Y189" s="1"/>
  <c r="Y283" s="1"/>
  <c r="Y377" s="1"/>
  <c r="E70" i="11"/>
  <c r="G70" s="1"/>
  <c r="D70" s="1"/>
  <c r="CA2" i="4"/>
  <c r="CE2"/>
  <c r="BS2"/>
  <c r="CM2"/>
  <c r="BW2"/>
  <c r="BX2" s="1"/>
  <c r="A102" i="1"/>
  <c r="A101"/>
  <c r="G100"/>
  <c r="D4" i="4" s="1"/>
  <c r="D100" i="1"/>
  <c r="A100"/>
  <c r="D68"/>
  <c r="R52"/>
  <c r="P52"/>
  <c r="P53" s="1"/>
  <c r="L52"/>
  <c r="L53" s="1"/>
  <c r="H52"/>
  <c r="F52"/>
  <c r="P50"/>
  <c r="L50"/>
  <c r="H50"/>
  <c r="D50"/>
  <c r="I30"/>
  <c r="J30" s="1"/>
  <c r="C378" i="5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P29" i="1"/>
  <c r="J29"/>
  <c r="AO2" i="5"/>
  <c r="AO3" s="1"/>
  <c r="AO4" s="1"/>
  <c r="D29" i="1"/>
  <c r="I28"/>
  <c r="J28" s="1"/>
  <c r="C284" i="5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19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O26" i="1"/>
  <c r="I26"/>
  <c r="L13"/>
  <c r="E21" s="1"/>
  <c r="M10"/>
  <c r="E22" l="1"/>
  <c r="F22"/>
  <c r="F21"/>
  <c r="D22"/>
  <c r="D21"/>
  <c r="F20"/>
  <c r="E20"/>
  <c r="B20"/>
  <c r="D18"/>
  <c r="D3" i="6"/>
  <c r="K2" i="2"/>
  <c r="K83" s="1"/>
  <c r="C62" i="5"/>
  <c r="CL2" i="4"/>
  <c r="BA2"/>
  <c r="AY2"/>
  <c r="BB2"/>
  <c r="AZ2"/>
  <c r="AX2"/>
  <c r="K78" i="7"/>
  <c r="H77"/>
  <c r="B77" s="1"/>
  <c r="F77" s="1"/>
  <c r="C163" i="13"/>
  <c r="D163" s="1"/>
  <c r="D90" i="1"/>
  <c r="B90" s="1"/>
  <c r="D88"/>
  <c r="B88" s="1"/>
  <c r="D86"/>
  <c r="B86" s="1"/>
  <c r="C4" i="4"/>
  <c r="F69" i="1"/>
  <c r="F71"/>
  <c r="B7" i="4" s="1"/>
  <c r="B20" s="1"/>
  <c r="B33" s="1"/>
  <c r="B46" s="1"/>
  <c r="B59" s="1"/>
  <c r="B72" s="1"/>
  <c r="B85" s="1"/>
  <c r="F73" i="1"/>
  <c r="B9" i="4" s="1"/>
  <c r="B22" s="1"/>
  <c r="B35" s="1"/>
  <c r="B48" s="1"/>
  <c r="B61" s="1"/>
  <c r="B74" s="1"/>
  <c r="B87" s="1"/>
  <c r="F75" i="1"/>
  <c r="F68"/>
  <c r="D91"/>
  <c r="B91" s="1"/>
  <c r="D89"/>
  <c r="B89" s="1"/>
  <c r="D87"/>
  <c r="B87" s="1"/>
  <c r="D85"/>
  <c r="B85" s="1"/>
  <c r="F70"/>
  <c r="B6" i="4" s="1"/>
  <c r="B19" s="1"/>
  <c r="B32" s="1"/>
  <c r="B45" s="1"/>
  <c r="B58" s="1"/>
  <c r="B71" s="1"/>
  <c r="B84" s="1"/>
  <c r="F72" i="1"/>
  <c r="B8" i="4" s="1"/>
  <c r="B21" s="1"/>
  <c r="B34" s="1"/>
  <c r="B47" s="1"/>
  <c r="B60" s="1"/>
  <c r="B73" s="1"/>
  <c r="B86" s="1"/>
  <c r="F74" i="1"/>
  <c r="B10" i="4" s="1"/>
  <c r="B23" s="1"/>
  <c r="B36" s="1"/>
  <c r="B49" s="1"/>
  <c r="B62" s="1"/>
  <c r="B75" s="1"/>
  <c r="B88" s="1"/>
  <c r="R53" i="1"/>
  <c r="R54" s="1"/>
  <c r="AO5" i="5"/>
  <c r="W1"/>
  <c r="X95"/>
  <c r="X189" s="1"/>
  <c r="X283" s="1"/>
  <c r="X377" s="1"/>
  <c r="P26" i="1"/>
  <c r="L54"/>
  <c r="D52"/>
  <c r="D53" s="1"/>
  <c r="B26"/>
  <c r="L10"/>
  <c r="P54"/>
  <c r="J26"/>
  <c r="H53"/>
  <c r="H54" s="1"/>
  <c r="H55" s="1"/>
  <c r="H56" s="1"/>
  <c r="H57" s="1"/>
  <c r="H58" s="1"/>
  <c r="H59" s="1"/>
  <c r="H60" s="1"/>
  <c r="H61" s="1"/>
  <c r="H62" s="1"/>
  <c r="H63" s="1"/>
  <c r="H64" s="1"/>
  <c r="E71" i="11"/>
  <c r="BV2" i="4"/>
  <c r="BT2"/>
  <c r="CH2"/>
  <c r="CF2"/>
  <c r="BJ2"/>
  <c r="BI2" s="1"/>
  <c r="BN2"/>
  <c r="BL2"/>
  <c r="BP2"/>
  <c r="BR2"/>
  <c r="BZ2"/>
  <c r="BY2" s="1"/>
  <c r="CB2"/>
  <c r="CD2"/>
  <c r="BM82" i="12"/>
  <c r="E95" i="7"/>
  <c r="B90" i="11" s="1"/>
  <c r="D54" i="1" l="1"/>
  <c r="D3" i="14"/>
  <c r="M89" i="1"/>
  <c r="B22"/>
  <c r="F18"/>
  <c r="B18"/>
  <c r="B21"/>
  <c r="E18"/>
  <c r="B11" i="4"/>
  <c r="B24" s="1"/>
  <c r="B37" s="1"/>
  <c r="B50" s="1"/>
  <c r="B63" s="1"/>
  <c r="B76" s="1"/>
  <c r="B89" s="1"/>
  <c r="B4" i="6"/>
  <c r="P2" i="2"/>
  <c r="E4" i="6"/>
  <c r="S2" i="2"/>
  <c r="B4" i="4"/>
  <c r="B17" s="1"/>
  <c r="B30" s="1"/>
  <c r="B43" s="1"/>
  <c r="B56" s="1"/>
  <c r="B69" s="1"/>
  <c r="B82" s="1"/>
  <c r="D46" i="16"/>
  <c r="C63" i="5"/>
  <c r="K79" i="7"/>
  <c r="H78"/>
  <c r="B78" s="1"/>
  <c r="F78" s="1"/>
  <c r="G71" i="11"/>
  <c r="D71" s="1"/>
  <c r="DE82" i="12"/>
  <c r="BX82"/>
  <c r="CT82"/>
  <c r="CI82"/>
  <c r="AO378" i="5"/>
  <c r="F26" i="1"/>
  <c r="AO96" i="5"/>
  <c r="AO97" s="1"/>
  <c r="AO98" s="1"/>
  <c r="AO99" s="1"/>
  <c r="AO100" s="1"/>
  <c r="AO101" s="1"/>
  <c r="AO102" s="1"/>
  <c r="AO103" s="1"/>
  <c r="AO104" s="1"/>
  <c r="AO105" s="1"/>
  <c r="AO106" s="1"/>
  <c r="AO107" s="1"/>
  <c r="AO108" s="1"/>
  <c r="AO109" s="1"/>
  <c r="AO110" s="1"/>
  <c r="AO111" s="1"/>
  <c r="AO112" s="1"/>
  <c r="AO113" s="1"/>
  <c r="AO114" s="1"/>
  <c r="AO115" s="1"/>
  <c r="AO116" s="1"/>
  <c r="AO117" s="1"/>
  <c r="AO118" s="1"/>
  <c r="AO119" s="1"/>
  <c r="AO120" s="1"/>
  <c r="AO121" s="1"/>
  <c r="AO122" s="1"/>
  <c r="AO123" s="1"/>
  <c r="AO124" s="1"/>
  <c r="AO125" s="1"/>
  <c r="AO126" s="1"/>
  <c r="AO127" s="1"/>
  <c r="AO128" s="1"/>
  <c r="AO129" s="1"/>
  <c r="AO130" s="1"/>
  <c r="AO131" s="1"/>
  <c r="AO132" s="1"/>
  <c r="AO133" s="1"/>
  <c r="AO134" s="1"/>
  <c r="AO135" s="1"/>
  <c r="AO136" s="1"/>
  <c r="AO137" s="1"/>
  <c r="AO138" s="1"/>
  <c r="AO139" s="1"/>
  <c r="AO140" s="1"/>
  <c r="AO141" s="1"/>
  <c r="AO142" s="1"/>
  <c r="AO143" s="1"/>
  <c r="AO144" s="1"/>
  <c r="AO145" s="1"/>
  <c r="AO146" s="1"/>
  <c r="AO147" s="1"/>
  <c r="AO148" s="1"/>
  <c r="AO149" s="1"/>
  <c r="AO150" s="1"/>
  <c r="AO151" s="1"/>
  <c r="AO152" s="1"/>
  <c r="AO153" s="1"/>
  <c r="AO154" s="1"/>
  <c r="AO155" s="1"/>
  <c r="AO156" s="1"/>
  <c r="AO157" s="1"/>
  <c r="D26" i="1"/>
  <c r="C96" i="5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W95"/>
  <c r="W189" s="1"/>
  <c r="W283" s="1"/>
  <c r="W377" s="1"/>
  <c r="AO6"/>
  <c r="I27" i="1"/>
  <c r="J27" s="1"/>
  <c r="P55"/>
  <c r="R55"/>
  <c r="L55"/>
  <c r="C48"/>
  <c r="D44" s="1"/>
  <c r="E76" s="1"/>
  <c r="J52"/>
  <c r="CG2" i="4"/>
  <c r="BU2"/>
  <c r="CC2"/>
  <c r="E72" i="11"/>
  <c r="G72" s="1"/>
  <c r="D72" s="1"/>
  <c r="BQ2" i="4"/>
  <c r="BM2"/>
  <c r="BM81" i="12"/>
  <c r="E94" i="7"/>
  <c r="B89" i="11" s="1"/>
  <c r="D55" i="1" l="1"/>
  <c r="L89"/>
  <c r="O89" s="1"/>
  <c r="N88"/>
  <c r="M88" s="1"/>
  <c r="F19"/>
  <c r="C22"/>
  <c r="C21"/>
  <c r="E19"/>
  <c r="C18"/>
  <c r="B19"/>
  <c r="C19"/>
  <c r="E5" i="6"/>
  <c r="Z2" i="2"/>
  <c r="C64" i="5"/>
  <c r="K80" i="7"/>
  <c r="H79"/>
  <c r="B79" s="1"/>
  <c r="F79" s="1"/>
  <c r="E92" i="1"/>
  <c r="F76"/>
  <c r="B12" i="4" s="1"/>
  <c r="B25" s="1"/>
  <c r="B38" s="1"/>
  <c r="B51" s="1"/>
  <c r="B64" s="1"/>
  <c r="B77" s="1"/>
  <c r="B90" s="1"/>
  <c r="J44" i="1"/>
  <c r="H44"/>
  <c r="D45"/>
  <c r="F44"/>
  <c r="DE81" i="12"/>
  <c r="BX81"/>
  <c r="CT81"/>
  <c r="CI81"/>
  <c r="AO190" i="5"/>
  <c r="AO379"/>
  <c r="U1"/>
  <c r="AO7"/>
  <c r="AO158"/>
  <c r="C158"/>
  <c r="D19" i="1"/>
  <c r="N52"/>
  <c r="AO284" i="5"/>
  <c r="J53" i="1"/>
  <c r="L56"/>
  <c r="R56"/>
  <c r="P56"/>
  <c r="E73" i="11"/>
  <c r="G73" s="1"/>
  <c r="D73" s="1"/>
  <c r="E77" i="1" l="1"/>
  <c r="J45"/>
  <c r="N87"/>
  <c r="M87" s="1"/>
  <c r="L88"/>
  <c r="O88" s="1"/>
  <c r="D56"/>
  <c r="D20"/>
  <c r="C20"/>
  <c r="F92"/>
  <c r="C12" i="4" s="1"/>
  <c r="C25" s="1"/>
  <c r="F108" i="1"/>
  <c r="J89"/>
  <c r="D73" i="2"/>
  <c r="C65" i="5"/>
  <c r="K81" i="7"/>
  <c r="H80"/>
  <c r="B80" s="1"/>
  <c r="F80" s="1"/>
  <c r="E93" i="1"/>
  <c r="F77"/>
  <c r="B13" i="4" s="1"/>
  <c r="B26" s="1"/>
  <c r="B39" s="1"/>
  <c r="B52" s="1"/>
  <c r="B65" s="1"/>
  <c r="B78" s="1"/>
  <c r="B91" s="1"/>
  <c r="D92" i="1"/>
  <c r="B92" s="1"/>
  <c r="H45"/>
  <c r="D46"/>
  <c r="F45"/>
  <c r="AO380" i="5"/>
  <c r="AO285"/>
  <c r="AO286" s="1"/>
  <c r="AO191"/>
  <c r="AO192" s="1"/>
  <c r="T1"/>
  <c r="U95"/>
  <c r="U189" s="1"/>
  <c r="U283" s="1"/>
  <c r="U377" s="1"/>
  <c r="AO8"/>
  <c r="C159"/>
  <c r="AO159"/>
  <c r="P57" i="1"/>
  <c r="R57"/>
  <c r="L57"/>
  <c r="J54"/>
  <c r="N53"/>
  <c r="E74" i="11"/>
  <c r="G74" s="1"/>
  <c r="D74" s="1"/>
  <c r="BM80" i="12"/>
  <c r="E93" i="7"/>
  <c r="B88" i="11" s="1"/>
  <c r="D57" i="1" l="1"/>
  <c r="N86"/>
  <c r="M86" s="1"/>
  <c r="L87"/>
  <c r="O87" s="1"/>
  <c r="E78"/>
  <c r="J46"/>
  <c r="F93"/>
  <c r="C13" i="4" s="1"/>
  <c r="C26" s="1"/>
  <c r="F109" i="1"/>
  <c r="BJ72" i="6"/>
  <c r="D35"/>
  <c r="G7" i="8"/>
  <c r="I16" s="1"/>
  <c r="J88" i="1"/>
  <c r="D63" i="2"/>
  <c r="B71" i="5"/>
  <c r="AF73" i="2"/>
  <c r="Y73"/>
  <c r="R73"/>
  <c r="K73"/>
  <c r="C66" i="5"/>
  <c r="K82" i="7"/>
  <c r="H81"/>
  <c r="B81" s="1"/>
  <c r="F81" s="1"/>
  <c r="E94" i="1"/>
  <c r="F78"/>
  <c r="B14" i="4" s="1"/>
  <c r="B27" s="1"/>
  <c r="B40" s="1"/>
  <c r="B53" s="1"/>
  <c r="B66" s="1"/>
  <c r="B79" s="1"/>
  <c r="B92" s="1"/>
  <c r="D93" i="1"/>
  <c r="B93" s="1"/>
  <c r="H46"/>
  <c r="D47"/>
  <c r="F46"/>
  <c r="DE80" i="12"/>
  <c r="CI80"/>
  <c r="CT80"/>
  <c r="BX80"/>
  <c r="AO193" i="5"/>
  <c r="AO287"/>
  <c r="AO381"/>
  <c r="S1"/>
  <c r="T95"/>
  <c r="T189" s="1"/>
  <c r="T283" s="1"/>
  <c r="T377" s="1"/>
  <c r="AO9"/>
  <c r="AO160"/>
  <c r="C160"/>
  <c r="L58" i="1"/>
  <c r="R58"/>
  <c r="N54"/>
  <c r="J55"/>
  <c r="P58"/>
  <c r="E75" i="11"/>
  <c r="G75" s="1"/>
  <c r="D75" s="1"/>
  <c r="BM79" i="12"/>
  <c r="E92" i="7"/>
  <c r="B87" i="11" s="1"/>
  <c r="N85" i="1" l="1"/>
  <c r="M85" s="1"/>
  <c r="L86"/>
  <c r="O86" s="1"/>
  <c r="D58"/>
  <c r="E79"/>
  <c r="J47"/>
  <c r="D46" i="6"/>
  <c r="I35"/>
  <c r="F94" i="1"/>
  <c r="C14" i="4" s="1"/>
  <c r="C27" s="1"/>
  <c r="F110" i="1"/>
  <c r="B61" i="5"/>
  <c r="AF63" i="2"/>
  <c r="Y63"/>
  <c r="R63"/>
  <c r="K63"/>
  <c r="H7" i="8"/>
  <c r="J16" s="1"/>
  <c r="J87" i="1"/>
  <c r="D48" i="2"/>
  <c r="BJ62" i="6"/>
  <c r="D34"/>
  <c r="G6" i="8"/>
  <c r="I15" s="1"/>
  <c r="C67" i="5"/>
  <c r="K83" i="7"/>
  <c r="H82"/>
  <c r="B82" s="1"/>
  <c r="F82" s="1"/>
  <c r="E95" i="1"/>
  <c r="F79"/>
  <c r="B15" i="4" s="1"/>
  <c r="B28" s="1"/>
  <c r="B41" s="1"/>
  <c r="B54" s="1"/>
  <c r="B67" s="1"/>
  <c r="B80" s="1"/>
  <c r="B93" s="1"/>
  <c r="D94" i="1"/>
  <c r="B94" s="1"/>
  <c r="H47"/>
  <c r="D48"/>
  <c r="E80" s="1"/>
  <c r="F47"/>
  <c r="DE79" i="12"/>
  <c r="CI79"/>
  <c r="CT79"/>
  <c r="BX79"/>
  <c r="AO382" i="5"/>
  <c r="AO288"/>
  <c r="AO194"/>
  <c r="S95"/>
  <c r="S189" s="1"/>
  <c r="S283" s="1"/>
  <c r="S377" s="1"/>
  <c r="AO10"/>
  <c r="C161"/>
  <c r="AO161"/>
  <c r="P59" i="1"/>
  <c r="J56"/>
  <c r="N55"/>
  <c r="R59"/>
  <c r="L59"/>
  <c r="E76" i="11"/>
  <c r="G76" s="1"/>
  <c r="D76" s="1"/>
  <c r="BM78" i="12"/>
  <c r="E91" i="7"/>
  <c r="B86" i="11" s="1"/>
  <c r="D59" i="1" l="1"/>
  <c r="N84"/>
  <c r="M84" s="1"/>
  <c r="L84" s="1"/>
  <c r="O84" s="1"/>
  <c r="L85"/>
  <c r="O85" s="1"/>
  <c r="D45" i="6"/>
  <c r="I34"/>
  <c r="D33" i="2"/>
  <c r="B46" i="5"/>
  <c r="AF48" i="2"/>
  <c r="Y48"/>
  <c r="R48"/>
  <c r="K48"/>
  <c r="F95" i="1"/>
  <c r="C15" i="4" s="1"/>
  <c r="C28" s="1"/>
  <c r="F111" i="1"/>
  <c r="H6" i="8"/>
  <c r="J15" s="1"/>
  <c r="BJ47" i="6"/>
  <c r="D33"/>
  <c r="G5" i="8"/>
  <c r="I14" s="1"/>
  <c r="C68" i="5"/>
  <c r="K84" i="7"/>
  <c r="L84" s="1"/>
  <c r="H83"/>
  <c r="B83" s="1"/>
  <c r="F83" s="1"/>
  <c r="F80" i="1"/>
  <c r="B16" i="4" s="1"/>
  <c r="B29" s="1"/>
  <c r="B42" s="1"/>
  <c r="B55" s="1"/>
  <c r="B68" s="1"/>
  <c r="B81" s="1"/>
  <c r="B94" s="1"/>
  <c r="D95" i="1"/>
  <c r="B95" s="1"/>
  <c r="F48"/>
  <c r="H48"/>
  <c r="J48" s="1"/>
  <c r="D4" i="14" s="1"/>
  <c r="M8" s="1"/>
  <c r="M16" s="1"/>
  <c r="M24" s="1"/>
  <c r="M32" s="1"/>
  <c r="M40" s="1"/>
  <c r="M48" s="1"/>
  <c r="DE78" i="12"/>
  <c r="BX78"/>
  <c r="CT78"/>
  <c r="CI78"/>
  <c r="AO195" i="5"/>
  <c r="AO289"/>
  <c r="AO383"/>
  <c r="Q1"/>
  <c r="AO11"/>
  <c r="AO162"/>
  <c r="C162"/>
  <c r="L60" i="1"/>
  <c r="R60"/>
  <c r="N56"/>
  <c r="J57"/>
  <c r="P60"/>
  <c r="E77" i="11"/>
  <c r="G77" s="1"/>
  <c r="D77" s="1"/>
  <c r="BM77" i="12"/>
  <c r="E90" i="7"/>
  <c r="B85" i="11" s="1"/>
  <c r="D60" i="1" l="1"/>
  <c r="M84" i="7"/>
  <c r="Y5" i="9"/>
  <c r="Y19" s="1"/>
  <c r="D44" i="6"/>
  <c r="I33"/>
  <c r="N8" i="14"/>
  <c r="O8" s="1"/>
  <c r="S3" s="1"/>
  <c r="J85" i="1"/>
  <c r="D18" i="2"/>
  <c r="H5" i="8"/>
  <c r="J14" s="1"/>
  <c r="J86" i="1"/>
  <c r="F96"/>
  <c r="C16" i="4" s="1"/>
  <c r="C29" s="1"/>
  <c r="F112" i="1"/>
  <c r="B31" i="5"/>
  <c r="AF33" i="2"/>
  <c r="Y33"/>
  <c r="R33"/>
  <c r="K33"/>
  <c r="C69" i="5"/>
  <c r="K85" i="7"/>
  <c r="H84"/>
  <c r="B84" s="1"/>
  <c r="F84" s="1"/>
  <c r="D96" i="1"/>
  <c r="B96" s="1"/>
  <c r="DE77" i="12"/>
  <c r="BX77"/>
  <c r="CT77"/>
  <c r="CI77"/>
  <c r="AO384" i="5"/>
  <c r="AO290"/>
  <c r="AO196"/>
  <c r="P1"/>
  <c r="Q95"/>
  <c r="Q189" s="1"/>
  <c r="Q283" s="1"/>
  <c r="Q377" s="1"/>
  <c r="AO12"/>
  <c r="C163"/>
  <c r="AO163"/>
  <c r="P61" i="1"/>
  <c r="N57"/>
  <c r="R61"/>
  <c r="L61"/>
  <c r="J58"/>
  <c r="E78" i="11"/>
  <c r="G78" s="1"/>
  <c r="D78" s="1"/>
  <c r="BM76" i="12"/>
  <c r="E89" i="7"/>
  <c r="B84" i="11" s="1"/>
  <c r="D61" i="1" l="1"/>
  <c r="N16" i="14"/>
  <c r="O16" s="1"/>
  <c r="S4" s="1"/>
  <c r="BJ17" i="6"/>
  <c r="D31"/>
  <c r="G3" i="8"/>
  <c r="I12" s="1"/>
  <c r="J84" i="1"/>
  <c r="G2" i="8" s="1"/>
  <c r="D4" i="2"/>
  <c r="B2" i="5" s="1"/>
  <c r="BJ32" i="6"/>
  <c r="D32"/>
  <c r="G4" i="8"/>
  <c r="I13" s="1"/>
  <c r="B16" i="5"/>
  <c r="AF18" i="2"/>
  <c r="Y18"/>
  <c r="R18"/>
  <c r="K18"/>
  <c r="C70" i="5"/>
  <c r="H85" i="7"/>
  <c r="B85" s="1"/>
  <c r="F85" s="1"/>
  <c r="DE76" i="12"/>
  <c r="CI76"/>
  <c r="CT76"/>
  <c r="BX76"/>
  <c r="AO197" i="5"/>
  <c r="AO291"/>
  <c r="AO385"/>
  <c r="O1"/>
  <c r="P95"/>
  <c r="P189" s="1"/>
  <c r="P283" s="1"/>
  <c r="P377" s="1"/>
  <c r="AO13"/>
  <c r="AO164"/>
  <c r="C164"/>
  <c r="N58" i="1"/>
  <c r="J59"/>
  <c r="L62"/>
  <c r="R62"/>
  <c r="P62"/>
  <c r="E79" i="11"/>
  <c r="BM75" i="12"/>
  <c r="E88" i="7"/>
  <c r="B83" i="11" s="1"/>
  <c r="D62" i="1" l="1"/>
  <c r="D43" i="6"/>
  <c r="I32"/>
  <c r="N24" i="14"/>
  <c r="O24" s="1"/>
  <c r="S5" s="1"/>
  <c r="H3" i="8"/>
  <c r="J12" s="1"/>
  <c r="H4"/>
  <c r="J13" s="1"/>
  <c r="BJ3" i="6"/>
  <c r="BJ4" s="1"/>
  <c r="BJ5" s="1"/>
  <c r="BJ6" s="1"/>
  <c r="BJ7" s="1"/>
  <c r="BJ8" s="1"/>
  <c r="BJ9" s="1"/>
  <c r="BJ10" s="1"/>
  <c r="BJ11" s="1"/>
  <c r="BJ12" s="1"/>
  <c r="BJ13" s="1"/>
  <c r="BJ14" s="1"/>
  <c r="BJ15" s="1"/>
  <c r="BJ16" s="1"/>
  <c r="C71" i="5"/>
  <c r="G79" i="11"/>
  <c r="D79" s="1"/>
  <c r="DE75" i="12"/>
  <c r="CI75"/>
  <c r="CT75"/>
  <c r="BX75"/>
  <c r="AO386" i="5"/>
  <c r="AO292"/>
  <c r="AO198"/>
  <c r="O95"/>
  <c r="O189" s="1"/>
  <c r="O283" s="1"/>
  <c r="O377" s="1"/>
  <c r="AO14"/>
  <c r="C165"/>
  <c r="AO165"/>
  <c r="P63" i="1"/>
  <c r="R63"/>
  <c r="L63"/>
  <c r="J60"/>
  <c r="N59"/>
  <c r="E80" i="11"/>
  <c r="K86" i="7"/>
  <c r="BM74" i="12"/>
  <c r="E87" i="7"/>
  <c r="B82" i="11" s="1"/>
  <c r="D63" i="1" l="1"/>
  <c r="N32" i="14"/>
  <c r="O32" s="1"/>
  <c r="S6" s="1"/>
  <c r="C72" i="5"/>
  <c r="H86" i="7"/>
  <c r="B86" s="1"/>
  <c r="F86" s="1"/>
  <c r="K87"/>
  <c r="G80" i="11"/>
  <c r="D80" s="1"/>
  <c r="DE74" i="12"/>
  <c r="BX74"/>
  <c r="CT74"/>
  <c r="CI74"/>
  <c r="AO199" i="5"/>
  <c r="AO293"/>
  <c r="AO387"/>
  <c r="M1"/>
  <c r="AO15"/>
  <c r="AO166"/>
  <c r="C166"/>
  <c r="N60" i="1"/>
  <c r="J61"/>
  <c r="L64"/>
  <c r="R64"/>
  <c r="P64"/>
  <c r="E81" i="11"/>
  <c r="G81" s="1"/>
  <c r="D81" s="1"/>
  <c r="BM73" i="12"/>
  <c r="D64" i="1" l="1"/>
  <c r="N48" i="14"/>
  <c r="N40"/>
  <c r="O40" s="1"/>
  <c r="C73" i="5"/>
  <c r="K88" i="7"/>
  <c r="H87"/>
  <c r="B87" s="1"/>
  <c r="F87" s="1"/>
  <c r="DE73" i="12"/>
  <c r="BX73"/>
  <c r="CT73"/>
  <c r="CI73"/>
  <c r="AO388" i="5"/>
  <c r="AO294"/>
  <c r="AO200"/>
  <c r="L1"/>
  <c r="M95"/>
  <c r="M189" s="1"/>
  <c r="M283" s="1"/>
  <c r="M377" s="1"/>
  <c r="AO16"/>
  <c r="C167"/>
  <c r="AO167"/>
  <c r="J62" i="1"/>
  <c r="N61"/>
  <c r="E82" i="11"/>
  <c r="G82" s="1"/>
  <c r="E86" i="7"/>
  <c r="B81" i="11" s="1"/>
  <c r="C81" s="1"/>
  <c r="D82" l="1"/>
  <c r="C82" s="1"/>
  <c r="S7" i="14"/>
  <c r="O48"/>
  <c r="S8" s="1"/>
  <c r="K81" i="11"/>
  <c r="C74" i="5"/>
  <c r="K89" i="7"/>
  <c r="H88"/>
  <c r="B88" s="1"/>
  <c r="F88" s="1"/>
  <c r="AO201" i="5"/>
  <c r="AO295"/>
  <c r="AO389"/>
  <c r="K1"/>
  <c r="L95"/>
  <c r="L189" s="1"/>
  <c r="L283" s="1"/>
  <c r="L377" s="1"/>
  <c r="AO17"/>
  <c r="AO168"/>
  <c r="C168"/>
  <c r="N62" i="1"/>
  <c r="J63"/>
  <c r="E83" i="11"/>
  <c r="G83" s="1"/>
  <c r="D83" l="1"/>
  <c r="C83" s="1"/>
  <c r="K82"/>
  <c r="C75" i="5"/>
  <c r="K90" i="7"/>
  <c r="H89"/>
  <c r="B89" s="1"/>
  <c r="F89" s="1"/>
  <c r="L81" i="11"/>
  <c r="P81" s="1"/>
  <c r="T81" s="1"/>
  <c r="L82"/>
  <c r="P82" s="1"/>
  <c r="T82" s="1"/>
  <c r="AO390" i="5"/>
  <c r="AO296"/>
  <c r="AO202"/>
  <c r="K95"/>
  <c r="K189" s="1"/>
  <c r="K283" s="1"/>
  <c r="K377" s="1"/>
  <c r="AO18"/>
  <c r="C169"/>
  <c r="AO169"/>
  <c r="J64" i="1"/>
  <c r="N63"/>
  <c r="E84" i="11"/>
  <c r="G84" s="1"/>
  <c r="BM72" i="12"/>
  <c r="E85" i="7"/>
  <c r="B80" i="11" s="1"/>
  <c r="C80" s="1"/>
  <c r="D84" l="1"/>
  <c r="C84" s="1"/>
  <c r="K83"/>
  <c r="L83" s="1"/>
  <c r="P83" s="1"/>
  <c r="T83" s="1"/>
  <c r="K80"/>
  <c r="C76" i="5"/>
  <c r="K91" i="7"/>
  <c r="H90"/>
  <c r="B90" s="1"/>
  <c r="F90" s="1"/>
  <c r="DE72" i="12"/>
  <c r="CI72"/>
  <c r="CT72"/>
  <c r="BX72"/>
  <c r="AO203" i="5"/>
  <c r="AO297"/>
  <c r="AO391"/>
  <c r="I1"/>
  <c r="I95" s="1"/>
  <c r="I189" s="1"/>
  <c r="I283" s="1"/>
  <c r="I377" s="1"/>
  <c r="AO19"/>
  <c r="AO170"/>
  <c r="C170"/>
  <c r="N64" i="1"/>
  <c r="E85" i="11"/>
  <c r="G85" s="1"/>
  <c r="D85" l="1"/>
  <c r="C85" s="1"/>
  <c r="K84"/>
  <c r="L84" s="1"/>
  <c r="P84" s="1"/>
  <c r="T84" s="1"/>
  <c r="C77" i="5"/>
  <c r="K92" i="7"/>
  <c r="H91"/>
  <c r="B91" s="1"/>
  <c r="F91" s="1"/>
  <c r="R82" i="11"/>
  <c r="L80"/>
  <c r="P80" s="1"/>
  <c r="T80" s="1"/>
  <c r="AO392" i="5"/>
  <c r="AO298"/>
  <c r="AO204"/>
  <c r="AO20"/>
  <c r="C171"/>
  <c r="AO171"/>
  <c r="E86" i="11"/>
  <c r="G86" s="1"/>
  <c r="BM71" i="12"/>
  <c r="E84" i="7"/>
  <c r="B79" i="11" s="1"/>
  <c r="C79" s="1"/>
  <c r="K85" l="1"/>
  <c r="K86"/>
  <c r="D86"/>
  <c r="C86" s="1"/>
  <c r="K79"/>
  <c r="C78" i="5"/>
  <c r="K93" i="7"/>
  <c r="H92"/>
  <c r="B92" s="1"/>
  <c r="F92" s="1"/>
  <c r="S82" i="11"/>
  <c r="R81"/>
  <c r="Q81"/>
  <c r="Q82"/>
  <c r="S81"/>
  <c r="L85"/>
  <c r="P85" s="1"/>
  <c r="T85" s="1"/>
  <c r="DE71" i="12"/>
  <c r="CI71"/>
  <c r="CT71"/>
  <c r="BX71"/>
  <c r="AO205" i="5"/>
  <c r="AO299"/>
  <c r="AO393"/>
  <c r="AO21"/>
  <c r="AO172"/>
  <c r="C172"/>
  <c r="E87" i="11"/>
  <c r="G87" s="1"/>
  <c r="D87" l="1"/>
  <c r="C87" s="1"/>
  <c r="C79" i="5"/>
  <c r="K94" i="7"/>
  <c r="L94" s="1"/>
  <c r="Y6" i="9" s="1"/>
  <c r="H93" i="7"/>
  <c r="B93" s="1"/>
  <c r="F93" s="1"/>
  <c r="S83" i="11"/>
  <c r="Q83"/>
  <c r="R83"/>
  <c r="R80"/>
  <c r="R84"/>
  <c r="L79"/>
  <c r="P79" s="1"/>
  <c r="T79" s="1"/>
  <c r="L86"/>
  <c r="P86" s="1"/>
  <c r="T86" s="1"/>
  <c r="AO394" i="5"/>
  <c r="AO300"/>
  <c r="AO206"/>
  <c r="AO22"/>
  <c r="C173"/>
  <c r="AO173"/>
  <c r="E88" i="11"/>
  <c r="G88" s="1"/>
  <c r="BM70" i="12"/>
  <c r="E83" i="7"/>
  <c r="B78" i="11" s="1"/>
  <c r="C78" s="1"/>
  <c r="D88" l="1"/>
  <c r="C88" s="1"/>
  <c r="K87"/>
  <c r="K78"/>
  <c r="M94" i="7"/>
  <c r="C80" i="5"/>
  <c r="K95" i="7"/>
  <c r="H95" s="1"/>
  <c r="B95" s="1"/>
  <c r="F95" s="1"/>
  <c r="H94"/>
  <c r="B94" s="1"/>
  <c r="F94" s="1"/>
  <c r="S84" i="11"/>
  <c r="Q84"/>
  <c r="S80"/>
  <c r="Q80"/>
  <c r="L87"/>
  <c r="P87" s="1"/>
  <c r="T87" s="1"/>
  <c r="DE70" i="12"/>
  <c r="BX70"/>
  <c r="CT70"/>
  <c r="CI70"/>
  <c r="AO207" i="5"/>
  <c r="AO301"/>
  <c r="AO395"/>
  <c r="AO23"/>
  <c r="AO174"/>
  <c r="C174"/>
  <c r="E89" i="11"/>
  <c r="K88" l="1"/>
  <c r="Y20" i="9"/>
  <c r="AC19"/>
  <c r="AC5"/>
  <c r="E20" i="13"/>
  <c r="F20" s="1"/>
  <c r="C81" i="5"/>
  <c r="G89" i="11"/>
  <c r="S85"/>
  <c r="R85"/>
  <c r="Q85"/>
  <c r="R79"/>
  <c r="R86"/>
  <c r="S79"/>
  <c r="L88"/>
  <c r="P88" s="1"/>
  <c r="T88" s="1"/>
  <c r="L78"/>
  <c r="P78" s="1"/>
  <c r="T78" s="1"/>
  <c r="E90"/>
  <c r="G90" s="1"/>
  <c r="AO396" i="5"/>
  <c r="AO302"/>
  <c r="AO208"/>
  <c r="AO24"/>
  <c r="C175"/>
  <c r="AO175"/>
  <c r="BM69" i="12"/>
  <c r="E82" i="7"/>
  <c r="B77" i="11" s="1"/>
  <c r="C77" s="1"/>
  <c r="D89" l="1"/>
  <c r="C89" s="1"/>
  <c r="K90"/>
  <c r="L90" s="1"/>
  <c r="P90" s="1"/>
  <c r="T90" s="1"/>
  <c r="D90"/>
  <c r="C90" s="1"/>
  <c r="G11" i="16"/>
  <c r="F11"/>
  <c r="I11"/>
  <c r="H11"/>
  <c r="K77" i="11"/>
  <c r="AC20" i="9"/>
  <c r="AC6"/>
  <c r="C164" i="13"/>
  <c r="D164" s="1"/>
  <c r="S86" i="11"/>
  <c r="Q86"/>
  <c r="Q79"/>
  <c r="R87"/>
  <c r="DE69" i="12"/>
  <c r="BX69"/>
  <c r="CT69"/>
  <c r="CI69"/>
  <c r="AO209" i="5"/>
  <c r="AO303"/>
  <c r="AO397"/>
  <c r="AO25"/>
  <c r="K89" i="11" l="1"/>
  <c r="L89" s="1"/>
  <c r="P89" s="1"/>
  <c r="T89" s="1"/>
  <c r="D47" i="16"/>
  <c r="E21" i="13"/>
  <c r="F21" s="1"/>
  <c r="S87" i="11"/>
  <c r="Q87"/>
  <c r="R78"/>
  <c r="L77"/>
  <c r="P77" s="1"/>
  <c r="T77" s="1"/>
  <c r="AO398" i="5"/>
  <c r="AO304"/>
  <c r="AO210"/>
  <c r="AO26"/>
  <c r="BM68" i="12"/>
  <c r="E81" i="7"/>
  <c r="B76" i="11" s="1"/>
  <c r="C76" s="1"/>
  <c r="K76" l="1"/>
  <c r="C165" i="13"/>
  <c r="D165" s="1"/>
  <c r="Q78" i="11"/>
  <c r="Q88"/>
  <c r="R88"/>
  <c r="S88"/>
  <c r="S78"/>
  <c r="DE68" i="12"/>
  <c r="CI68"/>
  <c r="CT68"/>
  <c r="BX68"/>
  <c r="AO211" i="5"/>
  <c r="AO305"/>
  <c r="AO399"/>
  <c r="AO27"/>
  <c r="BM67" i="12"/>
  <c r="E80" i="7"/>
  <c r="B75" i="11" s="1"/>
  <c r="C75" s="1"/>
  <c r="D48" i="16" l="1"/>
  <c r="K75" i="11"/>
  <c r="R90"/>
  <c r="Q90"/>
  <c r="Q89"/>
  <c r="C48" i="16" s="1"/>
  <c r="R89" i="11"/>
  <c r="S89"/>
  <c r="S90"/>
  <c r="R77"/>
  <c r="L76"/>
  <c r="P76" s="1"/>
  <c r="T76" s="1"/>
  <c r="DE67" i="12"/>
  <c r="CI67"/>
  <c r="CT67"/>
  <c r="BX67"/>
  <c r="AO400" i="5"/>
  <c r="AO306"/>
  <c r="AO212"/>
  <c r="AO28"/>
  <c r="BM66" i="12"/>
  <c r="E79" i="7"/>
  <c r="B74" i="11" s="1"/>
  <c r="C74" s="1"/>
  <c r="I12" i="16" l="1"/>
  <c r="I10"/>
  <c r="H10"/>
  <c r="G10"/>
  <c r="F10"/>
  <c r="G12"/>
  <c r="F12"/>
  <c r="E48"/>
  <c r="H12"/>
  <c r="S77" i="11"/>
  <c r="Q77"/>
  <c r="L75"/>
  <c r="P75" s="1"/>
  <c r="T75" s="1"/>
  <c r="DE66" i="12"/>
  <c r="BX66"/>
  <c r="CI66"/>
  <c r="CT66"/>
  <c r="AO213" i="5"/>
  <c r="AO307"/>
  <c r="AO401"/>
  <c r="AO29"/>
  <c r="BM65" i="12"/>
  <c r="E78" i="7"/>
  <c r="B73" i="11" s="1"/>
  <c r="C73" s="1"/>
  <c r="K74" l="1"/>
  <c r="L74" s="1"/>
  <c r="P74" s="1"/>
  <c r="T74" s="1"/>
  <c r="DE65" i="12"/>
  <c r="BX65"/>
  <c r="CI65"/>
  <c r="CT65"/>
  <c r="AO402" i="5"/>
  <c r="AO308"/>
  <c r="AO214"/>
  <c r="AO30"/>
  <c r="BM64" i="12"/>
  <c r="E77" i="7"/>
  <c r="B72" i="11" s="1"/>
  <c r="C72" s="1"/>
  <c r="K73" l="1"/>
  <c r="L73" s="1"/>
  <c r="P73" s="1"/>
  <c r="T73" s="1"/>
  <c r="S76"/>
  <c r="R76"/>
  <c r="Q76"/>
  <c r="R74"/>
  <c r="R75"/>
  <c r="DE64" i="12"/>
  <c r="CI64"/>
  <c r="CT64"/>
  <c r="BX64"/>
  <c r="AO215" i="5"/>
  <c r="AO309"/>
  <c r="AO403"/>
  <c r="AO31"/>
  <c r="BM63" i="12"/>
  <c r="E76" i="7"/>
  <c r="B71" i="11" s="1"/>
  <c r="C71" s="1"/>
  <c r="K72" l="1"/>
  <c r="L72" s="1"/>
  <c r="P72" s="1"/>
  <c r="T72" s="1"/>
  <c r="S75"/>
  <c r="Q75"/>
  <c r="S74"/>
  <c r="Q74"/>
  <c r="R73"/>
  <c r="DE63" i="12"/>
  <c r="CI63"/>
  <c r="BX63"/>
  <c r="CT63"/>
  <c r="AO404" i="5"/>
  <c r="AO310"/>
  <c r="AO216"/>
  <c r="AO32"/>
  <c r="BM62" i="12"/>
  <c r="E75" i="7"/>
  <c r="B70" i="11" s="1"/>
  <c r="C70" s="1"/>
  <c r="K71" l="1"/>
  <c r="S73"/>
  <c r="Q73"/>
  <c r="DE62" i="12"/>
  <c r="BX62"/>
  <c r="CT62"/>
  <c r="CI62"/>
  <c r="AO405" i="5"/>
  <c r="AO217"/>
  <c r="AO311"/>
  <c r="AO33"/>
  <c r="BM61" i="12"/>
  <c r="E74" i="7"/>
  <c r="B69" i="11" s="1"/>
  <c r="C69" s="1"/>
  <c r="K70" l="1"/>
  <c r="L70" s="1"/>
  <c r="P70" s="1"/>
  <c r="T70" s="1"/>
  <c r="L71"/>
  <c r="P71" s="1"/>
  <c r="T71" s="1"/>
  <c r="Q72"/>
  <c r="R72"/>
  <c r="S72"/>
  <c r="DE61" i="12"/>
  <c r="BX61"/>
  <c r="CT61"/>
  <c r="CI61"/>
  <c r="AO406" i="5"/>
  <c r="AO312"/>
  <c r="AO218"/>
  <c r="AO34"/>
  <c r="BM60" i="12"/>
  <c r="E73" i="7"/>
  <c r="B68" i="11" s="1"/>
  <c r="C68" s="1"/>
  <c r="F9" i="16" l="1"/>
  <c r="H9"/>
  <c r="G9"/>
  <c r="I9"/>
  <c r="K69" i="11"/>
  <c r="L69" s="1"/>
  <c r="P69" s="1"/>
  <c r="T69" s="1"/>
  <c r="Q71"/>
  <c r="R71"/>
  <c r="S71"/>
  <c r="DE60" i="12"/>
  <c r="CI60"/>
  <c r="BX60"/>
  <c r="CT60"/>
  <c r="AO407" i="5"/>
  <c r="AO219"/>
  <c r="AO313"/>
  <c r="AO35"/>
  <c r="BM59" i="12"/>
  <c r="E72" i="7"/>
  <c r="B67" i="11" s="1"/>
  <c r="C67" s="1"/>
  <c r="K68" l="1"/>
  <c r="L68" s="1"/>
  <c r="P68" s="1"/>
  <c r="T68" s="1"/>
  <c r="Q70"/>
  <c r="C47" i="16" s="1"/>
  <c r="E47" s="1"/>
  <c r="E49" s="1"/>
  <c r="R70" i="11"/>
  <c r="S70"/>
  <c r="DE59" i="12"/>
  <c r="CI59"/>
  <c r="CT59"/>
  <c r="BX59"/>
  <c r="AO408" i="5"/>
  <c r="AO314"/>
  <c r="AO220"/>
  <c r="AO36"/>
  <c r="BM58" i="12"/>
  <c r="E71" i="7"/>
  <c r="B66" i="11" s="1"/>
  <c r="C66" s="1"/>
  <c r="K67" l="1"/>
  <c r="L67" s="1"/>
  <c r="P67" s="1"/>
  <c r="T67" s="1"/>
  <c r="R69"/>
  <c r="Q69"/>
  <c r="S69"/>
  <c r="DE58" i="12"/>
  <c r="BX58"/>
  <c r="CI58"/>
  <c r="CT58"/>
  <c r="AO315" i="5"/>
  <c r="AO221"/>
  <c r="AO409"/>
  <c r="AO37"/>
  <c r="BM57" i="12"/>
  <c r="E70" i="7"/>
  <c r="B65" i="11" s="1"/>
  <c r="C65" s="1"/>
  <c r="K66" l="1"/>
  <c r="L66" s="1"/>
  <c r="P66" s="1"/>
  <c r="T66" s="1"/>
  <c r="R68"/>
  <c r="Q68"/>
  <c r="S68"/>
  <c r="R67"/>
  <c r="DE57" i="12"/>
  <c r="BX57"/>
  <c r="CI57"/>
  <c r="CT57"/>
  <c r="AO316" i="5"/>
  <c r="AO410"/>
  <c r="AO222"/>
  <c r="AO38"/>
  <c r="BM56" i="12"/>
  <c r="E69" i="7"/>
  <c r="B64" i="11" s="1"/>
  <c r="C64" s="1"/>
  <c r="G8" i="16" l="1"/>
  <c r="I8"/>
  <c r="H8"/>
  <c r="F8"/>
  <c r="K65" i="11"/>
  <c r="L65" s="1"/>
  <c r="P65" s="1"/>
  <c r="T65" s="1"/>
  <c r="S67"/>
  <c r="Q67"/>
  <c r="DE56" i="12"/>
  <c r="CI56"/>
  <c r="CT56"/>
  <c r="BX56"/>
  <c r="AO317" i="5"/>
  <c r="AO223"/>
  <c r="AO411"/>
  <c r="AO39"/>
  <c r="BM55" i="12"/>
  <c r="E68" i="7"/>
  <c r="B63" i="11" s="1"/>
  <c r="C63" s="1"/>
  <c r="K64" l="1"/>
  <c r="L64" s="1"/>
  <c r="P64" s="1"/>
  <c r="T64" s="1"/>
  <c r="Q66"/>
  <c r="R66"/>
  <c r="S66"/>
  <c r="DE55" i="12"/>
  <c r="CI55"/>
  <c r="CT55"/>
  <c r="BX55"/>
  <c r="AO318" i="5"/>
  <c r="AO412"/>
  <c r="AO224"/>
  <c r="AO40"/>
  <c r="BM54" i="12"/>
  <c r="E67" i="7"/>
  <c r="B62" i="11" s="1"/>
  <c r="C62" s="1"/>
  <c r="K63" l="1"/>
  <c r="L63" s="1"/>
  <c r="P63" s="1"/>
  <c r="T63" s="1"/>
  <c r="S65"/>
  <c r="Q65"/>
  <c r="R65"/>
  <c r="R64"/>
  <c r="DE54" i="12"/>
  <c r="BX54"/>
  <c r="CT54"/>
  <c r="CI54"/>
  <c r="AO225" i="5"/>
  <c r="AO413"/>
  <c r="AO319"/>
  <c r="AO41"/>
  <c r="BM53" i="12"/>
  <c r="E66" i="7"/>
  <c r="B61" i="11" s="1"/>
  <c r="C61" s="1"/>
  <c r="K62" l="1"/>
  <c r="L62" s="1"/>
  <c r="P62" s="1"/>
  <c r="T62" s="1"/>
  <c r="S64"/>
  <c r="Q64"/>
  <c r="R63"/>
  <c r="DE53" i="12"/>
  <c r="BX53"/>
  <c r="CT53"/>
  <c r="CI53"/>
  <c r="AO320" i="5"/>
  <c r="AO414"/>
  <c r="AO226"/>
  <c r="AO42"/>
  <c r="BM52" i="12"/>
  <c r="E65" i="7"/>
  <c r="B60" i="11" s="1"/>
  <c r="C60" s="1"/>
  <c r="K61" l="1"/>
  <c r="L61" s="1"/>
  <c r="P61" s="1"/>
  <c r="T61" s="1"/>
  <c r="K60"/>
  <c r="Q63"/>
  <c r="S63"/>
  <c r="R62"/>
  <c r="DE52" i="12"/>
  <c r="CI52"/>
  <c r="BX52"/>
  <c r="CT52"/>
  <c r="AO227" i="5"/>
  <c r="AO415"/>
  <c r="AO321"/>
  <c r="AO43"/>
  <c r="BM51" i="12"/>
  <c r="E64" i="7"/>
  <c r="B59" i="11" s="1"/>
  <c r="C59" s="1"/>
  <c r="G7" i="16" l="1"/>
  <c r="I7"/>
  <c r="F7"/>
  <c r="H7"/>
  <c r="L60" i="11"/>
  <c r="P60" s="1"/>
  <c r="T60" s="1"/>
  <c r="K59"/>
  <c r="S62"/>
  <c r="Q62"/>
  <c r="R61"/>
  <c r="DE51" i="12"/>
  <c r="CI51"/>
  <c r="CT51"/>
  <c r="BX51"/>
  <c r="AO322" i="5"/>
  <c r="AO416"/>
  <c r="AO228"/>
  <c r="AO44"/>
  <c r="BM50" i="12"/>
  <c r="E63" i="7"/>
  <c r="B58" i="11" s="1"/>
  <c r="C58" s="1"/>
  <c r="L59" l="1"/>
  <c r="P59" s="1"/>
  <c r="T59" s="1"/>
  <c r="K58"/>
  <c r="S61"/>
  <c r="H24" i="16" s="1"/>
  <c r="I24" s="1"/>
  <c r="Q61" i="11"/>
  <c r="R60"/>
  <c r="DE50" i="12"/>
  <c r="BX50"/>
  <c r="CI50"/>
  <c r="CT50"/>
  <c r="AO229" i="5"/>
  <c r="AO417"/>
  <c r="AO323"/>
  <c r="AO45"/>
  <c r="BM49" i="12"/>
  <c r="E62" i="7"/>
  <c r="B57" i="11" s="1"/>
  <c r="C57" s="1"/>
  <c r="L58" l="1"/>
  <c r="P58" s="1"/>
  <c r="T58" s="1"/>
  <c r="K57"/>
  <c r="S60"/>
  <c r="H23" i="16" s="1"/>
  <c r="Q60" i="11"/>
  <c r="R59"/>
  <c r="DE49" i="12"/>
  <c r="BX49"/>
  <c r="CI49"/>
  <c r="CT49"/>
  <c r="AO324" i="5"/>
  <c r="AO418"/>
  <c r="AO230"/>
  <c r="AO46"/>
  <c r="BM48" i="12"/>
  <c r="E61" i="7"/>
  <c r="B56" i="11" s="1"/>
  <c r="C56" s="1"/>
  <c r="H25" i="16" l="1"/>
  <c r="I23"/>
  <c r="L57" i="11"/>
  <c r="P57" s="1"/>
  <c r="T57" s="1"/>
  <c r="K56"/>
  <c r="S59"/>
  <c r="H22" i="16" s="1"/>
  <c r="I22" s="1"/>
  <c r="Q59" i="11"/>
  <c r="R58"/>
  <c r="DE48" i="12"/>
  <c r="CI48"/>
  <c r="CT48"/>
  <c r="BX48"/>
  <c r="AO231" i="5"/>
  <c r="AO419"/>
  <c r="AO325"/>
  <c r="AO47"/>
  <c r="BM47" i="12"/>
  <c r="E60" i="7"/>
  <c r="B55" i="11" s="1"/>
  <c r="C55" s="1"/>
  <c r="H26" i="16" l="1"/>
  <c r="I25"/>
  <c r="L56" i="11"/>
  <c r="P56" s="1"/>
  <c r="T56" s="1"/>
  <c r="K55"/>
  <c r="S58"/>
  <c r="H21" i="16" s="1"/>
  <c r="I21" s="1"/>
  <c r="Q58" i="11"/>
  <c r="R57"/>
  <c r="DE47" i="12"/>
  <c r="CI47"/>
  <c r="CT47"/>
  <c r="BX47"/>
  <c r="AO326" i="5"/>
  <c r="AO420"/>
  <c r="AO232"/>
  <c r="AO48"/>
  <c r="BM46" i="12"/>
  <c r="E59" i="7"/>
  <c r="B54" i="11" s="1"/>
  <c r="C54" s="1"/>
  <c r="H27" i="16" l="1"/>
  <c r="I26"/>
  <c r="F6"/>
  <c r="H6"/>
  <c r="I6"/>
  <c r="G6"/>
  <c r="L55" i="11"/>
  <c r="P55" s="1"/>
  <c r="T55" s="1"/>
  <c r="K54"/>
  <c r="S57"/>
  <c r="H20" i="16" s="1"/>
  <c r="I20" s="1"/>
  <c r="Q57" i="11"/>
  <c r="DE46" i="12"/>
  <c r="BX46"/>
  <c r="CT46"/>
  <c r="CI46"/>
  <c r="AO233" i="5"/>
  <c r="AO421"/>
  <c r="AO327"/>
  <c r="AO49"/>
  <c r="BM45" i="12"/>
  <c r="E58" i="7"/>
  <c r="B53" i="11" s="1"/>
  <c r="C53" s="1"/>
  <c r="I27" i="16" l="1"/>
  <c r="H28"/>
  <c r="L54" i="11"/>
  <c r="P54" s="1"/>
  <c r="T54" s="1"/>
  <c r="K53"/>
  <c r="Q56"/>
  <c r="R56"/>
  <c r="S56"/>
  <c r="H19" i="16" s="1"/>
  <c r="I19" s="1"/>
  <c r="R55" i="11"/>
  <c r="DE45" i="12"/>
  <c r="BX45"/>
  <c r="CT45"/>
  <c r="CI45"/>
  <c r="AO328" i="5"/>
  <c r="AO422"/>
  <c r="AO234"/>
  <c r="AO50"/>
  <c r="BM44" i="12"/>
  <c r="E57" i="7"/>
  <c r="B52" i="11" s="1"/>
  <c r="C52" s="1"/>
  <c r="H29" i="16" l="1"/>
  <c r="I29" s="1"/>
  <c r="I28"/>
  <c r="L53" i="11"/>
  <c r="P53" s="1"/>
  <c r="T53" s="1"/>
  <c r="K52"/>
  <c r="S55"/>
  <c r="H18" i="16" s="1"/>
  <c r="Q55" i="11"/>
  <c r="C46" i="16" s="1"/>
  <c r="E46" s="1"/>
  <c r="R54" i="11"/>
  <c r="DE44" i="12"/>
  <c r="CI44"/>
  <c r="BX44"/>
  <c r="CT44"/>
  <c r="AO235" i="5"/>
  <c r="AO423"/>
  <c r="AO329"/>
  <c r="AO51"/>
  <c r="BM43" i="12"/>
  <c r="E56" i="7"/>
  <c r="B51" i="11" s="1"/>
  <c r="C51" s="1"/>
  <c r="K19" i="16" l="1"/>
  <c r="L19" s="1"/>
  <c r="I18"/>
  <c r="K18"/>
  <c r="L18" s="1"/>
  <c r="K24"/>
  <c r="K23"/>
  <c r="L23" s="1"/>
  <c r="K22"/>
  <c r="L22" s="1"/>
  <c r="K21"/>
  <c r="L21" s="1"/>
  <c r="K20"/>
  <c r="L20" s="1"/>
  <c r="L52" i="11"/>
  <c r="P52" s="1"/>
  <c r="T52" s="1"/>
  <c r="K51"/>
  <c r="S54"/>
  <c r="Q54"/>
  <c r="R53"/>
  <c r="DE43" i="12"/>
  <c r="CI43"/>
  <c r="CT43"/>
  <c r="BX43"/>
  <c r="AO330" i="5"/>
  <c r="AO424"/>
  <c r="AO236"/>
  <c r="AO52"/>
  <c r="BM42" i="12"/>
  <c r="E55" i="7"/>
  <c r="B50" i="11" s="1"/>
  <c r="C50" s="1"/>
  <c r="K25" i="16" l="1"/>
  <c r="L24"/>
  <c r="N21"/>
  <c r="N19"/>
  <c r="N20"/>
  <c r="N24"/>
  <c r="N22"/>
  <c r="N23"/>
  <c r="N18"/>
  <c r="L51" i="11"/>
  <c r="P51" s="1"/>
  <c r="T51" s="1"/>
  <c r="K50"/>
  <c r="S53"/>
  <c r="Q53"/>
  <c r="DE42" i="12"/>
  <c r="BX42"/>
  <c r="CI42"/>
  <c r="CT42"/>
  <c r="AO237" i="5"/>
  <c r="AO425"/>
  <c r="AO331"/>
  <c r="AO53"/>
  <c r="BM41" i="12"/>
  <c r="E54" i="7"/>
  <c r="B49" i="11" s="1"/>
  <c r="C49" s="1"/>
  <c r="Q18" i="16" l="1"/>
  <c r="R18" s="1"/>
  <c r="O18"/>
  <c r="Q22"/>
  <c r="R22" s="1"/>
  <c r="O22"/>
  <c r="Q20"/>
  <c r="R20" s="1"/>
  <c r="O20"/>
  <c r="Q21"/>
  <c r="R21" s="1"/>
  <c r="O21"/>
  <c r="K26"/>
  <c r="L25"/>
  <c r="Q23"/>
  <c r="R23" s="1"/>
  <c r="O23"/>
  <c r="O24"/>
  <c r="N25"/>
  <c r="Q19"/>
  <c r="R19" s="1"/>
  <c r="O19"/>
  <c r="Q24"/>
  <c r="L50" i="11"/>
  <c r="P50" s="1"/>
  <c r="T50" s="1"/>
  <c r="K49"/>
  <c r="Q52"/>
  <c r="R52"/>
  <c r="S52"/>
  <c r="E24" i="16" s="1"/>
  <c r="F24" s="1"/>
  <c r="R51" i="11"/>
  <c r="DE41" i="12"/>
  <c r="BX41"/>
  <c r="CI41"/>
  <c r="CT41"/>
  <c r="AO332" i="5"/>
  <c r="AO426"/>
  <c r="AO238"/>
  <c r="AO54"/>
  <c r="BM40" i="12"/>
  <c r="E53" i="7"/>
  <c r="B48" i="11" s="1"/>
  <c r="C48" s="1"/>
  <c r="Q25" i="16" l="1"/>
  <c r="Q26" s="1"/>
  <c r="Q27" s="1"/>
  <c r="Q28" s="1"/>
  <c r="Q29" s="1"/>
  <c r="R24"/>
  <c r="K27"/>
  <c r="L26"/>
  <c r="N26"/>
  <c r="O25"/>
  <c r="F5"/>
  <c r="H5"/>
  <c r="I5"/>
  <c r="G5"/>
  <c r="R25"/>
  <c r="L49" i="11"/>
  <c r="P49" s="1"/>
  <c r="T49" s="1"/>
  <c r="K48"/>
  <c r="S51"/>
  <c r="Q51"/>
  <c r="R50"/>
  <c r="DE40" i="12"/>
  <c r="CI40"/>
  <c r="CT40"/>
  <c r="BX40"/>
  <c r="AO239" i="5"/>
  <c r="AO427"/>
  <c r="AO333"/>
  <c r="AO55"/>
  <c r="BM39" i="12"/>
  <c r="E52" i="7"/>
  <c r="B47" i="11" s="1"/>
  <c r="C47" s="1"/>
  <c r="O26" i="16" l="1"/>
  <c r="N27"/>
  <c r="L27"/>
  <c r="K28"/>
  <c r="R26"/>
  <c r="L48" i="11"/>
  <c r="P48" s="1"/>
  <c r="T48" s="1"/>
  <c r="K47"/>
  <c r="S50"/>
  <c r="E23" i="16" s="1"/>
  <c r="Q50" i="11"/>
  <c r="R49"/>
  <c r="DE39" i="12"/>
  <c r="CI39"/>
  <c r="CT39"/>
  <c r="BX39"/>
  <c r="AO334" i="5"/>
  <c r="AO428"/>
  <c r="AO240"/>
  <c r="AO56"/>
  <c r="BM38" i="12"/>
  <c r="E51" i="7"/>
  <c r="B46" i="11" s="1"/>
  <c r="C46" s="1"/>
  <c r="K29" i="16" l="1"/>
  <c r="L29" s="1"/>
  <c r="L28"/>
  <c r="O27"/>
  <c r="N28"/>
  <c r="E25"/>
  <c r="F23"/>
  <c r="R27"/>
  <c r="L47" i="11"/>
  <c r="P47" s="1"/>
  <c r="T47" s="1"/>
  <c r="K46"/>
  <c r="S49"/>
  <c r="Q49"/>
  <c r="R48"/>
  <c r="DE38" i="12"/>
  <c r="BX38"/>
  <c r="CI38"/>
  <c r="CT38"/>
  <c r="AO241" i="5"/>
  <c r="AO429"/>
  <c r="AO335"/>
  <c r="AO57"/>
  <c r="BM37" i="12"/>
  <c r="E50" i="7"/>
  <c r="B45" i="11" s="1"/>
  <c r="C45" s="1"/>
  <c r="O28" i="16" l="1"/>
  <c r="N29"/>
  <c r="O29" s="1"/>
  <c r="E26"/>
  <c r="F25"/>
  <c r="R29"/>
  <c r="R28"/>
  <c r="L46" i="11"/>
  <c r="P46" s="1"/>
  <c r="T46" s="1"/>
  <c r="K45"/>
  <c r="S48"/>
  <c r="E22" i="16" s="1"/>
  <c r="F22" s="1"/>
  <c r="Q48" i="11"/>
  <c r="R47"/>
  <c r="DE37" i="12"/>
  <c r="BX37"/>
  <c r="CT37"/>
  <c r="CI37"/>
  <c r="AO336" i="5"/>
  <c r="AO430"/>
  <c r="AO242"/>
  <c r="AO58"/>
  <c r="BM36" i="12"/>
  <c r="E49" i="7"/>
  <c r="B44" i="11" s="1"/>
  <c r="C44" s="1"/>
  <c r="F26" i="16" l="1"/>
  <c r="E27"/>
  <c r="B12"/>
  <c r="G4"/>
  <c r="I4"/>
  <c r="F4"/>
  <c r="H4"/>
  <c r="L45" i="11"/>
  <c r="P45" s="1"/>
  <c r="T45" s="1"/>
  <c r="K44"/>
  <c r="S47"/>
  <c r="Q47"/>
  <c r="R46"/>
  <c r="DE36" i="12"/>
  <c r="CI36"/>
  <c r="BX36"/>
  <c r="CT36"/>
  <c r="AO243" i="5"/>
  <c r="AO431"/>
  <c r="AO337"/>
  <c r="AO59"/>
  <c r="BM35" i="12"/>
  <c r="E48" i="7"/>
  <c r="B43" i="11" s="1"/>
  <c r="C43" s="1"/>
  <c r="F27" i="16" l="1"/>
  <c r="E28"/>
  <c r="E12"/>
  <c r="C12"/>
  <c r="D12"/>
  <c r="L44" i="11"/>
  <c r="P44" s="1"/>
  <c r="T44" s="1"/>
  <c r="K43"/>
  <c r="S46"/>
  <c r="E21" i="16" s="1"/>
  <c r="F21" s="1"/>
  <c r="Q46" i="11"/>
  <c r="DE35" i="12"/>
  <c r="CI35"/>
  <c r="BX35"/>
  <c r="CT35"/>
  <c r="AO338" i="5"/>
  <c r="AO432"/>
  <c r="AO244"/>
  <c r="AO60"/>
  <c r="BM34" i="12"/>
  <c r="E47" i="7"/>
  <c r="B42" i="11" s="1"/>
  <c r="C42" s="1"/>
  <c r="F28" i="16" l="1"/>
  <c r="E29"/>
  <c r="F29" s="1"/>
  <c r="L43" i="11"/>
  <c r="P43" s="1"/>
  <c r="T43" s="1"/>
  <c r="K42"/>
  <c r="S45"/>
  <c r="Q45"/>
  <c r="R45"/>
  <c r="R44"/>
  <c r="DE34" i="12"/>
  <c r="BX34"/>
  <c r="CT34"/>
  <c r="CI34"/>
  <c r="AO245" i="5"/>
  <c r="AO433"/>
  <c r="AO339"/>
  <c r="AO61"/>
  <c r="BM33" i="12"/>
  <c r="E46" i="7"/>
  <c r="B41" i="11" s="1"/>
  <c r="C41" s="1"/>
  <c r="L42" l="1"/>
  <c r="P42" s="1"/>
  <c r="T42" s="1"/>
  <c r="K41"/>
  <c r="Q44"/>
  <c r="S44"/>
  <c r="E20" i="16" s="1"/>
  <c r="F20" s="1"/>
  <c r="DE33" i="12"/>
  <c r="BX33"/>
  <c r="CT33"/>
  <c r="CI33"/>
  <c r="AO340" i="5"/>
  <c r="AO434"/>
  <c r="AO246"/>
  <c r="AO62"/>
  <c r="BM32" i="12"/>
  <c r="E45" i="7"/>
  <c r="B40" i="11" s="1"/>
  <c r="C40" s="1"/>
  <c r="L41" l="1"/>
  <c r="P41" s="1"/>
  <c r="T41" s="1"/>
  <c r="S43"/>
  <c r="Q43"/>
  <c r="R43"/>
  <c r="DE32" i="12"/>
  <c r="CI32"/>
  <c r="CT32"/>
  <c r="BX32"/>
  <c r="AO247" i="5"/>
  <c r="AO435"/>
  <c r="AO341"/>
  <c r="AO63"/>
  <c r="BM31" i="12"/>
  <c r="E44" i="7"/>
  <c r="B39" i="11" s="1"/>
  <c r="C39" s="1"/>
  <c r="K40" l="1"/>
  <c r="L40" s="1"/>
  <c r="P40" s="1"/>
  <c r="T40" s="1"/>
  <c r="R42"/>
  <c r="Q42"/>
  <c r="R41"/>
  <c r="S42"/>
  <c r="E19" i="16" s="1"/>
  <c r="F19" s="1"/>
  <c r="DE31" i="12"/>
  <c r="CI31"/>
  <c r="CT31"/>
  <c r="BX31"/>
  <c r="AO342" i="5"/>
  <c r="AO436"/>
  <c r="AO248"/>
  <c r="AO64"/>
  <c r="BM30" i="12"/>
  <c r="E43" i="7"/>
  <c r="B38" i="11" s="1"/>
  <c r="C38" s="1"/>
  <c r="B11" i="16" l="1"/>
  <c r="E11"/>
  <c r="D11"/>
  <c r="C11"/>
  <c r="K39" i="11"/>
  <c r="L39" s="1"/>
  <c r="P39" s="1"/>
  <c r="T39" s="1"/>
  <c r="S41"/>
  <c r="Q41"/>
  <c r="DE30" i="12"/>
  <c r="BX30"/>
  <c r="CI30"/>
  <c r="CT30"/>
  <c r="AO249" i="5"/>
  <c r="AO437"/>
  <c r="AO343"/>
  <c r="AO65"/>
  <c r="BM29" i="12"/>
  <c r="E42" i="7"/>
  <c r="B37" i="11" s="1"/>
  <c r="C37" s="1"/>
  <c r="K38" l="1"/>
  <c r="L38" s="1"/>
  <c r="P38" s="1"/>
  <c r="T38" s="1"/>
  <c r="R40"/>
  <c r="S40"/>
  <c r="E18" i="16" s="1"/>
  <c r="F18" s="1"/>
  <c r="Q40" i="11"/>
  <c r="C45" i="16" s="1"/>
  <c r="E45" s="1"/>
  <c r="DE29" i="12"/>
  <c r="BX29"/>
  <c r="CT29"/>
  <c r="CI29"/>
  <c r="AO344" i="5"/>
  <c r="AO438"/>
  <c r="AO250"/>
  <c r="AO66"/>
  <c r="BM28" i="12"/>
  <c r="E41" i="7"/>
  <c r="B36" i="11" s="1"/>
  <c r="C36" s="1"/>
  <c r="K37" l="1"/>
  <c r="L37" s="1"/>
  <c r="P37" s="1"/>
  <c r="T37" s="1"/>
  <c r="R39"/>
  <c r="S39"/>
  <c r="Q39"/>
  <c r="DE28" i="12"/>
  <c r="CI28"/>
  <c r="BX28"/>
  <c r="CT28"/>
  <c r="AO251" i="5"/>
  <c r="AO439"/>
  <c r="AO345"/>
  <c r="AO67"/>
  <c r="BM27" i="12"/>
  <c r="E40" i="7"/>
  <c r="B35" i="11" s="1"/>
  <c r="C35" s="1"/>
  <c r="K36" l="1"/>
  <c r="L36" s="1"/>
  <c r="P36" s="1"/>
  <c r="T36" s="1"/>
  <c r="Q38"/>
  <c r="R38"/>
  <c r="R37"/>
  <c r="S38"/>
  <c r="DE27" i="12"/>
  <c r="CI27"/>
  <c r="CT27"/>
  <c r="BX27"/>
  <c r="AO346" i="5"/>
  <c r="AO440"/>
  <c r="AO252"/>
  <c r="AO68"/>
  <c r="BM26" i="12"/>
  <c r="E39" i="7"/>
  <c r="B34" i="11" s="1"/>
  <c r="C34" s="1"/>
  <c r="B10" i="16" l="1"/>
  <c r="K35" i="11"/>
  <c r="L35" s="1"/>
  <c r="P35" s="1"/>
  <c r="T35" s="1"/>
  <c r="S37"/>
  <c r="B24" i="16" s="1"/>
  <c r="C24" s="1"/>
  <c r="R36" i="11"/>
  <c r="Q37"/>
  <c r="K34"/>
  <c r="DE26" i="12"/>
  <c r="BX26"/>
  <c r="CI26"/>
  <c r="CT26"/>
  <c r="AO253" i="5"/>
  <c r="AO441"/>
  <c r="AO347"/>
  <c r="AO69"/>
  <c r="BM25" i="12"/>
  <c r="E38" i="7"/>
  <c r="B33" i="11" s="1"/>
  <c r="C33" s="1"/>
  <c r="C10" i="16" l="1"/>
  <c r="D10"/>
  <c r="E10"/>
  <c r="L34" i="11"/>
  <c r="P34" s="1"/>
  <c r="T34" s="1"/>
  <c r="S36"/>
  <c r="Q36"/>
  <c r="K33"/>
  <c r="DE25" i="12"/>
  <c r="BX25"/>
  <c r="CI25"/>
  <c r="CT25"/>
  <c r="AO348" i="5"/>
  <c r="AO442"/>
  <c r="AO254"/>
  <c r="AO70"/>
  <c r="BM24" i="12"/>
  <c r="E37" i="7"/>
  <c r="B32" i="11" s="1"/>
  <c r="C32" s="1"/>
  <c r="L33" l="1"/>
  <c r="P33" s="1"/>
  <c r="T33" s="1"/>
  <c r="R35"/>
  <c r="S35"/>
  <c r="B23" i="16" s="1"/>
  <c r="Q35" i="11"/>
  <c r="K32"/>
  <c r="DE24" i="12"/>
  <c r="CI24"/>
  <c r="CT24"/>
  <c r="BX24"/>
  <c r="AO255" i="5"/>
  <c r="AO443"/>
  <c r="AO349"/>
  <c r="AO71"/>
  <c r="BM23" i="12"/>
  <c r="E36" i="7"/>
  <c r="B31" i="11" s="1"/>
  <c r="C31" s="1"/>
  <c r="B25" i="16" l="1"/>
  <c r="C23"/>
  <c r="L32" i="11"/>
  <c r="P32" s="1"/>
  <c r="T32" s="1"/>
  <c r="S34"/>
  <c r="Q34"/>
  <c r="R34"/>
  <c r="K31"/>
  <c r="DE23" i="12"/>
  <c r="CI23"/>
  <c r="CT23"/>
  <c r="BX23"/>
  <c r="AO350" i="5"/>
  <c r="AO444"/>
  <c r="AO256"/>
  <c r="AO72"/>
  <c r="BM22" i="12"/>
  <c r="E35" i="7"/>
  <c r="B30" i="11" s="1"/>
  <c r="C30" s="1"/>
  <c r="B26" i="16" l="1"/>
  <c r="C25"/>
  <c r="L31" i="11"/>
  <c r="P31" s="1"/>
  <c r="T31" s="1"/>
  <c r="R33"/>
  <c r="S33"/>
  <c r="B22" i="16" s="1"/>
  <c r="C22" s="1"/>
  <c r="Q33" i="11"/>
  <c r="R32"/>
  <c r="B9" i="16" s="1"/>
  <c r="K30" i="11"/>
  <c r="DE22" i="12"/>
  <c r="CI22"/>
  <c r="CT22"/>
  <c r="BX22"/>
  <c r="AO257" i="5"/>
  <c r="AO445"/>
  <c r="AO351"/>
  <c r="AO73"/>
  <c r="BM21" i="12"/>
  <c r="E34" i="7"/>
  <c r="B29" i="11" s="1"/>
  <c r="C29" s="1"/>
  <c r="R31" l="1"/>
  <c r="C9" i="16" s="1"/>
  <c r="B27"/>
  <c r="C26"/>
  <c r="D9"/>
  <c r="L29" i="11"/>
  <c r="P29" s="1"/>
  <c r="L30"/>
  <c r="P30" s="1"/>
  <c r="Q31"/>
  <c r="S32"/>
  <c r="Q32"/>
  <c r="S31"/>
  <c r="AO352" i="5"/>
  <c r="AO446"/>
  <c r="AO258"/>
  <c r="AO74"/>
  <c r="BM20" i="12"/>
  <c r="E33" i="7"/>
  <c r="B28" i="11" s="1"/>
  <c r="C28" s="1"/>
  <c r="E9" i="16" l="1"/>
  <c r="B21"/>
  <c r="C21" s="1"/>
  <c r="C27"/>
  <c r="B28"/>
  <c r="R29" i="11"/>
  <c r="T29"/>
  <c r="T30"/>
  <c r="L28"/>
  <c r="P28" s="1"/>
  <c r="T28" s="1"/>
  <c r="R30"/>
  <c r="S30"/>
  <c r="S29"/>
  <c r="Q30"/>
  <c r="Q29"/>
  <c r="AO259" i="5"/>
  <c r="AO447"/>
  <c r="AO353"/>
  <c r="AO75"/>
  <c r="BM19" i="12"/>
  <c r="E32" i="7"/>
  <c r="B27" i="11" s="1"/>
  <c r="C27" s="1"/>
  <c r="C28" i="16" l="1"/>
  <c r="B29"/>
  <c r="C29" s="1"/>
  <c r="B20"/>
  <c r="C20" s="1"/>
  <c r="L27" i="11"/>
  <c r="P27" s="1"/>
  <c r="T27" s="1"/>
  <c r="AO354" i="5"/>
  <c r="AO448"/>
  <c r="AO260"/>
  <c r="AO76"/>
  <c r="BM18" i="12"/>
  <c r="E31" i="7"/>
  <c r="B26" i="11" s="1"/>
  <c r="C26" s="1"/>
  <c r="L26" l="1"/>
  <c r="P26" s="1"/>
  <c r="T26" s="1"/>
  <c r="R28"/>
  <c r="S28"/>
  <c r="Q28"/>
  <c r="AO261" i="5"/>
  <c r="AO449"/>
  <c r="AO355"/>
  <c r="AO77"/>
  <c r="BM17" i="12"/>
  <c r="E30" i="7"/>
  <c r="B25" i="11" s="1"/>
  <c r="C25" s="1"/>
  <c r="BM16" i="12"/>
  <c r="E29" i="7"/>
  <c r="B24" i="11" s="1"/>
  <c r="C24" s="1"/>
  <c r="BM15" i="12"/>
  <c r="E28" i="7"/>
  <c r="B23" i="11" s="1"/>
  <c r="C23" s="1"/>
  <c r="BM14" i="12"/>
  <c r="E27" i="7"/>
  <c r="B22" i="11" s="1"/>
  <c r="C22" s="1"/>
  <c r="BM13" i="12"/>
  <c r="E26" i="7"/>
  <c r="B21" i="11" s="1"/>
  <c r="C21" s="1"/>
  <c r="L21" l="1"/>
  <c r="P21" s="1"/>
  <c r="L22"/>
  <c r="P22" s="1"/>
  <c r="L23"/>
  <c r="P23" s="1"/>
  <c r="L24"/>
  <c r="P24" s="1"/>
  <c r="L25"/>
  <c r="P25" s="1"/>
  <c r="T25" s="1"/>
  <c r="R27"/>
  <c r="B8" i="16" s="1"/>
  <c r="Q27" i="11"/>
  <c r="R26"/>
  <c r="S27"/>
  <c r="B19" i="16" s="1"/>
  <c r="C19" s="1"/>
  <c r="AO356" i="5"/>
  <c r="AO450"/>
  <c r="AO262"/>
  <c r="AO78"/>
  <c r="E25" i="7"/>
  <c r="B20" i="11" s="1"/>
  <c r="C20" s="1"/>
  <c r="C8" i="16" l="1"/>
  <c r="D8"/>
  <c r="E8"/>
  <c r="R23" i="11"/>
  <c r="T23"/>
  <c r="R21"/>
  <c r="T21"/>
  <c r="R24"/>
  <c r="T24"/>
  <c r="R22"/>
  <c r="T22"/>
  <c r="L20"/>
  <c r="S24"/>
  <c r="S21"/>
  <c r="S22"/>
  <c r="S26"/>
  <c r="S23"/>
  <c r="Q22"/>
  <c r="Q26"/>
  <c r="Q24"/>
  <c r="Q23"/>
  <c r="Q21"/>
  <c r="AO263" i="5"/>
  <c r="AO451"/>
  <c r="AO357"/>
  <c r="AO79"/>
  <c r="E24" i="7"/>
  <c r="B19" i="11" s="1"/>
  <c r="D19" s="1"/>
  <c r="L19" s="1"/>
  <c r="P19" s="1"/>
  <c r="T19" s="1"/>
  <c r="E23" i="7"/>
  <c r="B18" i="11" s="1"/>
  <c r="D18" s="1"/>
  <c r="L18" s="1"/>
  <c r="P18" s="1"/>
  <c r="T18" s="1"/>
  <c r="E22" i="7"/>
  <c r="B17" i="11" s="1"/>
  <c r="D17" s="1"/>
  <c r="L17" s="1"/>
  <c r="P17" s="1"/>
  <c r="T17" s="1"/>
  <c r="E21" i="7"/>
  <c r="B16" i="11" s="1"/>
  <c r="D16" s="1"/>
  <c r="L16" s="1"/>
  <c r="P16" s="1"/>
  <c r="T16" s="1"/>
  <c r="E20" i="7"/>
  <c r="B15" i="11" s="1"/>
  <c r="D15" s="1"/>
  <c r="L15" s="1"/>
  <c r="P15" s="1"/>
  <c r="T15" s="1"/>
  <c r="E19" i="7"/>
  <c r="B14" i="11" s="1"/>
  <c r="D14" s="1"/>
  <c r="L14" s="1"/>
  <c r="P14" s="1"/>
  <c r="T14" s="1"/>
  <c r="E18" i="7"/>
  <c r="B13" i="11" s="1"/>
  <c r="D13" s="1"/>
  <c r="L13" s="1"/>
  <c r="E17" i="7"/>
  <c r="E16"/>
  <c r="P20" i="11" l="1"/>
  <c r="T20" s="1"/>
  <c r="P13"/>
  <c r="T13" s="1"/>
  <c r="B12"/>
  <c r="D12" s="1"/>
  <c r="L12" s="1"/>
  <c r="P12" s="1"/>
  <c r="T12" s="1"/>
  <c r="F17" i="7"/>
  <c r="B17" s="1"/>
  <c r="R25" i="11"/>
  <c r="B7" i="16" s="1"/>
  <c r="S25" i="11"/>
  <c r="B18" i="16" s="1"/>
  <c r="C18" s="1"/>
  <c r="Q25" i="11"/>
  <c r="C44" i="16" s="1"/>
  <c r="E44" s="1"/>
  <c r="R14" i="11"/>
  <c r="R18"/>
  <c r="R15"/>
  <c r="R19"/>
  <c r="S18"/>
  <c r="S13"/>
  <c r="R17"/>
  <c r="Q17"/>
  <c r="S17"/>
  <c r="F16" i="7"/>
  <c r="B11" i="11"/>
  <c r="D11" s="1"/>
  <c r="AO358" i="5"/>
  <c r="AO452"/>
  <c r="AO264"/>
  <c r="AO80"/>
  <c r="D25" i="7"/>
  <c r="R13" i="11" l="1"/>
  <c r="R20"/>
  <c r="B6" i="16" s="1"/>
  <c r="C6"/>
  <c r="E7"/>
  <c r="C7"/>
  <c r="D7"/>
  <c r="Q13" i="11"/>
  <c r="S19"/>
  <c r="S15"/>
  <c r="S20"/>
  <c r="Q16"/>
  <c r="Q20"/>
  <c r="S16"/>
  <c r="R16"/>
  <c r="R12"/>
  <c r="B5" i="16" s="1"/>
  <c r="S12" i="11"/>
  <c r="S14"/>
  <c r="Q19"/>
  <c r="Q15"/>
  <c r="Q12"/>
  <c r="Q18"/>
  <c r="Q14"/>
  <c r="L11"/>
  <c r="AO265" i="5"/>
  <c r="AO453"/>
  <c r="AO359"/>
  <c r="AO81"/>
  <c r="F19" i="7"/>
  <c r="B19" s="1"/>
  <c r="F18"/>
  <c r="B18" s="1"/>
  <c r="I25"/>
  <c r="O4" i="2"/>
  <c r="V4" s="1"/>
  <c r="AC4" s="1"/>
  <c r="T3"/>
  <c r="AA3" s="1"/>
  <c r="AH3" s="1"/>
  <c r="S3"/>
  <c r="Z3" s="1"/>
  <c r="AG3" s="1"/>
  <c r="R3"/>
  <c r="Y3" s="1"/>
  <c r="AF3" s="1"/>
  <c r="Q3"/>
  <c r="X3" s="1"/>
  <c r="AE3" s="1"/>
  <c r="P3"/>
  <c r="W3" s="1"/>
  <c r="AD3" s="1"/>
  <c r="O3"/>
  <c r="V3" s="1"/>
  <c r="AC3" s="1"/>
  <c r="O5"/>
  <c r="V5" s="1"/>
  <c r="AC5" s="1"/>
  <c r="O6"/>
  <c r="V6" s="1"/>
  <c r="AC6" s="1"/>
  <c r="O7"/>
  <c r="V7" s="1"/>
  <c r="AC7" s="1"/>
  <c r="O8"/>
  <c r="V8" s="1"/>
  <c r="AC8" s="1"/>
  <c r="O9"/>
  <c r="V9" s="1"/>
  <c r="AC9" s="1"/>
  <c r="O10"/>
  <c r="V10" s="1"/>
  <c r="AC10" s="1"/>
  <c r="O11"/>
  <c r="V11" s="1"/>
  <c r="AC11" s="1"/>
  <c r="O12"/>
  <c r="V12" s="1"/>
  <c r="AC12" s="1"/>
  <c r="V13"/>
  <c r="AC13" s="1"/>
  <c r="O14"/>
  <c r="V14" s="1"/>
  <c r="AC14" s="1"/>
  <c r="O15"/>
  <c r="V15" s="1"/>
  <c r="AC15" s="1"/>
  <c r="V16"/>
  <c r="AC16" s="1"/>
  <c r="O17"/>
  <c r="V17" s="1"/>
  <c r="AC17" s="1"/>
  <c r="O18"/>
  <c r="V18"/>
  <c r="AC18" s="1"/>
  <c r="O19"/>
  <c r="V19" s="1"/>
  <c r="AC19" s="1"/>
  <c r="O20"/>
  <c r="V20"/>
  <c r="AC20" s="1"/>
  <c r="O21"/>
  <c r="V21" s="1"/>
  <c r="AC21" s="1"/>
  <c r="O22"/>
  <c r="V22"/>
  <c r="AC22" s="1"/>
  <c r="O23"/>
  <c r="V23" s="1"/>
  <c r="AC23" s="1"/>
  <c r="O24"/>
  <c r="V24"/>
  <c r="AC24" s="1"/>
  <c r="O25"/>
  <c r="V25" s="1"/>
  <c r="AC25" s="1"/>
  <c r="O26"/>
  <c r="V26"/>
  <c r="AC26" s="1"/>
  <c r="O27"/>
  <c r="V27" s="1"/>
  <c r="AC27" s="1"/>
  <c r="V28"/>
  <c r="AC28"/>
  <c r="O29"/>
  <c r="V29" s="1"/>
  <c r="AC29" s="1"/>
  <c r="V30"/>
  <c r="AC30" s="1"/>
  <c r="V31"/>
  <c r="AC31" s="1"/>
  <c r="V32"/>
  <c r="AC32" s="1"/>
  <c r="O33"/>
  <c r="V33" s="1"/>
  <c r="AC33" s="1"/>
  <c r="O34"/>
  <c r="V34" s="1"/>
  <c r="AC34" s="1"/>
  <c r="O35"/>
  <c r="V35" s="1"/>
  <c r="AC35" s="1"/>
  <c r="O36"/>
  <c r="V36" s="1"/>
  <c r="AC36" s="1"/>
  <c r="V37"/>
  <c r="AC37" s="1"/>
  <c r="O38"/>
  <c r="V38" s="1"/>
  <c r="AC38" s="1"/>
  <c r="O39"/>
  <c r="V39" s="1"/>
  <c r="AC39" s="1"/>
  <c r="O40"/>
  <c r="V40" s="1"/>
  <c r="AC40" s="1"/>
  <c r="O41"/>
  <c r="V41" s="1"/>
  <c r="AC41" s="1"/>
  <c r="O42"/>
  <c r="V42" s="1"/>
  <c r="AC42" s="1"/>
  <c r="O43"/>
  <c r="V43" s="1"/>
  <c r="AC43" s="1"/>
  <c r="O44"/>
  <c r="V44" s="1"/>
  <c r="AC44" s="1"/>
  <c r="O45"/>
  <c r="V45" s="1"/>
  <c r="AC45" s="1"/>
  <c r="O46"/>
  <c r="V46"/>
  <c r="AC46" s="1"/>
  <c r="V47"/>
  <c r="AC47" s="1"/>
  <c r="O48"/>
  <c r="V48"/>
  <c r="AC48" s="1"/>
  <c r="O49"/>
  <c r="V49" s="1"/>
  <c r="AC49" s="1"/>
  <c r="O50"/>
  <c r="V50"/>
  <c r="AC50" s="1"/>
  <c r="O51"/>
  <c r="V51" s="1"/>
  <c r="AC51" s="1"/>
  <c r="O52"/>
  <c r="V52"/>
  <c r="AC52" s="1"/>
  <c r="O53"/>
  <c r="V53" s="1"/>
  <c r="AC53" s="1"/>
  <c r="V54"/>
  <c r="AC54" s="1"/>
  <c r="O55"/>
  <c r="V55" s="1"/>
  <c r="AC55" s="1"/>
  <c r="O56"/>
  <c r="V56" s="1"/>
  <c r="AC56" s="1"/>
  <c r="O57"/>
  <c r="V57" s="1"/>
  <c r="AC57" s="1"/>
  <c r="O58"/>
  <c r="V58" s="1"/>
  <c r="AC58" s="1"/>
  <c r="O59"/>
  <c r="V59" s="1"/>
  <c r="AC59" s="1"/>
  <c r="O60"/>
  <c r="V60" s="1"/>
  <c r="AC60" s="1"/>
  <c r="V61"/>
  <c r="AC61" s="1"/>
  <c r="O62"/>
  <c r="V62"/>
  <c r="AC62" s="1"/>
  <c r="O63"/>
  <c r="V63" s="1"/>
  <c r="AC63" s="1"/>
  <c r="V64"/>
  <c r="AC64" s="1"/>
  <c r="O65"/>
  <c r="V65" s="1"/>
  <c r="AC65" s="1"/>
  <c r="O66"/>
  <c r="V66" s="1"/>
  <c r="AC66" s="1"/>
  <c r="V67"/>
  <c r="AC67" s="1"/>
  <c r="V68"/>
  <c r="AC68" s="1"/>
  <c r="O69"/>
  <c r="V69" s="1"/>
  <c r="AC69" s="1"/>
  <c r="O70"/>
  <c r="V70" s="1"/>
  <c r="AC70" s="1"/>
  <c r="V71"/>
  <c r="AC71" s="1"/>
  <c r="V72"/>
  <c r="AC72"/>
  <c r="O73"/>
  <c r="V73" s="1"/>
  <c r="AC73" s="1"/>
  <c r="O74"/>
  <c r="V74" s="1"/>
  <c r="AC74" s="1"/>
  <c r="V75"/>
  <c r="AC75"/>
  <c r="V76"/>
  <c r="AC76" s="1"/>
  <c r="O77"/>
  <c r="V77"/>
  <c r="AC77" s="1"/>
  <c r="O78"/>
  <c r="V78" s="1"/>
  <c r="AC78" s="1"/>
  <c r="EL2" i="4"/>
  <c r="EM2" s="1"/>
  <c r="V79" i="2"/>
  <c r="AC79" s="1"/>
  <c r="GE2" i="4"/>
  <c r="GF2" s="1"/>
  <c r="CS2"/>
  <c r="CT2" s="1"/>
  <c r="HR2"/>
  <c r="HJ2"/>
  <c r="HM2" s="1"/>
  <c r="GT2"/>
  <c r="GU2" s="1"/>
  <c r="GV2" s="1"/>
  <c r="HF2"/>
  <c r="HG2" s="1"/>
  <c r="HH2" s="1"/>
  <c r="GP2"/>
  <c r="GQ2" s="1"/>
  <c r="GR2" s="1"/>
  <c r="HB2"/>
  <c r="HC2" s="1"/>
  <c r="HD2" s="1"/>
  <c r="GL2"/>
  <c r="GM2" s="1"/>
  <c r="GN2" s="1"/>
  <c r="EW2"/>
  <c r="EX2" s="1"/>
  <c r="EY2" s="1"/>
  <c r="FY2"/>
  <c r="ES2"/>
  <c r="ET2" s="1"/>
  <c r="EU2" s="1"/>
  <c r="FU2"/>
  <c r="FV2" s="1"/>
  <c r="FA2"/>
  <c r="FB2" s="1"/>
  <c r="FC2" s="1"/>
  <c r="EB2"/>
  <c r="EC2" s="1"/>
  <c r="ED2" s="1"/>
  <c r="DH2"/>
  <c r="DI2" s="1"/>
  <c r="DJ2" s="1"/>
  <c r="DT2"/>
  <c r="DU2" s="1"/>
  <c r="DV2" s="1"/>
  <c r="DP2"/>
  <c r="DQ2" s="1"/>
  <c r="DR2" s="1"/>
  <c r="K2"/>
  <c r="S2"/>
  <c r="Q2"/>
  <c r="W2"/>
  <c r="AA2"/>
  <c r="AE2"/>
  <c r="AI2"/>
  <c r="BD2"/>
  <c r="BF2"/>
  <c r="HK2"/>
  <c r="V80" i="2"/>
  <c r="AC80" s="1"/>
  <c r="O81"/>
  <c r="V81" s="1"/>
  <c r="AC81" s="1"/>
  <c r="O82"/>
  <c r="V82" s="1"/>
  <c r="AC82" s="1"/>
  <c r="V83"/>
  <c r="AC83" s="1"/>
  <c r="D17" i="4"/>
  <c r="D30" s="1"/>
  <c r="D43" s="1"/>
  <c r="D56" s="1"/>
  <c r="D69" s="1"/>
  <c r="D82" s="1"/>
  <c r="C17"/>
  <c r="C30" s="1"/>
  <c r="C43" s="1"/>
  <c r="C56" s="1"/>
  <c r="C69" s="1"/>
  <c r="C82" s="1"/>
  <c r="D6" i="16" l="1"/>
  <c r="E6"/>
  <c r="C5"/>
  <c r="E5"/>
  <c r="D5"/>
  <c r="BE2" i="4"/>
  <c r="GO2"/>
  <c r="CX2"/>
  <c r="CV2"/>
  <c r="CY2"/>
  <c r="CW2"/>
  <c r="CU2"/>
  <c r="GJ2"/>
  <c r="GH2"/>
  <c r="GK2"/>
  <c r="GI2"/>
  <c r="GG2"/>
  <c r="ER2"/>
  <c r="EP2"/>
  <c r="EN2"/>
  <c r="EQ2"/>
  <c r="EO2"/>
  <c r="GS2"/>
  <c r="P11" i="11"/>
  <c r="T11" s="1"/>
  <c r="M11"/>
  <c r="N11" s="1"/>
  <c r="EV2" i="4"/>
  <c r="HI2"/>
  <c r="EE2"/>
  <c r="GX2"/>
  <c r="HN2"/>
  <c r="HQ2" s="1"/>
  <c r="HE2"/>
  <c r="GW2"/>
  <c r="DW2"/>
  <c r="DK2"/>
  <c r="CZ2"/>
  <c r="EF2"/>
  <c r="DD2"/>
  <c r="DX2"/>
  <c r="DL2"/>
  <c r="FD2"/>
  <c r="DS2"/>
  <c r="AK2"/>
  <c r="FX2"/>
  <c r="EZ2"/>
  <c r="FQ2"/>
  <c r="FE2"/>
  <c r="FI2"/>
  <c r="FM2"/>
  <c r="AO360" i="5"/>
  <c r="AO454"/>
  <c r="AO266"/>
  <c r="O2" i="4"/>
  <c r="P2" s="1"/>
  <c r="HL2"/>
  <c r="AO2"/>
  <c r="AM2"/>
  <c r="FW2"/>
  <c r="T2"/>
  <c r="AG2"/>
  <c r="AC2"/>
  <c r="Y2"/>
  <c r="U2"/>
  <c r="M2"/>
  <c r="F20" i="7"/>
  <c r="B20" s="1"/>
  <c r="AJ2" i="4"/>
  <c r="AF2"/>
  <c r="AB2"/>
  <c r="X2"/>
  <c r="L2"/>
  <c r="HO2" l="1"/>
  <c r="HP2" s="1"/>
  <c r="M12" i="11"/>
  <c r="HA2" i="4"/>
  <c r="GY2"/>
  <c r="GZ2" s="1"/>
  <c r="DM2"/>
  <c r="DN2" s="1"/>
  <c r="DO2"/>
  <c r="DY2"/>
  <c r="DZ2" s="1"/>
  <c r="EA2"/>
  <c r="DE2"/>
  <c r="DF2" s="1"/>
  <c r="DG2"/>
  <c r="DA2"/>
  <c r="DB2" s="1"/>
  <c r="DC2"/>
  <c r="FN2"/>
  <c r="FO2" s="1"/>
  <c r="FP2"/>
  <c r="FJ2"/>
  <c r="FK2" s="1"/>
  <c r="FL2"/>
  <c r="FF2"/>
  <c r="FG2" s="1"/>
  <c r="FH2"/>
  <c r="FR2"/>
  <c r="FS2" s="1"/>
  <c r="FT2"/>
  <c r="AO267" i="5"/>
  <c r="AO455"/>
  <c r="AO361"/>
  <c r="AN2" i="4"/>
  <c r="F21" i="7"/>
  <c r="B21" s="1"/>
  <c r="N12" i="11" l="1"/>
  <c r="O12" s="1"/>
  <c r="M13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S11"/>
  <c r="Q11"/>
  <c r="R11"/>
  <c r="O11"/>
  <c r="N13"/>
  <c r="O13" s="1"/>
  <c r="AO362" i="5"/>
  <c r="AO456"/>
  <c r="AO268"/>
  <c r="F22" i="7"/>
  <c r="B22" s="1"/>
  <c r="B4" i="16" l="1"/>
  <c r="C4"/>
  <c r="D4"/>
  <c r="E4"/>
  <c r="N14" i="11"/>
  <c r="O14" s="1"/>
  <c r="AO269" i="5"/>
  <c r="AO457"/>
  <c r="AO363"/>
  <c r="F23" i="7"/>
  <c r="B23" s="1"/>
  <c r="N15" i="11" l="1"/>
  <c r="O15" s="1"/>
  <c r="F24" i="7"/>
  <c r="B24" s="1"/>
  <c r="N16" i="11" l="1"/>
  <c r="O16" s="1"/>
  <c r="N17" l="1"/>
  <c r="O17" s="1"/>
  <c r="N18" l="1"/>
  <c r="O18" s="1"/>
  <c r="N19" l="1"/>
  <c r="O19" s="1"/>
  <c r="N20" l="1"/>
  <c r="O20" s="1"/>
  <c r="N21" l="1"/>
  <c r="O21" s="1"/>
  <c r="N22" l="1"/>
  <c r="O22" s="1"/>
  <c r="N23" l="1"/>
  <c r="O23" s="1"/>
  <c r="N24" l="1"/>
  <c r="O24" s="1"/>
  <c r="N25" l="1"/>
  <c r="O25" s="1"/>
  <c r="N26"/>
  <c r="O26" s="1"/>
  <c r="N27" l="1"/>
  <c r="O27" s="1"/>
  <c r="N28" l="1"/>
  <c r="O28" s="1"/>
  <c r="N29" l="1"/>
  <c r="O29" s="1"/>
  <c r="N30" l="1"/>
  <c r="O30" s="1"/>
  <c r="N31"/>
  <c r="O31" s="1"/>
  <c r="N32" l="1"/>
  <c r="O32" s="1"/>
  <c r="N33" l="1"/>
  <c r="O33" s="1"/>
  <c r="N34" l="1"/>
  <c r="O34" s="1"/>
  <c r="N35"/>
  <c r="O35" s="1"/>
  <c r="H2" i="9"/>
  <c r="N36" i="11" l="1"/>
  <c r="O36" s="1"/>
  <c r="N37"/>
  <c r="O37" s="1"/>
  <c r="F32" i="9"/>
  <c r="G4"/>
  <c r="H3"/>
  <c r="X32" l="1"/>
  <c r="Y32"/>
  <c r="N38" i="11"/>
  <c r="O38" s="1"/>
  <c r="K5" i="9"/>
  <c r="L5"/>
  <c r="M5"/>
  <c r="Z32" l="1"/>
  <c r="K20"/>
  <c r="L20"/>
  <c r="M20"/>
  <c r="H19"/>
  <c r="N20"/>
  <c r="N39" i="11"/>
  <c r="O39" s="1"/>
  <c r="H4" i="9"/>
  <c r="G20" l="1"/>
  <c r="N40" i="11"/>
  <c r="O40" s="1"/>
  <c r="K21" i="9" l="1"/>
  <c r="N21"/>
  <c r="L21"/>
  <c r="M21"/>
  <c r="O21"/>
  <c r="H20"/>
  <c r="G21" l="1"/>
  <c r="N41" i="11"/>
  <c r="O41" s="1"/>
  <c r="N42"/>
  <c r="O42" s="1"/>
  <c r="K22" i="9" l="1"/>
  <c r="L22"/>
  <c r="M22"/>
  <c r="N22"/>
  <c r="P22"/>
  <c r="O22"/>
  <c r="H21"/>
  <c r="N43" i="11"/>
  <c r="O43" s="1"/>
  <c r="G22" i="9" l="1"/>
  <c r="N44" i="11"/>
  <c r="O44" s="1"/>
  <c r="N45"/>
  <c r="O45" s="1"/>
  <c r="H22" i="9" l="1"/>
  <c r="K23"/>
  <c r="M23"/>
  <c r="Q23"/>
  <c r="L23"/>
  <c r="P23"/>
  <c r="N23"/>
  <c r="O23"/>
  <c r="G23" l="1"/>
  <c r="R24" s="1"/>
  <c r="N46" i="11"/>
  <c r="O46" s="1"/>
  <c r="N47"/>
  <c r="O47" s="1"/>
  <c r="K24" i="9" l="1"/>
  <c r="H23"/>
  <c r="N24"/>
  <c r="Q24"/>
  <c r="M24"/>
  <c r="P24"/>
  <c r="L24"/>
  <c r="O24"/>
  <c r="G24"/>
  <c r="H24" l="1"/>
  <c r="N25"/>
  <c r="O25"/>
  <c r="R25"/>
  <c r="S25"/>
  <c r="L25"/>
  <c r="P25"/>
  <c r="M25"/>
  <c r="Q25"/>
  <c r="K25"/>
  <c r="G25" s="1"/>
  <c r="N48" i="11"/>
  <c r="O48" s="1"/>
  <c r="N49"/>
  <c r="O49" s="1"/>
  <c r="N50" l="1"/>
  <c r="O50" s="1"/>
  <c r="K26" i="9" l="1"/>
  <c r="G26" s="1"/>
  <c r="M27" s="1"/>
  <c r="S26"/>
  <c r="T26"/>
  <c r="R26"/>
  <c r="Q26"/>
  <c r="N26"/>
  <c r="O26"/>
  <c r="H25"/>
  <c r="P26"/>
  <c r="L26"/>
  <c r="M26"/>
  <c r="H26" l="1"/>
  <c r="L27"/>
  <c r="N27"/>
  <c r="P27"/>
  <c r="O27"/>
  <c r="K27"/>
  <c r="G27" s="1"/>
  <c r="S27"/>
  <c r="U27"/>
  <c r="T27"/>
  <c r="R27"/>
  <c r="Q27"/>
  <c r="N51" i="11"/>
  <c r="O51" s="1"/>
  <c r="N52"/>
  <c r="O52" s="1"/>
  <c r="H27" i="9" l="1"/>
  <c r="N53" i="11"/>
  <c r="O53" s="1"/>
  <c r="N54" l="1"/>
  <c r="O54" s="1"/>
  <c r="N55" l="1"/>
  <c r="O55" s="1"/>
  <c r="N56"/>
  <c r="O56" s="1"/>
  <c r="N57" l="1"/>
  <c r="O57" s="1"/>
  <c r="N58" l="1"/>
  <c r="O58" s="1"/>
  <c r="N59" l="1"/>
  <c r="O59" s="1"/>
  <c r="N60" l="1"/>
  <c r="O60" s="1"/>
  <c r="N61" l="1"/>
  <c r="O61" s="1"/>
  <c r="N62"/>
  <c r="O62" s="1"/>
  <c r="N63" l="1"/>
  <c r="O63" s="1"/>
  <c r="N64" l="1"/>
  <c r="O64" s="1"/>
  <c r="N65" l="1"/>
  <c r="O65" s="1"/>
  <c r="N66" l="1"/>
  <c r="O66" s="1"/>
  <c r="N67" l="1"/>
  <c r="O67" s="1"/>
  <c r="N68" l="1"/>
  <c r="O68" s="1"/>
  <c r="N69"/>
  <c r="O69" s="1"/>
  <c r="N70" l="1"/>
  <c r="O70" s="1"/>
  <c r="N71" l="1"/>
  <c r="O71" s="1"/>
  <c r="N72" l="1"/>
  <c r="O72" s="1"/>
  <c r="N73" l="1"/>
  <c r="O73" s="1"/>
  <c r="N74" l="1"/>
  <c r="O74" s="1"/>
  <c r="N75"/>
  <c r="O75" s="1"/>
  <c r="N76" l="1"/>
  <c r="O76" s="1"/>
  <c r="N77" l="1"/>
  <c r="O77" s="1"/>
  <c r="N78" l="1"/>
  <c r="O78" s="1"/>
  <c r="N79"/>
  <c r="O79" s="1"/>
  <c r="I26" i="7" l="1"/>
  <c r="N80" i="11"/>
  <c r="O80" s="1"/>
  <c r="N81"/>
  <c r="O81" s="1"/>
  <c r="D26" i="7" l="1"/>
  <c r="N82" i="11"/>
  <c r="O82" s="1"/>
  <c r="I27" i="7"/>
  <c r="I28" l="1"/>
  <c r="D27"/>
  <c r="N83" i="11" l="1"/>
  <c r="O83" s="1"/>
  <c r="N84"/>
  <c r="O84" s="1"/>
  <c r="I29" i="7"/>
  <c r="D28"/>
  <c r="D30" l="1"/>
  <c r="I30"/>
  <c r="D29"/>
  <c r="D31" l="1"/>
  <c r="I31"/>
  <c r="N85" i="11"/>
  <c r="O85" s="1"/>
  <c r="N86"/>
  <c r="O86" s="1"/>
  <c r="D32" i="7" l="1"/>
  <c r="I32"/>
  <c r="N87" i="11"/>
  <c r="O87" s="1"/>
  <c r="D33" i="7" l="1"/>
  <c r="I33"/>
  <c r="N88" i="11"/>
  <c r="O88" s="1"/>
  <c r="N26" i="7"/>
  <c r="O26" s="1"/>
  <c r="D34" l="1"/>
  <c r="I34"/>
  <c r="H20" i="11"/>
  <c r="I20" s="1"/>
  <c r="N27" i="7"/>
  <c r="O27" s="1"/>
  <c r="D35" l="1"/>
  <c r="I35"/>
  <c r="N89" i="11"/>
  <c r="O89" s="1"/>
  <c r="H21"/>
  <c r="I21" s="1"/>
  <c r="N28" i="7"/>
  <c r="O28" s="1"/>
  <c r="D36" l="1"/>
  <c r="I36"/>
  <c r="N90" i="11"/>
  <c r="O90" s="1"/>
  <c r="H22"/>
  <c r="I22" s="1"/>
  <c r="N29" i="7"/>
  <c r="O29" s="1"/>
  <c r="D37" l="1"/>
  <c r="I37"/>
  <c r="H23" i="11"/>
  <c r="I23" s="1"/>
  <c r="N30" i="7"/>
  <c r="O30" l="1"/>
  <c r="D38"/>
  <c r="I38"/>
  <c r="H24" i="11"/>
  <c r="I24" s="1"/>
  <c r="N31" i="7"/>
  <c r="O31" s="1"/>
  <c r="D39" l="1"/>
  <c r="I39"/>
  <c r="H25" i="11"/>
  <c r="I25" s="1"/>
  <c r="N32" i="7"/>
  <c r="O32" s="1"/>
  <c r="D40" l="1"/>
  <c r="I40"/>
  <c r="H26" i="11"/>
  <c r="I26" s="1"/>
  <c r="N33" i="7"/>
  <c r="O33" s="1"/>
  <c r="D41" l="1"/>
  <c r="I41"/>
  <c r="H27" i="11"/>
  <c r="I27" s="1"/>
  <c r="N34" i="7"/>
  <c r="O34" s="1"/>
  <c r="D42" l="1"/>
  <c r="I42"/>
  <c r="H28" i="11"/>
  <c r="I28" s="1"/>
  <c r="N35" i="7"/>
  <c r="O35" s="1"/>
  <c r="P35" s="1"/>
  <c r="J30" i="11" s="1"/>
  <c r="D43" i="7" l="1"/>
  <c r="I43"/>
  <c r="H29" i="11"/>
  <c r="I29" s="1"/>
  <c r="N36" i="7"/>
  <c r="O36" s="1"/>
  <c r="P36" s="1"/>
  <c r="J31" i="11" s="1"/>
  <c r="D44" i="7" l="1"/>
  <c r="I44"/>
  <c r="H30" i="11"/>
  <c r="I30" s="1"/>
  <c r="N37" i="7"/>
  <c r="O37" s="1"/>
  <c r="P37" s="1"/>
  <c r="J32" i="11" s="1"/>
  <c r="D45" i="7" l="1"/>
  <c r="I45"/>
  <c r="H31" i="11"/>
  <c r="I31" s="1"/>
  <c r="N38" i="7"/>
  <c r="O38" s="1"/>
  <c r="P38" s="1"/>
  <c r="J33" i="11" s="1"/>
  <c r="D46" i="7" l="1"/>
  <c r="I46"/>
  <c r="H32" i="11"/>
  <c r="I32" s="1"/>
  <c r="N39" i="7"/>
  <c r="O39" s="1"/>
  <c r="P39" s="1"/>
  <c r="J34" i="11" s="1"/>
  <c r="D47" i="7" l="1"/>
  <c r="I47"/>
  <c r="H33" i="11"/>
  <c r="I33" s="1"/>
  <c r="N40" i="7"/>
  <c r="O40" s="1"/>
  <c r="P40" s="1"/>
  <c r="J35" i="11" s="1"/>
  <c r="D48" i="7" l="1"/>
  <c r="I48"/>
  <c r="H34" i="11"/>
  <c r="I34" s="1"/>
  <c r="N41" i="7"/>
  <c r="O41" s="1"/>
  <c r="P41" s="1"/>
  <c r="J36" i="11" s="1"/>
  <c r="D49" i="7" l="1"/>
  <c r="I49"/>
  <c r="H35" i="11"/>
  <c r="I35" s="1"/>
  <c r="N42" i="7"/>
  <c r="O42" s="1"/>
  <c r="P42" s="1"/>
  <c r="J37" i="11" s="1"/>
  <c r="D50" i="7" l="1"/>
  <c r="I50"/>
  <c r="H36" i="11"/>
  <c r="I36" s="1"/>
  <c r="N43" i="7"/>
  <c r="O43" s="1"/>
  <c r="P43" s="1"/>
  <c r="J38" i="11" s="1"/>
  <c r="D51" i="7" l="1"/>
  <c r="I51"/>
  <c r="H37" i="11"/>
  <c r="I37" s="1"/>
  <c r="N44" i="7"/>
  <c r="D91" i="13" s="1"/>
  <c r="E92" s="1"/>
  <c r="O44" i="7" l="1"/>
  <c r="P44" s="1"/>
  <c r="J39" i="11" s="1"/>
  <c r="D52" i="7"/>
  <c r="I52"/>
  <c r="H38" i="11"/>
  <c r="I38" s="1"/>
  <c r="N45" i="7"/>
  <c r="O45" l="1"/>
  <c r="P45" s="1"/>
  <c r="D53"/>
  <c r="I53"/>
  <c r="H39" i="11"/>
  <c r="I39" s="1"/>
  <c r="N46" i="7"/>
  <c r="O46" s="1"/>
  <c r="P46" s="1"/>
  <c r="J41" i="11" s="1"/>
  <c r="P16" i="14" l="1"/>
  <c r="J40" i="11"/>
  <c r="D54" i="7"/>
  <c r="I54"/>
  <c r="H40" i="11"/>
  <c r="I40" s="1"/>
  <c r="N47" i="7"/>
  <c r="O47" s="1"/>
  <c r="P47" s="1"/>
  <c r="J42" i="11" s="1"/>
  <c r="D55" i="7" l="1"/>
  <c r="I55"/>
  <c r="H41" i="11"/>
  <c r="I41" s="1"/>
  <c r="N48" i="7"/>
  <c r="O48" l="1"/>
  <c r="P48" s="1"/>
  <c r="J43" i="11" s="1"/>
  <c r="D56" i="7"/>
  <c r="I56"/>
  <c r="H42" i="11"/>
  <c r="I42" s="1"/>
  <c r="N49" i="7"/>
  <c r="O49" s="1"/>
  <c r="P49" s="1"/>
  <c r="J44" i="11" s="1"/>
  <c r="D57" i="7" l="1"/>
  <c r="I57"/>
  <c r="H43" i="11"/>
  <c r="I43" s="1"/>
  <c r="N50" i="7"/>
  <c r="O50" s="1"/>
  <c r="P50" s="1"/>
  <c r="J45" i="11" s="1"/>
  <c r="D58" i="7" l="1"/>
  <c r="I58"/>
  <c r="H44" i="11"/>
  <c r="I44" s="1"/>
  <c r="N51" i="7"/>
  <c r="O51" s="1"/>
  <c r="P51" s="1"/>
  <c r="J46" i="11" s="1"/>
  <c r="D59" i="7" l="1"/>
  <c r="I59"/>
  <c r="H45" i="11"/>
  <c r="I45" s="1"/>
  <c r="N52" i="7"/>
  <c r="O52" s="1"/>
  <c r="P52" s="1"/>
  <c r="J47" i="11" s="1"/>
  <c r="D60" i="7" l="1"/>
  <c r="I60"/>
  <c r="H46" i="11"/>
  <c r="I46" s="1"/>
  <c r="N53" i="7"/>
  <c r="O53" s="1"/>
  <c r="P53" s="1"/>
  <c r="J48" i="11" s="1"/>
  <c r="D61" i="7" l="1"/>
  <c r="I61"/>
  <c r="H47" i="11"/>
  <c r="I47" s="1"/>
  <c r="N54" i="7"/>
  <c r="O54" s="1"/>
  <c r="P54" s="1"/>
  <c r="J49" i="11" s="1"/>
  <c r="D62" i="7" l="1"/>
  <c r="I62"/>
  <c r="H48" i="11"/>
  <c r="I48" s="1"/>
  <c r="N55" i="7"/>
  <c r="O55" s="1"/>
  <c r="P55" s="1"/>
  <c r="J50" i="11" s="1"/>
  <c r="D63" i="7" l="1"/>
  <c r="I63"/>
  <c r="H49" i="11"/>
  <c r="I49" s="1"/>
  <c r="N56" i="7"/>
  <c r="O56" s="1"/>
  <c r="P56" s="1"/>
  <c r="J51" i="11" s="1"/>
  <c r="D64" i="7" l="1"/>
  <c r="I64"/>
  <c r="H50" i="11"/>
  <c r="I50" s="1"/>
  <c r="N57" i="7"/>
  <c r="O57" s="1"/>
  <c r="P57" s="1"/>
  <c r="J52" i="11" s="1"/>
  <c r="D65" i="7" l="1"/>
  <c r="I65"/>
  <c r="H51" i="11"/>
  <c r="I51" s="1"/>
  <c r="N58" i="7"/>
  <c r="O58" s="1"/>
  <c r="P58" s="1"/>
  <c r="J53" i="11" s="1"/>
  <c r="D66" i="7" l="1"/>
  <c r="I66"/>
  <c r="H52" i="11"/>
  <c r="I52" s="1"/>
  <c r="N59" i="7"/>
  <c r="D92" i="13" s="1"/>
  <c r="E93" s="1"/>
  <c r="O59" i="7" l="1"/>
  <c r="P59" s="1"/>
  <c r="J54" i="11" s="1"/>
  <c r="D67" i="7"/>
  <c r="I67"/>
  <c r="H53" i="11"/>
  <c r="I53" s="1"/>
  <c r="N60" i="7"/>
  <c r="O60" l="1"/>
  <c r="P60" s="1"/>
  <c r="D68"/>
  <c r="I68"/>
  <c r="H54" i="11"/>
  <c r="I54" s="1"/>
  <c r="N61" i="7"/>
  <c r="O61" s="1"/>
  <c r="P61" s="1"/>
  <c r="J56" i="11" s="1"/>
  <c r="P24" i="14" l="1"/>
  <c r="J55" i="11"/>
  <c r="D69" i="7"/>
  <c r="I69"/>
  <c r="H55" i="11"/>
  <c r="I55" s="1"/>
  <c r="N62" i="7"/>
  <c r="O62" s="1"/>
  <c r="P62" s="1"/>
  <c r="J57" i="11" s="1"/>
  <c r="D70" i="7" l="1"/>
  <c r="I70"/>
  <c r="H56" i="11"/>
  <c r="I56" s="1"/>
  <c r="N63" i="7"/>
  <c r="O63" s="1"/>
  <c r="P63" s="1"/>
  <c r="J58" i="11" s="1"/>
  <c r="D71" i="7" l="1"/>
  <c r="I71"/>
  <c r="H57" i="11"/>
  <c r="I57" s="1"/>
  <c r="N64" i="7"/>
  <c r="O64" s="1"/>
  <c r="P64" s="1"/>
  <c r="J59" i="11" s="1"/>
  <c r="D72" i="7" l="1"/>
  <c r="I72"/>
  <c r="H58" i="11"/>
  <c r="I58" s="1"/>
  <c r="N65" i="7"/>
  <c r="O65" s="1"/>
  <c r="P65" s="1"/>
  <c r="J60" i="11" s="1"/>
  <c r="D73" i="7" l="1"/>
  <c r="I73"/>
  <c r="H59" i="11"/>
  <c r="I59" s="1"/>
  <c r="N66" i="7"/>
  <c r="O66" s="1"/>
  <c r="P66" s="1"/>
  <c r="J61" i="11" s="1"/>
  <c r="D74" i="7" l="1"/>
  <c r="I74"/>
  <c r="H60" i="11"/>
  <c r="I60" s="1"/>
  <c r="N67" i="7"/>
  <c r="O67" s="1"/>
  <c r="P67" s="1"/>
  <c r="J62" i="11" s="1"/>
  <c r="D75" i="7" l="1"/>
  <c r="I75"/>
  <c r="H61" i="11"/>
  <c r="I61" s="1"/>
  <c r="N68" i="7"/>
  <c r="O68" s="1"/>
  <c r="P68" s="1"/>
  <c r="J63" i="11" s="1"/>
  <c r="D76" i="7" l="1"/>
  <c r="I76"/>
  <c r="H62" i="11"/>
  <c r="I62" s="1"/>
  <c r="N69" i="7"/>
  <c r="O69" s="1"/>
  <c r="P69" s="1"/>
  <c r="J64" i="11" s="1"/>
  <c r="D77" i="7" l="1"/>
  <c r="I77"/>
  <c r="H63" i="11"/>
  <c r="I63" s="1"/>
  <c r="N70" i="7"/>
  <c r="O70" s="1"/>
  <c r="P70" s="1"/>
  <c r="P32" i="14" l="1"/>
  <c r="J65" i="11"/>
  <c r="D78" i="7"/>
  <c r="I78"/>
  <c r="H64" i="11"/>
  <c r="I64" s="1"/>
  <c r="N71" i="7"/>
  <c r="O71" s="1"/>
  <c r="P71" s="1"/>
  <c r="J66" i="11" s="1"/>
  <c r="D79" i="7" l="1"/>
  <c r="I79"/>
  <c r="H65" i="11"/>
  <c r="I65" s="1"/>
  <c r="N72" i="7"/>
  <c r="O72" s="1"/>
  <c r="P72" s="1"/>
  <c r="J67" i="11" s="1"/>
  <c r="D80" i="7" l="1"/>
  <c r="I80"/>
  <c r="H66" i="11"/>
  <c r="I66" s="1"/>
  <c r="N73" i="7"/>
  <c r="O73" s="1"/>
  <c r="P73" s="1"/>
  <c r="J68" i="11" s="1"/>
  <c r="D81" i="7" l="1"/>
  <c r="I81"/>
  <c r="H67" i="11"/>
  <c r="I67" s="1"/>
  <c r="N74" i="7"/>
  <c r="D93" i="13" s="1"/>
  <c r="E94" s="1"/>
  <c r="O74" i="7" l="1"/>
  <c r="P74" s="1"/>
  <c r="J69" i="11" s="1"/>
  <c r="D82" i="7"/>
  <c r="I82"/>
  <c r="H68" i="11"/>
  <c r="I68" s="1"/>
  <c r="N75" i="7"/>
  <c r="O75" l="1"/>
  <c r="P75" s="1"/>
  <c r="J70" i="11" s="1"/>
  <c r="D83" i="7"/>
  <c r="I83"/>
  <c r="H69" i="11"/>
  <c r="I69" s="1"/>
  <c r="N76" i="7"/>
  <c r="O76" s="1"/>
  <c r="P76" s="1"/>
  <c r="J71" i="11" s="1"/>
  <c r="D84" i="7" l="1"/>
  <c r="I84"/>
  <c r="H70" i="11"/>
  <c r="I70" s="1"/>
  <c r="N77" i="7"/>
  <c r="O77" s="1"/>
  <c r="P77" s="1"/>
  <c r="J72" i="11" s="1"/>
  <c r="D85" i="7" l="1"/>
  <c r="I85"/>
  <c r="H71" i="11"/>
  <c r="I71" s="1"/>
  <c r="N78" i="7"/>
  <c r="O78" s="1"/>
  <c r="P78" s="1"/>
  <c r="J73" i="11" s="1"/>
  <c r="D86" i="7" l="1"/>
  <c r="I86"/>
  <c r="H72" i="11"/>
  <c r="I72" s="1"/>
  <c r="N79" i="7"/>
  <c r="O79" s="1"/>
  <c r="P79" s="1"/>
  <c r="J74" i="11" s="1"/>
  <c r="D87" i="7" l="1"/>
  <c r="I87"/>
  <c r="H73" i="11"/>
  <c r="I73" s="1"/>
  <c r="N80" i="7"/>
  <c r="O80" s="1"/>
  <c r="P80" s="1"/>
  <c r="J75" i="11" s="1"/>
  <c r="D88" i="7" l="1"/>
  <c r="I88"/>
  <c r="H74" i="11"/>
  <c r="I74" s="1"/>
  <c r="N81" i="7"/>
  <c r="O81" s="1"/>
  <c r="P81" s="1"/>
  <c r="J76" i="11" s="1"/>
  <c r="D89" i="7" l="1"/>
  <c r="I89"/>
  <c r="H75" i="11"/>
  <c r="I75" s="1"/>
  <c r="N82" i="7"/>
  <c r="O82" s="1"/>
  <c r="P82" s="1"/>
  <c r="J77" i="11" s="1"/>
  <c r="D90" i="7" l="1"/>
  <c r="I90"/>
  <c r="H76" i="11"/>
  <c r="I76" s="1"/>
  <c r="N83" i="7"/>
  <c r="O83" s="1"/>
  <c r="P83" s="1"/>
  <c r="J78" i="11" s="1"/>
  <c r="D91" i="7" l="1"/>
  <c r="I91"/>
  <c r="H77" i="11"/>
  <c r="I77" s="1"/>
  <c r="N84" i="7"/>
  <c r="D94" i="13" s="1"/>
  <c r="E95" s="1"/>
  <c r="O84" i="7" l="1"/>
  <c r="P84" s="1"/>
  <c r="J79" i="11" s="1"/>
  <c r="D92" i="7"/>
  <c r="I92"/>
  <c r="H78" i="11"/>
  <c r="I78" s="1"/>
  <c r="N85" i="7"/>
  <c r="O85" l="1"/>
  <c r="P85" s="1"/>
  <c r="J80" i="11" s="1"/>
  <c r="D93" i="7"/>
  <c r="I93"/>
  <c r="H79" i="11"/>
  <c r="I79" s="1"/>
  <c r="N86" i="7"/>
  <c r="P40" i="14" l="1"/>
  <c r="O86" i="7"/>
  <c r="D94"/>
  <c r="I94"/>
  <c r="D95"/>
  <c r="I95"/>
  <c r="H80" i="11"/>
  <c r="I80" s="1"/>
  <c r="N87" i="7"/>
  <c r="O87" l="1"/>
  <c r="P87"/>
  <c r="J82" i="11" s="1"/>
  <c r="P86" i="7"/>
  <c r="J81" i="11" s="1"/>
  <c r="H81"/>
  <c r="I81" s="1"/>
  <c r="N88" i="7"/>
  <c r="O88" s="1"/>
  <c r="P88" l="1"/>
  <c r="J83" i="11" s="1"/>
  <c r="H82"/>
  <c r="I82" s="1"/>
  <c r="N89" i="7"/>
  <c r="O89" s="1"/>
  <c r="P89" l="1"/>
  <c r="J84" i="11" s="1"/>
  <c r="H83"/>
  <c r="I83" s="1"/>
  <c r="N90" i="7"/>
  <c r="O90" l="1"/>
  <c r="P90"/>
  <c r="J85" i="11" s="1"/>
  <c r="H84"/>
  <c r="I84" s="1"/>
  <c r="N91" i="7"/>
  <c r="O91" s="1"/>
  <c r="P91" l="1"/>
  <c r="J86" i="11" s="1"/>
  <c r="H85"/>
  <c r="I85" s="1"/>
  <c r="N92" i="7"/>
  <c r="O92" l="1"/>
  <c r="P92"/>
  <c r="J87" i="11" s="1"/>
  <c r="H86"/>
  <c r="I86" s="1"/>
  <c r="N93" i="7"/>
  <c r="O93" s="1"/>
  <c r="P93" l="1"/>
  <c r="J88" i="11" s="1"/>
  <c r="H87"/>
  <c r="I87" s="1"/>
  <c r="N94" i="7"/>
  <c r="D95" i="13" s="1"/>
  <c r="E96" s="1"/>
  <c r="N95" i="7"/>
  <c r="O95" s="1"/>
  <c r="O94" l="1"/>
  <c r="H90" i="11"/>
  <c r="I90" s="1"/>
  <c r="H88"/>
  <c r="I88" s="1"/>
  <c r="B16" i="7"/>
  <c r="P94" l="1"/>
  <c r="J89" i="11" s="1"/>
  <c r="P95" i="7"/>
  <c r="C16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H89" i="11"/>
  <c r="I89" s="1"/>
  <c r="P48" i="14" l="1"/>
  <c r="J90" i="11"/>
  <c r="F53" i="1"/>
  <c r="B61"/>
  <c r="B59"/>
  <c r="B56"/>
  <c r="B57"/>
  <c r="B55"/>
  <c r="B54"/>
  <c r="B53"/>
  <c r="B52"/>
  <c r="C52" s="1"/>
  <c r="C61" l="1"/>
  <c r="E61"/>
  <c r="G53"/>
  <c r="F54"/>
  <c r="C55"/>
  <c r="E55"/>
  <c r="C57"/>
  <c r="K57" s="1"/>
  <c r="E57"/>
  <c r="C53"/>
  <c r="E53"/>
  <c r="C56"/>
  <c r="K56" s="1"/>
  <c r="E56"/>
  <c r="C54"/>
  <c r="E54"/>
  <c r="C59"/>
  <c r="O59" s="1"/>
  <c r="E59"/>
  <c r="S53"/>
  <c r="K53"/>
  <c r="O53"/>
  <c r="S59"/>
  <c r="S52"/>
  <c r="G52"/>
  <c r="K52"/>
  <c r="O52"/>
  <c r="S54"/>
  <c r="K54"/>
  <c r="O54"/>
  <c r="S55"/>
  <c r="K55"/>
  <c r="O55"/>
  <c r="S61"/>
  <c r="K61"/>
  <c r="O61"/>
  <c r="M54"/>
  <c r="B63"/>
  <c r="I63" s="1"/>
  <c r="B58"/>
  <c r="Q61"/>
  <c r="M61"/>
  <c r="B62"/>
  <c r="B60"/>
  <c r="B64"/>
  <c r="Q56"/>
  <c r="Q58"/>
  <c r="I58"/>
  <c r="I61"/>
  <c r="M52"/>
  <c r="M55"/>
  <c r="M56"/>
  <c r="I56"/>
  <c r="Q59"/>
  <c r="M53"/>
  <c r="Q52"/>
  <c r="I52"/>
  <c r="E52"/>
  <c r="M59"/>
  <c r="Q53"/>
  <c r="I53"/>
  <c r="Q55"/>
  <c r="I55"/>
  <c r="M57"/>
  <c r="Q57"/>
  <c r="I57"/>
  <c r="I59"/>
  <c r="Q60"/>
  <c r="M60"/>
  <c r="I60"/>
  <c r="Q54"/>
  <c r="I54"/>
  <c r="C60" l="1"/>
  <c r="E60"/>
  <c r="C58"/>
  <c r="E58"/>
  <c r="S56"/>
  <c r="K59"/>
  <c r="S57"/>
  <c r="F55"/>
  <c r="G54"/>
  <c r="C63"/>
  <c r="S63" s="1"/>
  <c r="E63"/>
  <c r="O56"/>
  <c r="O57"/>
  <c r="C62"/>
  <c r="K62" s="1"/>
  <c r="E62"/>
  <c r="C64"/>
  <c r="O64" s="1"/>
  <c r="E64"/>
  <c r="M62"/>
  <c r="Q63"/>
  <c r="I62"/>
  <c r="Q62"/>
  <c r="M63"/>
  <c r="K64"/>
  <c r="S62"/>
  <c r="K63"/>
  <c r="S60"/>
  <c r="K60"/>
  <c r="O60"/>
  <c r="S58"/>
  <c r="K58"/>
  <c r="O58"/>
  <c r="I64"/>
  <c r="M58"/>
  <c r="Q64"/>
  <c r="M64"/>
  <c r="D69"/>
  <c r="B69" s="1"/>
  <c r="C5" i="4"/>
  <c r="C18" s="1"/>
  <c r="C31" s="1"/>
  <c r="C44" s="1"/>
  <c r="C57" s="1"/>
  <c r="C70" s="1"/>
  <c r="C83" s="1"/>
  <c r="G101" i="1"/>
  <c r="E101"/>
  <c r="D101"/>
  <c r="O62" l="1"/>
  <c r="G55"/>
  <c r="F56"/>
  <c r="O63"/>
  <c r="S64"/>
  <c r="B101"/>
  <c r="B5" i="4"/>
  <c r="C32"/>
  <c r="C45" s="1"/>
  <c r="C58" s="1"/>
  <c r="C71" s="1"/>
  <c r="C84" s="1"/>
  <c r="D70" i="1"/>
  <c r="B70" s="1"/>
  <c r="G102"/>
  <c r="D6" i="4" s="1"/>
  <c r="D102" i="1"/>
  <c r="E102"/>
  <c r="D5" i="4"/>
  <c r="D18" s="1"/>
  <c r="D31" s="1"/>
  <c r="D44" s="1"/>
  <c r="D57" s="1"/>
  <c r="D70" s="1"/>
  <c r="D83" s="1"/>
  <c r="F57" i="1" l="1"/>
  <c r="G56"/>
  <c r="B102"/>
  <c r="B18" i="4"/>
  <c r="D71" i="1"/>
  <c r="B71" s="1"/>
  <c r="C33" i="4"/>
  <c r="C46" s="1"/>
  <c r="C59" s="1"/>
  <c r="C72" s="1"/>
  <c r="C85" s="1"/>
  <c r="G103" i="1"/>
  <c r="D7" i="4" s="1"/>
  <c r="E103" i="1"/>
  <c r="D103"/>
  <c r="D19" i="4"/>
  <c r="D32" s="1"/>
  <c r="D45" s="1"/>
  <c r="D58" s="1"/>
  <c r="D71" s="1"/>
  <c r="D84" s="1"/>
  <c r="F58" i="1" l="1"/>
  <c r="G57"/>
  <c r="B103"/>
  <c r="B31" i="4"/>
  <c r="D72" i="1"/>
  <c r="B72" s="1"/>
  <c r="C34" i="4"/>
  <c r="C47" s="1"/>
  <c r="C60" s="1"/>
  <c r="C73" s="1"/>
  <c r="C86" s="1"/>
  <c r="D20"/>
  <c r="D33" s="1"/>
  <c r="D46" s="1"/>
  <c r="D59" s="1"/>
  <c r="D72" s="1"/>
  <c r="D85" s="1"/>
  <c r="G104" i="1"/>
  <c r="D8" i="4" s="1"/>
  <c r="D104" i="1"/>
  <c r="E104"/>
  <c r="F59" l="1"/>
  <c r="G58"/>
  <c r="B104"/>
  <c r="B44" i="4"/>
  <c r="C35"/>
  <c r="C48" s="1"/>
  <c r="C61" s="1"/>
  <c r="C74" s="1"/>
  <c r="C87" s="1"/>
  <c r="D73" i="1"/>
  <c r="B73" s="1"/>
  <c r="D21" i="4"/>
  <c r="D34" s="1"/>
  <c r="D47" s="1"/>
  <c r="D60" s="1"/>
  <c r="D73" s="1"/>
  <c r="D86" s="1"/>
  <c r="G105" i="1"/>
  <c r="D9" i="4" s="1"/>
  <c r="E105" i="1"/>
  <c r="D105"/>
  <c r="G59" l="1"/>
  <c r="F60"/>
  <c r="B105"/>
  <c r="B57" i="4"/>
  <c r="B175" i="5"/>
  <c r="E83" i="2"/>
  <c r="B363" i="5"/>
  <c r="B269"/>
  <c r="B457"/>
  <c r="C36" i="4"/>
  <c r="C49" s="1"/>
  <c r="C62" s="1"/>
  <c r="C75" s="1"/>
  <c r="C88" s="1"/>
  <c r="G82"/>
  <c r="F80" i="5" s="1"/>
  <c r="D74" i="1"/>
  <c r="B74" s="1"/>
  <c r="D22" i="4"/>
  <c r="D35" s="1"/>
  <c r="D48" s="1"/>
  <c r="D61" s="1"/>
  <c r="D74" s="1"/>
  <c r="D87" s="1"/>
  <c r="L106" i="1"/>
  <c r="M106"/>
  <c r="F83" i="2" s="1"/>
  <c r="G106" i="1"/>
  <c r="D10" i="4" s="1"/>
  <c r="D106" i="1"/>
  <c r="E106"/>
  <c r="F61" l="1"/>
  <c r="G60"/>
  <c r="B106"/>
  <c r="AN81" i="5"/>
  <c r="AG83" i="2"/>
  <c r="Z83"/>
  <c r="S83"/>
  <c r="AN269" i="5" s="1"/>
  <c r="L83" i="2"/>
  <c r="AN175" i="5" s="1"/>
  <c r="G87" i="4"/>
  <c r="F85" i="5" s="1"/>
  <c r="G85" i="4"/>
  <c r="F83" i="5" s="1"/>
  <c r="G83" i="4"/>
  <c r="F81" i="5" s="1"/>
  <c r="G88" i="4"/>
  <c r="F86" i="5" s="1"/>
  <c r="G86" i="4"/>
  <c r="F84" i="5" s="1"/>
  <c r="G84" i="4"/>
  <c r="F82" i="5" s="1"/>
  <c r="GI82" i="4"/>
  <c r="F456" i="5" s="1"/>
  <c r="EP82" i="4"/>
  <c r="F362" i="5" s="1"/>
  <c r="CW82" i="4"/>
  <c r="F268" i="5" s="1"/>
  <c r="B70" i="4"/>
  <c r="AA83" i="2"/>
  <c r="AH83"/>
  <c r="M83"/>
  <c r="T83"/>
  <c r="D75" i="1"/>
  <c r="B75" s="1"/>
  <c r="G69" i="4"/>
  <c r="F67" i="5" s="1"/>
  <c r="AN363"/>
  <c r="AN457"/>
  <c r="H82" i="4"/>
  <c r="L82"/>
  <c r="AB82"/>
  <c r="AN82"/>
  <c r="X82"/>
  <c r="AZ82"/>
  <c r="T82"/>
  <c r="AJ82"/>
  <c r="P82"/>
  <c r="AF82"/>
  <c r="C37"/>
  <c r="C50" s="1"/>
  <c r="C63" s="1"/>
  <c r="C76" s="1"/>
  <c r="C89" s="1"/>
  <c r="D23"/>
  <c r="D36" s="1"/>
  <c r="D49" s="1"/>
  <c r="D62" s="1"/>
  <c r="D75" s="1"/>
  <c r="D88" s="1"/>
  <c r="E107" i="1"/>
  <c r="AD31" i="6" s="1"/>
  <c r="D107" i="1"/>
  <c r="I82" i="4"/>
  <c r="F62" i="1" l="1"/>
  <c r="G61"/>
  <c r="L105"/>
  <c r="L104" s="1"/>
  <c r="K4" i="6"/>
  <c r="D11" i="4"/>
  <c r="B107" i="1"/>
  <c r="AF31" i="6"/>
  <c r="AH31"/>
  <c r="AJ31"/>
  <c r="I87" i="4"/>
  <c r="I85"/>
  <c r="I83"/>
  <c r="I88"/>
  <c r="I86"/>
  <c r="I84"/>
  <c r="GK82"/>
  <c r="HR82" s="1"/>
  <c r="ER82"/>
  <c r="FY82" s="1"/>
  <c r="CY82"/>
  <c r="EF82" s="1"/>
  <c r="FS82"/>
  <c r="FK82"/>
  <c r="FC82"/>
  <c r="EU82"/>
  <c r="FW82"/>
  <c r="FO82"/>
  <c r="FG82"/>
  <c r="EY82"/>
  <c r="H84"/>
  <c r="GI84"/>
  <c r="F458" i="5" s="1"/>
  <c r="EP84" i="4"/>
  <c r="CW84"/>
  <c r="F270" i="5" s="1"/>
  <c r="H88" i="4"/>
  <c r="GI88"/>
  <c r="F462" i="5" s="1"/>
  <c r="EP88" i="4"/>
  <c r="CW88"/>
  <c r="F274" i="5" s="1"/>
  <c r="H83" i="4"/>
  <c r="GI83"/>
  <c r="F457" i="5" s="1"/>
  <c r="EP83" i="4"/>
  <c r="CW83"/>
  <c r="F269" i="5" s="1"/>
  <c r="H87" i="4"/>
  <c r="GI87"/>
  <c r="F461" i="5" s="1"/>
  <c r="EP87" i="4"/>
  <c r="CW87"/>
  <c r="F273" i="5" s="1"/>
  <c r="AR80"/>
  <c r="GJ82" i="4"/>
  <c r="AR456" i="5" s="1"/>
  <c r="EQ82" i="4"/>
  <c r="CX82"/>
  <c r="AR268" i="5" s="1"/>
  <c r="G76" i="4"/>
  <c r="F74" i="5" s="1"/>
  <c r="G74" i="4"/>
  <c r="F72" i="5" s="1"/>
  <c r="D79" s="1"/>
  <c r="G72" i="4"/>
  <c r="F70" i="5" s="1"/>
  <c r="G70" i="4"/>
  <c r="F68" i="5" s="1"/>
  <c r="G75" i="4"/>
  <c r="F73" i="5" s="1"/>
  <c r="G73" i="4"/>
  <c r="F71" i="5" s="1"/>
  <c r="D78" s="1"/>
  <c r="G71" i="4"/>
  <c r="F69" i="5" s="1"/>
  <c r="GI69" i="4"/>
  <c r="F443" i="5" s="1"/>
  <c r="EP69" i="4"/>
  <c r="CW69"/>
  <c r="F255" i="5" s="1"/>
  <c r="B83" i="4"/>
  <c r="ED82"/>
  <c r="DV82"/>
  <c r="DN82"/>
  <c r="DF82"/>
  <c r="DZ82"/>
  <c r="DR82"/>
  <c r="DJ82"/>
  <c r="DB82"/>
  <c r="HL82"/>
  <c r="HD82"/>
  <c r="GV82"/>
  <c r="GN82"/>
  <c r="HP82"/>
  <c r="HH82"/>
  <c r="GZ82"/>
  <c r="GR82"/>
  <c r="H86"/>
  <c r="GI86"/>
  <c r="EP86"/>
  <c r="F366" i="5" s="1"/>
  <c r="CW86" i="4"/>
  <c r="H85"/>
  <c r="GI85"/>
  <c r="EP85"/>
  <c r="F365" i="5" s="1"/>
  <c r="CW85" i="4"/>
  <c r="G89"/>
  <c r="F87" i="5" s="1"/>
  <c r="BE82" i="4"/>
  <c r="BI82"/>
  <c r="BM82"/>
  <c r="BQ82"/>
  <c r="BU82"/>
  <c r="BY82"/>
  <c r="CC82"/>
  <c r="CG82"/>
  <c r="CK82"/>
  <c r="F174" i="5"/>
  <c r="X89" i="4"/>
  <c r="AN89"/>
  <c r="L89"/>
  <c r="AB89"/>
  <c r="P89"/>
  <c r="AF89"/>
  <c r="AZ89"/>
  <c r="T89"/>
  <c r="AJ89"/>
  <c r="C38"/>
  <c r="C51" s="1"/>
  <c r="C64" s="1"/>
  <c r="C77" s="1"/>
  <c r="C90" s="1"/>
  <c r="AR86" i="5"/>
  <c r="F368"/>
  <c r="L88" i="4"/>
  <c r="AB88"/>
  <c r="P88"/>
  <c r="AF88"/>
  <c r="AZ88"/>
  <c r="T88"/>
  <c r="AJ88"/>
  <c r="X88"/>
  <c r="AN88"/>
  <c r="X84"/>
  <c r="AN84"/>
  <c r="T84"/>
  <c r="AJ84"/>
  <c r="AR82" i="5"/>
  <c r="P84" i="4"/>
  <c r="AF84"/>
  <c r="F364" i="5"/>
  <c r="AZ84" i="4"/>
  <c r="L84"/>
  <c r="AB84"/>
  <c r="Y82"/>
  <c r="AO82"/>
  <c r="AR362" i="5"/>
  <c r="U82" i="4"/>
  <c r="AK82"/>
  <c r="BA82"/>
  <c r="Q82"/>
  <c r="AG82"/>
  <c r="M82"/>
  <c r="AC82"/>
  <c r="AR83" i="5"/>
  <c r="F459"/>
  <c r="T85" i="4"/>
  <c r="AJ85"/>
  <c r="AZ85"/>
  <c r="P85"/>
  <c r="AF85"/>
  <c r="L85"/>
  <c r="AB85"/>
  <c r="F271" i="5"/>
  <c r="X85" i="4"/>
  <c r="AN85"/>
  <c r="D81" i="5"/>
  <c r="G81" s="1"/>
  <c r="D75"/>
  <c r="D73"/>
  <c r="P69" i="4"/>
  <c r="AF69"/>
  <c r="L69"/>
  <c r="AB69"/>
  <c r="H69"/>
  <c r="AZ69"/>
  <c r="D80" i="5"/>
  <c r="D77"/>
  <c r="X69" i="4"/>
  <c r="AN69"/>
  <c r="T69"/>
  <c r="AJ69"/>
  <c r="F349" i="5"/>
  <c r="G56" i="4"/>
  <c r="F54" i="5" s="1"/>
  <c r="D76" i="1"/>
  <c r="B76" s="1"/>
  <c r="T87" i="4"/>
  <c r="AJ87"/>
  <c r="P87"/>
  <c r="AF87"/>
  <c r="F367" i="5"/>
  <c r="L87" i="4"/>
  <c r="AB87"/>
  <c r="AR85" i="5"/>
  <c r="X87" i="4"/>
  <c r="AN87"/>
  <c r="AZ87"/>
  <c r="AR81" i="5"/>
  <c r="AZ83" i="4"/>
  <c r="L83"/>
  <c r="AB83"/>
  <c r="X83"/>
  <c r="AN83"/>
  <c r="F363" i="5"/>
  <c r="T83" i="4"/>
  <c r="AJ83"/>
  <c r="P83"/>
  <c r="AF83"/>
  <c r="AR84" i="5"/>
  <c r="L86" i="4"/>
  <c r="AB86"/>
  <c r="P86"/>
  <c r="AF86"/>
  <c r="F460" i="5"/>
  <c r="AZ86" i="4"/>
  <c r="T86"/>
  <c r="AJ86"/>
  <c r="F272" i="5"/>
  <c r="X86" i="4"/>
  <c r="AN86"/>
  <c r="D74" i="2"/>
  <c r="B447" i="5"/>
  <c r="B165"/>
  <c r="E73" i="2"/>
  <c r="B353" i="5"/>
  <c r="B259"/>
  <c r="AS82" i="4"/>
  <c r="N105" i="1"/>
  <c r="B74" i="15" s="1"/>
  <c r="G108" i="1"/>
  <c r="D12" i="4" s="1"/>
  <c r="D108" i="1"/>
  <c r="E108"/>
  <c r="BB82" i="4"/>
  <c r="CM82" s="1"/>
  <c r="AP82"/>
  <c r="AU82" s="1"/>
  <c r="D24"/>
  <c r="D37" s="1"/>
  <c r="D50" s="1"/>
  <c r="D63" s="1"/>
  <c r="D76" s="1"/>
  <c r="D89" s="1"/>
  <c r="I89" s="1"/>
  <c r="I69" l="1"/>
  <c r="I76" s="1"/>
  <c r="G62" i="1"/>
  <c r="F63"/>
  <c r="M105"/>
  <c r="F73" i="2" s="1"/>
  <c r="AH73" s="1"/>
  <c r="AU29" i="6"/>
  <c r="AU40"/>
  <c r="B21"/>
  <c r="B19"/>
  <c r="B23"/>
  <c r="B20"/>
  <c r="B22"/>
  <c r="B18"/>
  <c r="B108" i="1"/>
  <c r="AH32" i="6"/>
  <c r="AH42"/>
  <c r="BF3"/>
  <c r="AD42"/>
  <c r="AD53" s="1"/>
  <c r="AD64" s="1"/>
  <c r="AD75" s="1"/>
  <c r="AD32"/>
  <c r="E74" i="15"/>
  <c r="X8" s="1"/>
  <c r="C74"/>
  <c r="T8" s="1"/>
  <c r="D74"/>
  <c r="V8" s="1"/>
  <c r="B75"/>
  <c r="F74"/>
  <c r="Z8" s="1"/>
  <c r="AJ32" i="6"/>
  <c r="AJ42"/>
  <c r="BF4"/>
  <c r="AF32"/>
  <c r="AF42"/>
  <c r="AF53" s="1"/>
  <c r="AF64" s="1"/>
  <c r="AF75" s="1"/>
  <c r="AN71" i="5"/>
  <c r="AG73" i="2"/>
  <c r="AN447" i="5" s="1"/>
  <c r="Z73" i="2"/>
  <c r="S73"/>
  <c r="AN259" i="5" s="1"/>
  <c r="L73" i="2"/>
  <c r="B72" i="5"/>
  <c r="AF74" i="2"/>
  <c r="Y74"/>
  <c r="B354" i="5" s="1"/>
  <c r="R74" i="2"/>
  <c r="K74"/>
  <c r="B166" i="5" s="1"/>
  <c r="E22" i="8"/>
  <c r="D76" i="5"/>
  <c r="GK89" i="4"/>
  <c r="HR89" s="1"/>
  <c r="ER89"/>
  <c r="FY89" s="1"/>
  <c r="CY89"/>
  <c r="EF89" s="1"/>
  <c r="G63"/>
  <c r="F61" i="5" s="1"/>
  <c r="D71" s="1"/>
  <c r="G71" s="1"/>
  <c r="G61" i="4"/>
  <c r="F59" i="5" s="1"/>
  <c r="G59" i="4"/>
  <c r="F57" i="5" s="1"/>
  <c r="G57" i="4"/>
  <c r="F55" i="5" s="1"/>
  <c r="G64" i="4"/>
  <c r="F62" i="5" s="1"/>
  <c r="G62" i="4"/>
  <c r="F60" i="5" s="1"/>
  <c r="D70" s="1"/>
  <c r="G60" i="4"/>
  <c r="F58" i="5" s="1"/>
  <c r="D68" s="1"/>
  <c r="G58" i="4"/>
  <c r="F56" i="5" s="1"/>
  <c r="D65" s="1"/>
  <c r="GI56" i="4"/>
  <c r="EP56"/>
  <c r="CW56"/>
  <c r="F242" i="5" s="1"/>
  <c r="AR67"/>
  <c r="GJ69" i="4"/>
  <c r="EQ69"/>
  <c r="AR349" i="5" s="1"/>
  <c r="CX69" i="4"/>
  <c r="AR255" i="5" s="1"/>
  <c r="G90" i="4"/>
  <c r="F88" i="5" s="1"/>
  <c r="H89" i="4"/>
  <c r="U89" s="1"/>
  <c r="GI89"/>
  <c r="EP89"/>
  <c r="CW89"/>
  <c r="DZ85"/>
  <c r="DR85"/>
  <c r="DJ85"/>
  <c r="DB85"/>
  <c r="ED85"/>
  <c r="DV85"/>
  <c r="DN85"/>
  <c r="DF85"/>
  <c r="HL85"/>
  <c r="HD85"/>
  <c r="GV85"/>
  <c r="GN85"/>
  <c r="HP85"/>
  <c r="HH85"/>
  <c r="GZ85"/>
  <c r="GR85"/>
  <c r="ED86"/>
  <c r="DV86"/>
  <c r="DN86"/>
  <c r="DF86"/>
  <c r="DZ86"/>
  <c r="DR86"/>
  <c r="DJ86"/>
  <c r="DB86"/>
  <c r="HL86"/>
  <c r="HD86"/>
  <c r="GV86"/>
  <c r="GN86"/>
  <c r="HP86"/>
  <c r="HH86"/>
  <c r="GZ86"/>
  <c r="GR86"/>
  <c r="DZ69"/>
  <c r="DR69"/>
  <c r="DJ69"/>
  <c r="DB69"/>
  <c r="ED69"/>
  <c r="DV69"/>
  <c r="DN69"/>
  <c r="DF69"/>
  <c r="HL69"/>
  <c r="HD69"/>
  <c r="GV69"/>
  <c r="GN69"/>
  <c r="HP69"/>
  <c r="HH69"/>
  <c r="GZ69"/>
  <c r="GR69"/>
  <c r="H73"/>
  <c r="AR71" i="5" s="1"/>
  <c r="AP78" s="1"/>
  <c r="GI73" i="4"/>
  <c r="F447" i="5" s="1"/>
  <c r="D454" s="1"/>
  <c r="EP73" i="4"/>
  <c r="CW73"/>
  <c r="H72"/>
  <c r="AR70" i="5" s="1"/>
  <c r="AP77" s="1"/>
  <c r="GI72" i="4"/>
  <c r="F446" i="5" s="1"/>
  <c r="D453" s="1"/>
  <c r="EP72" i="4"/>
  <c r="F352" i="5" s="1"/>
  <c r="D359" s="1"/>
  <c r="CW72" i="4"/>
  <c r="F258" i="5" s="1"/>
  <c r="D265" s="1"/>
  <c r="H76" i="4"/>
  <c r="AR74" i="5" s="1"/>
  <c r="AP81" s="1"/>
  <c r="AS81" s="1"/>
  <c r="GI76" i="4"/>
  <c r="EP76"/>
  <c r="CW76"/>
  <c r="EA82"/>
  <c r="DS82"/>
  <c r="DK82"/>
  <c r="DC82"/>
  <c r="EE82"/>
  <c r="DW82"/>
  <c r="DO82"/>
  <c r="DG82"/>
  <c r="HM82"/>
  <c r="HE82"/>
  <c r="GW82"/>
  <c r="GO82"/>
  <c r="HQ82"/>
  <c r="HI82"/>
  <c r="HA82"/>
  <c r="GS82"/>
  <c r="ED87"/>
  <c r="DV87"/>
  <c r="DN87"/>
  <c r="DF87"/>
  <c r="DZ87"/>
  <c r="DR87"/>
  <c r="DJ87"/>
  <c r="DB87"/>
  <c r="HL87"/>
  <c r="HD87"/>
  <c r="GV87"/>
  <c r="GN87"/>
  <c r="HP87"/>
  <c r="HH87"/>
  <c r="GZ87"/>
  <c r="GR87"/>
  <c r="ED83"/>
  <c r="DV83"/>
  <c r="DN83"/>
  <c r="DF83"/>
  <c r="DZ83"/>
  <c r="DR83"/>
  <c r="DJ83"/>
  <c r="DB83"/>
  <c r="HL83"/>
  <c r="HD83"/>
  <c r="GV83"/>
  <c r="GN83"/>
  <c r="HP83"/>
  <c r="HH83"/>
  <c r="GZ83"/>
  <c r="GR83"/>
  <c r="DZ88"/>
  <c r="DR88"/>
  <c r="DJ88"/>
  <c r="DB88"/>
  <c r="ED88"/>
  <c r="DV88"/>
  <c r="DN88"/>
  <c r="DF88"/>
  <c r="HL88"/>
  <c r="HD88"/>
  <c r="GV88"/>
  <c r="GN88"/>
  <c r="HP88"/>
  <c r="HH88"/>
  <c r="GZ88"/>
  <c r="GR88"/>
  <c r="DZ84"/>
  <c r="DR84"/>
  <c r="DJ84"/>
  <c r="DB84"/>
  <c r="ED84"/>
  <c r="DV84"/>
  <c r="DN84"/>
  <c r="DF84"/>
  <c r="HL84"/>
  <c r="HD84"/>
  <c r="GV84"/>
  <c r="GN84"/>
  <c r="HP84"/>
  <c r="HH84"/>
  <c r="GZ84"/>
  <c r="GR84"/>
  <c r="GK86"/>
  <c r="HR86" s="1"/>
  <c r="ER86"/>
  <c r="FY86" s="1"/>
  <c r="CY86"/>
  <c r="EF86" s="1"/>
  <c r="GK85"/>
  <c r="HR85" s="1"/>
  <c r="ER85"/>
  <c r="FY85" s="1"/>
  <c r="CY85"/>
  <c r="EF85" s="1"/>
  <c r="G77"/>
  <c r="F75" i="5" s="1"/>
  <c r="I74" i="4"/>
  <c r="I72"/>
  <c r="I70"/>
  <c r="I75"/>
  <c r="I73"/>
  <c r="I71"/>
  <c r="GK69"/>
  <c r="HR69" s="1"/>
  <c r="ER69"/>
  <c r="FY69" s="1"/>
  <c r="CY69"/>
  <c r="EF69" s="1"/>
  <c r="FS85"/>
  <c r="FK85"/>
  <c r="FC85"/>
  <c r="EU85"/>
  <c r="FW85"/>
  <c r="FO85"/>
  <c r="FG85"/>
  <c r="EY85"/>
  <c r="GJ85"/>
  <c r="EQ85"/>
  <c r="AR365" i="5" s="1"/>
  <c r="CX85" i="4"/>
  <c r="FS86"/>
  <c r="FK86"/>
  <c r="FC86"/>
  <c r="EU86"/>
  <c r="FW86"/>
  <c r="FO86"/>
  <c r="FG86"/>
  <c r="EY86"/>
  <c r="GJ86"/>
  <c r="AR460" i="5" s="1"/>
  <c r="EQ86" i="4"/>
  <c r="AR366" i="5" s="1"/>
  <c r="CX86" i="4"/>
  <c r="AR272" i="5" s="1"/>
  <c r="FS69" i="4"/>
  <c r="FK69"/>
  <c r="FC69"/>
  <c r="EU69"/>
  <c r="FW69"/>
  <c r="FO69"/>
  <c r="FG69"/>
  <c r="EY69"/>
  <c r="H71"/>
  <c r="AR69" i="5" s="1"/>
  <c r="AP75" s="1"/>
  <c r="GI71" i="4"/>
  <c r="F445" i="5" s="1"/>
  <c r="D451" s="1"/>
  <c r="EP71" i="4"/>
  <c r="F351" i="5" s="1"/>
  <c r="D357" s="1"/>
  <c r="CW71" i="4"/>
  <c r="F257" i="5" s="1"/>
  <c r="D263" s="1"/>
  <c r="H75" i="4"/>
  <c r="AR73" i="5" s="1"/>
  <c r="AP80" s="1"/>
  <c r="GI75" i="4"/>
  <c r="F449" i="5" s="1"/>
  <c r="D456" s="1"/>
  <c r="EP75" i="4"/>
  <c r="F355" i="5" s="1"/>
  <c r="D362" s="1"/>
  <c r="CW75" i="4"/>
  <c r="F261" i="5" s="1"/>
  <c r="D268" s="1"/>
  <c r="H70" i="4"/>
  <c r="AR68" i="5" s="1"/>
  <c r="AP73" s="1"/>
  <c r="GI70" i="4"/>
  <c r="F444" i="5" s="1"/>
  <c r="D449" s="1"/>
  <c r="EP70" i="4"/>
  <c r="F350" i="5" s="1"/>
  <c r="D355" s="1"/>
  <c r="CW70" i="4"/>
  <c r="F256" i="5" s="1"/>
  <c r="D261" s="1"/>
  <c r="H74" i="4"/>
  <c r="AR72" i="5" s="1"/>
  <c r="AP79" s="1"/>
  <c r="GI74" i="4"/>
  <c r="F448" i="5" s="1"/>
  <c r="D455" s="1"/>
  <c r="EP74" i="4"/>
  <c r="F354" i="5" s="1"/>
  <c r="D361" s="1"/>
  <c r="CW74" i="4"/>
  <c r="F260" i="5" s="1"/>
  <c r="D267" s="1"/>
  <c r="FT82" i="4"/>
  <c r="FL82"/>
  <c r="FD82"/>
  <c r="EV82"/>
  <c r="FX82"/>
  <c r="FP82"/>
  <c r="FH82"/>
  <c r="EZ82"/>
  <c r="FS87"/>
  <c r="FK87"/>
  <c r="FC87"/>
  <c r="EU87"/>
  <c r="FW87"/>
  <c r="FO87"/>
  <c r="FG87"/>
  <c r="EY87"/>
  <c r="GJ87"/>
  <c r="AR461" i="5" s="1"/>
  <c r="EQ87" i="4"/>
  <c r="AR367" i="5" s="1"/>
  <c r="CX87" i="4"/>
  <c r="AR273" i="5" s="1"/>
  <c r="FS83" i="4"/>
  <c r="FK83"/>
  <c r="FC83"/>
  <c r="EU83"/>
  <c r="FW83"/>
  <c r="FO83"/>
  <c r="FG83"/>
  <c r="EY83"/>
  <c r="GJ83"/>
  <c r="AR457" i="5" s="1"/>
  <c r="EQ83" i="4"/>
  <c r="AR363" i="5" s="1"/>
  <c r="CX83" i="4"/>
  <c r="AR269" i="5" s="1"/>
  <c r="FS88" i="4"/>
  <c r="FK88"/>
  <c r="FC88"/>
  <c r="EU88"/>
  <c r="FW88"/>
  <c r="FO88"/>
  <c r="FG88"/>
  <c r="EY88"/>
  <c r="GJ88"/>
  <c r="AR462" i="5" s="1"/>
  <c r="EQ88" i="4"/>
  <c r="AR368" i="5" s="1"/>
  <c r="CX88" i="4"/>
  <c r="AR274" i="5" s="1"/>
  <c r="FS84" i="4"/>
  <c r="FK84"/>
  <c r="FC84"/>
  <c r="EU84"/>
  <c r="FW84"/>
  <c r="FO84"/>
  <c r="FG84"/>
  <c r="EY84"/>
  <c r="GJ84"/>
  <c r="AR458" i="5" s="1"/>
  <c r="EQ84" i="4"/>
  <c r="AR364" i="5" s="1"/>
  <c r="CX84" i="4"/>
  <c r="AR270" i="5" s="1"/>
  <c r="GK84" i="4"/>
  <c r="HR84" s="1"/>
  <c r="ER84"/>
  <c r="FY84" s="1"/>
  <c r="CY84"/>
  <c r="EF84" s="1"/>
  <c r="GK88"/>
  <c r="HR88" s="1"/>
  <c r="ER88"/>
  <c r="FY88" s="1"/>
  <c r="CY88"/>
  <c r="EF88" s="1"/>
  <c r="GK83"/>
  <c r="HR83" s="1"/>
  <c r="CY83"/>
  <c r="EF83" s="1"/>
  <c r="ER83"/>
  <c r="FY83" s="1"/>
  <c r="GK87"/>
  <c r="HR87" s="1"/>
  <c r="CY87"/>
  <c r="EF87" s="1"/>
  <c r="ER87"/>
  <c r="FY87" s="1"/>
  <c r="BE86"/>
  <c r="BI86"/>
  <c r="BM86"/>
  <c r="BQ86"/>
  <c r="BU86"/>
  <c r="BY86"/>
  <c r="CC86"/>
  <c r="CG86"/>
  <c r="CK86"/>
  <c r="BE83"/>
  <c r="BI83"/>
  <c r="BM83"/>
  <c r="BQ83"/>
  <c r="BU83"/>
  <c r="BY83"/>
  <c r="CC83"/>
  <c r="CG83"/>
  <c r="CK83"/>
  <c r="BE69"/>
  <c r="BI69"/>
  <c r="BM69"/>
  <c r="BQ69"/>
  <c r="BU69"/>
  <c r="BY69"/>
  <c r="CC69"/>
  <c r="CG69"/>
  <c r="CK69"/>
  <c r="BE85"/>
  <c r="BI85"/>
  <c r="BM85"/>
  <c r="BQ85"/>
  <c r="BU85"/>
  <c r="BY85"/>
  <c r="CC85"/>
  <c r="CG85"/>
  <c r="CK85"/>
  <c r="BE88"/>
  <c r="BI88"/>
  <c r="BM88"/>
  <c r="BQ88"/>
  <c r="BU88"/>
  <c r="BY88"/>
  <c r="CC88"/>
  <c r="CG88"/>
  <c r="CK88"/>
  <c r="BE87"/>
  <c r="BI87"/>
  <c r="BM87"/>
  <c r="BQ87"/>
  <c r="BU87"/>
  <c r="BY87"/>
  <c r="CC87"/>
  <c r="CG87"/>
  <c r="CK87"/>
  <c r="BF82"/>
  <c r="BJ82"/>
  <c r="BN82"/>
  <c r="BR82"/>
  <c r="BV82"/>
  <c r="BZ82"/>
  <c r="CD82"/>
  <c r="CH82"/>
  <c r="CL82"/>
  <c r="BE84"/>
  <c r="BI84"/>
  <c r="BM84"/>
  <c r="BQ84"/>
  <c r="BU84"/>
  <c r="BY84"/>
  <c r="CC84"/>
  <c r="CG84"/>
  <c r="CK84"/>
  <c r="BE89"/>
  <c r="BI89"/>
  <c r="BM89"/>
  <c r="BQ89"/>
  <c r="BU89"/>
  <c r="BY89"/>
  <c r="CC89"/>
  <c r="CG89"/>
  <c r="CK89"/>
  <c r="AA73" i="2"/>
  <c r="BM82" i="6"/>
  <c r="BO82" s="1"/>
  <c r="F161" i="5"/>
  <c r="F178"/>
  <c r="F177"/>
  <c r="F181"/>
  <c r="F179"/>
  <c r="AR174"/>
  <c r="F180"/>
  <c r="F175"/>
  <c r="F176"/>
  <c r="GB82" i="4"/>
  <c r="D74" i="5"/>
  <c r="AS84" i="4"/>
  <c r="D77" i="1"/>
  <c r="B77" s="1"/>
  <c r="G43" i="4"/>
  <c r="F41" i="5" s="1"/>
  <c r="L72" i="4"/>
  <c r="AB72"/>
  <c r="P72"/>
  <c r="AF72"/>
  <c r="T72"/>
  <c r="AJ72"/>
  <c r="X72"/>
  <c r="AN72"/>
  <c r="AZ72"/>
  <c r="AZ75"/>
  <c r="X75"/>
  <c r="AN75"/>
  <c r="L75"/>
  <c r="AB75"/>
  <c r="P75"/>
  <c r="AF75"/>
  <c r="T75"/>
  <c r="AJ75"/>
  <c r="Q69"/>
  <c r="AG69"/>
  <c r="BA69"/>
  <c r="U69"/>
  <c r="AK69"/>
  <c r="Y69"/>
  <c r="AO69"/>
  <c r="M69"/>
  <c r="AC69"/>
  <c r="AR443" i="5"/>
  <c r="T71" i="4"/>
  <c r="AJ71"/>
  <c r="AZ71"/>
  <c r="X71"/>
  <c r="AN71"/>
  <c r="L71"/>
  <c r="AB71"/>
  <c r="P71"/>
  <c r="AF71"/>
  <c r="P74"/>
  <c r="AF74"/>
  <c r="L74"/>
  <c r="AB74"/>
  <c r="AZ74"/>
  <c r="X74"/>
  <c r="AN74"/>
  <c r="T74"/>
  <c r="AJ74"/>
  <c r="Y84"/>
  <c r="AO84"/>
  <c r="U84"/>
  <c r="AK84"/>
  <c r="BA84"/>
  <c r="Q84"/>
  <c r="AG84"/>
  <c r="M84"/>
  <c r="AC84"/>
  <c r="BA88"/>
  <c r="M88"/>
  <c r="AC88"/>
  <c r="Q88"/>
  <c r="AG88"/>
  <c r="U88"/>
  <c r="AK88"/>
  <c r="Y88"/>
  <c r="AO88"/>
  <c r="AF90"/>
  <c r="L90"/>
  <c r="AB90"/>
  <c r="AZ90"/>
  <c r="X90"/>
  <c r="AN90"/>
  <c r="T90"/>
  <c r="AJ90"/>
  <c r="Y89"/>
  <c r="AS83"/>
  <c r="AS69"/>
  <c r="AS85"/>
  <c r="AT82"/>
  <c r="EI82"/>
  <c r="AN165" i="5"/>
  <c r="AN353"/>
  <c r="E74" i="2"/>
  <c r="B448" i="5"/>
  <c r="D75" i="2"/>
  <c r="B260" i="5"/>
  <c r="Y86" i="4"/>
  <c r="AO86"/>
  <c r="M86"/>
  <c r="AC86"/>
  <c r="BA86"/>
  <c r="Q86"/>
  <c r="AG86"/>
  <c r="U86"/>
  <c r="AK86"/>
  <c r="U83"/>
  <c r="AK83"/>
  <c r="Q83"/>
  <c r="AG83"/>
  <c r="BA83"/>
  <c r="M83"/>
  <c r="AC83"/>
  <c r="Y83"/>
  <c r="AO83"/>
  <c r="U87"/>
  <c r="AK87"/>
  <c r="BA87"/>
  <c r="Y87"/>
  <c r="AO87"/>
  <c r="M87"/>
  <c r="AC87"/>
  <c r="Q87"/>
  <c r="AG87"/>
  <c r="B343" i="5"/>
  <c r="B155"/>
  <c r="B437"/>
  <c r="D64" i="2"/>
  <c r="E63"/>
  <c r="B249" i="5"/>
  <c r="D69"/>
  <c r="D67"/>
  <c r="D63"/>
  <c r="P56" i="4"/>
  <c r="AF56"/>
  <c r="F430" i="5"/>
  <c r="F336"/>
  <c r="T56" i="4"/>
  <c r="AJ56"/>
  <c r="AZ56"/>
  <c r="X56"/>
  <c r="AN56"/>
  <c r="H56"/>
  <c r="L56"/>
  <c r="AB56"/>
  <c r="F259" i="5"/>
  <c r="D266" s="1"/>
  <c r="F353"/>
  <c r="D360" s="1"/>
  <c r="L73" i="4"/>
  <c r="AF73"/>
  <c r="P73"/>
  <c r="AJ73"/>
  <c r="AZ73"/>
  <c r="X73"/>
  <c r="AN73"/>
  <c r="T73"/>
  <c r="AB73"/>
  <c r="P70"/>
  <c r="AF70"/>
  <c r="L70"/>
  <c r="AB70"/>
  <c r="AZ70"/>
  <c r="X70"/>
  <c r="AN70"/>
  <c r="T70"/>
  <c r="AJ70"/>
  <c r="F356" i="5"/>
  <c r="D363" s="1"/>
  <c r="G363" s="1"/>
  <c r="X76" i="4"/>
  <c r="AN76"/>
  <c r="L76"/>
  <c r="AB76"/>
  <c r="F262" i="5"/>
  <c r="D269" s="1"/>
  <c r="G269" s="1"/>
  <c r="AZ76" i="4"/>
  <c r="P76"/>
  <c r="AF76"/>
  <c r="F450" i="5"/>
  <c r="D457" s="1"/>
  <c r="G457" s="1"/>
  <c r="T76" i="4"/>
  <c r="AJ76"/>
  <c r="BA85"/>
  <c r="AR271" i="5"/>
  <c r="Q85" i="4"/>
  <c r="AG85"/>
  <c r="M85"/>
  <c r="AC85"/>
  <c r="AR459" i="5"/>
  <c r="Y85" i="4"/>
  <c r="AO85"/>
  <c r="U85"/>
  <c r="AK85"/>
  <c r="C39"/>
  <c r="C52" s="1"/>
  <c r="C65" s="1"/>
  <c r="C78" s="1"/>
  <c r="G78" s="1"/>
  <c r="F76" i="5" s="1"/>
  <c r="AS86" i="4"/>
  <c r="AS87"/>
  <c r="HU82"/>
  <c r="CP82"/>
  <c r="AS88"/>
  <c r="AS89"/>
  <c r="BB89"/>
  <c r="CM89" s="1"/>
  <c r="AP89"/>
  <c r="AU89" s="1"/>
  <c r="F22" i="8"/>
  <c r="CR82" i="4"/>
  <c r="HW82"/>
  <c r="BB86"/>
  <c r="CM86" s="1"/>
  <c r="AP86"/>
  <c r="AU86" s="1"/>
  <c r="BB88"/>
  <c r="CM88" s="1"/>
  <c r="AP88"/>
  <c r="AU88" s="1"/>
  <c r="BB85"/>
  <c r="CM85" s="1"/>
  <c r="AP85"/>
  <c r="AU85" s="1"/>
  <c r="D25"/>
  <c r="D38" s="1"/>
  <c r="D51" s="1"/>
  <c r="D64" s="1"/>
  <c r="D77" s="1"/>
  <c r="D90" s="1"/>
  <c r="I90" s="1"/>
  <c r="L103" i="1"/>
  <c r="I56" i="4"/>
  <c r="N104" i="1"/>
  <c r="B64" i="15" s="1"/>
  <c r="M104" i="1"/>
  <c r="F63" i="2" s="1"/>
  <c r="GD82" i="4"/>
  <c r="EK82"/>
  <c r="BB87"/>
  <c r="CM87" s="1"/>
  <c r="AP87"/>
  <c r="AU87" s="1"/>
  <c r="BB84"/>
  <c r="CM84" s="1"/>
  <c r="AP84"/>
  <c r="AU84" s="1"/>
  <c r="AP83"/>
  <c r="AU83" s="1"/>
  <c r="BB83"/>
  <c r="CM83" s="1"/>
  <c r="G109" i="1"/>
  <c r="D13" i="4" s="1"/>
  <c r="D109" i="1"/>
  <c r="E109"/>
  <c r="BB69" i="4"/>
  <c r="CM69" s="1"/>
  <c r="AP69"/>
  <c r="AU69" s="1"/>
  <c r="M73" i="2" l="1"/>
  <c r="AG89" i="4"/>
  <c r="F64" i="1"/>
  <c r="G64" s="1"/>
  <c r="G63"/>
  <c r="M89" i="4"/>
  <c r="AK89"/>
  <c r="AP76" i="5"/>
  <c r="K105" i="1"/>
  <c r="J105" s="1"/>
  <c r="F35" i="6" s="1"/>
  <c r="F74" i="2"/>
  <c r="T73"/>
  <c r="D452" i="5"/>
  <c r="AO89" i="4"/>
  <c r="AC89"/>
  <c r="BA89"/>
  <c r="Q89"/>
  <c r="D450" i="5"/>
  <c r="P90" i="4"/>
  <c r="AS90" s="1"/>
  <c r="B109" i="1"/>
  <c r="D262" i="5"/>
  <c r="AP74"/>
  <c r="AD71"/>
  <c r="BI72" i="6"/>
  <c r="AJ43"/>
  <c r="AJ54" s="1"/>
  <c r="AJ65" s="1"/>
  <c r="AJ76" s="1"/>
  <c r="AJ33"/>
  <c r="E75" i="15"/>
  <c r="B76"/>
  <c r="D75"/>
  <c r="C75"/>
  <c r="F75"/>
  <c r="T50"/>
  <c r="T22"/>
  <c r="T64"/>
  <c r="T36"/>
  <c r="AD33" i="6"/>
  <c r="AD43"/>
  <c r="AD54" s="1"/>
  <c r="AD65" s="1"/>
  <c r="AD76" s="1"/>
  <c r="AH33"/>
  <c r="AH43"/>
  <c r="AH54" s="1"/>
  <c r="AH65" s="1"/>
  <c r="AH76" s="1"/>
  <c r="I7" i="8"/>
  <c r="B65" i="15"/>
  <c r="C64"/>
  <c r="T6" s="1"/>
  <c r="D64"/>
  <c r="V6" s="1"/>
  <c r="E64"/>
  <c r="X6" s="1"/>
  <c r="F64"/>
  <c r="Z6" s="1"/>
  <c r="AF33" i="6"/>
  <c r="AF43"/>
  <c r="AF54" s="1"/>
  <c r="AF65" s="1"/>
  <c r="AF76" s="1"/>
  <c r="AJ53"/>
  <c r="BF16"/>
  <c r="Z50" i="15"/>
  <c r="Z22"/>
  <c r="Z64"/>
  <c r="Z36"/>
  <c r="V50"/>
  <c r="V22"/>
  <c r="V64"/>
  <c r="V36"/>
  <c r="X64"/>
  <c r="X36"/>
  <c r="X50"/>
  <c r="X22"/>
  <c r="AH53" i="6"/>
  <c r="BF15"/>
  <c r="B62" i="5"/>
  <c r="AF64" i="2"/>
  <c r="Y64"/>
  <c r="B344" i="5" s="1"/>
  <c r="R64" i="2"/>
  <c r="K64"/>
  <c r="B156" i="5" s="1"/>
  <c r="B73"/>
  <c r="AF75" i="2"/>
  <c r="B449" i="5" s="1"/>
  <c r="G449" s="1"/>
  <c r="Y75" i="2"/>
  <c r="R75"/>
  <c r="K75"/>
  <c r="AN61" i="5"/>
  <c r="AG63" i="2"/>
  <c r="Z63"/>
  <c r="S63"/>
  <c r="L63"/>
  <c r="AN155" i="5" s="1"/>
  <c r="AN72"/>
  <c r="AG74" i="2"/>
  <c r="Z74"/>
  <c r="S74"/>
  <c r="AN260" i="5" s="1"/>
  <c r="L74" i="2"/>
  <c r="G22" i="8"/>
  <c r="B31" s="1"/>
  <c r="E23"/>
  <c r="Z81" i="5"/>
  <c r="Z71"/>
  <c r="AH81"/>
  <c r="AD81"/>
  <c r="I63" i="4"/>
  <c r="I61"/>
  <c r="I59"/>
  <c r="I57"/>
  <c r="I64"/>
  <c r="I62"/>
  <c r="I60"/>
  <c r="I58"/>
  <c r="GK56"/>
  <c r="HR56" s="1"/>
  <c r="ER56"/>
  <c r="FY56" s="1"/>
  <c r="CY56"/>
  <c r="EF56" s="1"/>
  <c r="G52"/>
  <c r="F50" i="5" s="1"/>
  <c r="G50" i="4"/>
  <c r="F48" i="5" s="1"/>
  <c r="V81" s="1"/>
  <c r="G48" i="4"/>
  <c r="F46" i="5" s="1"/>
  <c r="V71" s="1"/>
  <c r="G46" i="4"/>
  <c r="F44" i="5" s="1"/>
  <c r="G44" i="4"/>
  <c r="F42" i="5" s="1"/>
  <c r="G51" i="4"/>
  <c r="F49" i="5" s="1"/>
  <c r="G49" i="4"/>
  <c r="F47" i="5" s="1"/>
  <c r="G47" i="4"/>
  <c r="F45" i="5" s="1"/>
  <c r="G45" i="4"/>
  <c r="F43" i="5" s="1"/>
  <c r="GI43" i="4"/>
  <c r="EP43"/>
  <c r="CW43"/>
  <c r="FT84"/>
  <c r="FL84"/>
  <c r="FD84"/>
  <c r="EV84"/>
  <c r="FX84"/>
  <c r="FP84"/>
  <c r="FH84"/>
  <c r="EZ84"/>
  <c r="EE88"/>
  <c r="DW88"/>
  <c r="DO88"/>
  <c r="DG88"/>
  <c r="EA88"/>
  <c r="DS88"/>
  <c r="DK88"/>
  <c r="DC88"/>
  <c r="HM88"/>
  <c r="HE88"/>
  <c r="GW88"/>
  <c r="GO88"/>
  <c r="HQ88"/>
  <c r="HI88"/>
  <c r="HA88"/>
  <c r="GS88"/>
  <c r="FT83"/>
  <c r="FL83"/>
  <c r="FD83"/>
  <c r="EV83"/>
  <c r="FX83"/>
  <c r="FP83"/>
  <c r="FH83"/>
  <c r="EZ83"/>
  <c r="EA87"/>
  <c r="DS87"/>
  <c r="DK87"/>
  <c r="DC87"/>
  <c r="EE87"/>
  <c r="DW87"/>
  <c r="DO87"/>
  <c r="DG87"/>
  <c r="HM87"/>
  <c r="HE87"/>
  <c r="GW87"/>
  <c r="GO87"/>
  <c r="HQ87"/>
  <c r="HI87"/>
  <c r="HA87"/>
  <c r="GS87"/>
  <c r="FS74"/>
  <c r="FK74"/>
  <c r="FC74"/>
  <c r="EU74"/>
  <c r="FW74"/>
  <c r="FO74"/>
  <c r="FG74"/>
  <c r="EY74"/>
  <c r="GJ74"/>
  <c r="EQ74"/>
  <c r="CX74"/>
  <c r="AR260" i="5" s="1"/>
  <c r="AP267" s="1"/>
  <c r="FS70" i="4"/>
  <c r="FK70"/>
  <c r="FC70"/>
  <c r="EU70"/>
  <c r="FW70"/>
  <c r="FO70"/>
  <c r="FG70"/>
  <c r="EY70"/>
  <c r="GJ70"/>
  <c r="EQ70"/>
  <c r="CX70"/>
  <c r="FS75"/>
  <c r="FK75"/>
  <c r="FC75"/>
  <c r="EU75"/>
  <c r="FW75"/>
  <c r="FO75"/>
  <c r="FG75"/>
  <c r="EY75"/>
  <c r="GJ75"/>
  <c r="AR449" i="5" s="1"/>
  <c r="AP456" s="1"/>
  <c r="EQ75" i="4"/>
  <c r="CX75"/>
  <c r="FS71"/>
  <c r="FK71"/>
  <c r="FC71"/>
  <c r="EU71"/>
  <c r="FW71"/>
  <c r="FO71"/>
  <c r="FG71"/>
  <c r="EY71"/>
  <c r="GJ71"/>
  <c r="EQ71"/>
  <c r="CX71"/>
  <c r="FT86"/>
  <c r="FL86"/>
  <c r="FD86"/>
  <c r="EV86"/>
  <c r="FX86"/>
  <c r="FP86"/>
  <c r="FH86"/>
  <c r="EZ86"/>
  <c r="EE85"/>
  <c r="DW85"/>
  <c r="DO85"/>
  <c r="DG85"/>
  <c r="EA85"/>
  <c r="DS85"/>
  <c r="DK85"/>
  <c r="DC85"/>
  <c r="HM85"/>
  <c r="HE85"/>
  <c r="GW85"/>
  <c r="GO85"/>
  <c r="HQ85"/>
  <c r="HI85"/>
  <c r="HA85"/>
  <c r="GS85"/>
  <c r="GK71"/>
  <c r="HR71" s="1"/>
  <c r="CY71"/>
  <c r="EF71" s="1"/>
  <c r="ER71"/>
  <c r="FY71" s="1"/>
  <c r="GK75"/>
  <c r="HR75" s="1"/>
  <c r="CY75"/>
  <c r="EF75" s="1"/>
  <c r="ER75"/>
  <c r="FY75" s="1"/>
  <c r="GK70"/>
  <c r="HR70" s="1"/>
  <c r="ER70"/>
  <c r="FY70" s="1"/>
  <c r="CY70"/>
  <c r="EF70" s="1"/>
  <c r="GK74"/>
  <c r="HR74" s="1"/>
  <c r="ER74"/>
  <c r="FY74" s="1"/>
  <c r="CY74"/>
  <c r="EF74" s="1"/>
  <c r="H77"/>
  <c r="U77" s="1"/>
  <c r="GI77"/>
  <c r="EP77"/>
  <c r="CW77"/>
  <c r="DZ76"/>
  <c r="DR76"/>
  <c r="DJ76"/>
  <c r="DB76"/>
  <c r="ED76"/>
  <c r="DV76"/>
  <c r="DN76"/>
  <c r="DF76"/>
  <c r="HL76"/>
  <c r="HD76"/>
  <c r="GV76"/>
  <c r="GN76"/>
  <c r="HP76"/>
  <c r="HH76"/>
  <c r="GZ76"/>
  <c r="GR76"/>
  <c r="DZ72"/>
  <c r="DR72"/>
  <c r="DJ72"/>
  <c r="DB72"/>
  <c r="ED72"/>
  <c r="DV72"/>
  <c r="DN72"/>
  <c r="DF72"/>
  <c r="HL72"/>
  <c r="HD72"/>
  <c r="GV72"/>
  <c r="GN72"/>
  <c r="HP72"/>
  <c r="HH72"/>
  <c r="GZ72"/>
  <c r="GR72"/>
  <c r="DZ73"/>
  <c r="DR73"/>
  <c r="DJ73"/>
  <c r="DB73"/>
  <c r="ED73"/>
  <c r="DV73"/>
  <c r="DN73"/>
  <c r="DF73"/>
  <c r="HL73"/>
  <c r="HD73"/>
  <c r="GV73"/>
  <c r="GN73"/>
  <c r="HP73"/>
  <c r="HH73"/>
  <c r="GZ73"/>
  <c r="GR73"/>
  <c r="FS89"/>
  <c r="FK89"/>
  <c r="FC89"/>
  <c r="EU89"/>
  <c r="FW89"/>
  <c r="FO89"/>
  <c r="FG89"/>
  <c r="EY89"/>
  <c r="F369" i="5"/>
  <c r="GJ89" i="4"/>
  <c r="EQ89"/>
  <c r="CX89"/>
  <c r="AR87" i="5"/>
  <c r="BU81" s="1"/>
  <c r="FT69" i="4"/>
  <c r="FL69"/>
  <c r="FD69"/>
  <c r="EV69"/>
  <c r="FX69"/>
  <c r="FP69"/>
  <c r="FH69"/>
  <c r="EZ69"/>
  <c r="FS56"/>
  <c r="FK56"/>
  <c r="FC56"/>
  <c r="EU56"/>
  <c r="FW56"/>
  <c r="FO56"/>
  <c r="FG56"/>
  <c r="EY56"/>
  <c r="H58"/>
  <c r="GI58"/>
  <c r="F432" i="5" s="1"/>
  <c r="D441" s="1"/>
  <c r="EP58" i="4"/>
  <c r="CW58"/>
  <c r="H62"/>
  <c r="GI62"/>
  <c r="EP62"/>
  <c r="CW62"/>
  <c r="F248" i="5" s="1"/>
  <c r="D258" s="1"/>
  <c r="H57" i="4"/>
  <c r="GI57"/>
  <c r="EP57"/>
  <c r="CW57"/>
  <c r="F243" i="5" s="1"/>
  <c r="D251" s="1"/>
  <c r="H61" i="4"/>
  <c r="GI61"/>
  <c r="F435" i="5" s="1"/>
  <c r="D445" s="1"/>
  <c r="EP61" i="4"/>
  <c r="CW61"/>
  <c r="F247" i="5" s="1"/>
  <c r="D257" s="1"/>
  <c r="G65" i="4"/>
  <c r="F63" i="5" s="1"/>
  <c r="GK90" i="4"/>
  <c r="HR90" s="1"/>
  <c r="ER90"/>
  <c r="FY90" s="1"/>
  <c r="CY90"/>
  <c r="EF90" s="1"/>
  <c r="H78"/>
  <c r="GI78"/>
  <c r="EP78"/>
  <c r="CW78"/>
  <c r="AR54" i="5"/>
  <c r="GJ56" i="4"/>
  <c r="EQ56"/>
  <c r="CX56"/>
  <c r="AR242" i="5" s="1"/>
  <c r="EE84" i="4"/>
  <c r="DW84"/>
  <c r="DO84"/>
  <c r="DG84"/>
  <c r="EA84"/>
  <c r="DS84"/>
  <c r="DK84"/>
  <c r="DC84"/>
  <c r="HM84"/>
  <c r="HE84"/>
  <c r="GW84"/>
  <c r="GO84"/>
  <c r="HQ84"/>
  <c r="HI84"/>
  <c r="HA84"/>
  <c r="GS84"/>
  <c r="FT88"/>
  <c r="FL88"/>
  <c r="FD88"/>
  <c r="EV88"/>
  <c r="FX88"/>
  <c r="FP88"/>
  <c r="FH88"/>
  <c r="EZ88"/>
  <c r="EA83"/>
  <c r="DS83"/>
  <c r="DK83"/>
  <c r="DC83"/>
  <c r="EE83"/>
  <c r="DW83"/>
  <c r="DO83"/>
  <c r="DG83"/>
  <c r="HM83"/>
  <c r="HE83"/>
  <c r="GW83"/>
  <c r="GO83"/>
  <c r="HQ83"/>
  <c r="HI83"/>
  <c r="HA83"/>
  <c r="GS83"/>
  <c r="FT87"/>
  <c r="FL87"/>
  <c r="FD87"/>
  <c r="EV87"/>
  <c r="FX87"/>
  <c r="FP87"/>
  <c r="FH87"/>
  <c r="EZ87"/>
  <c r="ED74"/>
  <c r="DV74"/>
  <c r="DN74"/>
  <c r="DF74"/>
  <c r="DZ74"/>
  <c r="DR74"/>
  <c r="DJ74"/>
  <c r="DB74"/>
  <c r="HL74"/>
  <c r="HD74"/>
  <c r="GV74"/>
  <c r="GN74"/>
  <c r="HP74"/>
  <c r="HH74"/>
  <c r="GZ74"/>
  <c r="GR74"/>
  <c r="ED70"/>
  <c r="DV70"/>
  <c r="DN70"/>
  <c r="DF70"/>
  <c r="DZ70"/>
  <c r="DR70"/>
  <c r="DJ70"/>
  <c r="DB70"/>
  <c r="HL70"/>
  <c r="HD70"/>
  <c r="GV70"/>
  <c r="GN70"/>
  <c r="HP70"/>
  <c r="HH70"/>
  <c r="GZ70"/>
  <c r="GR70"/>
  <c r="ED75"/>
  <c r="DV75"/>
  <c r="DN75"/>
  <c r="DF75"/>
  <c r="DZ75"/>
  <c r="DR75"/>
  <c r="DJ75"/>
  <c r="DB75"/>
  <c r="HL75"/>
  <c r="HD75"/>
  <c r="GV75"/>
  <c r="GN75"/>
  <c r="HP75"/>
  <c r="HH75"/>
  <c r="GZ75"/>
  <c r="GR75"/>
  <c r="ED71"/>
  <c r="DV71"/>
  <c r="DN71"/>
  <c r="DF71"/>
  <c r="DZ71"/>
  <c r="DR71"/>
  <c r="DJ71"/>
  <c r="DB71"/>
  <c r="HL71"/>
  <c r="HD71"/>
  <c r="GV71"/>
  <c r="GN71"/>
  <c r="HP71"/>
  <c r="HH71"/>
  <c r="GZ71"/>
  <c r="GR71"/>
  <c r="EA86"/>
  <c r="DS86"/>
  <c r="DK86"/>
  <c r="DC86"/>
  <c r="EE86"/>
  <c r="DW86"/>
  <c r="DO86"/>
  <c r="DG86"/>
  <c r="HM86"/>
  <c r="HE86"/>
  <c r="GW86"/>
  <c r="GO86"/>
  <c r="HQ86"/>
  <c r="HI86"/>
  <c r="HA86"/>
  <c r="GS86"/>
  <c r="FT85"/>
  <c r="FL85"/>
  <c r="FD85"/>
  <c r="EV85"/>
  <c r="FX85"/>
  <c r="FP85"/>
  <c r="FH85"/>
  <c r="EZ85"/>
  <c r="GK73"/>
  <c r="HR73" s="1"/>
  <c r="ER73"/>
  <c r="FY73" s="1"/>
  <c r="CY73"/>
  <c r="EF73" s="1"/>
  <c r="GK72"/>
  <c r="HR72" s="1"/>
  <c r="ER72"/>
  <c r="FY72" s="1"/>
  <c r="CY72"/>
  <c r="EF72" s="1"/>
  <c r="GK76"/>
  <c r="HR76" s="1"/>
  <c r="ER76"/>
  <c r="FY76" s="1"/>
  <c r="CY76"/>
  <c r="EF76" s="1"/>
  <c r="FS76"/>
  <c r="FK76"/>
  <c r="FC76"/>
  <c r="EU76"/>
  <c r="FW76"/>
  <c r="FO76"/>
  <c r="FG76"/>
  <c r="EY76"/>
  <c r="GJ76"/>
  <c r="AR450" i="5" s="1"/>
  <c r="AP457" s="1"/>
  <c r="AS457" s="1"/>
  <c r="EQ76" i="4"/>
  <c r="CX76"/>
  <c r="AR262" i="5" s="1"/>
  <c r="AP269" s="1"/>
  <c r="AS269" s="1"/>
  <c r="FS72" i="4"/>
  <c r="FK72"/>
  <c r="FC72"/>
  <c r="EU72"/>
  <c r="FW72"/>
  <c r="FO72"/>
  <c r="FG72"/>
  <c r="EY72"/>
  <c r="GJ72"/>
  <c r="EQ72"/>
  <c r="CX72"/>
  <c r="FS73"/>
  <c r="FK73"/>
  <c r="FC73"/>
  <c r="EU73"/>
  <c r="FW73"/>
  <c r="FO73"/>
  <c r="FG73"/>
  <c r="EY73"/>
  <c r="GJ73"/>
  <c r="AR447" i="5" s="1"/>
  <c r="AP454" s="1"/>
  <c r="EQ73" i="4"/>
  <c r="CX73"/>
  <c r="DZ89"/>
  <c r="DR89"/>
  <c r="DJ89"/>
  <c r="DB89"/>
  <c r="ED89"/>
  <c r="DV89"/>
  <c r="DN89"/>
  <c r="DF89"/>
  <c r="F275" i="5"/>
  <c r="HL89" i="4"/>
  <c r="HD89"/>
  <c r="GV89"/>
  <c r="GN89"/>
  <c r="HP89"/>
  <c r="HH89"/>
  <c r="GZ89"/>
  <c r="GR89"/>
  <c r="F463" i="5"/>
  <c r="H90" i="4"/>
  <c r="GI90"/>
  <c r="EP90"/>
  <c r="CW90"/>
  <c r="EE69"/>
  <c r="DW69"/>
  <c r="DO69"/>
  <c r="DG69"/>
  <c r="EA69"/>
  <c r="DS69"/>
  <c r="DK69"/>
  <c r="DC69"/>
  <c r="HM69"/>
  <c r="HE69"/>
  <c r="GW69"/>
  <c r="GO69"/>
  <c r="HQ69"/>
  <c r="HI69"/>
  <c r="HA69"/>
  <c r="GS69"/>
  <c r="DZ56"/>
  <c r="DR56"/>
  <c r="DJ56"/>
  <c r="DB56"/>
  <c r="ED56"/>
  <c r="DV56"/>
  <c r="DN56"/>
  <c r="DF56"/>
  <c r="HL56"/>
  <c r="HD56"/>
  <c r="GV56"/>
  <c r="GN56"/>
  <c r="HP56"/>
  <c r="HH56"/>
  <c r="GZ56"/>
  <c r="GR56"/>
  <c r="H60"/>
  <c r="GI60"/>
  <c r="F434" i="5" s="1"/>
  <c r="D444" s="1"/>
  <c r="EP60" i="4"/>
  <c r="CW60"/>
  <c r="F246" i="5" s="1"/>
  <c r="D256" s="1"/>
  <c r="H64" i="4"/>
  <c r="GI64"/>
  <c r="F438" i="5" s="1"/>
  <c r="EP64" i="4"/>
  <c r="CW64"/>
  <c r="F250" i="5" s="1"/>
  <c r="H59" i="4"/>
  <c r="GI59"/>
  <c r="EP59"/>
  <c r="CW59"/>
  <c r="F245" i="5" s="1"/>
  <c r="D255" s="1"/>
  <c r="H63" i="4"/>
  <c r="GI63"/>
  <c r="F437" i="5" s="1"/>
  <c r="D447" s="1"/>
  <c r="EP63" i="4"/>
  <c r="CW63"/>
  <c r="F249" i="5" s="1"/>
  <c r="D259" s="1"/>
  <c r="I77" i="4"/>
  <c r="BF85"/>
  <c r="BJ85"/>
  <c r="BN85"/>
  <c r="BR85"/>
  <c r="BV85"/>
  <c r="BZ85"/>
  <c r="CD85"/>
  <c r="CH85"/>
  <c r="CL85"/>
  <c r="BE76"/>
  <c r="BI76"/>
  <c r="BM76"/>
  <c r="BQ76"/>
  <c r="BU76"/>
  <c r="BY76"/>
  <c r="CC76"/>
  <c r="CG76"/>
  <c r="CK76"/>
  <c r="BF87"/>
  <c r="BJ87"/>
  <c r="BN87"/>
  <c r="BR87"/>
  <c r="BV87"/>
  <c r="BZ87"/>
  <c r="CD87"/>
  <c r="CH87"/>
  <c r="CL87"/>
  <c r="BF83"/>
  <c r="BJ83"/>
  <c r="BN83"/>
  <c r="BR83"/>
  <c r="BV83"/>
  <c r="BZ83"/>
  <c r="CD83"/>
  <c r="CH83"/>
  <c r="CL83"/>
  <c r="BF86"/>
  <c r="BJ86"/>
  <c r="BN86"/>
  <c r="BR86"/>
  <c r="BV86"/>
  <c r="BZ86"/>
  <c r="CD86"/>
  <c r="CH86"/>
  <c r="CL86"/>
  <c r="BF84"/>
  <c r="BJ84"/>
  <c r="BN84"/>
  <c r="BR84"/>
  <c r="BV84"/>
  <c r="BZ84"/>
  <c r="CD84"/>
  <c r="CH84"/>
  <c r="CL84"/>
  <c r="BE74"/>
  <c r="BI74"/>
  <c r="BM74"/>
  <c r="BQ74"/>
  <c r="BU74"/>
  <c r="BY74"/>
  <c r="CC74"/>
  <c r="CG74"/>
  <c r="CK74"/>
  <c r="BE71"/>
  <c r="BI71"/>
  <c r="BM71"/>
  <c r="BQ71"/>
  <c r="BU71"/>
  <c r="BY71"/>
  <c r="CC71"/>
  <c r="CG71"/>
  <c r="CK71"/>
  <c r="BF69"/>
  <c r="BJ69"/>
  <c r="BN69"/>
  <c r="BR69"/>
  <c r="BV69"/>
  <c r="BZ69"/>
  <c r="CD69"/>
  <c r="CH69"/>
  <c r="CL69"/>
  <c r="BE75"/>
  <c r="BI75"/>
  <c r="BM75"/>
  <c r="BQ75"/>
  <c r="BU75"/>
  <c r="BY75"/>
  <c r="CC75"/>
  <c r="CG75"/>
  <c r="CK75"/>
  <c r="BE72"/>
  <c r="BI72"/>
  <c r="BM72"/>
  <c r="BQ72"/>
  <c r="BU72"/>
  <c r="BY72"/>
  <c r="CC72"/>
  <c r="CG72"/>
  <c r="CK72"/>
  <c r="BE70"/>
  <c r="BI70"/>
  <c r="BM70"/>
  <c r="BQ70"/>
  <c r="BU70"/>
  <c r="BY70"/>
  <c r="CC70"/>
  <c r="CG70"/>
  <c r="CK70"/>
  <c r="BE73"/>
  <c r="BI73"/>
  <c r="BM73"/>
  <c r="BQ73"/>
  <c r="BU73"/>
  <c r="BY73"/>
  <c r="CC73"/>
  <c r="CG73"/>
  <c r="CK73"/>
  <c r="BE56"/>
  <c r="BI56"/>
  <c r="BM56"/>
  <c r="BQ56"/>
  <c r="BU56"/>
  <c r="BY56"/>
  <c r="CC56"/>
  <c r="CG56"/>
  <c r="CK56"/>
  <c r="BF89"/>
  <c r="BJ89"/>
  <c r="BN89"/>
  <c r="BR89"/>
  <c r="BV89"/>
  <c r="BZ89"/>
  <c r="CD89"/>
  <c r="CH89"/>
  <c r="CL89"/>
  <c r="BE90"/>
  <c r="BI90"/>
  <c r="BM90"/>
  <c r="BQ90"/>
  <c r="BU90"/>
  <c r="BY90"/>
  <c r="CC90"/>
  <c r="CG90"/>
  <c r="CK90"/>
  <c r="BF88"/>
  <c r="BJ88"/>
  <c r="BN88"/>
  <c r="BR88"/>
  <c r="BV88"/>
  <c r="BZ88"/>
  <c r="CD88"/>
  <c r="CH88"/>
  <c r="CL88"/>
  <c r="AA63" i="2"/>
  <c r="AH63"/>
  <c r="M63"/>
  <c r="T63"/>
  <c r="AH74"/>
  <c r="AA74"/>
  <c r="T74"/>
  <c r="M74"/>
  <c r="D264" i="5"/>
  <c r="AN77" i="4"/>
  <c r="L77"/>
  <c r="D64" i="5"/>
  <c r="D358"/>
  <c r="AJ77" i="4"/>
  <c r="P77"/>
  <c r="F263" i="5"/>
  <c r="EI83" i="4"/>
  <c r="D72" i="5"/>
  <c r="BI73" i="6" s="1"/>
  <c r="BN63"/>
  <c r="BN65"/>
  <c r="BN67"/>
  <c r="BN69"/>
  <c r="BN71"/>
  <c r="BN64"/>
  <c r="BN66"/>
  <c r="BN68"/>
  <c r="BN70"/>
  <c r="BN62"/>
  <c r="BN18"/>
  <c r="BN20"/>
  <c r="BN22"/>
  <c r="BN24"/>
  <c r="BN26"/>
  <c r="BN28"/>
  <c r="BN30"/>
  <c r="BN17"/>
  <c r="BN19"/>
  <c r="BN21"/>
  <c r="BN23"/>
  <c r="BN25"/>
  <c r="BN27"/>
  <c r="BN29"/>
  <c r="BN31"/>
  <c r="BN34"/>
  <c r="BN36"/>
  <c r="BN38"/>
  <c r="BN40"/>
  <c r="BN42"/>
  <c r="BN44"/>
  <c r="BN46"/>
  <c r="BN33"/>
  <c r="BN35"/>
  <c r="BN37"/>
  <c r="BN39"/>
  <c r="BN41"/>
  <c r="BN43"/>
  <c r="BN45"/>
  <c r="BN32"/>
  <c r="BN48"/>
  <c r="BN50"/>
  <c r="BN52"/>
  <c r="BN54"/>
  <c r="BN56"/>
  <c r="BN58"/>
  <c r="BN60"/>
  <c r="BN47"/>
  <c r="BN49"/>
  <c r="BN51"/>
  <c r="BN53"/>
  <c r="BN55"/>
  <c r="BN57"/>
  <c r="BN59"/>
  <c r="BN61"/>
  <c r="BN73"/>
  <c r="BN75"/>
  <c r="BN77"/>
  <c r="BN79"/>
  <c r="BN81"/>
  <c r="BN74"/>
  <c r="BN76"/>
  <c r="BN78"/>
  <c r="BN80"/>
  <c r="BN72"/>
  <c r="BN5"/>
  <c r="BN7"/>
  <c r="BN9"/>
  <c r="BN11"/>
  <c r="BN13"/>
  <c r="BN15"/>
  <c r="BN3"/>
  <c r="BN4"/>
  <c r="BN6"/>
  <c r="BN8"/>
  <c r="BN10"/>
  <c r="BN12"/>
  <c r="BN14"/>
  <c r="BN16"/>
  <c r="BM72"/>
  <c r="F168" i="5"/>
  <c r="D175" s="1"/>
  <c r="G175" s="1"/>
  <c r="F165"/>
  <c r="D172" s="1"/>
  <c r="F166"/>
  <c r="D173" s="1"/>
  <c r="AR161"/>
  <c r="F167"/>
  <c r="D174" s="1"/>
  <c r="F164"/>
  <c r="D171" s="1"/>
  <c r="AR179"/>
  <c r="AR178"/>
  <c r="AR181"/>
  <c r="F182"/>
  <c r="AR180"/>
  <c r="AR177"/>
  <c r="F162"/>
  <c r="D167" s="1"/>
  <c r="AR175"/>
  <c r="F148"/>
  <c r="AR176"/>
  <c r="F163"/>
  <c r="D169" s="1"/>
  <c r="EI88" i="4"/>
  <c r="D356" i="5"/>
  <c r="X77" i="4"/>
  <c r="T77"/>
  <c r="F451" i="5"/>
  <c r="AF77" i="4"/>
  <c r="AB77"/>
  <c r="AZ77"/>
  <c r="F357" i="5"/>
  <c r="AT69" i="4"/>
  <c r="AS56"/>
  <c r="D66" i="5"/>
  <c r="AI81"/>
  <c r="AG81"/>
  <c r="AE81"/>
  <c r="AC81"/>
  <c r="AA81"/>
  <c r="Y81"/>
  <c r="T81"/>
  <c r="BQ81"/>
  <c r="BT81"/>
  <c r="BP81"/>
  <c r="BS81"/>
  <c r="BO81"/>
  <c r="BK81"/>
  <c r="AT84" i="4"/>
  <c r="AR356" i="5"/>
  <c r="AP363" s="1"/>
  <c r="AS363" s="1"/>
  <c r="U76" i="4"/>
  <c r="AK76"/>
  <c r="Q76"/>
  <c r="AG76"/>
  <c r="BA76"/>
  <c r="M76"/>
  <c r="AC76"/>
  <c r="Y76"/>
  <c r="AO76"/>
  <c r="AR444" i="5"/>
  <c r="AP449" s="1"/>
  <c r="Y70" i="4"/>
  <c r="AO70"/>
  <c r="M70"/>
  <c r="AC70"/>
  <c r="AR256" i="5"/>
  <c r="AP261" s="1"/>
  <c r="Q70" i="4"/>
  <c r="AG70"/>
  <c r="AR350" i="5"/>
  <c r="AP355" s="1"/>
  <c r="BA70" i="4"/>
  <c r="U70"/>
  <c r="AK70"/>
  <c r="AR353" i="5"/>
  <c r="AP360" s="1"/>
  <c r="Y73" i="4"/>
  <c r="AO73"/>
  <c r="M73"/>
  <c r="AC73"/>
  <c r="AR259" i="5"/>
  <c r="AP266" s="1"/>
  <c r="BA73" i="4"/>
  <c r="Q73"/>
  <c r="AG73"/>
  <c r="U73"/>
  <c r="AK73"/>
  <c r="AR336" i="5"/>
  <c r="BA56" i="4"/>
  <c r="Y56"/>
  <c r="AC56"/>
  <c r="M56"/>
  <c r="AG56"/>
  <c r="AR430" i="5"/>
  <c r="Q56" i="4"/>
  <c r="AK56"/>
  <c r="U56"/>
  <c r="AO56"/>
  <c r="F340" i="5"/>
  <c r="D350" s="1"/>
  <c r="L60" i="4"/>
  <c r="AB60"/>
  <c r="P60"/>
  <c r="AF60"/>
  <c r="AR58" i="5"/>
  <c r="AP68" s="1"/>
  <c r="AZ60" i="4"/>
  <c r="T60"/>
  <c r="AJ60"/>
  <c r="X60"/>
  <c r="AN60"/>
  <c r="AR61" i="5"/>
  <c r="AP71" s="1"/>
  <c r="AZ63" i="4"/>
  <c r="T63"/>
  <c r="AJ63"/>
  <c r="P63"/>
  <c r="AF63"/>
  <c r="F343" i="5"/>
  <c r="D353" s="1"/>
  <c r="L63" i="4"/>
  <c r="AB63"/>
  <c r="X63"/>
  <c r="AN63"/>
  <c r="F431" i="5"/>
  <c r="D439" s="1"/>
  <c r="X57" i="4"/>
  <c r="AN57"/>
  <c r="L57"/>
  <c r="AB57"/>
  <c r="AR55" i="5"/>
  <c r="AP63" s="1"/>
  <c r="F337"/>
  <c r="D345" s="1"/>
  <c r="AZ57" i="4"/>
  <c r="P57"/>
  <c r="AF57"/>
  <c r="T57"/>
  <c r="AJ57"/>
  <c r="AN249" i="5"/>
  <c r="AN437"/>
  <c r="AN343"/>
  <c r="B250"/>
  <c r="D65" i="2"/>
  <c r="B438" i="5"/>
  <c r="E64" i="2"/>
  <c r="D79" i="6"/>
  <c r="I46"/>
  <c r="D57"/>
  <c r="D68"/>
  <c r="E35"/>
  <c r="B261" i="5"/>
  <c r="G261" s="1"/>
  <c r="B355"/>
  <c r="G355" s="1"/>
  <c r="B167"/>
  <c r="D76" i="2"/>
  <c r="E75"/>
  <c r="AR261" i="5"/>
  <c r="AP268" s="1"/>
  <c r="Q75" i="4"/>
  <c r="AG75"/>
  <c r="M75"/>
  <c r="AC75"/>
  <c r="AR355" i="5"/>
  <c r="AP362" s="1"/>
  <c r="BA75" i="4"/>
  <c r="Y75"/>
  <c r="AO75"/>
  <c r="U75"/>
  <c r="AK75"/>
  <c r="AR352" i="5"/>
  <c r="AP359" s="1"/>
  <c r="Y72" i="4"/>
  <c r="AO72"/>
  <c r="U72"/>
  <c r="AK72"/>
  <c r="AR258" i="5"/>
  <c r="AP265" s="1"/>
  <c r="BA72" i="4"/>
  <c r="AR446" i="5"/>
  <c r="AP453" s="1"/>
  <c r="Q72" i="4"/>
  <c r="AG72"/>
  <c r="M72"/>
  <c r="AC72"/>
  <c r="BA77"/>
  <c r="AK77"/>
  <c r="AG77"/>
  <c r="AC77"/>
  <c r="AO77"/>
  <c r="D49" i="2"/>
  <c r="B328" i="5"/>
  <c r="B234"/>
  <c r="B422"/>
  <c r="E48" i="2"/>
  <c r="B140" i="5"/>
  <c r="G30" i="4"/>
  <c r="F28" i="5" s="1"/>
  <c r="CP89" i="4"/>
  <c r="GB88"/>
  <c r="CQ82"/>
  <c r="EJ82"/>
  <c r="AS76"/>
  <c r="HU69"/>
  <c r="CP83"/>
  <c r="GB83"/>
  <c r="AT86"/>
  <c r="AT88"/>
  <c r="HU88"/>
  <c r="CP88"/>
  <c r="EI84"/>
  <c r="HU84"/>
  <c r="EI85"/>
  <c r="AS74"/>
  <c r="CP69"/>
  <c r="GB69"/>
  <c r="HU83"/>
  <c r="GB86"/>
  <c r="C40"/>
  <c r="C53" s="1"/>
  <c r="C66" s="1"/>
  <c r="G66" s="1"/>
  <c r="F64" i="5" s="1"/>
  <c r="C91" i="4"/>
  <c r="P64"/>
  <c r="AF64"/>
  <c r="L64"/>
  <c r="AB64"/>
  <c r="AR62" i="5"/>
  <c r="F344"/>
  <c r="AZ64" i="4"/>
  <c r="X64"/>
  <c r="AN64"/>
  <c r="T64"/>
  <c r="AJ64"/>
  <c r="AZ58"/>
  <c r="F338" i="5"/>
  <c r="D347" s="1"/>
  <c r="T58" i="4"/>
  <c r="AJ58"/>
  <c r="P58"/>
  <c r="AF58"/>
  <c r="AR56" i="5"/>
  <c r="AP65" s="1"/>
  <c r="F244"/>
  <c r="D253" s="1"/>
  <c r="L58" i="4"/>
  <c r="AB58"/>
  <c r="X58"/>
  <c r="AN58"/>
  <c r="AZ62"/>
  <c r="F342" i="5"/>
  <c r="D352" s="1"/>
  <c r="T62" i="4"/>
  <c r="AJ62"/>
  <c r="P62"/>
  <c r="AF62"/>
  <c r="AR60" i="5"/>
  <c r="AP70" s="1"/>
  <c r="F436"/>
  <c r="D446" s="1"/>
  <c r="L62" i="4"/>
  <c r="AB62"/>
  <c r="X62"/>
  <c r="AN62"/>
  <c r="F339" i="5"/>
  <c r="D349" s="1"/>
  <c r="X59" i="4"/>
  <c r="AN59"/>
  <c r="L59"/>
  <c r="AB59"/>
  <c r="AR57" i="5"/>
  <c r="AP67" s="1"/>
  <c r="AZ59" i="4"/>
  <c r="P59"/>
  <c r="AF59"/>
  <c r="F433" i="5"/>
  <c r="D443" s="1"/>
  <c r="T59" i="4"/>
  <c r="AJ59"/>
  <c r="AR59" i="5"/>
  <c r="AP69" s="1"/>
  <c r="L61" i="4"/>
  <c r="AB61"/>
  <c r="F341" i="5"/>
  <c r="D351" s="1"/>
  <c r="X61" i="4"/>
  <c r="AN61"/>
  <c r="AZ61"/>
  <c r="T61"/>
  <c r="AJ61"/>
  <c r="P61"/>
  <c r="AF61"/>
  <c r="AN448" i="5"/>
  <c r="AN354"/>
  <c r="AN166"/>
  <c r="U90" i="4"/>
  <c r="AK90"/>
  <c r="Q90"/>
  <c r="AG90"/>
  <c r="BA90"/>
  <c r="M90"/>
  <c r="AC90"/>
  <c r="Y90"/>
  <c r="AO90"/>
  <c r="BA74"/>
  <c r="Y74"/>
  <c r="AO74"/>
  <c r="AR354" i="5"/>
  <c r="AP361" s="1"/>
  <c r="U74" i="4"/>
  <c r="AK74"/>
  <c r="Q74"/>
  <c r="AG74"/>
  <c r="AR448" i="5"/>
  <c r="AP455" s="1"/>
  <c r="M74" i="4"/>
  <c r="AC74"/>
  <c r="AR257" i="5"/>
  <c r="AP263" s="1"/>
  <c r="AR351"/>
  <c r="AP357" s="1"/>
  <c r="AR445"/>
  <c r="AP451" s="1"/>
  <c r="M71" i="4"/>
  <c r="AC71"/>
  <c r="Q71"/>
  <c r="AG71"/>
  <c r="BA71"/>
  <c r="U71"/>
  <c r="AK71"/>
  <c r="Y71"/>
  <c r="AO71"/>
  <c r="D58" i="5"/>
  <c r="D52"/>
  <c r="D48"/>
  <c r="F417"/>
  <c r="P43" i="4"/>
  <c r="AF43"/>
  <c r="L43"/>
  <c r="AB43"/>
  <c r="F323" i="5"/>
  <c r="D61"/>
  <c r="G61" s="1"/>
  <c r="D50"/>
  <c r="D54"/>
  <c r="H43" i="4"/>
  <c r="X43"/>
  <c r="AN43"/>
  <c r="T43"/>
  <c r="AJ43"/>
  <c r="AZ43"/>
  <c r="F229" i="5"/>
  <c r="D78" i="1"/>
  <c r="B78" s="1"/>
  <c r="K104"/>
  <c r="GB84" i="4"/>
  <c r="AT85"/>
  <c r="CP85"/>
  <c r="GB85"/>
  <c r="AS70"/>
  <c r="AS73"/>
  <c r="EI69"/>
  <c r="AT87"/>
  <c r="EI87"/>
  <c r="AT83"/>
  <c r="HU86"/>
  <c r="EI86"/>
  <c r="AT89"/>
  <c r="CP84"/>
  <c r="GC82"/>
  <c r="HV82"/>
  <c r="HU85"/>
  <c r="AS71"/>
  <c r="AS75"/>
  <c r="AS72"/>
  <c r="GB87"/>
  <c r="CP87"/>
  <c r="HU87"/>
  <c r="CP86"/>
  <c r="GD69"/>
  <c r="AP77"/>
  <c r="AU77" s="1"/>
  <c r="BB77"/>
  <c r="CM77" s="1"/>
  <c r="AP71"/>
  <c r="AU71" s="1"/>
  <c r="BB71"/>
  <c r="CM71" s="1"/>
  <c r="AP75"/>
  <c r="AU75" s="1"/>
  <c r="BB75"/>
  <c r="CM75" s="1"/>
  <c r="AP70"/>
  <c r="AU70" s="1"/>
  <c r="BB70"/>
  <c r="CM70" s="1"/>
  <c r="D26"/>
  <c r="D39" s="1"/>
  <c r="D52" s="1"/>
  <c r="D65" s="1"/>
  <c r="D78" s="1"/>
  <c r="I78" s="1"/>
  <c r="CR83"/>
  <c r="EK83"/>
  <c r="CR84"/>
  <c r="GD84"/>
  <c r="EK87"/>
  <c r="GD87"/>
  <c r="HW87"/>
  <c r="F64" i="2"/>
  <c r="L102" i="1"/>
  <c r="I43" i="4"/>
  <c r="N103" i="1"/>
  <c r="B49" i="15" s="1"/>
  <c r="M103" i="1"/>
  <c r="F48" i="2" s="1"/>
  <c r="F75"/>
  <c r="GD85" i="4"/>
  <c r="CR85"/>
  <c r="HW85"/>
  <c r="GD88"/>
  <c r="EK88"/>
  <c r="CR86"/>
  <c r="GD86"/>
  <c r="HW89"/>
  <c r="GD89"/>
  <c r="EK69"/>
  <c r="HW69"/>
  <c r="CR69"/>
  <c r="BB76"/>
  <c r="CM76" s="1"/>
  <c r="AP76"/>
  <c r="AU76" s="1"/>
  <c r="BB73"/>
  <c r="CM73" s="1"/>
  <c r="AP73"/>
  <c r="AU73" s="1"/>
  <c r="BB74"/>
  <c r="CM74" s="1"/>
  <c r="AP74"/>
  <c r="AU74" s="1"/>
  <c r="BB72"/>
  <c r="CM72" s="1"/>
  <c r="AP72"/>
  <c r="AU72" s="1"/>
  <c r="G110" i="1"/>
  <c r="D14" i="4" s="1"/>
  <c r="D110" i="1"/>
  <c r="E110"/>
  <c r="HW83" i="4"/>
  <c r="GD83"/>
  <c r="HW84"/>
  <c r="EK84"/>
  <c r="CR87"/>
  <c r="BB56"/>
  <c r="CM56" s="1"/>
  <c r="AP56"/>
  <c r="AU56" s="1"/>
  <c r="BB90"/>
  <c r="CM90" s="1"/>
  <c r="AP90"/>
  <c r="AU90" s="1"/>
  <c r="EK85"/>
  <c r="CR88"/>
  <c r="HW88"/>
  <c r="HW86"/>
  <c r="EK86"/>
  <c r="F23" i="8"/>
  <c r="CR89" i="4"/>
  <c r="EK89"/>
  <c r="AR75" i="5" l="1"/>
  <c r="BI74" i="6"/>
  <c r="G73" i="5"/>
  <c r="K16" i="8"/>
  <c r="L16" s="1"/>
  <c r="G72" i="5"/>
  <c r="E46" i="6"/>
  <c r="J35"/>
  <c r="F46"/>
  <c r="AW40" s="1"/>
  <c r="K35"/>
  <c r="G167" i="5"/>
  <c r="D354"/>
  <c r="G354" s="1"/>
  <c r="G353"/>
  <c r="D260"/>
  <c r="G260" s="1"/>
  <c r="G259"/>
  <c r="D448"/>
  <c r="G448" s="1"/>
  <c r="G447"/>
  <c r="D56"/>
  <c r="Y77" i="4"/>
  <c r="M77"/>
  <c r="Q77"/>
  <c r="AV40" i="6"/>
  <c r="AV29"/>
  <c r="AW29"/>
  <c r="I68"/>
  <c r="AU62"/>
  <c r="I57"/>
  <c r="AU51"/>
  <c r="I79"/>
  <c r="AU73"/>
  <c r="B17" i="8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V31" i="6"/>
  <c r="D170" i="5"/>
  <c r="D73" i="12"/>
  <c r="B50" i="15"/>
  <c r="E49"/>
  <c r="X3" s="1"/>
  <c r="D49"/>
  <c r="V3" s="1"/>
  <c r="C49"/>
  <c r="T3" s="1"/>
  <c r="F49"/>
  <c r="Z3" s="1"/>
  <c r="BI62" i="6"/>
  <c r="Z48" i="15"/>
  <c r="Z20"/>
  <c r="Z62"/>
  <c r="Z34"/>
  <c r="V48"/>
  <c r="V20"/>
  <c r="V62"/>
  <c r="V34"/>
  <c r="C65"/>
  <c r="F65"/>
  <c r="E65"/>
  <c r="B66"/>
  <c r="D65"/>
  <c r="B110" i="1"/>
  <c r="D74" i="12"/>
  <c r="AH64" i="6"/>
  <c r="BF27"/>
  <c r="AJ64"/>
  <c r="BF28"/>
  <c r="AF34"/>
  <c r="AF44"/>
  <c r="AN33"/>
  <c r="X48" i="15"/>
  <c r="X20"/>
  <c r="X62"/>
  <c r="X34"/>
  <c r="T48"/>
  <c r="T20"/>
  <c r="T62"/>
  <c r="T34"/>
  <c r="AH34" i="6"/>
  <c r="AH44"/>
  <c r="AP33"/>
  <c r="AD34"/>
  <c r="AD44"/>
  <c r="AL33"/>
  <c r="C76" i="15"/>
  <c r="F76"/>
  <c r="E76"/>
  <c r="B77"/>
  <c r="D76"/>
  <c r="AJ34" i="6"/>
  <c r="AJ44"/>
  <c r="AR33"/>
  <c r="D72" i="12"/>
  <c r="EI89" i="4"/>
  <c r="HU89"/>
  <c r="GB89"/>
  <c r="AN73" i="5"/>
  <c r="AS73" s="1"/>
  <c r="AG75" i="2"/>
  <c r="Z75"/>
  <c r="S75"/>
  <c r="L75"/>
  <c r="AN62" i="5"/>
  <c r="AG64" i="2"/>
  <c r="Z64"/>
  <c r="S64"/>
  <c r="L64"/>
  <c r="B63" i="5"/>
  <c r="AF65" i="2"/>
  <c r="Y65"/>
  <c r="R65"/>
  <c r="K65"/>
  <c r="AN46" i="5"/>
  <c r="AG48" i="2"/>
  <c r="Z48"/>
  <c r="S48"/>
  <c r="L48"/>
  <c r="B47" i="5"/>
  <c r="AF49" i="2"/>
  <c r="Y49"/>
  <c r="R49"/>
  <c r="K49"/>
  <c r="B74" i="5"/>
  <c r="AF76" i="2"/>
  <c r="Y76"/>
  <c r="R76"/>
  <c r="K76"/>
  <c r="G23" i="8"/>
  <c r="B46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E24"/>
  <c r="Z61" i="5"/>
  <c r="V61"/>
  <c r="AD175"/>
  <c r="AH175"/>
  <c r="AS77" i="4"/>
  <c r="P81" i="5"/>
  <c r="G39" i="4"/>
  <c r="F37" i="5" s="1"/>
  <c r="G37" i="4"/>
  <c r="F35" i="5" s="1"/>
  <c r="R81" s="1"/>
  <c r="G35" i="4"/>
  <c r="F33" i="5" s="1"/>
  <c r="R71" s="1"/>
  <c r="G33" i="4"/>
  <c r="F31" i="5" s="1"/>
  <c r="G31" i="4"/>
  <c r="F29" i="5" s="1"/>
  <c r="G40" i="4"/>
  <c r="F38" i="5" s="1"/>
  <c r="G38" i="4"/>
  <c r="F36" i="5" s="1"/>
  <c r="G36" i="4"/>
  <c r="F34" i="5" s="1"/>
  <c r="G34" i="4"/>
  <c r="F32" i="5" s="1"/>
  <c r="G32" i="4"/>
  <c r="F30" i="5" s="1"/>
  <c r="GI30" i="4"/>
  <c r="EP30"/>
  <c r="CW30"/>
  <c r="I52"/>
  <c r="I50"/>
  <c r="I48"/>
  <c r="I46"/>
  <c r="I44"/>
  <c r="I51"/>
  <c r="I49"/>
  <c r="I47"/>
  <c r="I45"/>
  <c r="GK43"/>
  <c r="HR43" s="1"/>
  <c r="CY43"/>
  <c r="EF43" s="1"/>
  <c r="ER43"/>
  <c r="FY43" s="1"/>
  <c r="AR41" i="5"/>
  <c r="BF81" s="1"/>
  <c r="GJ43" i="4"/>
  <c r="EQ43"/>
  <c r="CX43"/>
  <c r="H66"/>
  <c r="GI66"/>
  <c r="EP66"/>
  <c r="CW66"/>
  <c r="GK77"/>
  <c r="HR77" s="1"/>
  <c r="HW77" s="1"/>
  <c r="ER77"/>
  <c r="FY77" s="1"/>
  <c r="GD77" s="1"/>
  <c r="CY77"/>
  <c r="EF77" s="1"/>
  <c r="EK77" s="1"/>
  <c r="FS63"/>
  <c r="FK63"/>
  <c r="FC63"/>
  <c r="EU63"/>
  <c r="FW63"/>
  <c r="FO63"/>
  <c r="FG63"/>
  <c r="EY63"/>
  <c r="GJ63"/>
  <c r="EQ63"/>
  <c r="CX63"/>
  <c r="FS59"/>
  <c r="FK59"/>
  <c r="FC59"/>
  <c r="EU59"/>
  <c r="FW59"/>
  <c r="FO59"/>
  <c r="FG59"/>
  <c r="EY59"/>
  <c r="GJ59"/>
  <c r="EQ59"/>
  <c r="CX59"/>
  <c r="FS64"/>
  <c r="FK64"/>
  <c r="FC64"/>
  <c r="EU64"/>
  <c r="FW64"/>
  <c r="FO64"/>
  <c r="FG64"/>
  <c r="EY64"/>
  <c r="GJ64"/>
  <c r="EQ64"/>
  <c r="CX64"/>
  <c r="FS60"/>
  <c r="FK60"/>
  <c r="FC60"/>
  <c r="EU60"/>
  <c r="FW60"/>
  <c r="FO60"/>
  <c r="FG60"/>
  <c r="EY60"/>
  <c r="GJ60"/>
  <c r="EQ60"/>
  <c r="CX60"/>
  <c r="ED90"/>
  <c r="DV90"/>
  <c r="DN90"/>
  <c r="DF90"/>
  <c r="DZ90"/>
  <c r="DR90"/>
  <c r="DJ90"/>
  <c r="DB90"/>
  <c r="F276" i="5"/>
  <c r="HL90" i="4"/>
  <c r="HD90"/>
  <c r="GV90"/>
  <c r="GN90"/>
  <c r="HP90"/>
  <c r="HH90"/>
  <c r="GZ90"/>
  <c r="GR90"/>
  <c r="F464" i="5"/>
  <c r="EE73" i="4"/>
  <c r="DW73"/>
  <c r="DO73"/>
  <c r="DG73"/>
  <c r="EA73"/>
  <c r="DS73"/>
  <c r="DK73"/>
  <c r="DC73"/>
  <c r="HM73"/>
  <c r="HE73"/>
  <c r="GW73"/>
  <c r="GO73"/>
  <c r="HQ73"/>
  <c r="HI73"/>
  <c r="HA73"/>
  <c r="GS73"/>
  <c r="FT72"/>
  <c r="FL72"/>
  <c r="FD72"/>
  <c r="EV72"/>
  <c r="FX72"/>
  <c r="FP72"/>
  <c r="FH72"/>
  <c r="EZ72"/>
  <c r="EE76"/>
  <c r="DW76"/>
  <c r="DO76"/>
  <c r="DG76"/>
  <c r="EA76"/>
  <c r="DS76"/>
  <c r="DK76"/>
  <c r="DC76"/>
  <c r="HM76"/>
  <c r="HE76"/>
  <c r="GW76"/>
  <c r="GO76"/>
  <c r="HQ76"/>
  <c r="HI76"/>
  <c r="HA76"/>
  <c r="GS76"/>
  <c r="FT56"/>
  <c r="FL56"/>
  <c r="FD56"/>
  <c r="EV56"/>
  <c r="FX56"/>
  <c r="FP56"/>
  <c r="FH56"/>
  <c r="EZ56"/>
  <c r="ED78"/>
  <c r="DV78"/>
  <c r="DN78"/>
  <c r="DF78"/>
  <c r="DZ78"/>
  <c r="DR78"/>
  <c r="DJ78"/>
  <c r="DB78"/>
  <c r="HL78"/>
  <c r="HD78"/>
  <c r="GV78"/>
  <c r="GN78"/>
  <c r="HP78"/>
  <c r="HH78"/>
  <c r="GZ78"/>
  <c r="GR78"/>
  <c r="DZ61"/>
  <c r="DR61"/>
  <c r="DJ61"/>
  <c r="DB61"/>
  <c r="ED61"/>
  <c r="DV61"/>
  <c r="DN61"/>
  <c r="DF61"/>
  <c r="HL61"/>
  <c r="HD61"/>
  <c r="GV61"/>
  <c r="GN61"/>
  <c r="HP61"/>
  <c r="HH61"/>
  <c r="GZ61"/>
  <c r="GR61"/>
  <c r="DZ57"/>
  <c r="DR57"/>
  <c r="DJ57"/>
  <c r="DB57"/>
  <c r="ED57"/>
  <c r="DV57"/>
  <c r="DN57"/>
  <c r="DF57"/>
  <c r="HL57"/>
  <c r="HD57"/>
  <c r="GV57"/>
  <c r="GN57"/>
  <c r="HP57"/>
  <c r="HH57"/>
  <c r="GZ57"/>
  <c r="GR57"/>
  <c r="ED62"/>
  <c r="DV62"/>
  <c r="DN62"/>
  <c r="DF62"/>
  <c r="DZ62"/>
  <c r="DR62"/>
  <c r="DJ62"/>
  <c r="DB62"/>
  <c r="HL62"/>
  <c r="HD62"/>
  <c r="GV62"/>
  <c r="GN62"/>
  <c r="HP62"/>
  <c r="HH62"/>
  <c r="GZ62"/>
  <c r="GR62"/>
  <c r="ED58"/>
  <c r="DV58"/>
  <c r="DN58"/>
  <c r="DF58"/>
  <c r="DZ58"/>
  <c r="DR58"/>
  <c r="DJ58"/>
  <c r="DB58"/>
  <c r="HL58"/>
  <c r="HD58"/>
  <c r="GV58"/>
  <c r="GN58"/>
  <c r="HP58"/>
  <c r="HH58"/>
  <c r="GZ58"/>
  <c r="GR58"/>
  <c r="FT89"/>
  <c r="FL89"/>
  <c r="FD89"/>
  <c r="EV89"/>
  <c r="FX89"/>
  <c r="FP89"/>
  <c r="FH89"/>
  <c r="EZ89"/>
  <c r="AR369" i="5"/>
  <c r="FS77" i="4"/>
  <c r="FK77"/>
  <c r="FC77"/>
  <c r="EU77"/>
  <c r="FW77"/>
  <c r="FO77"/>
  <c r="FG77"/>
  <c r="EY77"/>
  <c r="GJ77"/>
  <c r="EQ77"/>
  <c r="CX77"/>
  <c r="FT71"/>
  <c r="FL71"/>
  <c r="FD71"/>
  <c r="EV71"/>
  <c r="FX71"/>
  <c r="FP71"/>
  <c r="FH71"/>
  <c r="EZ71"/>
  <c r="EA75"/>
  <c r="DS75"/>
  <c r="DK75"/>
  <c r="DC75"/>
  <c r="EE75"/>
  <c r="DW75"/>
  <c r="DO75"/>
  <c r="DG75"/>
  <c r="HM75"/>
  <c r="HE75"/>
  <c r="GW75"/>
  <c r="GO75"/>
  <c r="HQ75"/>
  <c r="HI75"/>
  <c r="HA75"/>
  <c r="GS75"/>
  <c r="FT70"/>
  <c r="FL70"/>
  <c r="FD70"/>
  <c r="EV70"/>
  <c r="FX70"/>
  <c r="FP70"/>
  <c r="FH70"/>
  <c r="EZ70"/>
  <c r="EA74"/>
  <c r="DS74"/>
  <c r="DK74"/>
  <c r="DC74"/>
  <c r="EE74"/>
  <c r="DW74"/>
  <c r="DO74"/>
  <c r="DG74"/>
  <c r="HM74"/>
  <c r="HE74"/>
  <c r="GW74"/>
  <c r="GO74"/>
  <c r="HQ74"/>
  <c r="HI74"/>
  <c r="HA74"/>
  <c r="GS74"/>
  <c r="ED43"/>
  <c r="DV43"/>
  <c r="DN43"/>
  <c r="DF43"/>
  <c r="DZ43"/>
  <c r="DR43"/>
  <c r="DJ43"/>
  <c r="DB43"/>
  <c r="HL43"/>
  <c r="HD43"/>
  <c r="GV43"/>
  <c r="GN43"/>
  <c r="HP43"/>
  <c r="HH43"/>
  <c r="GZ43"/>
  <c r="GR43"/>
  <c r="H47"/>
  <c r="GI47"/>
  <c r="EP47"/>
  <c r="CW47"/>
  <c r="H51"/>
  <c r="GI51"/>
  <c r="EP51"/>
  <c r="CW51"/>
  <c r="H46"/>
  <c r="GI46"/>
  <c r="EP46"/>
  <c r="CW46"/>
  <c r="H50"/>
  <c r="GI50"/>
  <c r="EP50"/>
  <c r="CW50"/>
  <c r="GK60"/>
  <c r="HR60" s="1"/>
  <c r="ER60"/>
  <c r="FY60" s="1"/>
  <c r="CY60"/>
  <c r="EF60" s="1"/>
  <c r="GK64"/>
  <c r="HR64" s="1"/>
  <c r="ER64"/>
  <c r="FY64" s="1"/>
  <c r="CY64"/>
  <c r="EF64" s="1"/>
  <c r="GK59"/>
  <c r="HR59" s="1"/>
  <c r="CY59"/>
  <c r="EF59" s="1"/>
  <c r="ER59"/>
  <c r="FY59" s="1"/>
  <c r="GK63"/>
  <c r="HR63" s="1"/>
  <c r="CY63"/>
  <c r="EF63" s="1"/>
  <c r="ER63"/>
  <c r="FY63" s="1"/>
  <c r="D168" i="5"/>
  <c r="GK78" i="4"/>
  <c r="HR78" s="1"/>
  <c r="ER78"/>
  <c r="FY78" s="1"/>
  <c r="CY78"/>
  <c r="EF78" s="1"/>
  <c r="G91"/>
  <c r="F89" i="5" s="1"/>
  <c r="ED63" i="4"/>
  <c r="DV63"/>
  <c r="DN63"/>
  <c r="DF63"/>
  <c r="DZ63"/>
  <c r="DR63"/>
  <c r="DJ63"/>
  <c r="DB63"/>
  <c r="HL63"/>
  <c r="HD63"/>
  <c r="GV63"/>
  <c r="GN63"/>
  <c r="HP63"/>
  <c r="HH63"/>
  <c r="GZ63"/>
  <c r="GR63"/>
  <c r="ED59"/>
  <c r="DV59"/>
  <c r="DN59"/>
  <c r="DF59"/>
  <c r="DZ59"/>
  <c r="DR59"/>
  <c r="DJ59"/>
  <c r="DB59"/>
  <c r="HL59"/>
  <c r="HD59"/>
  <c r="GV59"/>
  <c r="GN59"/>
  <c r="HP59"/>
  <c r="HH59"/>
  <c r="GZ59"/>
  <c r="GR59"/>
  <c r="DZ64"/>
  <c r="DR64"/>
  <c r="DJ64"/>
  <c r="DB64"/>
  <c r="ED64"/>
  <c r="DV64"/>
  <c r="DN64"/>
  <c r="DF64"/>
  <c r="HL64"/>
  <c r="HD64"/>
  <c r="GV64"/>
  <c r="GN64"/>
  <c r="HP64"/>
  <c r="HH64"/>
  <c r="GZ64"/>
  <c r="GR64"/>
  <c r="DZ60"/>
  <c r="DR60"/>
  <c r="DJ60"/>
  <c r="DB60"/>
  <c r="ED60"/>
  <c r="DV60"/>
  <c r="DN60"/>
  <c r="DF60"/>
  <c r="HL60"/>
  <c r="HD60"/>
  <c r="GV60"/>
  <c r="GN60"/>
  <c r="HP60"/>
  <c r="HH60"/>
  <c r="GZ60"/>
  <c r="GR60"/>
  <c r="FS90"/>
  <c r="FK90"/>
  <c r="FC90"/>
  <c r="EU90"/>
  <c r="FW90"/>
  <c r="FO90"/>
  <c r="FG90"/>
  <c r="EY90"/>
  <c r="F370" i="5"/>
  <c r="GJ90" i="4"/>
  <c r="EQ90"/>
  <c r="CX90"/>
  <c r="AR88" i="5"/>
  <c r="FT73" i="4"/>
  <c r="FL73"/>
  <c r="FD73"/>
  <c r="EV73"/>
  <c r="FX73"/>
  <c r="FP73"/>
  <c r="FH73"/>
  <c r="EZ73"/>
  <c r="EE72"/>
  <c r="DW72"/>
  <c r="DO72"/>
  <c r="DG72"/>
  <c r="EA72"/>
  <c r="DS72"/>
  <c r="DK72"/>
  <c r="DC72"/>
  <c r="HM72"/>
  <c r="HE72"/>
  <c r="GW72"/>
  <c r="GO72"/>
  <c r="HQ72"/>
  <c r="HI72"/>
  <c r="HA72"/>
  <c r="GS72"/>
  <c r="FT76"/>
  <c r="FL76"/>
  <c r="FD76"/>
  <c r="EV76"/>
  <c r="FX76"/>
  <c r="FP76"/>
  <c r="FH76"/>
  <c r="EZ76"/>
  <c r="EE56"/>
  <c r="DW56"/>
  <c r="DO56"/>
  <c r="DG56"/>
  <c r="EA56"/>
  <c r="DS56"/>
  <c r="DK56"/>
  <c r="DC56"/>
  <c r="HM56"/>
  <c r="HE56"/>
  <c r="GW56"/>
  <c r="GO56"/>
  <c r="HQ56"/>
  <c r="HI56"/>
  <c r="HA56"/>
  <c r="GS56"/>
  <c r="FS78"/>
  <c r="FK78"/>
  <c r="FC78"/>
  <c r="EU78"/>
  <c r="FW78"/>
  <c r="FO78"/>
  <c r="FG78"/>
  <c r="EY78"/>
  <c r="GJ78"/>
  <c r="EQ78"/>
  <c r="CX78"/>
  <c r="H65"/>
  <c r="GI65"/>
  <c r="EP65"/>
  <c r="CW65"/>
  <c r="FS61"/>
  <c r="FK61"/>
  <c r="FC61"/>
  <c r="EU61"/>
  <c r="FW61"/>
  <c r="FO61"/>
  <c r="FG61"/>
  <c r="EY61"/>
  <c r="GJ61"/>
  <c r="EQ61"/>
  <c r="CX61"/>
  <c r="FS57"/>
  <c r="FK57"/>
  <c r="FC57"/>
  <c r="EU57"/>
  <c r="FW57"/>
  <c r="FO57"/>
  <c r="FG57"/>
  <c r="EY57"/>
  <c r="GJ57"/>
  <c r="EQ57"/>
  <c r="CX57"/>
  <c r="FS62"/>
  <c r="FK62"/>
  <c r="FC62"/>
  <c r="EU62"/>
  <c r="FW62"/>
  <c r="FO62"/>
  <c r="FG62"/>
  <c r="EY62"/>
  <c r="GJ62"/>
  <c r="EQ62"/>
  <c r="CX62"/>
  <c r="FS58"/>
  <c r="FK58"/>
  <c r="FC58"/>
  <c r="EU58"/>
  <c r="FW58"/>
  <c r="FO58"/>
  <c r="FG58"/>
  <c r="EY58"/>
  <c r="GJ58"/>
  <c r="EQ58"/>
  <c r="CX58"/>
  <c r="EE89"/>
  <c r="DW89"/>
  <c r="DO89"/>
  <c r="DG89"/>
  <c r="EA89"/>
  <c r="DS89"/>
  <c r="DK89"/>
  <c r="DC89"/>
  <c r="AR275" i="5"/>
  <c r="HM89" i="4"/>
  <c r="HE89"/>
  <c r="GW89"/>
  <c r="GO89"/>
  <c r="HQ89"/>
  <c r="HI89"/>
  <c r="HA89"/>
  <c r="GS89"/>
  <c r="AR463" i="5"/>
  <c r="DZ77" i="4"/>
  <c r="DR77"/>
  <c r="DJ77"/>
  <c r="DB77"/>
  <c r="ED77"/>
  <c r="DV77"/>
  <c r="DN77"/>
  <c r="DF77"/>
  <c r="HL77"/>
  <c r="HD77"/>
  <c r="GV77"/>
  <c r="GN77"/>
  <c r="HP77"/>
  <c r="HH77"/>
  <c r="GZ77"/>
  <c r="GR77"/>
  <c r="EA71"/>
  <c r="DS71"/>
  <c r="DK71"/>
  <c r="DC71"/>
  <c r="EE71"/>
  <c r="DW71"/>
  <c r="DO71"/>
  <c r="DG71"/>
  <c r="HM71"/>
  <c r="HE71"/>
  <c r="GW71"/>
  <c r="GO71"/>
  <c r="HQ71"/>
  <c r="HI71"/>
  <c r="HA71"/>
  <c r="GS71"/>
  <c r="FT75"/>
  <c r="FL75"/>
  <c r="FD75"/>
  <c r="EV75"/>
  <c r="FX75"/>
  <c r="FP75"/>
  <c r="FH75"/>
  <c r="EZ75"/>
  <c r="EA70"/>
  <c r="DS70"/>
  <c r="DK70"/>
  <c r="DC70"/>
  <c r="EE70"/>
  <c r="DW70"/>
  <c r="DO70"/>
  <c r="DG70"/>
  <c r="HM70"/>
  <c r="HE70"/>
  <c r="GW70"/>
  <c r="GO70"/>
  <c r="HQ70"/>
  <c r="HI70"/>
  <c r="HA70"/>
  <c r="GS70"/>
  <c r="FT74"/>
  <c r="FL74"/>
  <c r="FD74"/>
  <c r="EV74"/>
  <c r="FX74"/>
  <c r="FP74"/>
  <c r="FH74"/>
  <c r="EZ74"/>
  <c r="FS43"/>
  <c r="FK43"/>
  <c r="FC43"/>
  <c r="EU43"/>
  <c r="FW43"/>
  <c r="FO43"/>
  <c r="FG43"/>
  <c r="EY43"/>
  <c r="H45"/>
  <c r="GI45"/>
  <c r="EP45"/>
  <c r="CW45"/>
  <c r="H49"/>
  <c r="GI49"/>
  <c r="EP49"/>
  <c r="CW49"/>
  <c r="H44"/>
  <c r="GI44"/>
  <c r="EP44"/>
  <c r="CW44"/>
  <c r="H48"/>
  <c r="GI48"/>
  <c r="EP48"/>
  <c r="CW48"/>
  <c r="H52"/>
  <c r="GI52"/>
  <c r="EP52"/>
  <c r="CW52"/>
  <c r="GK58"/>
  <c r="HR58" s="1"/>
  <c r="ER58"/>
  <c r="FY58" s="1"/>
  <c r="CY58"/>
  <c r="EF58" s="1"/>
  <c r="GK62"/>
  <c r="HR62" s="1"/>
  <c r="ER62"/>
  <c r="FY62" s="1"/>
  <c r="CY62"/>
  <c r="EF62" s="1"/>
  <c r="GK57"/>
  <c r="HR57" s="1"/>
  <c r="ER57"/>
  <c r="FY57" s="1"/>
  <c r="CY57"/>
  <c r="EF57" s="1"/>
  <c r="GK61"/>
  <c r="HR61" s="1"/>
  <c r="ER61"/>
  <c r="FY61" s="1"/>
  <c r="CY61"/>
  <c r="EF61" s="1"/>
  <c r="G53"/>
  <c r="F51" i="5" s="1"/>
  <c r="I65" i="4"/>
  <c r="AP65" s="1"/>
  <c r="AU65" s="1"/>
  <c r="AP358" i="5"/>
  <c r="BF71" i="4"/>
  <c r="BJ71"/>
  <c r="BN71"/>
  <c r="BR71"/>
  <c r="BV71"/>
  <c r="BZ71"/>
  <c r="CD71"/>
  <c r="CH71"/>
  <c r="CL71"/>
  <c r="BE61"/>
  <c r="BI61"/>
  <c r="BM61"/>
  <c r="BQ61"/>
  <c r="BU61"/>
  <c r="BY61"/>
  <c r="CC61"/>
  <c r="CG61"/>
  <c r="CK61"/>
  <c r="BE59"/>
  <c r="BI59"/>
  <c r="BM59"/>
  <c r="BQ59"/>
  <c r="BU59"/>
  <c r="BY59"/>
  <c r="CC59"/>
  <c r="CG59"/>
  <c r="CK59"/>
  <c r="BE58"/>
  <c r="BI58"/>
  <c r="BM58"/>
  <c r="BQ58"/>
  <c r="BU58"/>
  <c r="BY58"/>
  <c r="CC58"/>
  <c r="CG58"/>
  <c r="CK58"/>
  <c r="BE64"/>
  <c r="BI64"/>
  <c r="BM64"/>
  <c r="BQ64"/>
  <c r="BU64"/>
  <c r="BY64"/>
  <c r="CC64"/>
  <c r="CG64"/>
  <c r="CK64"/>
  <c r="BE63"/>
  <c r="BI63"/>
  <c r="BM63"/>
  <c r="BQ63"/>
  <c r="BU63"/>
  <c r="BY63"/>
  <c r="CC63"/>
  <c r="CG63"/>
  <c r="CK63"/>
  <c r="BE60"/>
  <c r="BI60"/>
  <c r="BM60"/>
  <c r="BQ60"/>
  <c r="BU60"/>
  <c r="BY60"/>
  <c r="CC60"/>
  <c r="CG60"/>
  <c r="CK60"/>
  <c r="BF76"/>
  <c r="BJ76"/>
  <c r="BN76"/>
  <c r="BR76"/>
  <c r="BV76"/>
  <c r="BZ76"/>
  <c r="CD76"/>
  <c r="CH76"/>
  <c r="CL76"/>
  <c r="BE43"/>
  <c r="BI43"/>
  <c r="BM43"/>
  <c r="BQ43"/>
  <c r="BU43"/>
  <c r="BY43"/>
  <c r="CC43"/>
  <c r="CG43"/>
  <c r="CK43"/>
  <c r="BF74"/>
  <c r="BJ74"/>
  <c r="BN74"/>
  <c r="BR74"/>
  <c r="BV74"/>
  <c r="BZ74"/>
  <c r="CD74"/>
  <c r="CH74"/>
  <c r="CL74"/>
  <c r="BF90"/>
  <c r="BJ90"/>
  <c r="BN90"/>
  <c r="BR90"/>
  <c r="BV90"/>
  <c r="BZ90"/>
  <c r="CD90"/>
  <c r="CH90"/>
  <c r="CL90"/>
  <c r="BE62"/>
  <c r="BI62"/>
  <c r="BM62"/>
  <c r="BQ62"/>
  <c r="BU62"/>
  <c r="BY62"/>
  <c r="CC62"/>
  <c r="CG62"/>
  <c r="CK62"/>
  <c r="BF77"/>
  <c r="BJ77"/>
  <c r="BN77"/>
  <c r="BR77"/>
  <c r="BV77"/>
  <c r="BZ77"/>
  <c r="CD77"/>
  <c r="CH77"/>
  <c r="CL77"/>
  <c r="BF72"/>
  <c r="BJ72"/>
  <c r="BN72"/>
  <c r="BR72"/>
  <c r="BV72"/>
  <c r="BZ72"/>
  <c r="CD72"/>
  <c r="CH72"/>
  <c r="CL72"/>
  <c r="BF75"/>
  <c r="BJ75"/>
  <c r="BN75"/>
  <c r="BR75"/>
  <c r="BV75"/>
  <c r="BZ75"/>
  <c r="CD75"/>
  <c r="CH75"/>
  <c r="CL75"/>
  <c r="BE57"/>
  <c r="BI57"/>
  <c r="BM57"/>
  <c r="BQ57"/>
  <c r="BU57"/>
  <c r="BY57"/>
  <c r="CC57"/>
  <c r="CG57"/>
  <c r="CK57"/>
  <c r="BF56"/>
  <c r="BJ56"/>
  <c r="BN56"/>
  <c r="BR56"/>
  <c r="BV56"/>
  <c r="BZ56"/>
  <c r="CD56"/>
  <c r="CH56"/>
  <c r="CL56"/>
  <c r="BF73"/>
  <c r="BJ73"/>
  <c r="BN73"/>
  <c r="BR73"/>
  <c r="BV73"/>
  <c r="BZ73"/>
  <c r="CD73"/>
  <c r="CH73"/>
  <c r="CL73"/>
  <c r="BF70"/>
  <c r="BJ70"/>
  <c r="BN70"/>
  <c r="BR70"/>
  <c r="BV70"/>
  <c r="BZ70"/>
  <c r="CD70"/>
  <c r="CH70"/>
  <c r="CL70"/>
  <c r="BE77"/>
  <c r="BI77"/>
  <c r="BM77"/>
  <c r="BQ77"/>
  <c r="BU77"/>
  <c r="BY77"/>
  <c r="CC77"/>
  <c r="CG77"/>
  <c r="CK77"/>
  <c r="AH48" i="2"/>
  <c r="AA48"/>
  <c r="T48"/>
  <c r="M48"/>
  <c r="AA75"/>
  <c r="AH75"/>
  <c r="M75"/>
  <c r="T75"/>
  <c r="AH64"/>
  <c r="AA64"/>
  <c r="T64"/>
  <c r="M64"/>
  <c r="J104" i="1"/>
  <c r="F34" i="6" s="1"/>
  <c r="U73" i="5"/>
  <c r="AA73"/>
  <c r="BO72" i="6"/>
  <c r="D59" i="5"/>
  <c r="BJ73" i="6"/>
  <c r="BM73" s="1"/>
  <c r="BO73" s="1"/>
  <c r="AR166" i="5"/>
  <c r="AP173" s="1"/>
  <c r="AR169"/>
  <c r="AR164"/>
  <c r="AP171" s="1"/>
  <c r="AR167"/>
  <c r="AP174" s="1"/>
  <c r="AR168"/>
  <c r="AP175" s="1"/>
  <c r="AS175" s="1"/>
  <c r="BQ175" s="1"/>
  <c r="AR165"/>
  <c r="AP172" s="1"/>
  <c r="F169"/>
  <c r="AR182"/>
  <c r="AR162"/>
  <c r="AP167" s="1"/>
  <c r="F154"/>
  <c r="D164" s="1"/>
  <c r="F156"/>
  <c r="AR148"/>
  <c r="F153"/>
  <c r="D163" s="1"/>
  <c r="F151"/>
  <c r="D161" s="1"/>
  <c r="F149"/>
  <c r="D157" s="1"/>
  <c r="F155"/>
  <c r="D165" s="1"/>
  <c r="F152"/>
  <c r="D162" s="1"/>
  <c r="F135"/>
  <c r="AR163"/>
  <c r="AP169" s="1"/>
  <c r="AP168" s="1"/>
  <c r="F150"/>
  <c r="D159" s="1"/>
  <c r="D53"/>
  <c r="D57"/>
  <c r="HU72" i="4"/>
  <c r="CP72"/>
  <c r="AP452" i="5"/>
  <c r="AP264"/>
  <c r="AT72" i="4"/>
  <c r="GB74"/>
  <c r="HU73"/>
  <c r="EJ85"/>
  <c r="HV85"/>
  <c r="GC85"/>
  <c r="BS269" i="5"/>
  <c r="BO269"/>
  <c r="BK269"/>
  <c r="BT269"/>
  <c r="BP269"/>
  <c r="BU269"/>
  <c r="BQ269"/>
  <c r="BS363"/>
  <c r="BO363"/>
  <c r="BK363"/>
  <c r="BT363"/>
  <c r="BP363"/>
  <c r="BU363"/>
  <c r="BQ363"/>
  <c r="AG269"/>
  <c r="AI269"/>
  <c r="AA269"/>
  <c r="AC269"/>
  <c r="Y269"/>
  <c r="AE269"/>
  <c r="T269"/>
  <c r="D49"/>
  <c r="CP90" i="4"/>
  <c r="D254" i="5"/>
  <c r="D348"/>
  <c r="D346"/>
  <c r="D252"/>
  <c r="AP356"/>
  <c r="AP450"/>
  <c r="BS457"/>
  <c r="BO457"/>
  <c r="BK457"/>
  <c r="BT457"/>
  <c r="BP457"/>
  <c r="BU457"/>
  <c r="BQ457"/>
  <c r="D442"/>
  <c r="AP170"/>
  <c r="D440"/>
  <c r="AP262"/>
  <c r="EI56" i="4"/>
  <c r="CP56"/>
  <c r="AI175" i="5"/>
  <c r="AE175"/>
  <c r="T175"/>
  <c r="AG175"/>
  <c r="AC175"/>
  <c r="Y175"/>
  <c r="BM81"/>
  <c r="U81"/>
  <c r="Q73"/>
  <c r="BQ73"/>
  <c r="BM73"/>
  <c r="BO73"/>
  <c r="BK73"/>
  <c r="BG73"/>
  <c r="BP73"/>
  <c r="BL73"/>
  <c r="AE71"/>
  <c r="AC71"/>
  <c r="AA71"/>
  <c r="Y71"/>
  <c r="W71"/>
  <c r="U71"/>
  <c r="Q71"/>
  <c r="AP72"/>
  <c r="AS72" s="1"/>
  <c r="AS71"/>
  <c r="D51"/>
  <c r="D55"/>
  <c r="HV86" i="4"/>
  <c r="GC86"/>
  <c r="AP66" i="5"/>
  <c r="D160"/>
  <c r="AP64"/>
  <c r="D62"/>
  <c r="BI63" i="6" s="1"/>
  <c r="BL81" i="5"/>
  <c r="W81"/>
  <c r="W73"/>
  <c r="EJ83" i="4"/>
  <c r="EJ87"/>
  <c r="D79" i="1"/>
  <c r="B79" s="1"/>
  <c r="BM47" i="6"/>
  <c r="M43" i="4"/>
  <c r="AC43"/>
  <c r="Q43"/>
  <c r="AG43"/>
  <c r="BA43"/>
  <c r="U43"/>
  <c r="AK43"/>
  <c r="Y43"/>
  <c r="AO43"/>
  <c r="AR229" i="5"/>
  <c r="BF269" s="1"/>
  <c r="AR323"/>
  <c r="BF363" s="1"/>
  <c r="AR417"/>
  <c r="BF457" s="1"/>
  <c r="F425"/>
  <c r="P51" i="4"/>
  <c r="AF51"/>
  <c r="T51"/>
  <c r="AJ51"/>
  <c r="AR49" i="5"/>
  <c r="AZ51" i="4"/>
  <c r="F237" i="5"/>
  <c r="F331"/>
  <c r="X51" i="4"/>
  <c r="AN51"/>
  <c r="L51"/>
  <c r="AB51"/>
  <c r="AZ45"/>
  <c r="F419" i="5"/>
  <c r="D426" s="1"/>
  <c r="X45" i="4"/>
  <c r="AN45"/>
  <c r="L45"/>
  <c r="AB45"/>
  <c r="AR43" i="5"/>
  <c r="AP50" s="1"/>
  <c r="F231"/>
  <c r="D238" s="1"/>
  <c r="F325"/>
  <c r="D332" s="1"/>
  <c r="P45" i="4"/>
  <c r="AF45"/>
  <c r="T45"/>
  <c r="AJ45"/>
  <c r="T52"/>
  <c r="AJ52"/>
  <c r="AR50" i="5"/>
  <c r="X52" i="4"/>
  <c r="AN52"/>
  <c r="AZ52"/>
  <c r="L52"/>
  <c r="AB52"/>
  <c r="P52"/>
  <c r="AF52"/>
  <c r="F238" i="5"/>
  <c r="F426"/>
  <c r="F332"/>
  <c r="F326"/>
  <c r="D334" s="1"/>
  <c r="F420"/>
  <c r="D428" s="1"/>
  <c r="AZ46" i="4"/>
  <c r="L46"/>
  <c r="AB46"/>
  <c r="P46"/>
  <c r="AF46"/>
  <c r="AR44" i="5"/>
  <c r="AP52" s="1"/>
  <c r="F232"/>
  <c r="D240" s="1"/>
  <c r="T46" i="4"/>
  <c r="AJ46"/>
  <c r="X46"/>
  <c r="AN46"/>
  <c r="AR46" i="5"/>
  <c r="T48" i="4"/>
  <c r="AJ48"/>
  <c r="P48"/>
  <c r="AF48"/>
  <c r="F234" i="5"/>
  <c r="D244" s="1"/>
  <c r="AZ48" i="4"/>
  <c r="L48"/>
  <c r="AB48"/>
  <c r="X48"/>
  <c r="AN48"/>
  <c r="F422" i="5"/>
  <c r="D432" s="1"/>
  <c r="F328"/>
  <c r="D338" s="1"/>
  <c r="Y61" i="4"/>
  <c r="AO61"/>
  <c r="U61"/>
  <c r="AK61"/>
  <c r="AR247" i="5"/>
  <c r="AP257" s="1"/>
  <c r="AR435"/>
  <c r="AP445" s="1"/>
  <c r="Q61" i="4"/>
  <c r="AG61"/>
  <c r="M61"/>
  <c r="AC61"/>
  <c r="BA61"/>
  <c r="AR341" i="5"/>
  <c r="AP351" s="1"/>
  <c r="Q59" i="4"/>
  <c r="AG59"/>
  <c r="BA59"/>
  <c r="U59"/>
  <c r="AK59"/>
  <c r="AR245" i="5"/>
  <c r="AP255" s="1"/>
  <c r="AR433"/>
  <c r="AP443" s="1"/>
  <c r="Y59" i="4"/>
  <c r="AO59"/>
  <c r="M59"/>
  <c r="AC59"/>
  <c r="AR339" i="5"/>
  <c r="AP349" s="1"/>
  <c r="BA62" i="4"/>
  <c r="M62"/>
  <c r="AC62"/>
  <c r="Q62"/>
  <c r="AG62"/>
  <c r="AR248" i="5"/>
  <c r="AP258" s="1"/>
  <c r="AR436"/>
  <c r="AP446" s="1"/>
  <c r="AR342"/>
  <c r="AP352" s="1"/>
  <c r="U62" i="4"/>
  <c r="AK62"/>
  <c r="Y62"/>
  <c r="AO62"/>
  <c r="AR338" i="5"/>
  <c r="AP347" s="1"/>
  <c r="M58" i="4"/>
  <c r="AC58"/>
  <c r="Q58"/>
  <c r="AG58"/>
  <c r="AR244" i="5"/>
  <c r="AP253" s="1"/>
  <c r="AP254" s="1"/>
  <c r="AR432"/>
  <c r="AP441" s="1"/>
  <c r="AP442" s="1"/>
  <c r="BA58" i="4"/>
  <c r="U58"/>
  <c r="AK58"/>
  <c r="Y58"/>
  <c r="AO58"/>
  <c r="AR438" i="5"/>
  <c r="BA64" i="4"/>
  <c r="AR250" i="5"/>
  <c r="Y64" i="4"/>
  <c r="AO64"/>
  <c r="U64"/>
  <c r="AK64"/>
  <c r="AR344" i="5"/>
  <c r="Q64" i="4"/>
  <c r="AG64"/>
  <c r="M64"/>
  <c r="AC64"/>
  <c r="P91"/>
  <c r="AF91"/>
  <c r="L91"/>
  <c r="AB91"/>
  <c r="X91"/>
  <c r="AN91"/>
  <c r="T91"/>
  <c r="AJ91"/>
  <c r="AZ91"/>
  <c r="C79"/>
  <c r="G79" s="1"/>
  <c r="F77" i="5" s="1"/>
  <c r="G17" i="4"/>
  <c r="F15" i="5" s="1"/>
  <c r="AN422"/>
  <c r="AN140"/>
  <c r="AN234"/>
  <c r="AN328"/>
  <c r="B235"/>
  <c r="E49" i="2"/>
  <c r="B141" i="5"/>
  <c r="D50" i="2"/>
  <c r="B329" i="5"/>
  <c r="B423"/>
  <c r="D77" i="2"/>
  <c r="B262" i="5"/>
  <c r="G262" s="1"/>
  <c r="B168"/>
  <c r="E76" i="2"/>
  <c r="B356" i="5"/>
  <c r="G356" s="1"/>
  <c r="B450"/>
  <c r="G450" s="1"/>
  <c r="AN250"/>
  <c r="AN156"/>
  <c r="AN438"/>
  <c r="AN344"/>
  <c r="AS43" i="4"/>
  <c r="EI75"/>
  <c r="HU75"/>
  <c r="AT90"/>
  <c r="HV83"/>
  <c r="GC87"/>
  <c r="CQ85"/>
  <c r="AT77"/>
  <c r="GB72"/>
  <c r="CP75"/>
  <c r="AT75"/>
  <c r="CP74"/>
  <c r="CQ89"/>
  <c r="AS57"/>
  <c r="AS60"/>
  <c r="GB73"/>
  <c r="AT70"/>
  <c r="AT76"/>
  <c r="EI76"/>
  <c r="HU76"/>
  <c r="AZ53"/>
  <c r="L53"/>
  <c r="AB53"/>
  <c r="P53"/>
  <c r="AF53"/>
  <c r="T53"/>
  <c r="AJ53"/>
  <c r="AN53"/>
  <c r="X53"/>
  <c r="P47"/>
  <c r="AF47"/>
  <c r="F233" i="5"/>
  <c r="D242" s="1"/>
  <c r="L47" i="4"/>
  <c r="AB47"/>
  <c r="AR45" i="5"/>
  <c r="AP54" s="1"/>
  <c r="F327"/>
  <c r="D336" s="1"/>
  <c r="X47" i="4"/>
  <c r="AN47"/>
  <c r="F421" i="5"/>
  <c r="D430" s="1"/>
  <c r="AZ47" i="4"/>
  <c r="T47"/>
  <c r="AJ47"/>
  <c r="AR48" i="5"/>
  <c r="F236"/>
  <c r="D249" s="1"/>
  <c r="F330"/>
  <c r="D343" s="1"/>
  <c r="X50" i="4"/>
  <c r="AN50"/>
  <c r="AZ50"/>
  <c r="T50"/>
  <c r="AJ50"/>
  <c r="F424" i="5"/>
  <c r="D437" s="1"/>
  <c r="P50" i="4"/>
  <c r="AF50"/>
  <c r="L50"/>
  <c r="AB50"/>
  <c r="P44"/>
  <c r="AF44"/>
  <c r="F324" i="5"/>
  <c r="D330" s="1"/>
  <c r="AZ44" i="4"/>
  <c r="T44"/>
  <c r="AJ44"/>
  <c r="AR42" i="5"/>
  <c r="AP48" s="1"/>
  <c r="AP49" s="1"/>
  <c r="F418"/>
  <c r="D424" s="1"/>
  <c r="X44" i="4"/>
  <c r="AN44"/>
  <c r="F230" i="5"/>
  <c r="D236" s="1"/>
  <c r="L44" i="4"/>
  <c r="AB44"/>
  <c r="P49"/>
  <c r="AF49"/>
  <c r="F329" i="5"/>
  <c r="D340" s="1"/>
  <c r="T49" i="4"/>
  <c r="AJ49"/>
  <c r="AZ49"/>
  <c r="AR47" i="5"/>
  <c r="AP58" s="1"/>
  <c r="X49" i="4"/>
  <c r="AN49"/>
  <c r="L49"/>
  <c r="AB49"/>
  <c r="F235" i="5"/>
  <c r="D246" s="1"/>
  <c r="F423"/>
  <c r="D434" s="1"/>
  <c r="F264"/>
  <c r="L78" i="4"/>
  <c r="AB78"/>
  <c r="F358" i="5"/>
  <c r="AZ78" i="4"/>
  <c r="X78"/>
  <c r="AN78"/>
  <c r="AR76" i="5"/>
  <c r="T78" i="4"/>
  <c r="AJ78"/>
  <c r="F452" i="5"/>
  <c r="P78" i="4"/>
  <c r="AF78"/>
  <c r="C41"/>
  <c r="C54" s="1"/>
  <c r="G54" s="1"/>
  <c r="F52" i="5" s="1"/>
  <c r="AR63"/>
  <c r="T65" i="4"/>
  <c r="AJ65"/>
  <c r="X65"/>
  <c r="AN65"/>
  <c r="F345" i="5"/>
  <c r="L65" i="4"/>
  <c r="AB65"/>
  <c r="AZ65"/>
  <c r="P65"/>
  <c r="AF65"/>
  <c r="F439" i="5"/>
  <c r="F251"/>
  <c r="D34" i="2"/>
  <c r="B407" i="5"/>
  <c r="B313"/>
  <c r="E33" i="2"/>
  <c r="B219" i="5"/>
  <c r="B125"/>
  <c r="D43"/>
  <c r="D39"/>
  <c r="D37"/>
  <c r="D33"/>
  <c r="L30" i="4"/>
  <c r="AB30"/>
  <c r="X30"/>
  <c r="AN30"/>
  <c r="H30"/>
  <c r="F404" i="5"/>
  <c r="F216"/>
  <c r="P269" s="1"/>
  <c r="D35"/>
  <c r="T30" i="4"/>
  <c r="AJ30"/>
  <c r="P30"/>
  <c r="AF30"/>
  <c r="F310" i="5"/>
  <c r="AZ30" i="4"/>
  <c r="BM62" i="6"/>
  <c r="BO62" s="1"/>
  <c r="AN167" i="5"/>
  <c r="AS167" s="1"/>
  <c r="AN355"/>
  <c r="AS355" s="1"/>
  <c r="AN449"/>
  <c r="AS449" s="1"/>
  <c r="AN261"/>
  <c r="AS261" s="1"/>
  <c r="E57" i="6"/>
  <c r="E68"/>
  <c r="E79"/>
  <c r="J46"/>
  <c r="D66" i="2"/>
  <c r="B157" i="5"/>
  <c r="E65" i="2"/>
  <c r="B345" i="5"/>
  <c r="G345" s="1"/>
  <c r="B251"/>
  <c r="G251" s="1"/>
  <c r="B439"/>
  <c r="G439" s="1"/>
  <c r="AR243"/>
  <c r="AP251" s="1"/>
  <c r="BA57" i="4"/>
  <c r="U57"/>
  <c r="AK57"/>
  <c r="Y57"/>
  <c r="AO57"/>
  <c r="AR337" i="5"/>
  <c r="AP345" s="1"/>
  <c r="AP346" s="1"/>
  <c r="AR431"/>
  <c r="AP439" s="1"/>
  <c r="AP440" s="1"/>
  <c r="M57" i="4"/>
  <c r="AC57"/>
  <c r="Q57"/>
  <c r="AG57"/>
  <c r="AR437" i="5"/>
  <c r="AP447" s="1"/>
  <c r="M63" i="4"/>
  <c r="AC63"/>
  <c r="AR343" i="5"/>
  <c r="AP353" s="1"/>
  <c r="Q63" i="4"/>
  <c r="AG63"/>
  <c r="AR249" i="5"/>
  <c r="AP259" s="1"/>
  <c r="U63" i="4"/>
  <c r="AK63"/>
  <c r="BA63"/>
  <c r="Y63"/>
  <c r="AO63"/>
  <c r="AR434" i="5"/>
  <c r="AP444" s="1"/>
  <c r="M60" i="4"/>
  <c r="AC60"/>
  <c r="Q60"/>
  <c r="AG60"/>
  <c r="AR340" i="5"/>
  <c r="AP350" s="1"/>
  <c r="AR246"/>
  <c r="AP256" s="1"/>
  <c r="U60" i="4"/>
  <c r="AK60"/>
  <c r="BA60"/>
  <c r="Y60"/>
  <c r="AO60"/>
  <c r="EI72"/>
  <c r="GC69"/>
  <c r="HV69"/>
  <c r="HU71"/>
  <c r="CP71"/>
  <c r="AT71"/>
  <c r="AT74"/>
  <c r="EI74"/>
  <c r="EJ84"/>
  <c r="GC84"/>
  <c r="HV88"/>
  <c r="GC88"/>
  <c r="EJ88"/>
  <c r="AS61"/>
  <c r="AS59"/>
  <c r="AS62"/>
  <c r="AS58"/>
  <c r="AS64"/>
  <c r="EI73"/>
  <c r="CP73"/>
  <c r="HU70"/>
  <c r="GB76"/>
  <c r="CP76"/>
  <c r="GB75"/>
  <c r="CQ69"/>
  <c r="EJ69"/>
  <c r="EI71"/>
  <c r="GB71"/>
  <c r="HU74"/>
  <c r="HV84"/>
  <c r="CQ84"/>
  <c r="CQ88"/>
  <c r="EJ86"/>
  <c r="CQ86"/>
  <c r="GC83"/>
  <c r="CQ83"/>
  <c r="CQ87"/>
  <c r="HV87"/>
  <c r="HU56"/>
  <c r="GB56"/>
  <c r="AS63"/>
  <c r="AT56"/>
  <c r="AT73"/>
  <c r="GB70"/>
  <c r="CP70"/>
  <c r="EI70"/>
  <c r="F24" i="8"/>
  <c r="EK90" i="4"/>
  <c r="CR90"/>
  <c r="HW90"/>
  <c r="GD56"/>
  <c r="BB65"/>
  <c r="CM65" s="1"/>
  <c r="BB63"/>
  <c r="CM63" s="1"/>
  <c r="AP63"/>
  <c r="AU63" s="1"/>
  <c r="BB60"/>
  <c r="CM60" s="1"/>
  <c r="AP60"/>
  <c r="AU60" s="1"/>
  <c r="BB58"/>
  <c r="CM58" s="1"/>
  <c r="AP58"/>
  <c r="AU58" s="1"/>
  <c r="BB62"/>
  <c r="CM62" s="1"/>
  <c r="AP62"/>
  <c r="AU62" s="1"/>
  <c r="D27"/>
  <c r="D40" s="1"/>
  <c r="D53" s="1"/>
  <c r="D66" s="1"/>
  <c r="I66" s="1"/>
  <c r="HW72"/>
  <c r="EK72"/>
  <c r="GD72"/>
  <c r="GD74"/>
  <c r="CR74"/>
  <c r="CR73"/>
  <c r="GD73"/>
  <c r="CR76"/>
  <c r="F49" i="2"/>
  <c r="AP43" i="4"/>
  <c r="AU43" s="1"/>
  <c r="BB43"/>
  <c r="CM43" s="1"/>
  <c r="F65" i="2"/>
  <c r="D91" i="4"/>
  <c r="I91" s="1"/>
  <c r="GD70"/>
  <c r="EK70"/>
  <c r="CR75"/>
  <c r="GD75"/>
  <c r="HW71"/>
  <c r="GD90"/>
  <c r="HW56"/>
  <c r="EK56"/>
  <c r="CR56"/>
  <c r="BB61"/>
  <c r="CM61" s="1"/>
  <c r="AP61"/>
  <c r="AU61" s="1"/>
  <c r="BB64"/>
  <c r="CM64" s="1"/>
  <c r="AP64"/>
  <c r="AU64" s="1"/>
  <c r="BB59"/>
  <c r="CM59" s="1"/>
  <c r="AP59"/>
  <c r="AU59" s="1"/>
  <c r="BB57"/>
  <c r="CM57" s="1"/>
  <c r="AP57"/>
  <c r="AU57" s="1"/>
  <c r="G111" i="1"/>
  <c r="D15" i="4" s="1"/>
  <c r="D111" i="1"/>
  <c r="E111"/>
  <c r="CR72" i="4"/>
  <c r="EK74"/>
  <c r="HW74"/>
  <c r="EK73"/>
  <c r="HW73"/>
  <c r="EK76"/>
  <c r="GD76"/>
  <c r="HW76"/>
  <c r="F76" i="2"/>
  <c r="L101" i="1"/>
  <c r="I30" i="4"/>
  <c r="N102" i="1"/>
  <c r="B34" i="15" s="1"/>
  <c r="M102" i="1"/>
  <c r="F33" i="2" s="1"/>
  <c r="HW70" i="4"/>
  <c r="CR70"/>
  <c r="HW75"/>
  <c r="EK75"/>
  <c r="CR71"/>
  <c r="GD71"/>
  <c r="EK71"/>
  <c r="CR77"/>
  <c r="K46" i="6"/>
  <c r="F57"/>
  <c r="F68"/>
  <c r="F79"/>
  <c r="K103" i="1"/>
  <c r="J103" s="1"/>
  <c r="F45" i="6" l="1"/>
  <c r="K34"/>
  <c r="BI64"/>
  <c r="G63" i="5"/>
  <c r="G157"/>
  <c r="G168"/>
  <c r="BI75" i="6"/>
  <c r="G74" i="5"/>
  <c r="G62"/>
  <c r="D341"/>
  <c r="D438"/>
  <c r="G438" s="1"/>
  <c r="G437"/>
  <c r="D344"/>
  <c r="G344" s="1"/>
  <c r="G343"/>
  <c r="D250"/>
  <c r="G250" s="1"/>
  <c r="G249"/>
  <c r="D166"/>
  <c r="G166" s="1"/>
  <c r="G165"/>
  <c r="Z165" s="1"/>
  <c r="K79" i="6"/>
  <c r="AW73"/>
  <c r="K68"/>
  <c r="AW62"/>
  <c r="K57"/>
  <c r="AW51"/>
  <c r="J79"/>
  <c r="AV73"/>
  <c r="J68"/>
  <c r="AV62"/>
  <c r="J57"/>
  <c r="AV51"/>
  <c r="V42"/>
  <c r="V32"/>
  <c r="X31"/>
  <c r="Z31"/>
  <c r="D331" i="5"/>
  <c r="B111" i="1"/>
  <c r="BU175" i="5"/>
  <c r="R61"/>
  <c r="D63" i="12"/>
  <c r="I5" i="8"/>
  <c r="F33" i="6"/>
  <c r="B35" i="15"/>
  <c r="C34"/>
  <c r="D34"/>
  <c r="E34"/>
  <c r="F34"/>
  <c r="AJ35" i="6"/>
  <c r="AJ45"/>
  <c r="AR34"/>
  <c r="C77" i="15"/>
  <c r="F77"/>
  <c r="E77"/>
  <c r="B78"/>
  <c r="D77"/>
  <c r="AD45" i="6"/>
  <c r="AD35"/>
  <c r="AL34"/>
  <c r="BF7" s="1"/>
  <c r="AP44"/>
  <c r="AH55"/>
  <c r="AF45"/>
  <c r="AF35"/>
  <c r="AN34"/>
  <c r="AJ75"/>
  <c r="BF52" s="1"/>
  <c r="BF40"/>
  <c r="AH75"/>
  <c r="BF51" s="1"/>
  <c r="BF39"/>
  <c r="C66" i="15"/>
  <c r="F66"/>
  <c r="E66"/>
  <c r="B67"/>
  <c r="D66"/>
  <c r="D62" i="12"/>
  <c r="Z45" i="15"/>
  <c r="Z17"/>
  <c r="Z59"/>
  <c r="Z31"/>
  <c r="V45"/>
  <c r="V17"/>
  <c r="V59"/>
  <c r="V31"/>
  <c r="E50"/>
  <c r="B51"/>
  <c r="D50"/>
  <c r="C50"/>
  <c r="F50"/>
  <c r="BK175" i="5"/>
  <c r="BO175"/>
  <c r="D75" i="12"/>
  <c r="D64"/>
  <c r="E72"/>
  <c r="AR44" i="6"/>
  <c r="AJ55"/>
  <c r="AL44"/>
  <c r="AD55"/>
  <c r="AH35"/>
  <c r="AH45"/>
  <c r="AP34"/>
  <c r="AN44"/>
  <c r="AF55"/>
  <c r="E74" i="12"/>
  <c r="T45" i="15"/>
  <c r="T17"/>
  <c r="T59"/>
  <c r="T31"/>
  <c r="X45"/>
  <c r="X17"/>
  <c r="X59"/>
  <c r="X31"/>
  <c r="E73" i="12"/>
  <c r="EJ89" i="4"/>
  <c r="EI77"/>
  <c r="HU90"/>
  <c r="GB90"/>
  <c r="CP77"/>
  <c r="HU77"/>
  <c r="HV89"/>
  <c r="GB77"/>
  <c r="GC89"/>
  <c r="EI90"/>
  <c r="B32" i="5"/>
  <c r="AF34" i="2"/>
  <c r="Y34"/>
  <c r="R34"/>
  <c r="B220" i="5" s="1"/>
  <c r="K34" i="2"/>
  <c r="AN74" i="5"/>
  <c r="AS74" s="1"/>
  <c r="BQ74" s="1"/>
  <c r="AG76" i="2"/>
  <c r="Z76"/>
  <c r="S76"/>
  <c r="L76"/>
  <c r="AN168" i="5" s="1"/>
  <c r="AS168" s="1"/>
  <c r="B48"/>
  <c r="AF50" i="2"/>
  <c r="B424" i="5" s="1"/>
  <c r="G424" s="1"/>
  <c r="Y50" i="2"/>
  <c r="R50"/>
  <c r="B236" i="5" s="1"/>
  <c r="G236" s="1"/>
  <c r="K50" i="2"/>
  <c r="AN47" i="5"/>
  <c r="AG49" i="2"/>
  <c r="Z49"/>
  <c r="AN329" i="5" s="1"/>
  <c r="S49" i="2"/>
  <c r="L49"/>
  <c r="AN141" i="5" s="1"/>
  <c r="V73"/>
  <c r="AD73"/>
  <c r="R73"/>
  <c r="Z73"/>
  <c r="AC73"/>
  <c r="AE73"/>
  <c r="Y73"/>
  <c r="Y63"/>
  <c r="AN63"/>
  <c r="AS63" s="1"/>
  <c r="BI63" s="1"/>
  <c r="AG65" i="2"/>
  <c r="Z65"/>
  <c r="AN345" i="5" s="1"/>
  <c r="AS345" s="1"/>
  <c r="S65" i="2"/>
  <c r="L65"/>
  <c r="B64" i="5"/>
  <c r="AF66" i="2"/>
  <c r="Y66"/>
  <c r="R66"/>
  <c r="K66"/>
  <c r="AN31" i="5"/>
  <c r="L33" i="2"/>
  <c r="AG33"/>
  <c r="AN407" i="5" s="1"/>
  <c r="Z33" i="2"/>
  <c r="S33"/>
  <c r="AN219" i="5" s="1"/>
  <c r="B75"/>
  <c r="AF77" i="2"/>
  <c r="B451" i="5" s="1"/>
  <c r="G451" s="1"/>
  <c r="Y77" i="2"/>
  <c r="R77"/>
  <c r="B263" i="5" s="1"/>
  <c r="G263" s="1"/>
  <c r="K77" i="2"/>
  <c r="W74" i="5"/>
  <c r="U167"/>
  <c r="D431"/>
  <c r="I6" i="8"/>
  <c r="G24"/>
  <c r="B61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E26"/>
  <c r="E25"/>
  <c r="V72" i="5"/>
  <c r="R72"/>
  <c r="Z363"/>
  <c r="V363"/>
  <c r="Z269"/>
  <c r="V269"/>
  <c r="AD72"/>
  <c r="Z72"/>
  <c r="Z175"/>
  <c r="Z167"/>
  <c r="AH363"/>
  <c r="AD363"/>
  <c r="AH269"/>
  <c r="AD269"/>
  <c r="AD165"/>
  <c r="D60"/>
  <c r="M74"/>
  <c r="G28" i="4"/>
  <c r="F26" i="5" s="1"/>
  <c r="G26" i="4"/>
  <c r="F24" i="5" s="1"/>
  <c r="G24" i="4"/>
  <c r="F22" i="5" s="1"/>
  <c r="N81" s="1"/>
  <c r="G22" i="4"/>
  <c r="F20" i="5" s="1"/>
  <c r="N73" s="1"/>
  <c r="G20" i="4"/>
  <c r="F18" i="5" s="1"/>
  <c r="G18" i="4"/>
  <c r="F16" i="5" s="1"/>
  <c r="G29" i="4"/>
  <c r="F27" i="5" s="1"/>
  <c r="G27" i="4"/>
  <c r="F25" i="5" s="1"/>
  <c r="G25" i="4"/>
  <c r="F23" i="5" s="1"/>
  <c r="G23" i="4"/>
  <c r="F21" i="5" s="1"/>
  <c r="D28" s="1"/>
  <c r="G21" i="4"/>
  <c r="F19" i="5" s="1"/>
  <c r="G19" i="4"/>
  <c r="F17" i="5" s="1"/>
  <c r="D20" s="1"/>
  <c r="GI17" i="4"/>
  <c r="F391" i="5" s="1"/>
  <c r="D392" s="1"/>
  <c r="EP17" i="4"/>
  <c r="CW17"/>
  <c r="H53"/>
  <c r="BA53" s="1"/>
  <c r="GI53"/>
  <c r="EP53"/>
  <c r="CW53"/>
  <c r="FS52"/>
  <c r="FK52"/>
  <c r="FC52"/>
  <c r="EU52"/>
  <c r="FW52"/>
  <c r="FO52"/>
  <c r="FG52"/>
  <c r="EY52"/>
  <c r="GJ52"/>
  <c r="AR426" i="5" s="1"/>
  <c r="EQ52" i="4"/>
  <c r="AR332" i="5" s="1"/>
  <c r="CX52" i="4"/>
  <c r="FS48"/>
  <c r="FK48"/>
  <c r="FC48"/>
  <c r="EU48"/>
  <c r="FW48"/>
  <c r="FO48"/>
  <c r="FG48"/>
  <c r="EY48"/>
  <c r="GJ48"/>
  <c r="AR422" i="5" s="1"/>
  <c r="BH449" s="1"/>
  <c r="EQ48" i="4"/>
  <c r="CX48"/>
  <c r="AR234" i="5" s="1"/>
  <c r="FS44" i="4"/>
  <c r="FK44"/>
  <c r="FC44"/>
  <c r="EU44"/>
  <c r="FW44"/>
  <c r="FO44"/>
  <c r="FG44"/>
  <c r="EY44"/>
  <c r="GJ44"/>
  <c r="AR418" i="5" s="1"/>
  <c r="AP424" s="1"/>
  <c r="EQ44" i="4"/>
  <c r="CX44"/>
  <c r="FS49"/>
  <c r="FK49"/>
  <c r="FC49"/>
  <c r="EU49"/>
  <c r="FW49"/>
  <c r="FO49"/>
  <c r="FG49"/>
  <c r="EY49"/>
  <c r="GJ49"/>
  <c r="AR423" i="5" s="1"/>
  <c r="AP434" s="1"/>
  <c r="EQ49" i="4"/>
  <c r="CX49"/>
  <c r="FS45"/>
  <c r="FK45"/>
  <c r="FC45"/>
  <c r="EU45"/>
  <c r="FW45"/>
  <c r="FO45"/>
  <c r="FG45"/>
  <c r="EY45"/>
  <c r="GJ45"/>
  <c r="AR419" i="5" s="1"/>
  <c r="AP426" s="1"/>
  <c r="EQ45" i="4"/>
  <c r="AR325" i="5" s="1"/>
  <c r="AP332" s="1"/>
  <c r="CX45" i="4"/>
  <c r="FT58"/>
  <c r="FL58"/>
  <c r="FD58"/>
  <c r="EV58"/>
  <c r="FX58"/>
  <c r="FP58"/>
  <c r="FH58"/>
  <c r="EZ58"/>
  <c r="EA62"/>
  <c r="DS62"/>
  <c r="DK62"/>
  <c r="DC62"/>
  <c r="EE62"/>
  <c r="DW62"/>
  <c r="DO62"/>
  <c r="DG62"/>
  <c r="HM62"/>
  <c r="HE62"/>
  <c r="GW62"/>
  <c r="GO62"/>
  <c r="HQ62"/>
  <c r="HI62"/>
  <c r="HA62"/>
  <c r="GS62"/>
  <c r="FT57"/>
  <c r="FL57"/>
  <c r="FD57"/>
  <c r="EV57"/>
  <c r="FX57"/>
  <c r="FP57"/>
  <c r="FH57"/>
  <c r="EZ57"/>
  <c r="EE61"/>
  <c r="DW61"/>
  <c r="DO61"/>
  <c r="DG61"/>
  <c r="EA61"/>
  <c r="DS61"/>
  <c r="DK61"/>
  <c r="DC61"/>
  <c r="HM61"/>
  <c r="HE61"/>
  <c r="GW61"/>
  <c r="GO61"/>
  <c r="HQ61"/>
  <c r="HI61"/>
  <c r="HA61"/>
  <c r="GS61"/>
  <c r="FS65"/>
  <c r="FK65"/>
  <c r="FC65"/>
  <c r="EU65"/>
  <c r="FW65"/>
  <c r="FO65"/>
  <c r="FG65"/>
  <c r="EY65"/>
  <c r="GJ65"/>
  <c r="AR439" i="5" s="1"/>
  <c r="EQ65" i="4"/>
  <c r="CX65"/>
  <c r="FT78"/>
  <c r="FL78"/>
  <c r="FD78"/>
  <c r="EV78"/>
  <c r="FX78"/>
  <c r="FP78"/>
  <c r="FH78"/>
  <c r="EZ78"/>
  <c r="EA90"/>
  <c r="DS90"/>
  <c r="DK90"/>
  <c r="DC90"/>
  <c r="EE90"/>
  <c r="DW90"/>
  <c r="DO90"/>
  <c r="DG90"/>
  <c r="AR276" i="5"/>
  <c r="HM90" i="4"/>
  <c r="HE90"/>
  <c r="GW90"/>
  <c r="GO90"/>
  <c r="HQ90"/>
  <c r="HI90"/>
  <c r="HA90"/>
  <c r="GS90"/>
  <c r="AR464" i="5"/>
  <c r="FS50" i="4"/>
  <c r="FK50"/>
  <c r="FC50"/>
  <c r="EU50"/>
  <c r="FW50"/>
  <c r="FO50"/>
  <c r="FG50"/>
  <c r="EY50"/>
  <c r="GJ50"/>
  <c r="AR424" i="5" s="1"/>
  <c r="EQ50" i="4"/>
  <c r="AR330" i="5" s="1"/>
  <c r="CX50" i="4"/>
  <c r="FS46"/>
  <c r="FK46"/>
  <c r="FC46"/>
  <c r="EU46"/>
  <c r="FW46"/>
  <c r="FO46"/>
  <c r="FG46"/>
  <c r="EY46"/>
  <c r="GJ46"/>
  <c r="EQ46"/>
  <c r="AR326" i="5" s="1"/>
  <c r="AP334" s="1"/>
  <c r="CX46" i="4"/>
  <c r="AR232" i="5" s="1"/>
  <c r="AP240" s="1"/>
  <c r="FS51" i="4"/>
  <c r="FK51"/>
  <c r="FC51"/>
  <c r="EU51"/>
  <c r="FW51"/>
  <c r="FO51"/>
  <c r="FG51"/>
  <c r="EY51"/>
  <c r="GJ51"/>
  <c r="AR425" i="5" s="1"/>
  <c r="EQ51" i="4"/>
  <c r="AR331" i="5" s="1"/>
  <c r="CX51" i="4"/>
  <c r="FS47"/>
  <c r="FK47"/>
  <c r="FC47"/>
  <c r="EU47"/>
  <c r="FW47"/>
  <c r="FO47"/>
  <c r="FG47"/>
  <c r="EY47"/>
  <c r="GJ47"/>
  <c r="AR421" i="5" s="1"/>
  <c r="AP430" s="1"/>
  <c r="EQ47" i="4"/>
  <c r="CX47"/>
  <c r="AR233" i="5" s="1"/>
  <c r="AP242" s="1"/>
  <c r="FT77" i="4"/>
  <c r="FL77"/>
  <c r="FD77"/>
  <c r="EV77"/>
  <c r="FX77"/>
  <c r="FP77"/>
  <c r="FH77"/>
  <c r="EZ77"/>
  <c r="AR357" i="5"/>
  <c r="EE60" i="4"/>
  <c r="DW60"/>
  <c r="DO60"/>
  <c r="DG60"/>
  <c r="EA60"/>
  <c r="DS60"/>
  <c r="DK60"/>
  <c r="DC60"/>
  <c r="HM60"/>
  <c r="HE60"/>
  <c r="GW60"/>
  <c r="GO60"/>
  <c r="HQ60"/>
  <c r="HI60"/>
  <c r="HA60"/>
  <c r="GS60"/>
  <c r="FT64"/>
  <c r="FL64"/>
  <c r="FD64"/>
  <c r="EV64"/>
  <c r="FX64"/>
  <c r="FP64"/>
  <c r="FH64"/>
  <c r="EZ64"/>
  <c r="EA59"/>
  <c r="DS59"/>
  <c r="DK59"/>
  <c r="DC59"/>
  <c r="EE59"/>
  <c r="DW59"/>
  <c r="DO59"/>
  <c r="DG59"/>
  <c r="HM59"/>
  <c r="HE59"/>
  <c r="GW59"/>
  <c r="GO59"/>
  <c r="HQ59"/>
  <c r="HI59"/>
  <c r="HA59"/>
  <c r="GS59"/>
  <c r="FT63"/>
  <c r="FL63"/>
  <c r="FD63"/>
  <c r="EV63"/>
  <c r="FX63"/>
  <c r="FP63"/>
  <c r="FH63"/>
  <c r="EZ63"/>
  <c r="FS66"/>
  <c r="FK66"/>
  <c r="FC66"/>
  <c r="EU66"/>
  <c r="FW66"/>
  <c r="FO66"/>
  <c r="FG66"/>
  <c r="EY66"/>
  <c r="GJ66"/>
  <c r="EQ66"/>
  <c r="CX66"/>
  <c r="FT43"/>
  <c r="FL43"/>
  <c r="FD43"/>
  <c r="EV43"/>
  <c r="FX43"/>
  <c r="FP43"/>
  <c r="FH43"/>
  <c r="EZ43"/>
  <c r="GK45"/>
  <c r="HR45" s="1"/>
  <c r="ER45"/>
  <c r="FY45" s="1"/>
  <c r="CY45"/>
  <c r="EF45" s="1"/>
  <c r="GK49"/>
  <c r="HR49" s="1"/>
  <c r="ER49"/>
  <c r="FY49" s="1"/>
  <c r="CY49"/>
  <c r="EF49" s="1"/>
  <c r="GK44"/>
  <c r="HR44" s="1"/>
  <c r="ER44"/>
  <c r="FY44" s="1"/>
  <c r="CY44"/>
  <c r="EF44" s="1"/>
  <c r="GK48"/>
  <c r="HR48" s="1"/>
  <c r="ER48"/>
  <c r="FY48" s="1"/>
  <c r="CY48"/>
  <c r="EF48" s="1"/>
  <c r="GK52"/>
  <c r="HR52" s="1"/>
  <c r="ER52"/>
  <c r="FY52" s="1"/>
  <c r="CY52"/>
  <c r="EF52" s="1"/>
  <c r="ED30"/>
  <c r="DV30"/>
  <c r="DN30"/>
  <c r="DF30"/>
  <c r="DZ30"/>
  <c r="DR30"/>
  <c r="DJ30"/>
  <c r="DB30"/>
  <c r="HL30"/>
  <c r="HD30"/>
  <c r="GV30"/>
  <c r="GN30"/>
  <c r="HP30"/>
  <c r="HH30"/>
  <c r="GZ30"/>
  <c r="GR30"/>
  <c r="H34"/>
  <c r="GI34"/>
  <c r="F408" i="5" s="1"/>
  <c r="D415" s="1"/>
  <c r="EP34" i="4"/>
  <c r="F314" i="5" s="1"/>
  <c r="D321" s="1"/>
  <c r="CW34" i="4"/>
  <c r="H38"/>
  <c r="GI38"/>
  <c r="F412" i="5" s="1"/>
  <c r="EP38" i="4"/>
  <c r="F318" i="5" s="1"/>
  <c r="CW38" i="4"/>
  <c r="F224" i="5" s="1"/>
  <c r="H33" i="4"/>
  <c r="GI33"/>
  <c r="EP33"/>
  <c r="F313" i="5" s="1"/>
  <c r="D319" s="1"/>
  <c r="CW33" i="4"/>
  <c r="F219" i="5" s="1"/>
  <c r="D225" s="1"/>
  <c r="H37" i="4"/>
  <c r="GI37"/>
  <c r="F411" i="5" s="1"/>
  <c r="D422" s="1"/>
  <c r="EP37" i="4"/>
  <c r="F317" i="5" s="1"/>
  <c r="D328" s="1"/>
  <c r="CW37" i="4"/>
  <c r="I53"/>
  <c r="G41"/>
  <c r="F39" i="5" s="1"/>
  <c r="I39" i="4"/>
  <c r="I37"/>
  <c r="I35"/>
  <c r="I33"/>
  <c r="I31"/>
  <c r="I40"/>
  <c r="I38"/>
  <c r="I36"/>
  <c r="I34"/>
  <c r="I32"/>
  <c r="GK30"/>
  <c r="HR30" s="1"/>
  <c r="CY30"/>
  <c r="EF30" s="1"/>
  <c r="ER30"/>
  <c r="FY30" s="1"/>
  <c r="GK91"/>
  <c r="HR91" s="1"/>
  <c r="CY91"/>
  <c r="EF91" s="1"/>
  <c r="ER91"/>
  <c r="FY91" s="1"/>
  <c r="GK66"/>
  <c r="HR66" s="1"/>
  <c r="ER66"/>
  <c r="FY66" s="1"/>
  <c r="CY66"/>
  <c r="EF66" s="1"/>
  <c r="AR28" i="5"/>
  <c r="BB81" s="1"/>
  <c r="GJ30" i="4"/>
  <c r="AR404" i="5" s="1"/>
  <c r="BB457" s="1"/>
  <c r="EQ30" i="4"/>
  <c r="AR310" i="5" s="1"/>
  <c r="BB363" s="1"/>
  <c r="CX30" i="4"/>
  <c r="AR216" i="5" s="1"/>
  <c r="BB269" s="1"/>
  <c r="H54" i="4"/>
  <c r="GI54"/>
  <c r="EP54"/>
  <c r="CW54"/>
  <c r="H79"/>
  <c r="GI79"/>
  <c r="EP79"/>
  <c r="CW79"/>
  <c r="GK65"/>
  <c r="HR65" s="1"/>
  <c r="HW65" s="1"/>
  <c r="ER65"/>
  <c r="FY65" s="1"/>
  <c r="GD65" s="1"/>
  <c r="CY65"/>
  <c r="EF65" s="1"/>
  <c r="DZ52"/>
  <c r="DR52"/>
  <c r="DJ52"/>
  <c r="DB52"/>
  <c r="ED52"/>
  <c r="DV52"/>
  <c r="DN52"/>
  <c r="DF52"/>
  <c r="HL52"/>
  <c r="HD52"/>
  <c r="GV52"/>
  <c r="GN52"/>
  <c r="HP52"/>
  <c r="HH52"/>
  <c r="GZ52"/>
  <c r="GR52"/>
  <c r="DZ48"/>
  <c r="DR48"/>
  <c r="DJ48"/>
  <c r="DB48"/>
  <c r="ED48"/>
  <c r="DV48"/>
  <c r="DN48"/>
  <c r="DF48"/>
  <c r="HL48"/>
  <c r="HD48"/>
  <c r="GV48"/>
  <c r="GN48"/>
  <c r="HP48"/>
  <c r="HH48"/>
  <c r="GZ48"/>
  <c r="GR48"/>
  <c r="DZ44"/>
  <c r="DR44"/>
  <c r="DJ44"/>
  <c r="DB44"/>
  <c r="ED44"/>
  <c r="DV44"/>
  <c r="DN44"/>
  <c r="DF44"/>
  <c r="HL44"/>
  <c r="HD44"/>
  <c r="GV44"/>
  <c r="GN44"/>
  <c r="HP44"/>
  <c r="HH44"/>
  <c r="GZ44"/>
  <c r="GR44"/>
  <c r="DZ49"/>
  <c r="DR49"/>
  <c r="DJ49"/>
  <c r="DB49"/>
  <c r="ED49"/>
  <c r="DV49"/>
  <c r="DN49"/>
  <c r="DF49"/>
  <c r="HL49"/>
  <c r="HD49"/>
  <c r="GV49"/>
  <c r="GN49"/>
  <c r="HP49"/>
  <c r="HH49"/>
  <c r="GZ49"/>
  <c r="GR49"/>
  <c r="DZ45"/>
  <c r="DR45"/>
  <c r="DJ45"/>
  <c r="DB45"/>
  <c r="ED45"/>
  <c r="DV45"/>
  <c r="DN45"/>
  <c r="DF45"/>
  <c r="HL45"/>
  <c r="HD45"/>
  <c r="GV45"/>
  <c r="GN45"/>
  <c r="HP45"/>
  <c r="HH45"/>
  <c r="GZ45"/>
  <c r="GR45"/>
  <c r="EA58"/>
  <c r="DS58"/>
  <c r="DK58"/>
  <c r="DC58"/>
  <c r="EE58"/>
  <c r="DW58"/>
  <c r="DO58"/>
  <c r="DG58"/>
  <c r="HM58"/>
  <c r="HE58"/>
  <c r="GW58"/>
  <c r="GO58"/>
  <c r="HQ58"/>
  <c r="HI58"/>
  <c r="HA58"/>
  <c r="GS58"/>
  <c r="FT62"/>
  <c r="FL62"/>
  <c r="FD62"/>
  <c r="EV62"/>
  <c r="FX62"/>
  <c r="FP62"/>
  <c r="FH62"/>
  <c r="EZ62"/>
  <c r="EE57"/>
  <c r="DW57"/>
  <c r="DO57"/>
  <c r="DG57"/>
  <c r="EA57"/>
  <c r="DS57"/>
  <c r="DK57"/>
  <c r="DC57"/>
  <c r="HM57"/>
  <c r="HE57"/>
  <c r="GW57"/>
  <c r="GO57"/>
  <c r="HQ57"/>
  <c r="HI57"/>
  <c r="HA57"/>
  <c r="GS57"/>
  <c r="FT61"/>
  <c r="FL61"/>
  <c r="FD61"/>
  <c r="EV61"/>
  <c r="FX61"/>
  <c r="FP61"/>
  <c r="FH61"/>
  <c r="EZ61"/>
  <c r="DZ65"/>
  <c r="DR65"/>
  <c r="DJ65"/>
  <c r="DB65"/>
  <c r="ED65"/>
  <c r="DV65"/>
  <c r="DN65"/>
  <c r="DF65"/>
  <c r="HL65"/>
  <c r="HD65"/>
  <c r="GV65"/>
  <c r="GN65"/>
  <c r="HP65"/>
  <c r="HH65"/>
  <c r="GZ65"/>
  <c r="GR65"/>
  <c r="EA78"/>
  <c r="DS78"/>
  <c r="DK78"/>
  <c r="DC78"/>
  <c r="EE78"/>
  <c r="DW78"/>
  <c r="DO78"/>
  <c r="DG78"/>
  <c r="HM78"/>
  <c r="HE78"/>
  <c r="GW78"/>
  <c r="GO78"/>
  <c r="HQ78"/>
  <c r="HI78"/>
  <c r="HA78"/>
  <c r="GS78"/>
  <c r="FT90"/>
  <c r="FL90"/>
  <c r="FD90"/>
  <c r="EV90"/>
  <c r="FX90"/>
  <c r="FP90"/>
  <c r="FH90"/>
  <c r="EZ90"/>
  <c r="AR370" i="5"/>
  <c r="H91" i="4"/>
  <c r="GI91"/>
  <c r="EP91"/>
  <c r="CW91"/>
  <c r="ED50"/>
  <c r="DV50"/>
  <c r="DN50"/>
  <c r="DF50"/>
  <c r="DZ50"/>
  <c r="DR50"/>
  <c r="DJ50"/>
  <c r="DB50"/>
  <c r="HL50"/>
  <c r="HD50"/>
  <c r="GV50"/>
  <c r="GN50"/>
  <c r="HP50"/>
  <c r="HH50"/>
  <c r="GZ50"/>
  <c r="GR50"/>
  <c r="ED46"/>
  <c r="DV46"/>
  <c r="DN46"/>
  <c r="DF46"/>
  <c r="DZ46"/>
  <c r="DR46"/>
  <c r="DJ46"/>
  <c r="DB46"/>
  <c r="HL46"/>
  <c r="HD46"/>
  <c r="GV46"/>
  <c r="GN46"/>
  <c r="HP46"/>
  <c r="HH46"/>
  <c r="GZ46"/>
  <c r="GR46"/>
  <c r="ED51"/>
  <c r="DV51"/>
  <c r="DN51"/>
  <c r="DF51"/>
  <c r="DZ51"/>
  <c r="DR51"/>
  <c r="DJ51"/>
  <c r="DB51"/>
  <c r="HL51"/>
  <c r="HD51"/>
  <c r="GV51"/>
  <c r="GN51"/>
  <c r="HP51"/>
  <c r="HH51"/>
  <c r="GZ51"/>
  <c r="GR51"/>
  <c r="ED47"/>
  <c r="DV47"/>
  <c r="DN47"/>
  <c r="DF47"/>
  <c r="DZ47"/>
  <c r="DR47"/>
  <c r="DJ47"/>
  <c r="DB47"/>
  <c r="HL47"/>
  <c r="HD47"/>
  <c r="GV47"/>
  <c r="GN47"/>
  <c r="HP47"/>
  <c r="HH47"/>
  <c r="GZ47"/>
  <c r="GR47"/>
  <c r="EE77"/>
  <c r="DW77"/>
  <c r="DO77"/>
  <c r="DG77"/>
  <c r="EA77"/>
  <c r="DS77"/>
  <c r="DK77"/>
  <c r="DC77"/>
  <c r="AR263" i="5"/>
  <c r="HM77" i="4"/>
  <c r="HE77"/>
  <c r="GW77"/>
  <c r="GO77"/>
  <c r="HQ77"/>
  <c r="HI77"/>
  <c r="HA77"/>
  <c r="GS77"/>
  <c r="AR451" i="5"/>
  <c r="FT60" i="4"/>
  <c r="FL60"/>
  <c r="FD60"/>
  <c r="EV60"/>
  <c r="FX60"/>
  <c r="FP60"/>
  <c r="FH60"/>
  <c r="EZ60"/>
  <c r="EE64"/>
  <c r="DW64"/>
  <c r="DO64"/>
  <c r="DG64"/>
  <c r="EA64"/>
  <c r="DS64"/>
  <c r="DK64"/>
  <c r="DC64"/>
  <c r="HM64"/>
  <c r="HE64"/>
  <c r="GW64"/>
  <c r="GO64"/>
  <c r="HQ64"/>
  <c r="HI64"/>
  <c r="HA64"/>
  <c r="GS64"/>
  <c r="FT59"/>
  <c r="FL59"/>
  <c r="FD59"/>
  <c r="EV59"/>
  <c r="FX59"/>
  <c r="FP59"/>
  <c r="FH59"/>
  <c r="EZ59"/>
  <c r="EA63"/>
  <c r="DS63"/>
  <c r="DK63"/>
  <c r="DC63"/>
  <c r="EE63"/>
  <c r="DW63"/>
  <c r="DO63"/>
  <c r="DG63"/>
  <c r="HM63"/>
  <c r="HE63"/>
  <c r="GW63"/>
  <c r="GO63"/>
  <c r="HQ63"/>
  <c r="HI63"/>
  <c r="HA63"/>
  <c r="GS63"/>
  <c r="ED66"/>
  <c r="DV66"/>
  <c r="DN66"/>
  <c r="DF66"/>
  <c r="DZ66"/>
  <c r="DR66"/>
  <c r="DJ66"/>
  <c r="DB66"/>
  <c r="HL66"/>
  <c r="HD66"/>
  <c r="GV66"/>
  <c r="GN66"/>
  <c r="HP66"/>
  <c r="HH66"/>
  <c r="GZ66"/>
  <c r="GR66"/>
  <c r="EA43"/>
  <c r="DS43"/>
  <c r="DK43"/>
  <c r="DC43"/>
  <c r="EE43"/>
  <c r="DW43"/>
  <c r="DO43"/>
  <c r="DG43"/>
  <c r="HM43"/>
  <c r="HE43"/>
  <c r="GW43"/>
  <c r="GO43"/>
  <c r="HQ43"/>
  <c r="HI43"/>
  <c r="HA43"/>
  <c r="GS43"/>
  <c r="GK47"/>
  <c r="HR47" s="1"/>
  <c r="CY47"/>
  <c r="EF47" s="1"/>
  <c r="ER47"/>
  <c r="FY47" s="1"/>
  <c r="GK51"/>
  <c r="HR51" s="1"/>
  <c r="CY51"/>
  <c r="EF51" s="1"/>
  <c r="ER51"/>
  <c r="FY51" s="1"/>
  <c r="GK46"/>
  <c r="HR46" s="1"/>
  <c r="CY46"/>
  <c r="EF46" s="1"/>
  <c r="ER46"/>
  <c r="FY46" s="1"/>
  <c r="GK50"/>
  <c r="HR50" s="1"/>
  <c r="CY50"/>
  <c r="EF50" s="1"/>
  <c r="ER50"/>
  <c r="FY50" s="1"/>
  <c r="FS30"/>
  <c r="FK30"/>
  <c r="FC30"/>
  <c r="EU30"/>
  <c r="FW30"/>
  <c r="FO30"/>
  <c r="FG30"/>
  <c r="EY30"/>
  <c r="H32"/>
  <c r="GI32"/>
  <c r="F406" i="5" s="1"/>
  <c r="D411" s="1"/>
  <c r="EP32" i="4"/>
  <c r="F312" i="5" s="1"/>
  <c r="D317" s="1"/>
  <c r="CW32" i="4"/>
  <c r="F218" i="5" s="1"/>
  <c r="D223" s="1"/>
  <c r="H36" i="4"/>
  <c r="GI36"/>
  <c r="EP36"/>
  <c r="F316" i="5" s="1"/>
  <c r="D325" s="1"/>
  <c r="CW36" i="4"/>
  <c r="H40"/>
  <c r="GI40"/>
  <c r="F414" i="5" s="1"/>
  <c r="EP40" i="4"/>
  <c r="F320" i="5" s="1"/>
  <c r="CW40" i="4"/>
  <c r="F226" i="5" s="1"/>
  <c r="H31" i="4"/>
  <c r="GI31"/>
  <c r="F405" i="5" s="1"/>
  <c r="D409" s="1"/>
  <c r="EP31" i="4"/>
  <c r="F311" i="5" s="1"/>
  <c r="D315" s="1"/>
  <c r="CW31" i="4"/>
  <c r="F217" i="5" s="1"/>
  <c r="D221" s="1"/>
  <c r="H35" i="4"/>
  <c r="GI35"/>
  <c r="F409" i="5" s="1"/>
  <c r="D417" s="1"/>
  <c r="EP35" i="4"/>
  <c r="F315" i="5" s="1"/>
  <c r="D323" s="1"/>
  <c r="CW35" i="4"/>
  <c r="F221" i="5" s="1"/>
  <c r="H39" i="4"/>
  <c r="GI39"/>
  <c r="F413" i="5" s="1"/>
  <c r="EP39" i="4"/>
  <c r="F319" i="5" s="1"/>
  <c r="CW39" i="4"/>
  <c r="F225" i="5" s="1"/>
  <c r="D247"/>
  <c r="BF60" i="4"/>
  <c r="BJ60"/>
  <c r="BN60"/>
  <c r="BR60"/>
  <c r="BV60"/>
  <c r="BZ60"/>
  <c r="CD60"/>
  <c r="CH60"/>
  <c r="CL60"/>
  <c r="BF63"/>
  <c r="BJ63"/>
  <c r="BN63"/>
  <c r="BR63"/>
  <c r="BV63"/>
  <c r="BZ63"/>
  <c r="CD63"/>
  <c r="CH63"/>
  <c r="CL63"/>
  <c r="BF57"/>
  <c r="BJ57"/>
  <c r="BN57"/>
  <c r="BR57"/>
  <c r="BV57"/>
  <c r="BZ57"/>
  <c r="CD57"/>
  <c r="CH57"/>
  <c r="CL57"/>
  <c r="BE30"/>
  <c r="BI30"/>
  <c r="BM30"/>
  <c r="BQ30"/>
  <c r="BU30"/>
  <c r="BY30"/>
  <c r="CC30"/>
  <c r="CG30"/>
  <c r="CK30"/>
  <c r="BE49"/>
  <c r="BI49"/>
  <c r="BM49"/>
  <c r="BQ49"/>
  <c r="BU49"/>
  <c r="BY49"/>
  <c r="CC49"/>
  <c r="CG49"/>
  <c r="CK49"/>
  <c r="BE53"/>
  <c r="BI53"/>
  <c r="BM53"/>
  <c r="BQ53"/>
  <c r="BU53"/>
  <c r="BY53"/>
  <c r="CC53"/>
  <c r="CG53"/>
  <c r="CK53"/>
  <c r="BF64"/>
  <c r="BJ64"/>
  <c r="BN64"/>
  <c r="BR64"/>
  <c r="BV64"/>
  <c r="BZ64"/>
  <c r="CD64"/>
  <c r="CH64"/>
  <c r="CL64"/>
  <c r="BF58"/>
  <c r="BJ58"/>
  <c r="BN58"/>
  <c r="BR58"/>
  <c r="BV58"/>
  <c r="BZ58"/>
  <c r="CD58"/>
  <c r="CH58"/>
  <c r="CL58"/>
  <c r="BE48"/>
  <c r="BI48"/>
  <c r="BM48"/>
  <c r="BQ48"/>
  <c r="BU48"/>
  <c r="BY48"/>
  <c r="CC48"/>
  <c r="CG48"/>
  <c r="CK48"/>
  <c r="BE51"/>
  <c r="BI51"/>
  <c r="BM51"/>
  <c r="BQ51"/>
  <c r="BU51"/>
  <c r="BY51"/>
  <c r="CC51"/>
  <c r="CG51"/>
  <c r="CK51"/>
  <c r="BF43"/>
  <c r="BJ43"/>
  <c r="BN43"/>
  <c r="BR43"/>
  <c r="BV43"/>
  <c r="BZ43"/>
  <c r="CD43"/>
  <c r="CH43"/>
  <c r="CL43"/>
  <c r="BE65"/>
  <c r="BI65"/>
  <c r="BM65"/>
  <c r="BQ65"/>
  <c r="BU65"/>
  <c r="BY65"/>
  <c r="CC65"/>
  <c r="CG65"/>
  <c r="CK65"/>
  <c r="BE78"/>
  <c r="BI78"/>
  <c r="BM78"/>
  <c r="BQ78"/>
  <c r="BU78"/>
  <c r="BY78"/>
  <c r="CC78"/>
  <c r="CG78"/>
  <c r="CK78"/>
  <c r="BE44"/>
  <c r="BI44"/>
  <c r="BM44"/>
  <c r="BQ44"/>
  <c r="BU44"/>
  <c r="BY44"/>
  <c r="CC44"/>
  <c r="CG44"/>
  <c r="CK44"/>
  <c r="BE50"/>
  <c r="BI50"/>
  <c r="BM50"/>
  <c r="BQ50"/>
  <c r="BU50"/>
  <c r="BY50"/>
  <c r="CC50"/>
  <c r="CG50"/>
  <c r="CK50"/>
  <c r="BE47"/>
  <c r="BI47"/>
  <c r="BM47"/>
  <c r="BQ47"/>
  <c r="BU47"/>
  <c r="BY47"/>
  <c r="CC47"/>
  <c r="CG47"/>
  <c r="CK47"/>
  <c r="BE91"/>
  <c r="BI91"/>
  <c r="BM91"/>
  <c r="BQ91"/>
  <c r="BU91"/>
  <c r="BY91"/>
  <c r="CC91"/>
  <c r="CG91"/>
  <c r="CK91"/>
  <c r="BF62"/>
  <c r="BJ62"/>
  <c r="BN62"/>
  <c r="BR62"/>
  <c r="BV62"/>
  <c r="BZ62"/>
  <c r="CD62"/>
  <c r="CH62"/>
  <c r="CL62"/>
  <c r="BF59"/>
  <c r="BJ59"/>
  <c r="BN59"/>
  <c r="BR59"/>
  <c r="BV59"/>
  <c r="BZ59"/>
  <c r="CD59"/>
  <c r="CH59"/>
  <c r="CL59"/>
  <c r="BF61"/>
  <c r="BJ61"/>
  <c r="BN61"/>
  <c r="BR61"/>
  <c r="BV61"/>
  <c r="BZ61"/>
  <c r="CD61"/>
  <c r="CH61"/>
  <c r="CL61"/>
  <c r="BE46"/>
  <c r="BI46"/>
  <c r="BM46"/>
  <c r="BQ46"/>
  <c r="BU46"/>
  <c r="BY46"/>
  <c r="CC46"/>
  <c r="CG46"/>
  <c r="CK46"/>
  <c r="BE52"/>
  <c r="BI52"/>
  <c r="BM52"/>
  <c r="BQ52"/>
  <c r="BU52"/>
  <c r="BY52"/>
  <c r="CC52"/>
  <c r="CG52"/>
  <c r="CK52"/>
  <c r="BE45"/>
  <c r="BI45"/>
  <c r="BM45"/>
  <c r="BQ45"/>
  <c r="BU45"/>
  <c r="BY45"/>
  <c r="CC45"/>
  <c r="CG45"/>
  <c r="CK45"/>
  <c r="K45" i="6"/>
  <c r="F67"/>
  <c r="K67" s="1"/>
  <c r="T68" s="1"/>
  <c r="F78"/>
  <c r="K78" s="1"/>
  <c r="F56"/>
  <c r="K56" s="1"/>
  <c r="AH76" i="2"/>
  <c r="AA76"/>
  <c r="T76"/>
  <c r="M76"/>
  <c r="AA65"/>
  <c r="AH65"/>
  <c r="M65"/>
  <c r="T65"/>
  <c r="AA49"/>
  <c r="AH49"/>
  <c r="M49"/>
  <c r="T49"/>
  <c r="AA33"/>
  <c r="AH33"/>
  <c r="M33"/>
  <c r="T33"/>
  <c r="D243" i="5"/>
  <c r="AP252"/>
  <c r="D237"/>
  <c r="D435"/>
  <c r="D158"/>
  <c r="D425"/>
  <c r="D337"/>
  <c r="HU60" i="4"/>
  <c r="EI63"/>
  <c r="AT64"/>
  <c r="AP348" i="5"/>
  <c r="AA175"/>
  <c r="U63"/>
  <c r="Q74"/>
  <c r="BP175"/>
  <c r="BS175"/>
  <c r="BT175"/>
  <c r="BJ63" i="6"/>
  <c r="BM63" s="1"/>
  <c r="BO63" s="1"/>
  <c r="BJ48"/>
  <c r="BM48" s="1"/>
  <c r="BJ74"/>
  <c r="BM74" s="1"/>
  <c r="BO74" s="1"/>
  <c r="F170" i="5"/>
  <c r="GB58" i="4"/>
  <c r="F183" i="5"/>
  <c r="AR155"/>
  <c r="AP165" s="1"/>
  <c r="AS165" s="1"/>
  <c r="BP165" s="1"/>
  <c r="F157"/>
  <c r="AR151"/>
  <c r="AP161" s="1"/>
  <c r="AR152"/>
  <c r="AP162" s="1"/>
  <c r="AR149"/>
  <c r="AP157" s="1"/>
  <c r="AR156"/>
  <c r="AR154"/>
  <c r="AP164" s="1"/>
  <c r="AR153"/>
  <c r="AP163" s="1"/>
  <c r="F136"/>
  <c r="D142" s="1"/>
  <c r="F144"/>
  <c r="F143"/>
  <c r="AR135"/>
  <c r="BF175" s="1"/>
  <c r="F141"/>
  <c r="D152" s="1"/>
  <c r="F142"/>
  <c r="F139"/>
  <c r="D148" s="1"/>
  <c r="F145"/>
  <c r="F140"/>
  <c r="U175" s="1"/>
  <c r="F138"/>
  <c r="D146" s="1"/>
  <c r="AR150"/>
  <c r="AP159" s="1"/>
  <c r="F137"/>
  <c r="D144" s="1"/>
  <c r="F122"/>
  <c r="Q167" s="1"/>
  <c r="D34"/>
  <c r="GC56" i="4"/>
  <c r="GB60"/>
  <c r="K102" i="1"/>
  <c r="AP448" i="5"/>
  <c r="AS448" s="1"/>
  <c r="AS447"/>
  <c r="BO449"/>
  <c r="BK449"/>
  <c r="BG449"/>
  <c r="BP449"/>
  <c r="BL449"/>
  <c r="BQ449"/>
  <c r="BM449"/>
  <c r="AG363"/>
  <c r="AI363"/>
  <c r="U363"/>
  <c r="W363"/>
  <c r="Y363"/>
  <c r="AA363"/>
  <c r="AC363"/>
  <c r="AE363"/>
  <c r="P363"/>
  <c r="T363"/>
  <c r="D339"/>
  <c r="D245"/>
  <c r="D429"/>
  <c r="D239"/>
  <c r="D427"/>
  <c r="BL457"/>
  <c r="W269"/>
  <c r="U269"/>
  <c r="BM363"/>
  <c r="BM269"/>
  <c r="AP260"/>
  <c r="AS260" s="1"/>
  <c r="AS259"/>
  <c r="AP354"/>
  <c r="AS354" s="1"/>
  <c r="AS353"/>
  <c r="BO261"/>
  <c r="BK261"/>
  <c r="BG261"/>
  <c r="BP261"/>
  <c r="BL261"/>
  <c r="BQ261"/>
  <c r="BM261"/>
  <c r="BO355"/>
  <c r="BK355"/>
  <c r="BG355"/>
  <c r="BP355"/>
  <c r="BL355"/>
  <c r="BQ355"/>
  <c r="BM355"/>
  <c r="U259"/>
  <c r="AE259"/>
  <c r="D433"/>
  <c r="D241"/>
  <c r="D335"/>
  <c r="D333"/>
  <c r="BM457"/>
  <c r="BL363"/>
  <c r="BL269"/>
  <c r="AS49" i="4"/>
  <c r="D41" i="5"/>
  <c r="D42" s="1"/>
  <c r="Q81"/>
  <c r="D46"/>
  <c r="S73"/>
  <c r="AA61"/>
  <c r="Y61"/>
  <c r="W61"/>
  <c r="U61"/>
  <c r="S61"/>
  <c r="Q61"/>
  <c r="M61"/>
  <c r="AP61"/>
  <c r="AP59" s="1"/>
  <c r="AP60" s="1"/>
  <c r="BI81"/>
  <c r="BH81"/>
  <c r="BQ72"/>
  <c r="BM72"/>
  <c r="BI72"/>
  <c r="BO72"/>
  <c r="BK72"/>
  <c r="BG72"/>
  <c r="BC72"/>
  <c r="BP72"/>
  <c r="BL72"/>
  <c r="BH72"/>
  <c r="CQ73" i="4"/>
  <c r="EJ75"/>
  <c r="HV72"/>
  <c r="D36" i="5"/>
  <c r="AP53"/>
  <c r="AP51"/>
  <c r="S71"/>
  <c r="BC73"/>
  <c r="W167"/>
  <c r="S63"/>
  <c r="BM63"/>
  <c r="BK63"/>
  <c r="BC63"/>
  <c r="BH63"/>
  <c r="BQ167"/>
  <c r="BO167"/>
  <c r="BK167"/>
  <c r="BG167"/>
  <c r="BP167"/>
  <c r="BL167"/>
  <c r="BM74"/>
  <c r="BO74"/>
  <c r="BG74"/>
  <c r="BP74"/>
  <c r="BH74"/>
  <c r="D16"/>
  <c r="L81"/>
  <c r="M73"/>
  <c r="AP56"/>
  <c r="AP57" s="1"/>
  <c r="BG81"/>
  <c r="AE72"/>
  <c r="AC72"/>
  <c r="AA72"/>
  <c r="Y72"/>
  <c r="W72"/>
  <c r="U72"/>
  <c r="S72"/>
  <c r="Q72"/>
  <c r="M72"/>
  <c r="BQ71"/>
  <c r="BM71"/>
  <c r="BI71"/>
  <c r="BO71"/>
  <c r="BK71"/>
  <c r="BG71"/>
  <c r="BC71"/>
  <c r="BP71"/>
  <c r="BL71"/>
  <c r="BH71"/>
  <c r="AE165"/>
  <c r="AA165"/>
  <c r="W165"/>
  <c r="AC165"/>
  <c r="Y165"/>
  <c r="U165"/>
  <c r="D38"/>
  <c r="AS44" i="4"/>
  <c r="M71" i="5"/>
  <c r="BH73"/>
  <c r="BI73"/>
  <c r="W175"/>
  <c r="M63"/>
  <c r="S74"/>
  <c r="HV76" i="4"/>
  <c r="D67" i="2"/>
  <c r="B346" i="5"/>
  <c r="G346" s="1"/>
  <c r="B158"/>
  <c r="B440"/>
  <c r="G440" s="1"/>
  <c r="E66" i="2"/>
  <c r="B252" i="5"/>
  <c r="G252" s="1"/>
  <c r="AB41" i="4"/>
  <c r="X41"/>
  <c r="T41"/>
  <c r="P41"/>
  <c r="T40"/>
  <c r="AJ40"/>
  <c r="AZ40"/>
  <c r="P40"/>
  <c r="AF40"/>
  <c r="L40"/>
  <c r="AB40"/>
  <c r="AR38" i="5"/>
  <c r="X40" i="4"/>
  <c r="AN40"/>
  <c r="AR30" i="5"/>
  <c r="AP35" s="1"/>
  <c r="P32" i="4"/>
  <c r="AF32"/>
  <c r="T32"/>
  <c r="AJ32"/>
  <c r="X32"/>
  <c r="AN32"/>
  <c r="L32"/>
  <c r="AB32"/>
  <c r="AZ32"/>
  <c r="Y30"/>
  <c r="AO30"/>
  <c r="U30"/>
  <c r="AK30"/>
  <c r="Q30"/>
  <c r="AG30"/>
  <c r="M30"/>
  <c r="AC30"/>
  <c r="BA30"/>
  <c r="L31"/>
  <c r="AB31"/>
  <c r="P31"/>
  <c r="AF31"/>
  <c r="AR29" i="5"/>
  <c r="AP33" s="1"/>
  <c r="T31" i="4"/>
  <c r="AJ31"/>
  <c r="X31"/>
  <c r="AN31"/>
  <c r="AZ31"/>
  <c r="F220" i="5"/>
  <c r="D227" s="1"/>
  <c r="X34" i="4"/>
  <c r="AN34"/>
  <c r="T34"/>
  <c r="AJ34"/>
  <c r="AR32" i="5"/>
  <c r="AP39" s="1"/>
  <c r="P34" i="4"/>
  <c r="AF34"/>
  <c r="AZ34"/>
  <c r="L34"/>
  <c r="AB34"/>
  <c r="AR34" i="5"/>
  <c r="AP43" s="1"/>
  <c r="X36" i="4"/>
  <c r="AN36"/>
  <c r="T36"/>
  <c r="AJ36"/>
  <c r="F222" i="5"/>
  <c r="D231" s="1"/>
  <c r="P36" i="4"/>
  <c r="AF36"/>
  <c r="L36"/>
  <c r="AB36"/>
  <c r="AZ36"/>
  <c r="F410" i="5"/>
  <c r="D419" s="1"/>
  <c r="AN313"/>
  <c r="AN125"/>
  <c r="AR452"/>
  <c r="BA78" i="4"/>
  <c r="U78"/>
  <c r="AK78"/>
  <c r="Q78"/>
  <c r="AG78"/>
  <c r="AR264" i="5"/>
  <c r="AR358"/>
  <c r="M78" i="4"/>
  <c r="AC78"/>
  <c r="Y78"/>
  <c r="AO78"/>
  <c r="M53"/>
  <c r="Y53"/>
  <c r="U53"/>
  <c r="Q53"/>
  <c r="AN450" i="5"/>
  <c r="AS450" s="1"/>
  <c r="AN356"/>
  <c r="AS356" s="1"/>
  <c r="AN262"/>
  <c r="AS262" s="1"/>
  <c r="D78" i="2"/>
  <c r="B357" i="5"/>
  <c r="G357" s="1"/>
  <c r="B169"/>
  <c r="G169" s="1"/>
  <c r="E77" i="2"/>
  <c r="D19"/>
  <c r="B110" i="5"/>
  <c r="B204"/>
  <c r="E18" i="2"/>
  <c r="B298" i="5"/>
  <c r="B392"/>
  <c r="G4" i="4"/>
  <c r="F2" i="5" s="1"/>
  <c r="F440"/>
  <c r="AZ66" i="4"/>
  <c r="F346" i="5"/>
  <c r="T66" i="4"/>
  <c r="AJ66"/>
  <c r="P66"/>
  <c r="AF66"/>
  <c r="AR64" i="5"/>
  <c r="F252"/>
  <c r="L66" i="4"/>
  <c r="AB66"/>
  <c r="AN66"/>
  <c r="X66"/>
  <c r="AR328" i="5"/>
  <c r="U48" i="4"/>
  <c r="AK48"/>
  <c r="Y48"/>
  <c r="AO48"/>
  <c r="BA48"/>
  <c r="M48"/>
  <c r="AC48"/>
  <c r="Q48"/>
  <c r="AG48"/>
  <c r="Q46"/>
  <c r="AG46"/>
  <c r="AR420" i="5"/>
  <c r="AP428" s="1"/>
  <c r="U46" i="4"/>
  <c r="AK46"/>
  <c r="BA46"/>
  <c r="Y46"/>
  <c r="AO46"/>
  <c r="M46"/>
  <c r="AC46"/>
  <c r="Q52"/>
  <c r="AG52"/>
  <c r="M52"/>
  <c r="AC52"/>
  <c r="AR238" i="5"/>
  <c r="BA52" i="4"/>
  <c r="Y52"/>
  <c r="AO52"/>
  <c r="U52"/>
  <c r="AK52"/>
  <c r="BA45"/>
  <c r="Q45"/>
  <c r="AG45"/>
  <c r="U45"/>
  <c r="AK45"/>
  <c r="AR231" i="5"/>
  <c r="AP238" s="1"/>
  <c r="Y45" i="4"/>
  <c r="AO45"/>
  <c r="M45"/>
  <c r="AC45"/>
  <c r="BA51"/>
  <c r="Q51"/>
  <c r="AG51"/>
  <c r="M51"/>
  <c r="AC51"/>
  <c r="AR237" i="5"/>
  <c r="Y51" i="4"/>
  <c r="AO51"/>
  <c r="U51"/>
  <c r="AK51"/>
  <c r="EJ70"/>
  <c r="CQ70"/>
  <c r="GC73"/>
  <c r="EJ73"/>
  <c r="CQ56"/>
  <c r="EJ56"/>
  <c r="HU63"/>
  <c r="EI57"/>
  <c r="GC75"/>
  <c r="HV75"/>
  <c r="GC72"/>
  <c r="EJ72"/>
  <c r="AS65"/>
  <c r="AS78"/>
  <c r="CP62"/>
  <c r="HU62"/>
  <c r="CP59"/>
  <c r="HU59"/>
  <c r="GB61"/>
  <c r="CP61"/>
  <c r="AS47"/>
  <c r="CP43"/>
  <c r="GC76"/>
  <c r="CQ76"/>
  <c r="HV70"/>
  <c r="GC70"/>
  <c r="HV73"/>
  <c r="HV56"/>
  <c r="CP60"/>
  <c r="CP63"/>
  <c r="GB63"/>
  <c r="HU57"/>
  <c r="GB57"/>
  <c r="CQ75"/>
  <c r="CQ72"/>
  <c r="CQ77"/>
  <c r="AS91"/>
  <c r="GB62"/>
  <c r="AT62"/>
  <c r="AT59"/>
  <c r="AT61"/>
  <c r="HU61"/>
  <c r="EI61"/>
  <c r="HV74"/>
  <c r="EJ71"/>
  <c r="HV71"/>
  <c r="CQ71"/>
  <c r="AS52"/>
  <c r="GB43"/>
  <c r="AS51"/>
  <c r="AN439" i="5"/>
  <c r="AS439" s="1"/>
  <c r="AN157"/>
  <c r="AN251"/>
  <c r="AS251" s="1"/>
  <c r="D67" i="6"/>
  <c r="I67" s="1"/>
  <c r="E34"/>
  <c r="I45"/>
  <c r="D78"/>
  <c r="I78" s="1"/>
  <c r="D56"/>
  <c r="I56" s="1"/>
  <c r="X38" i="4"/>
  <c r="AN38"/>
  <c r="L38"/>
  <c r="AB38"/>
  <c r="AZ38"/>
  <c r="P38"/>
  <c r="AF38"/>
  <c r="AR36" i="5"/>
  <c r="T38" i="4"/>
  <c r="AJ38"/>
  <c r="AR33" i="5"/>
  <c r="BD72" s="1"/>
  <c r="T35" i="4"/>
  <c r="AJ35"/>
  <c r="X35"/>
  <c r="AN35"/>
  <c r="L35"/>
  <c r="AB35"/>
  <c r="P35"/>
  <c r="AF35"/>
  <c r="AZ35"/>
  <c r="AZ39"/>
  <c r="T39"/>
  <c r="AJ39"/>
  <c r="P39"/>
  <c r="AF39"/>
  <c r="AR37" i="5"/>
  <c r="L39" i="4"/>
  <c r="AB39"/>
  <c r="AN39"/>
  <c r="X39"/>
  <c r="F407" i="5"/>
  <c r="D413" s="1"/>
  <c r="T33" i="4"/>
  <c r="AJ33"/>
  <c r="AZ33"/>
  <c r="X33"/>
  <c r="AN33"/>
  <c r="AR31" i="5"/>
  <c r="AP37" s="1"/>
  <c r="L33" i="4"/>
  <c r="AB33"/>
  <c r="P33"/>
  <c r="AF33"/>
  <c r="AR35" i="5"/>
  <c r="BE72" s="1"/>
  <c r="AZ37" i="4"/>
  <c r="F223" i="5"/>
  <c r="R269" s="1"/>
  <c r="P37" i="4"/>
  <c r="AF37"/>
  <c r="L37"/>
  <c r="AB37"/>
  <c r="X37"/>
  <c r="AN37"/>
  <c r="T37"/>
  <c r="AJ37"/>
  <c r="E34" i="2"/>
  <c r="B126" i="5"/>
  <c r="D35" i="2"/>
  <c r="B408" i="5"/>
  <c r="B314"/>
  <c r="AR345"/>
  <c r="BA65" i="4"/>
  <c r="U65"/>
  <c r="AC65"/>
  <c r="M65"/>
  <c r="AK65"/>
  <c r="AR251" i="5"/>
  <c r="Q65" i="4"/>
  <c r="AO65"/>
  <c r="AG65"/>
  <c r="Y65"/>
  <c r="C67"/>
  <c r="G67" s="1"/>
  <c r="F65" i="5" s="1"/>
  <c r="Y49" i="4"/>
  <c r="AO49"/>
  <c r="M49"/>
  <c r="AC49"/>
  <c r="AR329" i="5"/>
  <c r="AP340" s="1"/>
  <c r="Q49" i="4"/>
  <c r="AG49"/>
  <c r="BA49"/>
  <c r="U49"/>
  <c r="AK49"/>
  <c r="AR235" i="5"/>
  <c r="AP246" s="1"/>
  <c r="AR324"/>
  <c r="AP330" s="1"/>
  <c r="U44" i="4"/>
  <c r="AK44"/>
  <c r="Y44"/>
  <c r="AO44"/>
  <c r="BA44"/>
  <c r="AR230" i="5"/>
  <c r="AP236" s="1"/>
  <c r="M44" i="4"/>
  <c r="AC44"/>
  <c r="Q44"/>
  <c r="AG44"/>
  <c r="Y50"/>
  <c r="AO50"/>
  <c r="BA50"/>
  <c r="U50"/>
  <c r="AK50"/>
  <c r="AR236" i="5"/>
  <c r="Q50" i="4"/>
  <c r="AG50"/>
  <c r="M50"/>
  <c r="AC50"/>
  <c r="AR327" i="5"/>
  <c r="AP336" s="1"/>
  <c r="U47" i="4"/>
  <c r="AK47"/>
  <c r="Q47"/>
  <c r="AG47"/>
  <c r="M47"/>
  <c r="AC47"/>
  <c r="BA47"/>
  <c r="Y47"/>
  <c r="AO47"/>
  <c r="D51" i="2"/>
  <c r="B330" i="5"/>
  <c r="G330" s="1"/>
  <c r="E50" i="2"/>
  <c r="B142" i="5"/>
  <c r="AN235"/>
  <c r="AN423"/>
  <c r="O61"/>
  <c r="D22"/>
  <c r="D18"/>
  <c r="L17" i="4"/>
  <c r="AB17"/>
  <c r="X17"/>
  <c r="AN17"/>
  <c r="D24" i="5"/>
  <c r="T17" i="4"/>
  <c r="AJ17"/>
  <c r="P17"/>
  <c r="AF17"/>
  <c r="H17"/>
  <c r="AZ17"/>
  <c r="F297" i="5"/>
  <c r="D298" s="1"/>
  <c r="G298" s="1"/>
  <c r="F203"/>
  <c r="BM32" i="6"/>
  <c r="C92" i="4"/>
  <c r="C42"/>
  <c r="G42" s="1"/>
  <c r="F40" i="5" s="1"/>
  <c r="U91" i="4"/>
  <c r="AK91"/>
  <c r="Y91"/>
  <c r="AO91"/>
  <c r="M91"/>
  <c r="AC91"/>
  <c r="BA91"/>
  <c r="Q91"/>
  <c r="AG91"/>
  <c r="D66" i="6"/>
  <c r="I66" s="1"/>
  <c r="I44"/>
  <c r="E33"/>
  <c r="D55"/>
  <c r="I55" s="1"/>
  <c r="D77"/>
  <c r="I77" s="1"/>
  <c r="D80" i="1"/>
  <c r="B80" s="1"/>
  <c r="EI60" i="4"/>
  <c r="AT60"/>
  <c r="AT63"/>
  <c r="AT57"/>
  <c r="CP57"/>
  <c r="AS30"/>
  <c r="EI64"/>
  <c r="GB64"/>
  <c r="HU64"/>
  <c r="HU58"/>
  <c r="EI58"/>
  <c r="CQ90"/>
  <c r="CQ74"/>
  <c r="GC74"/>
  <c r="EJ74"/>
  <c r="GC71"/>
  <c r="HU43"/>
  <c r="AS50"/>
  <c r="AS53"/>
  <c r="EJ76"/>
  <c r="CP64"/>
  <c r="CP58"/>
  <c r="AT58"/>
  <c r="EI62"/>
  <c r="GB59"/>
  <c r="EI59"/>
  <c r="AS48"/>
  <c r="AS46"/>
  <c r="AS45"/>
  <c r="AT43"/>
  <c r="EI43"/>
  <c r="L100" i="1"/>
  <c r="N101"/>
  <c r="B19" i="15" s="1"/>
  <c r="I17" i="4"/>
  <c r="M101" i="1"/>
  <c r="F18" i="2" s="1"/>
  <c r="G112" i="1"/>
  <c r="D16" i="4" s="1"/>
  <c r="D112" i="1"/>
  <c r="E112"/>
  <c r="CR57" i="4"/>
  <c r="GD57"/>
  <c r="GD59"/>
  <c r="CR59"/>
  <c r="EK64"/>
  <c r="CR64"/>
  <c r="HW61"/>
  <c r="EK61"/>
  <c r="CR61"/>
  <c r="BB78"/>
  <c r="CM78" s="1"/>
  <c r="AP78"/>
  <c r="AU78" s="1"/>
  <c r="HW43"/>
  <c r="BB52"/>
  <c r="CM52" s="1"/>
  <c r="AP52"/>
  <c r="AU52" s="1"/>
  <c r="EK43"/>
  <c r="BB48"/>
  <c r="CM48" s="1"/>
  <c r="AP48"/>
  <c r="AU48" s="1"/>
  <c r="AP51"/>
  <c r="AU51" s="1"/>
  <c r="BB51"/>
  <c r="CM51" s="1"/>
  <c r="BB46"/>
  <c r="CM46" s="1"/>
  <c r="AP46"/>
  <c r="AU46" s="1"/>
  <c r="BB49"/>
  <c r="CM49" s="1"/>
  <c r="AP49"/>
  <c r="AU49" s="1"/>
  <c r="F50" i="2"/>
  <c r="EK62" i="4"/>
  <c r="GD58"/>
  <c r="EK58"/>
  <c r="CR60"/>
  <c r="EK63"/>
  <c r="GD63"/>
  <c r="F25" i="8"/>
  <c r="F26"/>
  <c r="F34" i="2"/>
  <c r="BB30" i="4"/>
  <c r="CM30" s="1"/>
  <c r="AP30"/>
  <c r="AU30" s="1"/>
  <c r="F77" i="2"/>
  <c r="D28" i="4"/>
  <c r="D41" s="1"/>
  <c r="D54" s="1"/>
  <c r="I54" s="1"/>
  <c r="EK57"/>
  <c r="HW57"/>
  <c r="EK59"/>
  <c r="HW59"/>
  <c r="HW64"/>
  <c r="GD64"/>
  <c r="GD61"/>
  <c r="AP91"/>
  <c r="AU91" s="1"/>
  <c r="BB91"/>
  <c r="CM91" s="1"/>
  <c r="F66" i="2"/>
  <c r="GD43" i="4"/>
  <c r="CR43"/>
  <c r="BB53"/>
  <c r="CM53" s="1"/>
  <c r="AP53"/>
  <c r="AU53" s="1"/>
  <c r="BB50"/>
  <c r="CM50" s="1"/>
  <c r="AP50"/>
  <c r="AU50" s="1"/>
  <c r="BB47"/>
  <c r="CM47" s="1"/>
  <c r="AP47"/>
  <c r="AU47" s="1"/>
  <c r="BB45"/>
  <c r="CM45" s="1"/>
  <c r="AP45"/>
  <c r="AU45" s="1"/>
  <c r="BB44"/>
  <c r="CM44" s="1"/>
  <c r="AP44"/>
  <c r="AU44" s="1"/>
  <c r="D79"/>
  <c r="I79" s="1"/>
  <c r="HW62"/>
  <c r="GD62"/>
  <c r="CR62"/>
  <c r="HW58"/>
  <c r="CR58"/>
  <c r="EK60"/>
  <c r="HW60"/>
  <c r="GD60"/>
  <c r="HW63"/>
  <c r="CR63"/>
  <c r="CR65"/>
  <c r="EK65"/>
  <c r="E44" i="6" l="1"/>
  <c r="J33"/>
  <c r="J34"/>
  <c r="E45"/>
  <c r="BI47"/>
  <c r="G46" i="5"/>
  <c r="K15" i="8"/>
  <c r="L15" s="1"/>
  <c r="BI76" i="6"/>
  <c r="G75" i="5"/>
  <c r="BI65" i="6"/>
  <c r="G64" i="5"/>
  <c r="F44" i="6"/>
  <c r="K33"/>
  <c r="G142" i="5"/>
  <c r="BI17" i="6"/>
  <c r="G16" i="5"/>
  <c r="BI49" i="6"/>
  <c r="G48" i="5"/>
  <c r="K14" i="8"/>
  <c r="L14" s="1"/>
  <c r="G158" i="5"/>
  <c r="G392"/>
  <c r="D248"/>
  <c r="D329"/>
  <c r="G329" s="1"/>
  <c r="G328"/>
  <c r="D342"/>
  <c r="D436"/>
  <c r="D423"/>
  <c r="G423" s="1"/>
  <c r="G422"/>
  <c r="M259"/>
  <c r="AG53" i="4"/>
  <c r="AK53"/>
  <c r="AO53"/>
  <c r="AC53"/>
  <c r="AF41"/>
  <c r="AJ41"/>
  <c r="AZ41"/>
  <c r="AN41"/>
  <c r="L41"/>
  <c r="BL74" i="5"/>
  <c r="BC74"/>
  <c r="BK74"/>
  <c r="BI74"/>
  <c r="BL63"/>
  <c r="BG63"/>
  <c r="AA259"/>
  <c r="Y259"/>
  <c r="AA74"/>
  <c r="AC259"/>
  <c r="Q259"/>
  <c r="W259"/>
  <c r="V53" i="6"/>
  <c r="Z42"/>
  <c r="X42"/>
  <c r="V43"/>
  <c r="V33"/>
  <c r="Z32"/>
  <c r="BD5" s="1"/>
  <c r="X32"/>
  <c r="AP333" i="5"/>
  <c r="AS157"/>
  <c r="Q165"/>
  <c r="B112" i="1"/>
  <c r="BM167" i="5"/>
  <c r="P175"/>
  <c r="BM175"/>
  <c r="D226"/>
  <c r="B20" i="15"/>
  <c r="E19"/>
  <c r="D19"/>
  <c r="C19"/>
  <c r="F19"/>
  <c r="D17" i="12"/>
  <c r="D76"/>
  <c r="D65"/>
  <c r="D49"/>
  <c r="AH56" i="6"/>
  <c r="AP45"/>
  <c r="AD66"/>
  <c r="AL55"/>
  <c r="AJ66"/>
  <c r="AR55"/>
  <c r="C51" i="15"/>
  <c r="F51"/>
  <c r="E51"/>
  <c r="B52"/>
  <c r="D51"/>
  <c r="E62" i="12"/>
  <c r="AF46" i="6"/>
  <c r="AN35"/>
  <c r="AH66"/>
  <c r="AP55"/>
  <c r="AL45"/>
  <c r="BF19" s="1"/>
  <c r="AD56"/>
  <c r="C78" i="15"/>
  <c r="F78"/>
  <c r="E78"/>
  <c r="B79"/>
  <c r="D78"/>
  <c r="AJ46" i="6"/>
  <c r="AR35"/>
  <c r="N72" i="5"/>
  <c r="D47" i="12"/>
  <c r="N71" i="5"/>
  <c r="N61"/>
  <c r="AF66" i="6"/>
  <c r="AN55"/>
  <c r="AH46"/>
  <c r="AP35"/>
  <c r="E64" i="12"/>
  <c r="E75"/>
  <c r="C67" i="15"/>
  <c r="F67"/>
  <c r="E67"/>
  <c r="B68"/>
  <c r="D67"/>
  <c r="AN45" i="6"/>
  <c r="AF56"/>
  <c r="AD46"/>
  <c r="AL35"/>
  <c r="AJ56"/>
  <c r="AR45"/>
  <c r="C35" i="15"/>
  <c r="L8" s="1"/>
  <c r="F35"/>
  <c r="R8" s="1"/>
  <c r="E35"/>
  <c r="P8" s="1"/>
  <c r="B36"/>
  <c r="D35"/>
  <c r="N8" s="1"/>
  <c r="E63" i="12"/>
  <c r="HV77" i="4"/>
  <c r="EJ77"/>
  <c r="HV90"/>
  <c r="GC90"/>
  <c r="GC77"/>
  <c r="EJ90"/>
  <c r="D147" i="5"/>
  <c r="AN48"/>
  <c r="AS48" s="1"/>
  <c r="AG50" i="2"/>
  <c r="Z50"/>
  <c r="S50"/>
  <c r="L50"/>
  <c r="B49" i="5"/>
  <c r="AF51" i="2"/>
  <c r="Y51"/>
  <c r="R51"/>
  <c r="K51"/>
  <c r="B33" i="5"/>
  <c r="AF35" i="2"/>
  <c r="Y35"/>
  <c r="R35"/>
  <c r="K35"/>
  <c r="AN32" i="5"/>
  <c r="AG34" i="2"/>
  <c r="Z34"/>
  <c r="S34"/>
  <c r="L34"/>
  <c r="AN16" i="5"/>
  <c r="AG18" i="2"/>
  <c r="Z18"/>
  <c r="S18"/>
  <c r="L18"/>
  <c r="R74" i="5"/>
  <c r="Z74"/>
  <c r="N74"/>
  <c r="V74"/>
  <c r="AD74"/>
  <c r="AE74"/>
  <c r="AC74"/>
  <c r="U74"/>
  <c r="Y74"/>
  <c r="I64"/>
  <c r="N63"/>
  <c r="V63"/>
  <c r="R63"/>
  <c r="Z63"/>
  <c r="W63"/>
  <c r="AA63"/>
  <c r="Q63"/>
  <c r="V157"/>
  <c r="B17"/>
  <c r="AF19" i="2"/>
  <c r="Y19"/>
  <c r="R19"/>
  <c r="B205" i="5" s="1"/>
  <c r="K19" i="2"/>
  <c r="AN75" i="5"/>
  <c r="AS75" s="1"/>
  <c r="AG77" i="2"/>
  <c r="Z77"/>
  <c r="AN357" i="5" s="1"/>
  <c r="AS357" s="1"/>
  <c r="S77" i="2"/>
  <c r="L77"/>
  <c r="B76" i="5"/>
  <c r="AF78" i="2"/>
  <c r="B452" i="5" s="1"/>
  <c r="G452" s="1"/>
  <c r="Y78" i="2"/>
  <c r="R78"/>
  <c r="K78"/>
  <c r="AN64" i="5"/>
  <c r="AS64" s="1"/>
  <c r="BI64" s="1"/>
  <c r="AG66" i="2"/>
  <c r="Z66"/>
  <c r="S66"/>
  <c r="L66"/>
  <c r="B65" i="5"/>
  <c r="AF67" i="2"/>
  <c r="Y67"/>
  <c r="R67"/>
  <c r="K67"/>
  <c r="AD167" i="5"/>
  <c r="AE167"/>
  <c r="AC167"/>
  <c r="AA167"/>
  <c r="Y167"/>
  <c r="P78" i="6"/>
  <c r="P79"/>
  <c r="T79"/>
  <c r="P56"/>
  <c r="P57"/>
  <c r="P45"/>
  <c r="P46"/>
  <c r="P67"/>
  <c r="P68"/>
  <c r="AC68"/>
  <c r="AK68" s="1"/>
  <c r="T57"/>
  <c r="AC57" s="1"/>
  <c r="T46"/>
  <c r="AC46" s="1"/>
  <c r="AC79"/>
  <c r="P34"/>
  <c r="P35"/>
  <c r="T35"/>
  <c r="G26" i="8"/>
  <c r="B81" s="1"/>
  <c r="G25"/>
  <c r="B71" s="1"/>
  <c r="R62" i="5"/>
  <c r="N62"/>
  <c r="V353"/>
  <c r="R353"/>
  <c r="V259"/>
  <c r="R259"/>
  <c r="R457"/>
  <c r="R363"/>
  <c r="D155"/>
  <c r="V175"/>
  <c r="Z62"/>
  <c r="V62"/>
  <c r="Z166"/>
  <c r="V166"/>
  <c r="Z457"/>
  <c r="V457"/>
  <c r="D150"/>
  <c r="V167"/>
  <c r="V168"/>
  <c r="V165"/>
  <c r="AD353"/>
  <c r="Z353"/>
  <c r="AD259"/>
  <c r="Z259"/>
  <c r="AD166"/>
  <c r="AH457"/>
  <c r="AD457"/>
  <c r="D320"/>
  <c r="D414"/>
  <c r="D17"/>
  <c r="D40"/>
  <c r="AP425"/>
  <c r="GK79" i="4"/>
  <c r="HR79" s="1"/>
  <c r="CY79"/>
  <c r="EF79" s="1"/>
  <c r="ER79"/>
  <c r="FY79" s="1"/>
  <c r="I28"/>
  <c r="I26"/>
  <c r="I24"/>
  <c r="I22"/>
  <c r="I20"/>
  <c r="I18"/>
  <c r="I27"/>
  <c r="I25"/>
  <c r="I23"/>
  <c r="I21"/>
  <c r="I19"/>
  <c r="GK17"/>
  <c r="HR17" s="1"/>
  <c r="ER17"/>
  <c r="FY17" s="1"/>
  <c r="CY17"/>
  <c r="EF17" s="1"/>
  <c r="H42"/>
  <c r="GI42"/>
  <c r="EP42"/>
  <c r="CW42"/>
  <c r="G92"/>
  <c r="F90" i="5" s="1"/>
  <c r="H67" i="4"/>
  <c r="GI67"/>
  <c r="EP67"/>
  <c r="CW67"/>
  <c r="FS39"/>
  <c r="FK39"/>
  <c r="FC39"/>
  <c r="EU39"/>
  <c r="FW39"/>
  <c r="FO39"/>
  <c r="FG39"/>
  <c r="EY39"/>
  <c r="GJ39"/>
  <c r="EQ39"/>
  <c r="CX39"/>
  <c r="FS35"/>
  <c r="FK35"/>
  <c r="FC35"/>
  <c r="EU35"/>
  <c r="FW35"/>
  <c r="FO35"/>
  <c r="FG35"/>
  <c r="EY35"/>
  <c r="GJ35"/>
  <c r="EQ35"/>
  <c r="CX35"/>
  <c r="AR221" i="5" s="1"/>
  <c r="BD262" s="1"/>
  <c r="FS31" i="4"/>
  <c r="FK31"/>
  <c r="FC31"/>
  <c r="EU31"/>
  <c r="FW31"/>
  <c r="FO31"/>
  <c r="FG31"/>
  <c r="EY31"/>
  <c r="GJ31"/>
  <c r="EQ31"/>
  <c r="CX31"/>
  <c r="FS40"/>
  <c r="FK40"/>
  <c r="FC40"/>
  <c r="EU40"/>
  <c r="FW40"/>
  <c r="FO40"/>
  <c r="FG40"/>
  <c r="EY40"/>
  <c r="GJ40"/>
  <c r="AR414" i="5" s="1"/>
  <c r="EQ40" i="4"/>
  <c r="CX40"/>
  <c r="FS36"/>
  <c r="FK36"/>
  <c r="FC36"/>
  <c r="EU36"/>
  <c r="FW36"/>
  <c r="FO36"/>
  <c r="FG36"/>
  <c r="EY36"/>
  <c r="GJ36"/>
  <c r="EQ36"/>
  <c r="CX36"/>
  <c r="FS32"/>
  <c r="FK32"/>
  <c r="FC32"/>
  <c r="EU32"/>
  <c r="FW32"/>
  <c r="FO32"/>
  <c r="FG32"/>
  <c r="EY32"/>
  <c r="GJ32"/>
  <c r="EQ32"/>
  <c r="CX32"/>
  <c r="AR218" i="5" s="1"/>
  <c r="AP223" s="1"/>
  <c r="ED91" i="4"/>
  <c r="DV91"/>
  <c r="DN91"/>
  <c r="DF91"/>
  <c r="DZ91"/>
  <c r="DR91"/>
  <c r="DJ91"/>
  <c r="DB91"/>
  <c r="F277" i="5"/>
  <c r="HL91" i="4"/>
  <c r="HD91"/>
  <c r="GV91"/>
  <c r="GN91"/>
  <c r="HP91"/>
  <c r="HH91"/>
  <c r="GZ91"/>
  <c r="GR91"/>
  <c r="F465" i="5"/>
  <c r="FS79" i="4"/>
  <c r="FK79"/>
  <c r="FC79"/>
  <c r="EU79"/>
  <c r="FW79"/>
  <c r="FO79"/>
  <c r="FG79"/>
  <c r="EY79"/>
  <c r="GJ79"/>
  <c r="EQ79"/>
  <c r="CX79"/>
  <c r="FS54"/>
  <c r="FK54"/>
  <c r="FC54"/>
  <c r="EU54"/>
  <c r="FW54"/>
  <c r="FO54"/>
  <c r="FG54"/>
  <c r="EY54"/>
  <c r="GJ54"/>
  <c r="EQ54"/>
  <c r="CX54"/>
  <c r="FT30"/>
  <c r="FL30"/>
  <c r="FD30"/>
  <c r="EV30"/>
  <c r="FX30"/>
  <c r="FP30"/>
  <c r="FH30"/>
  <c r="EZ30"/>
  <c r="GK32"/>
  <c r="HR32" s="1"/>
  <c r="ER32"/>
  <c r="FY32" s="1"/>
  <c r="CY32"/>
  <c r="EF32" s="1"/>
  <c r="GK36"/>
  <c r="HR36" s="1"/>
  <c r="ER36"/>
  <c r="FY36" s="1"/>
  <c r="CY36"/>
  <c r="EF36" s="1"/>
  <c r="GK40"/>
  <c r="HR40" s="1"/>
  <c r="ER40"/>
  <c r="FY40" s="1"/>
  <c r="CY40"/>
  <c r="EF40" s="1"/>
  <c r="GK31"/>
  <c r="HR31" s="1"/>
  <c r="CY31"/>
  <c r="EF31" s="1"/>
  <c r="ER31"/>
  <c r="FY31" s="1"/>
  <c r="GK35"/>
  <c r="HR35" s="1"/>
  <c r="CY35"/>
  <c r="EF35" s="1"/>
  <c r="ER35"/>
  <c r="FY35" s="1"/>
  <c r="GK39"/>
  <c r="HR39" s="1"/>
  <c r="CY39"/>
  <c r="EF39" s="1"/>
  <c r="ER39"/>
  <c r="FY39" s="1"/>
  <c r="H41"/>
  <c r="GI41"/>
  <c r="EP41"/>
  <c r="CW41"/>
  <c r="DZ37"/>
  <c r="DR37"/>
  <c r="DJ37"/>
  <c r="DB37"/>
  <c r="ED37"/>
  <c r="DV37"/>
  <c r="DN37"/>
  <c r="DF37"/>
  <c r="HL37"/>
  <c r="HD37"/>
  <c r="GV37"/>
  <c r="GN37"/>
  <c r="HP37"/>
  <c r="HH37"/>
  <c r="GZ37"/>
  <c r="GR37"/>
  <c r="DZ33"/>
  <c r="DR33"/>
  <c r="DJ33"/>
  <c r="DB33"/>
  <c r="ED33"/>
  <c r="DV33"/>
  <c r="DN33"/>
  <c r="DF33"/>
  <c r="HL33"/>
  <c r="HD33"/>
  <c r="GV33"/>
  <c r="GN33"/>
  <c r="HP33"/>
  <c r="HH33"/>
  <c r="GZ33"/>
  <c r="GR33"/>
  <c r="ED38"/>
  <c r="DV38"/>
  <c r="DN38"/>
  <c r="DF38"/>
  <c r="DZ38"/>
  <c r="DR38"/>
  <c r="DJ38"/>
  <c r="DB38"/>
  <c r="HL38"/>
  <c r="HD38"/>
  <c r="GV38"/>
  <c r="GN38"/>
  <c r="HP38"/>
  <c r="HH38"/>
  <c r="GZ38"/>
  <c r="GR38"/>
  <c r="ED34"/>
  <c r="DV34"/>
  <c r="DN34"/>
  <c r="DF34"/>
  <c r="DZ34"/>
  <c r="DR34"/>
  <c r="DJ34"/>
  <c r="DB34"/>
  <c r="HL34"/>
  <c r="HD34"/>
  <c r="GV34"/>
  <c r="GN34"/>
  <c r="HP34"/>
  <c r="HH34"/>
  <c r="GZ34"/>
  <c r="GR34"/>
  <c r="FT66"/>
  <c r="FL66"/>
  <c r="FD66"/>
  <c r="EV66"/>
  <c r="FX66"/>
  <c r="FP66"/>
  <c r="FH66"/>
  <c r="EZ66"/>
  <c r="EA47"/>
  <c r="DS47"/>
  <c r="DK47"/>
  <c r="DC47"/>
  <c r="EE47"/>
  <c r="DW47"/>
  <c r="DO47"/>
  <c r="DG47"/>
  <c r="HM47"/>
  <c r="HE47"/>
  <c r="GW47"/>
  <c r="GO47"/>
  <c r="HQ47"/>
  <c r="HI47"/>
  <c r="HA47"/>
  <c r="GS47"/>
  <c r="FT51"/>
  <c r="FL51"/>
  <c r="FD51"/>
  <c r="EV51"/>
  <c r="FX51"/>
  <c r="FP51"/>
  <c r="FH51"/>
  <c r="EZ51"/>
  <c r="EA46"/>
  <c r="DS46"/>
  <c r="DK46"/>
  <c r="DC46"/>
  <c r="EE46"/>
  <c r="DW46"/>
  <c r="DO46"/>
  <c r="DG46"/>
  <c r="HM46"/>
  <c r="HE46"/>
  <c r="GW46"/>
  <c r="GO46"/>
  <c r="HQ46"/>
  <c r="HI46"/>
  <c r="HA46"/>
  <c r="GS46"/>
  <c r="FT50"/>
  <c r="FL50"/>
  <c r="FD50"/>
  <c r="EV50"/>
  <c r="FX50"/>
  <c r="FP50"/>
  <c r="FH50"/>
  <c r="EZ50"/>
  <c r="EE65"/>
  <c r="DW65"/>
  <c r="DO65"/>
  <c r="DG65"/>
  <c r="EA65"/>
  <c r="DS65"/>
  <c r="DK65"/>
  <c r="DC65"/>
  <c r="HM65"/>
  <c r="HE65"/>
  <c r="GW65"/>
  <c r="GO65"/>
  <c r="HQ65"/>
  <c r="HI65"/>
  <c r="HA65"/>
  <c r="GS65"/>
  <c r="FT45"/>
  <c r="FL45"/>
  <c r="FD45"/>
  <c r="EV45"/>
  <c r="FX45"/>
  <c r="FP45"/>
  <c r="FH45"/>
  <c r="EZ45"/>
  <c r="EE49"/>
  <c r="DW49"/>
  <c r="DO49"/>
  <c r="DG49"/>
  <c r="EA49"/>
  <c r="DS49"/>
  <c r="DK49"/>
  <c r="DC49"/>
  <c r="HM49"/>
  <c r="HE49"/>
  <c r="GW49"/>
  <c r="GO49"/>
  <c r="HQ49"/>
  <c r="HI49"/>
  <c r="HA49"/>
  <c r="GS49"/>
  <c r="FT44"/>
  <c r="FL44"/>
  <c r="FD44"/>
  <c r="EV44"/>
  <c r="FX44"/>
  <c r="FP44"/>
  <c r="FH44"/>
  <c r="EZ44"/>
  <c r="EE48"/>
  <c r="DW48"/>
  <c r="DO48"/>
  <c r="DG48"/>
  <c r="EA48"/>
  <c r="DS48"/>
  <c r="DK48"/>
  <c r="DC48"/>
  <c r="HM48"/>
  <c r="HE48"/>
  <c r="GW48"/>
  <c r="GO48"/>
  <c r="HQ48"/>
  <c r="HI48"/>
  <c r="HA48"/>
  <c r="GS48"/>
  <c r="FT52"/>
  <c r="FL52"/>
  <c r="FD52"/>
  <c r="EV52"/>
  <c r="FX52"/>
  <c r="FP52"/>
  <c r="FH52"/>
  <c r="EZ52"/>
  <c r="DZ53"/>
  <c r="DR53"/>
  <c r="DJ53"/>
  <c r="DB53"/>
  <c r="ED53"/>
  <c r="DV53"/>
  <c r="DN53"/>
  <c r="DF53"/>
  <c r="F239" i="5"/>
  <c r="HL53" i="4"/>
  <c r="HD53"/>
  <c r="GV53"/>
  <c r="GN53"/>
  <c r="HP53"/>
  <c r="HH53"/>
  <c r="GZ53"/>
  <c r="GR53"/>
  <c r="F427" i="5"/>
  <c r="FS17" i="4"/>
  <c r="FK17"/>
  <c r="FC17"/>
  <c r="EU17"/>
  <c r="FW17"/>
  <c r="FO17"/>
  <c r="FG17"/>
  <c r="EY17"/>
  <c r="H19"/>
  <c r="GI19"/>
  <c r="EP19"/>
  <c r="CW19"/>
  <c r="F205" i="5" s="1"/>
  <c r="D208" s="1"/>
  <c r="H23" i="4"/>
  <c r="GI23"/>
  <c r="EP23"/>
  <c r="CW23"/>
  <c r="H27"/>
  <c r="GI27"/>
  <c r="EP27"/>
  <c r="CW27"/>
  <c r="F213" i="5" s="1"/>
  <c r="H18" i="4"/>
  <c r="GI18"/>
  <c r="EP18"/>
  <c r="CW18"/>
  <c r="F204" i="5" s="1"/>
  <c r="D206" s="1"/>
  <c r="H22" i="4"/>
  <c r="GI22"/>
  <c r="EP22"/>
  <c r="CW22"/>
  <c r="H26"/>
  <c r="GI26"/>
  <c r="EP26"/>
  <c r="CW26"/>
  <c r="F212" i="5" s="1"/>
  <c r="GK54" i="4"/>
  <c r="HR54" s="1"/>
  <c r="ER54"/>
  <c r="FY54" s="1"/>
  <c r="CY54"/>
  <c r="EF54" s="1"/>
  <c r="AR15" i="5"/>
  <c r="AY63" s="1"/>
  <c r="GJ17" i="4"/>
  <c r="EQ17"/>
  <c r="CX17"/>
  <c r="ED39"/>
  <c r="DV39"/>
  <c r="DN39"/>
  <c r="DF39"/>
  <c r="DZ39"/>
  <c r="DR39"/>
  <c r="DJ39"/>
  <c r="DB39"/>
  <c r="HL39"/>
  <c r="HD39"/>
  <c r="GV39"/>
  <c r="GN39"/>
  <c r="HP39"/>
  <c r="HH39"/>
  <c r="GZ39"/>
  <c r="GR39"/>
  <c r="ED35"/>
  <c r="DV35"/>
  <c r="DN35"/>
  <c r="DF35"/>
  <c r="DZ35"/>
  <c r="DR35"/>
  <c r="DJ35"/>
  <c r="DB35"/>
  <c r="HL35"/>
  <c r="HD35"/>
  <c r="GV35"/>
  <c r="GN35"/>
  <c r="HP35"/>
  <c r="HH35"/>
  <c r="GZ35"/>
  <c r="GR35"/>
  <c r="ED31"/>
  <c r="DV31"/>
  <c r="DN31"/>
  <c r="DF31"/>
  <c r="DZ31"/>
  <c r="DR31"/>
  <c r="DJ31"/>
  <c r="DB31"/>
  <c r="HL31"/>
  <c r="HD31"/>
  <c r="GV31"/>
  <c r="GN31"/>
  <c r="HP31"/>
  <c r="HH31"/>
  <c r="GZ31"/>
  <c r="GR31"/>
  <c r="DZ40"/>
  <c r="DR40"/>
  <c r="DJ40"/>
  <c r="DB40"/>
  <c r="ED40"/>
  <c r="DV40"/>
  <c r="DN40"/>
  <c r="DF40"/>
  <c r="HL40"/>
  <c r="HD40"/>
  <c r="GV40"/>
  <c r="GN40"/>
  <c r="HP40"/>
  <c r="HH40"/>
  <c r="GZ40"/>
  <c r="GR40"/>
  <c r="DZ36"/>
  <c r="DR36"/>
  <c r="DJ36"/>
  <c r="DB36"/>
  <c r="ED36"/>
  <c r="DV36"/>
  <c r="DN36"/>
  <c r="DF36"/>
  <c r="HL36"/>
  <c r="HD36"/>
  <c r="GV36"/>
  <c r="GN36"/>
  <c r="HP36"/>
  <c r="HH36"/>
  <c r="GZ36"/>
  <c r="GR36"/>
  <c r="DZ32"/>
  <c r="DR32"/>
  <c r="DJ32"/>
  <c r="DB32"/>
  <c r="ED32"/>
  <c r="DV32"/>
  <c r="DN32"/>
  <c r="DF32"/>
  <c r="HL32"/>
  <c r="HD32"/>
  <c r="GV32"/>
  <c r="GN32"/>
  <c r="HP32"/>
  <c r="HH32"/>
  <c r="GZ32"/>
  <c r="GR32"/>
  <c r="FS91"/>
  <c r="FK91"/>
  <c r="FC91"/>
  <c r="EU91"/>
  <c r="FW91"/>
  <c r="FO91"/>
  <c r="FG91"/>
  <c r="EY91"/>
  <c r="F371" i="5"/>
  <c r="GJ91" i="4"/>
  <c r="EQ91"/>
  <c r="CX91"/>
  <c r="AR89" i="5"/>
  <c r="ED79" i="4"/>
  <c r="DV79"/>
  <c r="DN79"/>
  <c r="DF79"/>
  <c r="DZ79"/>
  <c r="DR79"/>
  <c r="DJ79"/>
  <c r="DB79"/>
  <c r="HL79"/>
  <c r="HD79"/>
  <c r="GV79"/>
  <c r="GN79"/>
  <c r="HP79"/>
  <c r="HH79"/>
  <c r="GZ79"/>
  <c r="GR79"/>
  <c r="ED54"/>
  <c r="DV54"/>
  <c r="DN54"/>
  <c r="DF54"/>
  <c r="DZ54"/>
  <c r="DR54"/>
  <c r="DJ54"/>
  <c r="DB54"/>
  <c r="HL54"/>
  <c r="HD54"/>
  <c r="GV54"/>
  <c r="GN54"/>
  <c r="HP54"/>
  <c r="HH54"/>
  <c r="GZ54"/>
  <c r="GR54"/>
  <c r="EA30"/>
  <c r="DS30"/>
  <c r="DK30"/>
  <c r="DC30"/>
  <c r="EE30"/>
  <c r="DW30"/>
  <c r="DO30"/>
  <c r="DG30"/>
  <c r="HM30"/>
  <c r="HE30"/>
  <c r="GW30"/>
  <c r="GO30"/>
  <c r="HQ30"/>
  <c r="HI30"/>
  <c r="HA30"/>
  <c r="GS30"/>
  <c r="GK34"/>
  <c r="HR34" s="1"/>
  <c r="CY34"/>
  <c r="EF34" s="1"/>
  <c r="ER34"/>
  <c r="FY34" s="1"/>
  <c r="GK38"/>
  <c r="HR38" s="1"/>
  <c r="CY38"/>
  <c r="EF38" s="1"/>
  <c r="ER38"/>
  <c r="FY38" s="1"/>
  <c r="GK33"/>
  <c r="HR33" s="1"/>
  <c r="ER33"/>
  <c r="FY33" s="1"/>
  <c r="CY33"/>
  <c r="EF33" s="1"/>
  <c r="GK37"/>
  <c r="HR37" s="1"/>
  <c r="ER37"/>
  <c r="FY37" s="1"/>
  <c r="CY37"/>
  <c r="EF37" s="1"/>
  <c r="GK53"/>
  <c r="HR53" s="1"/>
  <c r="HW53" s="1"/>
  <c r="ER53"/>
  <c r="FY53" s="1"/>
  <c r="CY53"/>
  <c r="EF53" s="1"/>
  <c r="EK53" s="1"/>
  <c r="FS37"/>
  <c r="FK37"/>
  <c r="FC37"/>
  <c r="EU37"/>
  <c r="FW37"/>
  <c r="FO37"/>
  <c r="FG37"/>
  <c r="EY37"/>
  <c r="GJ37"/>
  <c r="AR411" i="5" s="1"/>
  <c r="BE439" s="1"/>
  <c r="EQ37" i="4"/>
  <c r="CX37"/>
  <c r="FS33"/>
  <c r="FK33"/>
  <c r="FC33"/>
  <c r="EU33"/>
  <c r="FW33"/>
  <c r="FO33"/>
  <c r="FG33"/>
  <c r="EY33"/>
  <c r="GJ33"/>
  <c r="EQ33"/>
  <c r="CX33"/>
  <c r="FS38"/>
  <c r="FK38"/>
  <c r="FC38"/>
  <c r="EU38"/>
  <c r="FW38"/>
  <c r="FO38"/>
  <c r="FG38"/>
  <c r="EY38"/>
  <c r="GJ38"/>
  <c r="EQ38"/>
  <c r="CX38"/>
  <c r="AR224" i="5" s="1"/>
  <c r="FS34" i="4"/>
  <c r="FK34"/>
  <c r="FC34"/>
  <c r="EU34"/>
  <c r="FW34"/>
  <c r="FO34"/>
  <c r="FG34"/>
  <c r="EY34"/>
  <c r="GJ34"/>
  <c r="EQ34"/>
  <c r="CX34"/>
  <c r="EA66"/>
  <c r="DS66"/>
  <c r="DK66"/>
  <c r="DC66"/>
  <c r="EE66"/>
  <c r="DW66"/>
  <c r="DO66"/>
  <c r="DG66"/>
  <c r="HM66"/>
  <c r="HE66"/>
  <c r="GW66"/>
  <c r="GO66"/>
  <c r="HQ66"/>
  <c r="HI66"/>
  <c r="HA66"/>
  <c r="GS66"/>
  <c r="FT47"/>
  <c r="FL47"/>
  <c r="FD47"/>
  <c r="EV47"/>
  <c r="FX47"/>
  <c r="FP47"/>
  <c r="FH47"/>
  <c r="EZ47"/>
  <c r="EA51"/>
  <c r="DS51"/>
  <c r="DK51"/>
  <c r="DC51"/>
  <c r="EE51"/>
  <c r="DW51"/>
  <c r="DO51"/>
  <c r="DG51"/>
  <c r="HM51"/>
  <c r="HE51"/>
  <c r="GW51"/>
  <c r="GO51"/>
  <c r="HQ51"/>
  <c r="HI51"/>
  <c r="HA51"/>
  <c r="GS51"/>
  <c r="FT46"/>
  <c r="FL46"/>
  <c r="FD46"/>
  <c r="EV46"/>
  <c r="FX46"/>
  <c r="FP46"/>
  <c r="FH46"/>
  <c r="EZ46"/>
  <c r="EA50"/>
  <c r="DS50"/>
  <c r="DK50"/>
  <c r="DC50"/>
  <c r="EE50"/>
  <c r="DW50"/>
  <c r="DO50"/>
  <c r="DG50"/>
  <c r="HM50"/>
  <c r="HE50"/>
  <c r="GW50"/>
  <c r="GO50"/>
  <c r="HQ50"/>
  <c r="HI50"/>
  <c r="HA50"/>
  <c r="GS50"/>
  <c r="FT65"/>
  <c r="FL65"/>
  <c r="FD65"/>
  <c r="EV65"/>
  <c r="FX65"/>
  <c r="FP65"/>
  <c r="FH65"/>
  <c r="EZ65"/>
  <c r="EE45"/>
  <c r="DW45"/>
  <c r="DO45"/>
  <c r="DG45"/>
  <c r="EA45"/>
  <c r="DS45"/>
  <c r="DK45"/>
  <c r="DC45"/>
  <c r="HM45"/>
  <c r="HE45"/>
  <c r="GW45"/>
  <c r="GO45"/>
  <c r="HQ45"/>
  <c r="HI45"/>
  <c r="HA45"/>
  <c r="GS45"/>
  <c r="FT49"/>
  <c r="FL49"/>
  <c r="FD49"/>
  <c r="EV49"/>
  <c r="FX49"/>
  <c r="FP49"/>
  <c r="FH49"/>
  <c r="EZ49"/>
  <c r="EE44"/>
  <c r="DW44"/>
  <c r="DO44"/>
  <c r="DG44"/>
  <c r="EA44"/>
  <c r="DS44"/>
  <c r="DK44"/>
  <c r="DC44"/>
  <c r="HM44"/>
  <c r="HE44"/>
  <c r="GW44"/>
  <c r="GO44"/>
  <c r="HQ44"/>
  <c r="HI44"/>
  <c r="HA44"/>
  <c r="GS44"/>
  <c r="FT48"/>
  <c r="FL48"/>
  <c r="FD48"/>
  <c r="EV48"/>
  <c r="FX48"/>
  <c r="FP48"/>
  <c r="FH48"/>
  <c r="EZ48"/>
  <c r="EE52"/>
  <c r="DW52"/>
  <c r="DO52"/>
  <c r="DG52"/>
  <c r="EA52"/>
  <c r="DS52"/>
  <c r="DK52"/>
  <c r="DC52"/>
  <c r="HM52"/>
  <c r="HE52"/>
  <c r="GW52"/>
  <c r="GO52"/>
  <c r="HQ52"/>
  <c r="HI52"/>
  <c r="HA52"/>
  <c r="GS52"/>
  <c r="FS53"/>
  <c r="FK53"/>
  <c r="FC53"/>
  <c r="EU53"/>
  <c r="FW53"/>
  <c r="FO53"/>
  <c r="FG53"/>
  <c r="EY53"/>
  <c r="F333" i="5"/>
  <c r="GJ53" i="4"/>
  <c r="EQ53"/>
  <c r="CX53"/>
  <c r="AR51" i="5"/>
  <c r="DZ17" i="4"/>
  <c r="DR17"/>
  <c r="DJ17"/>
  <c r="DB17"/>
  <c r="ED17"/>
  <c r="DV17"/>
  <c r="DN17"/>
  <c r="DF17"/>
  <c r="HL17"/>
  <c r="HD17"/>
  <c r="GV17"/>
  <c r="GN17"/>
  <c r="HP17"/>
  <c r="HH17"/>
  <c r="GZ17"/>
  <c r="GR17"/>
  <c r="H21"/>
  <c r="GI21"/>
  <c r="EP21"/>
  <c r="CW21"/>
  <c r="H25"/>
  <c r="GI25"/>
  <c r="EP25"/>
  <c r="CW25"/>
  <c r="F211" i="5" s="1"/>
  <c r="H29" i="4"/>
  <c r="GI29"/>
  <c r="EP29"/>
  <c r="CW29"/>
  <c r="H20"/>
  <c r="GI20"/>
  <c r="EP20"/>
  <c r="CW20"/>
  <c r="F206" i="5" s="1"/>
  <c r="D210" s="1"/>
  <c r="H24" i="4"/>
  <c r="GI24"/>
  <c r="EP24"/>
  <c r="CW24"/>
  <c r="F210" i="5" s="1"/>
  <c r="N269" s="1"/>
  <c r="H28" i="4"/>
  <c r="GI28"/>
  <c r="EP28"/>
  <c r="CW28"/>
  <c r="F214" i="5" s="1"/>
  <c r="I41" i="4"/>
  <c r="BF91"/>
  <c r="BJ91"/>
  <c r="BN91"/>
  <c r="BR91"/>
  <c r="BV91"/>
  <c r="BZ91"/>
  <c r="CD91"/>
  <c r="CH91"/>
  <c r="CL91"/>
  <c r="BF47"/>
  <c r="BJ47"/>
  <c r="BN47"/>
  <c r="BR47"/>
  <c r="BV47"/>
  <c r="BZ47"/>
  <c r="CD47"/>
  <c r="CH47"/>
  <c r="CL47"/>
  <c r="BF50"/>
  <c r="BJ50"/>
  <c r="BN50"/>
  <c r="BR50"/>
  <c r="BV50"/>
  <c r="BZ50"/>
  <c r="CD50"/>
  <c r="CH50"/>
  <c r="CL50"/>
  <c r="BF65"/>
  <c r="BJ65"/>
  <c r="BN65"/>
  <c r="BR65"/>
  <c r="BV65"/>
  <c r="BZ65"/>
  <c r="CD65"/>
  <c r="CH65"/>
  <c r="CL65"/>
  <c r="BE37"/>
  <c r="BI37"/>
  <c r="BM37"/>
  <c r="BQ37"/>
  <c r="BU37"/>
  <c r="BY37"/>
  <c r="CC37"/>
  <c r="CG37"/>
  <c r="CK37"/>
  <c r="BE39"/>
  <c r="BI39"/>
  <c r="BM39"/>
  <c r="BQ39"/>
  <c r="BU39"/>
  <c r="BY39"/>
  <c r="CC39"/>
  <c r="CG39"/>
  <c r="CK39"/>
  <c r="BF48"/>
  <c r="BJ48"/>
  <c r="BN48"/>
  <c r="BR48"/>
  <c r="BV48"/>
  <c r="BZ48"/>
  <c r="CD48"/>
  <c r="CH48"/>
  <c r="CL48"/>
  <c r="BF53"/>
  <c r="BJ53"/>
  <c r="BN53"/>
  <c r="BR53"/>
  <c r="BV53"/>
  <c r="BZ53"/>
  <c r="CD53"/>
  <c r="CH53"/>
  <c r="CL53"/>
  <c r="BF78"/>
  <c r="BJ78"/>
  <c r="BN78"/>
  <c r="BR78"/>
  <c r="BV78"/>
  <c r="BZ78"/>
  <c r="CD78"/>
  <c r="CH78"/>
  <c r="CL78"/>
  <c r="BE40"/>
  <c r="BI40"/>
  <c r="BM40"/>
  <c r="BQ40"/>
  <c r="BU40"/>
  <c r="BY40"/>
  <c r="CC40"/>
  <c r="CG40"/>
  <c r="CK40"/>
  <c r="D143" i="5"/>
  <c r="BE17" i="4"/>
  <c r="BI17"/>
  <c r="BM17"/>
  <c r="BQ17"/>
  <c r="BU17"/>
  <c r="BY17"/>
  <c r="CC17"/>
  <c r="CG17"/>
  <c r="CK17"/>
  <c r="BF44"/>
  <c r="BJ44"/>
  <c r="BN44"/>
  <c r="BR44"/>
  <c r="BV44"/>
  <c r="BZ44"/>
  <c r="CD44"/>
  <c r="CH44"/>
  <c r="CL44"/>
  <c r="BF49"/>
  <c r="BJ49"/>
  <c r="BN49"/>
  <c r="BR49"/>
  <c r="BV49"/>
  <c r="BZ49"/>
  <c r="CD49"/>
  <c r="CH49"/>
  <c r="CL49"/>
  <c r="BE33"/>
  <c r="BI33"/>
  <c r="BM33"/>
  <c r="BQ33"/>
  <c r="BU33"/>
  <c r="BY33"/>
  <c r="CC33"/>
  <c r="CG33"/>
  <c r="CK33"/>
  <c r="BE35"/>
  <c r="BI35"/>
  <c r="BM35"/>
  <c r="BQ35"/>
  <c r="BU35"/>
  <c r="BY35"/>
  <c r="CC35"/>
  <c r="CG35"/>
  <c r="CK35"/>
  <c r="BE38"/>
  <c r="BI38"/>
  <c r="BM38"/>
  <c r="BQ38"/>
  <c r="BU38"/>
  <c r="BY38"/>
  <c r="CC38"/>
  <c r="CG38"/>
  <c r="CK38"/>
  <c r="BF51"/>
  <c r="BJ51"/>
  <c r="BN51"/>
  <c r="BR51"/>
  <c r="BV51"/>
  <c r="BZ51"/>
  <c r="CD51"/>
  <c r="CH51"/>
  <c r="CL51"/>
  <c r="BF45"/>
  <c r="BJ45"/>
  <c r="BN45"/>
  <c r="BR45"/>
  <c r="BV45"/>
  <c r="BZ45"/>
  <c r="CD45"/>
  <c r="CH45"/>
  <c r="CL45"/>
  <c r="BF52"/>
  <c r="BJ52"/>
  <c r="BN52"/>
  <c r="BR52"/>
  <c r="BV52"/>
  <c r="BZ52"/>
  <c r="CD52"/>
  <c r="CH52"/>
  <c r="CL52"/>
  <c r="BF46"/>
  <c r="BJ46"/>
  <c r="BN46"/>
  <c r="BR46"/>
  <c r="BV46"/>
  <c r="BZ46"/>
  <c r="CD46"/>
  <c r="CH46"/>
  <c r="CL46"/>
  <c r="BE66"/>
  <c r="BI66"/>
  <c r="BM66"/>
  <c r="BQ66"/>
  <c r="BU66"/>
  <c r="BY66"/>
  <c r="CC66"/>
  <c r="CG66"/>
  <c r="CK66"/>
  <c r="BE36"/>
  <c r="BI36"/>
  <c r="BM36"/>
  <c r="BQ36"/>
  <c r="BU36"/>
  <c r="BY36"/>
  <c r="CC36"/>
  <c r="CG36"/>
  <c r="CK36"/>
  <c r="BE34"/>
  <c r="BI34"/>
  <c r="BM34"/>
  <c r="BQ34"/>
  <c r="BU34"/>
  <c r="BY34"/>
  <c r="CC34"/>
  <c r="CG34"/>
  <c r="CK34"/>
  <c r="BE31"/>
  <c r="BI31"/>
  <c r="BM31"/>
  <c r="BQ31"/>
  <c r="BU31"/>
  <c r="BY31"/>
  <c r="CC31"/>
  <c r="CG31"/>
  <c r="CK31"/>
  <c r="BF30"/>
  <c r="BJ30"/>
  <c r="BN30"/>
  <c r="BR30"/>
  <c r="BV30"/>
  <c r="BZ30"/>
  <c r="CD30"/>
  <c r="CH30"/>
  <c r="CL30"/>
  <c r="BE32"/>
  <c r="BI32"/>
  <c r="BM32"/>
  <c r="BQ32"/>
  <c r="BU32"/>
  <c r="BY32"/>
  <c r="CC32"/>
  <c r="CG32"/>
  <c r="CK32"/>
  <c r="BE41"/>
  <c r="BI41"/>
  <c r="BM41"/>
  <c r="BQ41"/>
  <c r="BU41"/>
  <c r="BY41"/>
  <c r="CC41"/>
  <c r="CG41"/>
  <c r="CK41"/>
  <c r="AP158" i="5"/>
  <c r="AP160"/>
  <c r="D145"/>
  <c r="AP237"/>
  <c r="AH34" i="2"/>
  <c r="AA34"/>
  <c r="T34"/>
  <c r="M34"/>
  <c r="AH50"/>
  <c r="AA50"/>
  <c r="T50"/>
  <c r="M50"/>
  <c r="J102" i="1"/>
  <c r="AH66" i="2"/>
  <c r="AA66"/>
  <c r="T66"/>
  <c r="M66"/>
  <c r="AA77"/>
  <c r="AH77"/>
  <c r="M77"/>
  <c r="T77"/>
  <c r="AH18"/>
  <c r="AA18"/>
  <c r="T18"/>
  <c r="M18"/>
  <c r="BL175" i="5"/>
  <c r="AP166"/>
  <c r="AS166" s="1"/>
  <c r="BL166" s="1"/>
  <c r="AP38"/>
  <c r="AP331"/>
  <c r="D418"/>
  <c r="AP239"/>
  <c r="D324"/>
  <c r="BK165"/>
  <c r="BO165"/>
  <c r="BM165"/>
  <c r="BQ165"/>
  <c r="BL165"/>
  <c r="BG165"/>
  <c r="BM17" i="6"/>
  <c r="BO17" s="1"/>
  <c r="BJ18"/>
  <c r="D19" i="5"/>
  <c r="D316"/>
  <c r="BO47" i="6"/>
  <c r="BJ49"/>
  <c r="BM49" s="1"/>
  <c r="BO49" s="1"/>
  <c r="BJ33"/>
  <c r="BM33" s="1"/>
  <c r="BJ75"/>
  <c r="BM75" s="1"/>
  <c r="BO75" s="1"/>
  <c r="BJ64"/>
  <c r="BM64" s="1"/>
  <c r="BO64" s="1"/>
  <c r="AR170" i="5"/>
  <c r="AP34"/>
  <c r="D410"/>
  <c r="D23"/>
  <c r="AP427"/>
  <c r="AR183"/>
  <c r="AR157"/>
  <c r="F158"/>
  <c r="AR136"/>
  <c r="AP142" s="1"/>
  <c r="AR141"/>
  <c r="AP152" s="1"/>
  <c r="AR144"/>
  <c r="AR138"/>
  <c r="AP146" s="1"/>
  <c r="AP147" s="1"/>
  <c r="AR140"/>
  <c r="AP150" s="1"/>
  <c r="D153"/>
  <c r="AR139"/>
  <c r="AP148" s="1"/>
  <c r="AR142"/>
  <c r="BI165" s="1"/>
  <c r="AR143"/>
  <c r="AR145"/>
  <c r="AR137"/>
  <c r="AP144" s="1"/>
  <c r="F129"/>
  <c r="R175" s="1"/>
  <c r="F125"/>
  <c r="D131" s="1"/>
  <c r="F131"/>
  <c r="F130"/>
  <c r="F128"/>
  <c r="D137" s="1"/>
  <c r="F132"/>
  <c r="F133"/>
  <c r="F127"/>
  <c r="F126"/>
  <c r="D133" s="1"/>
  <c r="F123"/>
  <c r="D127" s="1"/>
  <c r="AR122"/>
  <c r="BB175" s="1"/>
  <c r="F124"/>
  <c r="D129" s="1"/>
  <c r="F109"/>
  <c r="L175" s="1"/>
  <c r="AS32" i="4"/>
  <c r="AT30"/>
  <c r="AP437" i="5"/>
  <c r="BH457"/>
  <c r="BI457"/>
  <c r="AP343"/>
  <c r="BI363"/>
  <c r="BH363"/>
  <c r="D234"/>
  <c r="S261"/>
  <c r="BL439"/>
  <c r="BH439"/>
  <c r="BK439"/>
  <c r="BG439"/>
  <c r="BC439"/>
  <c r="BM439"/>
  <c r="BI439"/>
  <c r="AP244"/>
  <c r="AP245" s="1"/>
  <c r="BG269"/>
  <c r="BO262"/>
  <c r="BK262"/>
  <c r="BG262"/>
  <c r="BC262"/>
  <c r="BP262"/>
  <c r="BL262"/>
  <c r="BH262"/>
  <c r="BQ262"/>
  <c r="BM262"/>
  <c r="BI262"/>
  <c r="BP353"/>
  <c r="BL353"/>
  <c r="BH353"/>
  <c r="BO353"/>
  <c r="BK353"/>
  <c r="BG353"/>
  <c r="BC353"/>
  <c r="BQ353"/>
  <c r="BM353"/>
  <c r="BI353"/>
  <c r="BO259"/>
  <c r="BK259"/>
  <c r="BG259"/>
  <c r="BC259"/>
  <c r="BP259"/>
  <c r="BL259"/>
  <c r="BH259"/>
  <c r="BQ259"/>
  <c r="BM259"/>
  <c r="BI259"/>
  <c r="BP448"/>
  <c r="BL448"/>
  <c r="BH448"/>
  <c r="BO448"/>
  <c r="BK448"/>
  <c r="BG448"/>
  <c r="BC448"/>
  <c r="BQ448"/>
  <c r="BM448"/>
  <c r="BI448"/>
  <c r="EI48" i="4"/>
  <c r="D21" i="5"/>
  <c r="AP435"/>
  <c r="AP436" s="1"/>
  <c r="CP78" i="4"/>
  <c r="GB65"/>
  <c r="CP52"/>
  <c r="AP429" i="5"/>
  <c r="CP91" i="4"/>
  <c r="D420" i="5"/>
  <c r="D326"/>
  <c r="D222"/>
  <c r="D412"/>
  <c r="S259"/>
  <c r="BC355"/>
  <c r="BC261"/>
  <c r="L363"/>
  <c r="BI449"/>
  <c r="D204"/>
  <c r="G204" s="1"/>
  <c r="L269"/>
  <c r="M261"/>
  <c r="AP249"/>
  <c r="BI269"/>
  <c r="BH269"/>
  <c r="D229"/>
  <c r="Q269"/>
  <c r="BK251"/>
  <c r="BG251"/>
  <c r="BC251"/>
  <c r="BL251"/>
  <c r="BH251"/>
  <c r="BM251"/>
  <c r="BI251"/>
  <c r="BL345"/>
  <c r="BH345"/>
  <c r="BK345"/>
  <c r="BG345"/>
  <c r="BC345"/>
  <c r="BM345"/>
  <c r="BI345"/>
  <c r="AP432"/>
  <c r="AP433" s="1"/>
  <c r="BG457"/>
  <c r="AP338"/>
  <c r="AP339" s="1"/>
  <c r="BG363"/>
  <c r="BO356"/>
  <c r="BK356"/>
  <c r="BG356"/>
  <c r="BC356"/>
  <c r="BP356"/>
  <c r="BL356"/>
  <c r="BH356"/>
  <c r="BQ356"/>
  <c r="BM356"/>
  <c r="BI356"/>
  <c r="BO450"/>
  <c r="BK450"/>
  <c r="BG450"/>
  <c r="BC450"/>
  <c r="BP450"/>
  <c r="BL450"/>
  <c r="BH450"/>
  <c r="BQ450"/>
  <c r="BM450"/>
  <c r="BI450"/>
  <c r="Q260"/>
  <c r="AA260"/>
  <c r="AC260"/>
  <c r="M260"/>
  <c r="S260"/>
  <c r="U260"/>
  <c r="W260"/>
  <c r="Y260"/>
  <c r="AE260"/>
  <c r="M249"/>
  <c r="Q249"/>
  <c r="S249"/>
  <c r="U249"/>
  <c r="W249"/>
  <c r="Y249"/>
  <c r="AA249"/>
  <c r="M353"/>
  <c r="Q353"/>
  <c r="U353"/>
  <c r="Y353"/>
  <c r="AC353"/>
  <c r="S353"/>
  <c r="W353"/>
  <c r="AA353"/>
  <c r="AE353"/>
  <c r="BP354"/>
  <c r="BL354"/>
  <c r="BH354"/>
  <c r="BO354"/>
  <c r="BK354"/>
  <c r="BG354"/>
  <c r="BC354"/>
  <c r="BQ354"/>
  <c r="BM354"/>
  <c r="BI354"/>
  <c r="BO260"/>
  <c r="BK260"/>
  <c r="BG260"/>
  <c r="BC260"/>
  <c r="BP260"/>
  <c r="BL260"/>
  <c r="BH260"/>
  <c r="BQ260"/>
  <c r="BM260"/>
  <c r="BI260"/>
  <c r="Q457"/>
  <c r="U457"/>
  <c r="AG457"/>
  <c r="W457"/>
  <c r="AA457"/>
  <c r="AE457"/>
  <c r="AI457"/>
  <c r="Y457"/>
  <c r="AC457"/>
  <c r="L457"/>
  <c r="P457"/>
  <c r="T457"/>
  <c r="BP447"/>
  <c r="BL447"/>
  <c r="BH447"/>
  <c r="BO447"/>
  <c r="BK447"/>
  <c r="BG447"/>
  <c r="BC447"/>
  <c r="BQ447"/>
  <c r="BM447"/>
  <c r="BI447"/>
  <c r="AP243"/>
  <c r="AP247"/>
  <c r="AP248" s="1"/>
  <c r="AP341"/>
  <c r="AP342" s="1"/>
  <c r="AP335"/>
  <c r="AP241"/>
  <c r="D232"/>
  <c r="D322"/>
  <c r="D416"/>
  <c r="D318"/>
  <c r="D224"/>
  <c r="BC167"/>
  <c r="BI355"/>
  <c r="BH355"/>
  <c r="BI261"/>
  <c r="BH261"/>
  <c r="Q363"/>
  <c r="BC449"/>
  <c r="BH165"/>
  <c r="D110"/>
  <c r="G110" s="1"/>
  <c r="O16"/>
  <c r="M16"/>
  <c r="I16"/>
  <c r="D26"/>
  <c r="M81"/>
  <c r="W46"/>
  <c r="U46"/>
  <c r="S46"/>
  <c r="Q46"/>
  <c r="O46"/>
  <c r="M46"/>
  <c r="I46"/>
  <c r="S167"/>
  <c r="D135"/>
  <c r="Q175"/>
  <c r="AE166"/>
  <c r="AA166"/>
  <c r="W166"/>
  <c r="AC166"/>
  <c r="Y166"/>
  <c r="U166"/>
  <c r="Q166"/>
  <c r="AP62"/>
  <c r="AS62" s="1"/>
  <c r="AS61"/>
  <c r="D44"/>
  <c r="D47"/>
  <c r="AT50" i="4"/>
  <c r="AT46"/>
  <c r="AS36"/>
  <c r="D128" i="5"/>
  <c r="GC60" i="4"/>
  <c r="BD71" i="5"/>
  <c r="BE71"/>
  <c r="I72"/>
  <c r="I75"/>
  <c r="O48"/>
  <c r="BD63"/>
  <c r="AP55"/>
  <c r="AP16"/>
  <c r="AS16" s="1"/>
  <c r="D31"/>
  <c r="O73"/>
  <c r="O74"/>
  <c r="O63"/>
  <c r="O71"/>
  <c r="BI48"/>
  <c r="BE48"/>
  <c r="BG48"/>
  <c r="BC48"/>
  <c r="AY48"/>
  <c r="BH48"/>
  <c r="BD48"/>
  <c r="AP46"/>
  <c r="AP44" s="1"/>
  <c r="AP45" s="1"/>
  <c r="BD81"/>
  <c r="BE73"/>
  <c r="AP41"/>
  <c r="AP42" s="1"/>
  <c r="BC81"/>
  <c r="BD73"/>
  <c r="BM157"/>
  <c r="BL157"/>
  <c r="BH157"/>
  <c r="BK157"/>
  <c r="BG157"/>
  <c r="BC157"/>
  <c r="D2"/>
  <c r="I73"/>
  <c r="I63"/>
  <c r="I71"/>
  <c r="I74"/>
  <c r="BQ75"/>
  <c r="BM75"/>
  <c r="BI75"/>
  <c r="BE75"/>
  <c r="BO75"/>
  <c r="BK75"/>
  <c r="BG75"/>
  <c r="BC75"/>
  <c r="BP75"/>
  <c r="BL75"/>
  <c r="BH75"/>
  <c r="BD75"/>
  <c r="BQ168"/>
  <c r="BM168"/>
  <c r="BI168"/>
  <c r="BO168"/>
  <c r="BK168"/>
  <c r="BG168"/>
  <c r="BC168"/>
  <c r="BP168"/>
  <c r="BL168"/>
  <c r="BH168"/>
  <c r="BM64"/>
  <c r="BG64"/>
  <c r="BH64"/>
  <c r="AA62"/>
  <c r="Y62"/>
  <c r="W62"/>
  <c r="U62"/>
  <c r="S62"/>
  <c r="Q62"/>
  <c r="O62"/>
  <c r="M62"/>
  <c r="I62"/>
  <c r="D130"/>
  <c r="AP36"/>
  <c r="O72"/>
  <c r="O75"/>
  <c r="BD74"/>
  <c r="BE74"/>
  <c r="I48"/>
  <c r="BE63"/>
  <c r="I61"/>
  <c r="O64"/>
  <c r="CP51" i="4"/>
  <c r="E55" i="6"/>
  <c r="J55" s="1"/>
  <c r="E66"/>
  <c r="J66" s="1"/>
  <c r="J44"/>
  <c r="E77"/>
  <c r="J77" s="1"/>
  <c r="F453" i="5"/>
  <c r="F265"/>
  <c r="AZ79" i="4"/>
  <c r="T79"/>
  <c r="AJ79"/>
  <c r="P79"/>
  <c r="AF79"/>
  <c r="AR77" i="5"/>
  <c r="F359"/>
  <c r="L79" i="4"/>
  <c r="AB79"/>
  <c r="AN79"/>
  <c r="X79"/>
  <c r="F400" i="5"/>
  <c r="T26" i="4"/>
  <c r="AJ26"/>
  <c r="P26"/>
  <c r="AF26"/>
  <c r="AR24" i="5"/>
  <c r="AZ26" i="4"/>
  <c r="L26"/>
  <c r="AB26"/>
  <c r="F306" i="5"/>
  <c r="X26" i="4"/>
  <c r="AN26"/>
  <c r="P19"/>
  <c r="AF19"/>
  <c r="L19"/>
  <c r="AB19"/>
  <c r="F393" i="5"/>
  <c r="D396" s="1"/>
  <c r="AR17"/>
  <c r="AP20" s="1"/>
  <c r="X19" i="4"/>
  <c r="AN19"/>
  <c r="F299" i="5"/>
  <c r="D302" s="1"/>
  <c r="T19" i="4"/>
  <c r="AJ19"/>
  <c r="AZ19"/>
  <c r="AR23" i="5"/>
  <c r="F399"/>
  <c r="AN25" i="4"/>
  <c r="X25"/>
  <c r="T25"/>
  <c r="AJ25"/>
  <c r="F305" i="5"/>
  <c r="AZ25" i="4"/>
  <c r="P25"/>
  <c r="AF25"/>
  <c r="L25"/>
  <c r="AB25"/>
  <c r="AR18" i="5"/>
  <c r="AP22" s="1"/>
  <c r="T20" i="4"/>
  <c r="AJ20"/>
  <c r="X20"/>
  <c r="AN20"/>
  <c r="F394" i="5"/>
  <c r="D398" s="1"/>
  <c r="AZ20" i="4"/>
  <c r="F300" i="5"/>
  <c r="D304" s="1"/>
  <c r="L20" i="4"/>
  <c r="AB20"/>
  <c r="P20"/>
  <c r="AF20"/>
  <c r="AR22" i="5"/>
  <c r="X24" i="4"/>
  <c r="AN24"/>
  <c r="T24"/>
  <c r="AJ24"/>
  <c r="F398" i="5"/>
  <c r="D407" s="1"/>
  <c r="AZ24" i="4"/>
  <c r="P24"/>
  <c r="AF24"/>
  <c r="L24"/>
  <c r="AB24"/>
  <c r="F304" i="5"/>
  <c r="AN236"/>
  <c r="AS236" s="1"/>
  <c r="AN142"/>
  <c r="AS142" s="1"/>
  <c r="AN424"/>
  <c r="AS424" s="1"/>
  <c r="AN330"/>
  <c r="AS330" s="1"/>
  <c r="C80" i="4"/>
  <c r="G80" s="1"/>
  <c r="F78" i="5" s="1"/>
  <c r="D36" i="2"/>
  <c r="B221" i="5"/>
  <c r="G221" s="1"/>
  <c r="B127"/>
  <c r="B409"/>
  <c r="G409" s="1"/>
  <c r="B315"/>
  <c r="G315" s="1"/>
  <c r="E35" i="2"/>
  <c r="AN220" i="5"/>
  <c r="AN314"/>
  <c r="AN126"/>
  <c r="AN408"/>
  <c r="AR223"/>
  <c r="BE262" s="1"/>
  <c r="AR317"/>
  <c r="Q37" i="4"/>
  <c r="AG37"/>
  <c r="M37"/>
  <c r="AC37"/>
  <c r="BA37"/>
  <c r="Y37"/>
  <c r="AO37"/>
  <c r="U37"/>
  <c r="AK37"/>
  <c r="AR313" i="5"/>
  <c r="AP319" s="1"/>
  <c r="AR219"/>
  <c r="AP225" s="1"/>
  <c r="AR407"/>
  <c r="AP413" s="1"/>
  <c r="U33" i="4"/>
  <c r="AK33"/>
  <c r="Y33"/>
  <c r="AO33"/>
  <c r="BA33"/>
  <c r="M33"/>
  <c r="AC33"/>
  <c r="Q33"/>
  <c r="AG33"/>
  <c r="AR319" i="5"/>
  <c r="AR225"/>
  <c r="AR413"/>
  <c r="Y39" i="4"/>
  <c r="AO39"/>
  <c r="M39"/>
  <c r="AC39"/>
  <c r="BA39"/>
  <c r="Q39"/>
  <c r="AG39"/>
  <c r="U39"/>
  <c r="AK39"/>
  <c r="Y35"/>
  <c r="AO35"/>
  <c r="AR315" i="5"/>
  <c r="M35" i="4"/>
  <c r="AC35"/>
  <c r="Q35"/>
  <c r="AG35"/>
  <c r="BA35"/>
  <c r="AR409" i="5"/>
  <c r="BD447" s="1"/>
  <c r="U35" i="4"/>
  <c r="AK35"/>
  <c r="E4" i="2"/>
  <c r="AN2" i="5" s="1"/>
  <c r="K4" i="2"/>
  <c r="B96" i="5" s="1"/>
  <c r="R4" i="2"/>
  <c r="B190" i="5" s="1"/>
  <c r="D5" i="2"/>
  <c r="Y4"/>
  <c r="B284" i="5" s="1"/>
  <c r="AF4" i="2"/>
  <c r="B378" i="5" s="1"/>
  <c r="AN392"/>
  <c r="AN204"/>
  <c r="AN298"/>
  <c r="AN110"/>
  <c r="AN263"/>
  <c r="AS263" s="1"/>
  <c r="AN169"/>
  <c r="AS169" s="1"/>
  <c r="AN451"/>
  <c r="AS451" s="1"/>
  <c r="E78" i="2"/>
  <c r="B358" i="5"/>
  <c r="G358" s="1"/>
  <c r="D79" i="2"/>
  <c r="B170" i="5"/>
  <c r="G170" s="1"/>
  <c r="B264"/>
  <c r="G264" s="1"/>
  <c r="AR406"/>
  <c r="AP411" s="1"/>
  <c r="Q32" i="4"/>
  <c r="AG32"/>
  <c r="M32"/>
  <c r="AC32"/>
  <c r="AR312" i="5"/>
  <c r="AP317" s="1"/>
  <c r="BA32" i="4"/>
  <c r="Y32"/>
  <c r="AO32"/>
  <c r="U32"/>
  <c r="AK32"/>
  <c r="U41"/>
  <c r="AK41"/>
  <c r="Q41"/>
  <c r="AG41"/>
  <c r="M41"/>
  <c r="AC41"/>
  <c r="BA41"/>
  <c r="Y41"/>
  <c r="AO41"/>
  <c r="EI52"/>
  <c r="GB52"/>
  <c r="HU46"/>
  <c r="EI46"/>
  <c r="GB48"/>
  <c r="EJ61"/>
  <c r="GC61"/>
  <c r="HV59"/>
  <c r="CQ62"/>
  <c r="EJ62"/>
  <c r="GC62"/>
  <c r="HV58"/>
  <c r="HV64"/>
  <c r="EJ64"/>
  <c r="AS17"/>
  <c r="AT47"/>
  <c r="HU47"/>
  <c r="AT44"/>
  <c r="EI44"/>
  <c r="GB49"/>
  <c r="EI49"/>
  <c r="EI78"/>
  <c r="AT65"/>
  <c r="AS37"/>
  <c r="HU30"/>
  <c r="EJ57"/>
  <c r="CQ57"/>
  <c r="GC63"/>
  <c r="HU51"/>
  <c r="AT45"/>
  <c r="GB45"/>
  <c r="HU52"/>
  <c r="GB46"/>
  <c r="CP46"/>
  <c r="HU48"/>
  <c r="HV61"/>
  <c r="CQ61"/>
  <c r="CQ59"/>
  <c r="EJ59"/>
  <c r="GC59"/>
  <c r="HV62"/>
  <c r="GC58"/>
  <c r="EJ58"/>
  <c r="CQ58"/>
  <c r="CQ64"/>
  <c r="GC64"/>
  <c r="AS66"/>
  <c r="CP53"/>
  <c r="GB47"/>
  <c r="CP47"/>
  <c r="EI50"/>
  <c r="CP50"/>
  <c r="GB44"/>
  <c r="HU44"/>
  <c r="CP49"/>
  <c r="HU49"/>
  <c r="HU78"/>
  <c r="CP65"/>
  <c r="EI65"/>
  <c r="AS34"/>
  <c r="EI30"/>
  <c r="AS40"/>
  <c r="GB30"/>
  <c r="C55"/>
  <c r="G55" s="1"/>
  <c r="F53" i="5" s="1"/>
  <c r="T92" i="4"/>
  <c r="AJ92"/>
  <c r="X92"/>
  <c r="AN92"/>
  <c r="L92"/>
  <c r="AB92"/>
  <c r="P92"/>
  <c r="AF92"/>
  <c r="AZ92"/>
  <c r="E32" i="6"/>
  <c r="D65"/>
  <c r="I65" s="1"/>
  <c r="I43"/>
  <c r="D76"/>
  <c r="I76" s="1"/>
  <c r="P77" s="1"/>
  <c r="BD54" s="1"/>
  <c r="D54"/>
  <c r="I54" s="1"/>
  <c r="AR297" i="5"/>
  <c r="BA17" i="4"/>
  <c r="U17"/>
  <c r="AK17"/>
  <c r="Q17"/>
  <c r="AG17"/>
  <c r="AR391" i="5"/>
  <c r="AR203"/>
  <c r="M17" i="4"/>
  <c r="AC17"/>
  <c r="Y17"/>
  <c r="AO17"/>
  <c r="X28"/>
  <c r="AN28"/>
  <c r="L28"/>
  <c r="AB28"/>
  <c r="AZ28"/>
  <c r="P28"/>
  <c r="AF28"/>
  <c r="AR26" i="5"/>
  <c r="T28" i="4"/>
  <c r="AJ28"/>
  <c r="F402" i="5"/>
  <c r="F308"/>
  <c r="L21" i="4"/>
  <c r="AB21"/>
  <c r="F301" i="5"/>
  <c r="D306" s="1"/>
  <c r="P21" i="4"/>
  <c r="AF21"/>
  <c r="F395" i="5"/>
  <c r="D400" s="1"/>
  <c r="AR19"/>
  <c r="AP24" s="1"/>
  <c r="T21" i="4"/>
  <c r="AJ21"/>
  <c r="F207" i="5"/>
  <c r="D212" s="1"/>
  <c r="X21" i="4"/>
  <c r="AN21"/>
  <c r="AZ21"/>
  <c r="AR21" i="5"/>
  <c r="AP28" s="1"/>
  <c r="L23" i="4"/>
  <c r="AB23"/>
  <c r="AN23"/>
  <c r="X23"/>
  <c r="F303" i="5"/>
  <c r="D310" s="1"/>
  <c r="AZ23" i="4"/>
  <c r="F209" i="5"/>
  <c r="D216" s="1"/>
  <c r="T23" i="4"/>
  <c r="AJ23"/>
  <c r="F397" i="5"/>
  <c r="D404" s="1"/>
  <c r="P23" i="4"/>
  <c r="AF23"/>
  <c r="AR25" i="5"/>
  <c r="AZ27" i="4"/>
  <c r="AN27"/>
  <c r="X27"/>
  <c r="T27"/>
  <c r="AJ27"/>
  <c r="F307" i="5"/>
  <c r="F401"/>
  <c r="P27" i="4"/>
  <c r="AF27"/>
  <c r="L27"/>
  <c r="AB27"/>
  <c r="P18"/>
  <c r="AF18"/>
  <c r="AR16" i="5"/>
  <c r="AP18" s="1"/>
  <c r="T18" i="4"/>
  <c r="AJ18"/>
  <c r="AZ18"/>
  <c r="F298" i="5"/>
  <c r="D300" s="1"/>
  <c r="X18" i="4"/>
  <c r="AN18"/>
  <c r="L18"/>
  <c r="AB18"/>
  <c r="F392" i="5"/>
  <c r="D394" s="1"/>
  <c r="AR20"/>
  <c r="X22" i="4"/>
  <c r="AN22"/>
  <c r="T22"/>
  <c r="AJ22"/>
  <c r="AZ22"/>
  <c r="F302" i="5"/>
  <c r="F396"/>
  <c r="D402" s="1"/>
  <c r="P22" i="4"/>
  <c r="AF22"/>
  <c r="L22"/>
  <c r="AB22"/>
  <c r="F208" i="5"/>
  <c r="N261" s="1"/>
  <c r="B237"/>
  <c r="G237" s="1"/>
  <c r="E51" i="2"/>
  <c r="B143" i="5"/>
  <c r="D52" i="2"/>
  <c r="B425" i="5"/>
  <c r="G425" s="1"/>
  <c r="B331"/>
  <c r="G331" s="1"/>
  <c r="L54" i="4"/>
  <c r="AB54"/>
  <c r="P54"/>
  <c r="AF54"/>
  <c r="AR52" i="5"/>
  <c r="F240"/>
  <c r="AZ54" i="4"/>
  <c r="F334" i="5"/>
  <c r="T54" i="4"/>
  <c r="AJ54"/>
  <c r="X54"/>
  <c r="AN54"/>
  <c r="F428" i="5"/>
  <c r="AR412"/>
  <c r="Q38" i="4"/>
  <c r="AG38"/>
  <c r="AR318" i="5"/>
  <c r="M38" i="4"/>
  <c r="AC38"/>
  <c r="BA38"/>
  <c r="Y38"/>
  <c r="AO38"/>
  <c r="U38"/>
  <c r="AK38"/>
  <c r="E56" i="6"/>
  <c r="J56" s="1"/>
  <c r="E67"/>
  <c r="J67" s="1"/>
  <c r="J45"/>
  <c r="E78"/>
  <c r="J78" s="1"/>
  <c r="BA66" i="4"/>
  <c r="AR440" i="5"/>
  <c r="U66" i="4"/>
  <c r="AK66"/>
  <c r="Q66"/>
  <c r="AG66"/>
  <c r="AR252" i="5"/>
  <c r="AR346"/>
  <c r="M66" i="4"/>
  <c r="AC66"/>
  <c r="Y66"/>
  <c r="AO66"/>
  <c r="G16"/>
  <c r="F14" i="5" s="1"/>
  <c r="G7" i="4"/>
  <c r="F5" i="5" s="1"/>
  <c r="G8" i="4"/>
  <c r="F6" i="5" s="1"/>
  <c r="G12" i="4"/>
  <c r="F10" i="5" s="1"/>
  <c r="H4" i="4"/>
  <c r="AR2" i="5" s="1"/>
  <c r="AU48" s="1"/>
  <c r="X4" i="4"/>
  <c r="AN4"/>
  <c r="CW4"/>
  <c r="L4"/>
  <c r="AB4"/>
  <c r="AZ4"/>
  <c r="GI4"/>
  <c r="G9"/>
  <c r="F7" i="5" s="1"/>
  <c r="J74" s="1"/>
  <c r="G11" i="4"/>
  <c r="F9" i="5" s="1"/>
  <c r="J81" s="1"/>
  <c r="G6" i="4"/>
  <c r="F4" i="5" s="1"/>
  <c r="G13" i="4"/>
  <c r="F11" i="5" s="1"/>
  <c r="G15" i="4"/>
  <c r="F13" i="5" s="1"/>
  <c r="G10" i="4"/>
  <c r="F8" i="5" s="1"/>
  <c r="P4" i="4"/>
  <c r="AF4"/>
  <c r="G14"/>
  <c r="F12" i="5" s="1"/>
  <c r="G5" i="4"/>
  <c r="F3" i="5" s="1"/>
  <c r="D4" s="1"/>
  <c r="T4" i="4"/>
  <c r="AJ4"/>
  <c r="EP4"/>
  <c r="B393" i="5"/>
  <c r="E19" i="2"/>
  <c r="D20"/>
  <c r="B111" i="5"/>
  <c r="B299"/>
  <c r="AR222"/>
  <c r="AP231" s="1"/>
  <c r="AR410"/>
  <c r="AP419" s="1"/>
  <c r="U36" i="4"/>
  <c r="AK36"/>
  <c r="Y36"/>
  <c r="AO36"/>
  <c r="AR316" i="5"/>
  <c r="AP325" s="1"/>
  <c r="BA36" i="4"/>
  <c r="M36"/>
  <c r="AC36"/>
  <c r="Q36"/>
  <c r="AG36"/>
  <c r="AR220" i="5"/>
  <c r="AP227" s="1"/>
  <c r="BA34" i="4"/>
  <c r="M34"/>
  <c r="AC34"/>
  <c r="Q34"/>
  <c r="AG34"/>
  <c r="AR314" i="5"/>
  <c r="AP321" s="1"/>
  <c r="AR408"/>
  <c r="AP415" s="1"/>
  <c r="U34" i="4"/>
  <c r="AK34"/>
  <c r="Y34"/>
  <c r="AO34"/>
  <c r="BA31"/>
  <c r="Q31"/>
  <c r="AG31"/>
  <c r="U31"/>
  <c r="AK31"/>
  <c r="AR311" i="5"/>
  <c r="AP315" s="1"/>
  <c r="AR405"/>
  <c r="AP409" s="1"/>
  <c r="AR217"/>
  <c r="AP221" s="1"/>
  <c r="Y31" i="4"/>
  <c r="AO31"/>
  <c r="M31"/>
  <c r="AC31"/>
  <c r="M40"/>
  <c r="AC40"/>
  <c r="Q40"/>
  <c r="AG40"/>
  <c r="BA40"/>
  <c r="U40"/>
  <c r="AK40"/>
  <c r="AR226" i="5"/>
  <c r="Y40" i="4"/>
  <c r="AO40"/>
  <c r="AR320" i="5"/>
  <c r="AN440"/>
  <c r="AS440" s="1"/>
  <c r="AN346"/>
  <c r="AS346" s="1"/>
  <c r="AN158"/>
  <c r="AS158" s="1"/>
  <c r="AN252"/>
  <c r="AS252" s="1"/>
  <c r="D68" i="2"/>
  <c r="B347" i="5"/>
  <c r="G347" s="1"/>
  <c r="B159"/>
  <c r="G159" s="1"/>
  <c r="B441"/>
  <c r="G441" s="1"/>
  <c r="E67" i="2"/>
  <c r="B253" i="5"/>
  <c r="G253" s="1"/>
  <c r="EJ43" i="4"/>
  <c r="HV43"/>
  <c r="GB51"/>
  <c r="EI45"/>
  <c r="CP48"/>
  <c r="AT91"/>
  <c r="EI47"/>
  <c r="GB50"/>
  <c r="HU50"/>
  <c r="CP44"/>
  <c r="AT49"/>
  <c r="HU65"/>
  <c r="AS33"/>
  <c r="AS39"/>
  <c r="AS35"/>
  <c r="AS38"/>
  <c r="CP30"/>
  <c r="CQ63"/>
  <c r="CQ60"/>
  <c r="CQ43"/>
  <c r="GC43"/>
  <c r="AT51"/>
  <c r="EI51"/>
  <c r="CP45"/>
  <c r="HU45"/>
  <c r="AT52"/>
  <c r="AT48"/>
  <c r="AT53"/>
  <c r="GB78"/>
  <c r="AT78"/>
  <c r="AS31"/>
  <c r="AS41"/>
  <c r="GC57"/>
  <c r="HV57"/>
  <c r="HV63"/>
  <c r="EJ63"/>
  <c r="HV60"/>
  <c r="EJ60"/>
  <c r="BB66"/>
  <c r="CM66" s="1"/>
  <c r="AP66"/>
  <c r="AU66" s="1"/>
  <c r="GD44"/>
  <c r="EK44"/>
  <c r="GD45"/>
  <c r="EK45"/>
  <c r="HW45"/>
  <c r="HW47"/>
  <c r="GD50"/>
  <c r="HW50"/>
  <c r="EK91"/>
  <c r="HW91"/>
  <c r="D67"/>
  <c r="I67" s="1"/>
  <c r="GD30"/>
  <c r="EK30"/>
  <c r="AP37"/>
  <c r="AU37" s="1"/>
  <c r="BB37"/>
  <c r="CM37" s="1"/>
  <c r="BB33"/>
  <c r="CM33" s="1"/>
  <c r="AP33"/>
  <c r="AU33" s="1"/>
  <c r="BB35"/>
  <c r="CM35" s="1"/>
  <c r="AP35"/>
  <c r="AU35" s="1"/>
  <c r="BB36"/>
  <c r="CM36" s="1"/>
  <c r="AP36"/>
  <c r="AU36" s="1"/>
  <c r="AP31"/>
  <c r="AU31" s="1"/>
  <c r="BB31"/>
  <c r="CM31" s="1"/>
  <c r="F35" i="2"/>
  <c r="F51"/>
  <c r="CR49" i="4"/>
  <c r="EK49"/>
  <c r="EK46"/>
  <c r="HW46"/>
  <c r="CR51"/>
  <c r="HW51"/>
  <c r="HW48"/>
  <c r="CR48"/>
  <c r="HW52"/>
  <c r="EK52"/>
  <c r="EK78"/>
  <c r="HW78"/>
  <c r="GD78"/>
  <c r="D29"/>
  <c r="D42" s="1"/>
  <c r="I42" s="1"/>
  <c r="F19" i="2"/>
  <c r="D92" i="4"/>
  <c r="I92" s="1"/>
  <c r="CR44"/>
  <c r="HW44"/>
  <c r="CR45"/>
  <c r="GD47"/>
  <c r="EK47"/>
  <c r="CR47"/>
  <c r="EK50"/>
  <c r="CR50"/>
  <c r="CR53"/>
  <c r="F67" i="2"/>
  <c r="GD91" i="4"/>
  <c r="CR91"/>
  <c r="F78" i="2"/>
  <c r="HW30" i="4"/>
  <c r="CR30"/>
  <c r="BB40"/>
  <c r="CM40" s="1"/>
  <c r="AP40"/>
  <c r="AU40" s="1"/>
  <c r="BB39"/>
  <c r="CM39" s="1"/>
  <c r="AP39"/>
  <c r="AU39" s="1"/>
  <c r="BB38"/>
  <c r="CM38" s="1"/>
  <c r="AP38"/>
  <c r="AU38" s="1"/>
  <c r="BB34"/>
  <c r="CM34" s="1"/>
  <c r="AP34"/>
  <c r="AU34" s="1"/>
  <c r="BB32"/>
  <c r="CM32" s="1"/>
  <c r="AP32"/>
  <c r="AU32" s="1"/>
  <c r="F77" i="6"/>
  <c r="K77" s="1"/>
  <c r="T78" s="1"/>
  <c r="K44"/>
  <c r="F66"/>
  <c r="K66" s="1"/>
  <c r="T67" s="1"/>
  <c r="F55"/>
  <c r="K55" s="1"/>
  <c r="GD49" i="4"/>
  <c r="HW49"/>
  <c r="GD46"/>
  <c r="CR46"/>
  <c r="GD51"/>
  <c r="EK51"/>
  <c r="GD48"/>
  <c r="EK48"/>
  <c r="GD52"/>
  <c r="CR52"/>
  <c r="CR78"/>
  <c r="BB17"/>
  <c r="CM17" s="1"/>
  <c r="AP17"/>
  <c r="AU17" s="1"/>
  <c r="N100" i="1"/>
  <c r="B5" i="15" s="1"/>
  <c r="I4" i="4"/>
  <c r="M100" i="1"/>
  <c r="F4" i="2" s="1"/>
  <c r="K101" i="1"/>
  <c r="J101" s="1"/>
  <c r="AY74" i="5" l="1"/>
  <c r="D140"/>
  <c r="AY72"/>
  <c r="AY71"/>
  <c r="BL64"/>
  <c r="BK64"/>
  <c r="S168"/>
  <c r="M166"/>
  <c r="M168"/>
  <c r="M165"/>
  <c r="AY64"/>
  <c r="BE64"/>
  <c r="BI157"/>
  <c r="AY73"/>
  <c r="S165"/>
  <c r="S166"/>
  <c r="M167"/>
  <c r="BH175"/>
  <c r="BQ166"/>
  <c r="M157"/>
  <c r="BD64"/>
  <c r="BC64"/>
  <c r="AY75"/>
  <c r="AX81"/>
  <c r="S157"/>
  <c r="AP155"/>
  <c r="GD53" i="4"/>
  <c r="BI48" i="6"/>
  <c r="G47" i="5"/>
  <c r="BI66" i="6"/>
  <c r="G65" i="5"/>
  <c r="BI77" i="6"/>
  <c r="G76" i="5"/>
  <c r="BI50" i="6"/>
  <c r="G49" i="5"/>
  <c r="G17"/>
  <c r="J32" i="6"/>
  <c r="E43"/>
  <c r="BI32"/>
  <c r="G31" i="5"/>
  <c r="BI34" i="6"/>
  <c r="G33" i="5"/>
  <c r="G127"/>
  <c r="G143"/>
  <c r="D408"/>
  <c r="G408" s="1"/>
  <c r="G407"/>
  <c r="D136"/>
  <c r="D141"/>
  <c r="G141" s="1"/>
  <c r="G140"/>
  <c r="D233"/>
  <c r="D230"/>
  <c r="D327"/>
  <c r="D154"/>
  <c r="D421"/>
  <c r="D235"/>
  <c r="G235" s="1"/>
  <c r="G234"/>
  <c r="D151"/>
  <c r="D156"/>
  <c r="G156" s="1"/>
  <c r="G155"/>
  <c r="BH167"/>
  <c r="BG175"/>
  <c r="BO166"/>
  <c r="BM166"/>
  <c r="AP145"/>
  <c r="V44" i="6"/>
  <c r="V34"/>
  <c r="Z33"/>
  <c r="X33"/>
  <c r="V64"/>
  <c r="Z53"/>
  <c r="X53"/>
  <c r="V54"/>
  <c r="Z43"/>
  <c r="BD17" s="1"/>
  <c r="X43"/>
  <c r="D138" i="5"/>
  <c r="BI175"/>
  <c r="BC165"/>
  <c r="BI167"/>
  <c r="D149"/>
  <c r="D134"/>
  <c r="BP166"/>
  <c r="BK166"/>
  <c r="BG166"/>
  <c r="BH166"/>
  <c r="BI166"/>
  <c r="BC166"/>
  <c r="B6" i="15"/>
  <c r="E5"/>
  <c r="P2" s="1"/>
  <c r="D5"/>
  <c r="N2" s="1"/>
  <c r="C5"/>
  <c r="L2" s="1"/>
  <c r="F5"/>
  <c r="R2" s="1"/>
  <c r="I3" i="8"/>
  <c r="K12" s="1"/>
  <c r="L12" s="1"/>
  <c r="F31" i="6"/>
  <c r="D48" i="12"/>
  <c r="D50"/>
  <c r="E36" i="15"/>
  <c r="B37"/>
  <c r="D36"/>
  <c r="C36"/>
  <c r="F36"/>
  <c r="R50"/>
  <c r="R22"/>
  <c r="R64"/>
  <c r="R36"/>
  <c r="AJ67" i="6"/>
  <c r="AR56"/>
  <c r="AD57"/>
  <c r="AL46"/>
  <c r="E68" i="15"/>
  <c r="B69"/>
  <c r="D68"/>
  <c r="C68"/>
  <c r="F68"/>
  <c r="E47" i="12"/>
  <c r="AH77" i="6"/>
  <c r="AP77" s="1"/>
  <c r="AP66"/>
  <c r="AF57"/>
  <c r="AN46"/>
  <c r="AJ77"/>
  <c r="AR77" s="1"/>
  <c r="AR66"/>
  <c r="AD77"/>
  <c r="AL77" s="1"/>
  <c r="AL66"/>
  <c r="AH67"/>
  <c r="AP56"/>
  <c r="J71" i="5"/>
  <c r="J61"/>
  <c r="J73"/>
  <c r="J72"/>
  <c r="D32" i="12"/>
  <c r="I4" i="8"/>
  <c r="F32" i="6"/>
  <c r="D66" i="12"/>
  <c r="D77"/>
  <c r="D34"/>
  <c r="N50" i="15"/>
  <c r="N22"/>
  <c r="N64"/>
  <c r="N36"/>
  <c r="P50"/>
  <c r="P22"/>
  <c r="P64"/>
  <c r="P36"/>
  <c r="L50"/>
  <c r="L22"/>
  <c r="L64"/>
  <c r="L36"/>
  <c r="AF67" i="6"/>
  <c r="AN56"/>
  <c r="AP46"/>
  <c r="AH57"/>
  <c r="AF77"/>
  <c r="AN77" s="1"/>
  <c r="AN66"/>
  <c r="AJ57"/>
  <c r="AR46"/>
  <c r="E79" i="15"/>
  <c r="X9" s="1"/>
  <c r="B80"/>
  <c r="D79"/>
  <c r="V9" s="1"/>
  <c r="C79"/>
  <c r="T9" s="1"/>
  <c r="F79"/>
  <c r="Z9" s="1"/>
  <c r="AD67" i="6"/>
  <c r="AL56"/>
  <c r="BF31" s="1"/>
  <c r="C52" i="15"/>
  <c r="F52"/>
  <c r="E52"/>
  <c r="B53"/>
  <c r="D52"/>
  <c r="E49" i="12"/>
  <c r="E65"/>
  <c r="E76"/>
  <c r="E17"/>
  <c r="E20" i="15"/>
  <c r="P5" s="1"/>
  <c r="B21"/>
  <c r="D20"/>
  <c r="N5" s="1"/>
  <c r="C20"/>
  <c r="L5" s="1"/>
  <c r="F20"/>
  <c r="R5" s="1"/>
  <c r="BI18" i="6"/>
  <c r="J63" i="5"/>
  <c r="J62"/>
  <c r="EI91" i="4"/>
  <c r="EI53"/>
  <c r="GB91"/>
  <c r="GB53"/>
  <c r="HU53"/>
  <c r="HU91"/>
  <c r="B50" i="5"/>
  <c r="AF52" i="2"/>
  <c r="Y52"/>
  <c r="R52"/>
  <c r="K52"/>
  <c r="AN49" i="5"/>
  <c r="AS49" s="1"/>
  <c r="AG51" i="2"/>
  <c r="Z51"/>
  <c r="S51"/>
  <c r="L51"/>
  <c r="AN65" i="5"/>
  <c r="AS65" s="1"/>
  <c r="AG67" i="2"/>
  <c r="Z67"/>
  <c r="S67"/>
  <c r="L67"/>
  <c r="B66" i="5"/>
  <c r="AF68" i="2"/>
  <c r="Y68"/>
  <c r="R68"/>
  <c r="K68"/>
  <c r="AN17" i="5"/>
  <c r="L19" i="2"/>
  <c r="AG19"/>
  <c r="Z19"/>
  <c r="S19"/>
  <c r="B77" i="5"/>
  <c r="AF79" i="2"/>
  <c r="Y79"/>
  <c r="R79"/>
  <c r="K79"/>
  <c r="AN76" i="5"/>
  <c r="AS76" s="1"/>
  <c r="AG78" i="2"/>
  <c r="Z78"/>
  <c r="S78"/>
  <c r="L78"/>
  <c r="B34" i="5"/>
  <c r="AF36" i="2"/>
  <c r="Y36"/>
  <c r="R36"/>
  <c r="K36"/>
  <c r="AE168" i="5"/>
  <c r="W168"/>
  <c r="Y168"/>
  <c r="Q168"/>
  <c r="Z168"/>
  <c r="AD168"/>
  <c r="AA168"/>
  <c r="AC168"/>
  <c r="U168"/>
  <c r="B18"/>
  <c r="AF20" i="2"/>
  <c r="Y20"/>
  <c r="R20"/>
  <c r="K20"/>
  <c r="B3" i="5"/>
  <c r="AF5" i="2"/>
  <c r="Y5"/>
  <c r="R5"/>
  <c r="K5"/>
  <c r="AN33" i="5"/>
  <c r="AS33" s="1"/>
  <c r="L35" i="2"/>
  <c r="AG35"/>
  <c r="Z35"/>
  <c r="S35"/>
  <c r="N48" i="5"/>
  <c r="V48"/>
  <c r="J48"/>
  <c r="R48"/>
  <c r="W48"/>
  <c r="S48"/>
  <c r="M48"/>
  <c r="U48"/>
  <c r="Q48"/>
  <c r="Y261"/>
  <c r="AE261"/>
  <c r="U261"/>
  <c r="AC261"/>
  <c r="AA261"/>
  <c r="V261"/>
  <c r="Z261"/>
  <c r="Q261"/>
  <c r="AD261"/>
  <c r="W261"/>
  <c r="Z157"/>
  <c r="AA157"/>
  <c r="U157"/>
  <c r="W157"/>
  <c r="Y157"/>
  <c r="Q157"/>
  <c r="J64"/>
  <c r="R64"/>
  <c r="Z64"/>
  <c r="N64"/>
  <c r="V64"/>
  <c r="AA64"/>
  <c r="W64"/>
  <c r="S64"/>
  <c r="M64"/>
  <c r="Y64"/>
  <c r="U64"/>
  <c r="Q64"/>
  <c r="N75"/>
  <c r="V75"/>
  <c r="AD75"/>
  <c r="J75"/>
  <c r="R75"/>
  <c r="Z75"/>
  <c r="AE75"/>
  <c r="AA75"/>
  <c r="W75"/>
  <c r="S75"/>
  <c r="M75"/>
  <c r="AC75"/>
  <c r="Y75"/>
  <c r="U75"/>
  <c r="Q75"/>
  <c r="N355"/>
  <c r="R261"/>
  <c r="AE68" i="6"/>
  <c r="AG68" s="1"/>
  <c r="R78"/>
  <c r="R79"/>
  <c r="R67"/>
  <c r="R68"/>
  <c r="P44"/>
  <c r="BD18" s="1"/>
  <c r="AC67"/>
  <c r="AK67" s="1"/>
  <c r="AC78"/>
  <c r="AE78" s="1"/>
  <c r="R45"/>
  <c r="R46"/>
  <c r="R56"/>
  <c r="R57"/>
  <c r="T56"/>
  <c r="AC56" s="1"/>
  <c r="P55"/>
  <c r="T45"/>
  <c r="AC45" s="1"/>
  <c r="P66"/>
  <c r="AK79"/>
  <c r="AE79"/>
  <c r="AK57"/>
  <c r="AE57"/>
  <c r="AK46"/>
  <c r="AE46"/>
  <c r="AC35"/>
  <c r="G14"/>
  <c r="N14" s="1"/>
  <c r="P33"/>
  <c r="R34"/>
  <c r="R35"/>
  <c r="T34"/>
  <c r="B62" i="8"/>
  <c r="B63" s="1"/>
  <c r="B64" s="1"/>
  <c r="B65" s="1"/>
  <c r="B66" s="1"/>
  <c r="B67" s="1"/>
  <c r="B68" s="1"/>
  <c r="B69" s="1"/>
  <c r="B70" s="1"/>
  <c r="B72"/>
  <c r="B73" s="1"/>
  <c r="B74" s="1"/>
  <c r="B75" s="1"/>
  <c r="B76" s="1"/>
  <c r="B77" s="1"/>
  <c r="B78" s="1"/>
  <c r="B79" s="1"/>
  <c r="B80" s="1"/>
  <c r="N17" i="5"/>
  <c r="J17"/>
  <c r="N16"/>
  <c r="J16"/>
  <c r="N46"/>
  <c r="J46"/>
  <c r="O353"/>
  <c r="N363"/>
  <c r="R343"/>
  <c r="N343"/>
  <c r="N354"/>
  <c r="N260"/>
  <c r="N262"/>
  <c r="N353"/>
  <c r="N251"/>
  <c r="R140"/>
  <c r="R249"/>
  <c r="N249"/>
  <c r="N447"/>
  <c r="N259"/>
  <c r="N457"/>
  <c r="V354"/>
  <c r="R354"/>
  <c r="R167"/>
  <c r="R165"/>
  <c r="R168"/>
  <c r="R157"/>
  <c r="V260"/>
  <c r="R260"/>
  <c r="R166"/>
  <c r="R158"/>
  <c r="R169"/>
  <c r="V156"/>
  <c r="R156"/>
  <c r="V447"/>
  <c r="R447"/>
  <c r="V46"/>
  <c r="R46"/>
  <c r="R142"/>
  <c r="R155"/>
  <c r="V140"/>
  <c r="Z249"/>
  <c r="V249"/>
  <c r="Z343"/>
  <c r="V343"/>
  <c r="Z156"/>
  <c r="AD447"/>
  <c r="Z447"/>
  <c r="AD354"/>
  <c r="Z354"/>
  <c r="AD260"/>
  <c r="Z260"/>
  <c r="D45"/>
  <c r="BI3" i="6"/>
  <c r="G2" i="5"/>
  <c r="J2" s="1"/>
  <c r="J31"/>
  <c r="D25"/>
  <c r="AP410"/>
  <c r="D27"/>
  <c r="AP143"/>
  <c r="GK92" i="4"/>
  <c r="HR92" s="1"/>
  <c r="ER92"/>
  <c r="FY92" s="1"/>
  <c r="CY92"/>
  <c r="EF92" s="1"/>
  <c r="GK67"/>
  <c r="HR67" s="1"/>
  <c r="CY67"/>
  <c r="EF67" s="1"/>
  <c r="ER67"/>
  <c r="FY67" s="1"/>
  <c r="GI5"/>
  <c r="EP5"/>
  <c r="CW5"/>
  <c r="D14" i="5"/>
  <c r="GI10" i="4"/>
  <c r="EP10"/>
  <c r="CW10"/>
  <c r="GI13"/>
  <c r="EP13"/>
  <c r="CW13"/>
  <c r="GI11"/>
  <c r="EP11"/>
  <c r="CW11"/>
  <c r="GI12"/>
  <c r="EP12"/>
  <c r="CW12"/>
  <c r="D8" i="5"/>
  <c r="GI7" i="4"/>
  <c r="EP7"/>
  <c r="CW7"/>
  <c r="DZ28"/>
  <c r="DR28"/>
  <c r="DJ28"/>
  <c r="DB28"/>
  <c r="ED28"/>
  <c r="DV28"/>
  <c r="DN28"/>
  <c r="DF28"/>
  <c r="HL28"/>
  <c r="HD28"/>
  <c r="GV28"/>
  <c r="GN28"/>
  <c r="HP28"/>
  <c r="HH28"/>
  <c r="GZ28"/>
  <c r="GR28"/>
  <c r="DZ24"/>
  <c r="DR24"/>
  <c r="DJ24"/>
  <c r="DB24"/>
  <c r="ED24"/>
  <c r="DV24"/>
  <c r="DN24"/>
  <c r="DF24"/>
  <c r="HL24"/>
  <c r="HD24"/>
  <c r="GV24"/>
  <c r="GN24"/>
  <c r="HP24"/>
  <c r="HH24"/>
  <c r="GZ24"/>
  <c r="GR24"/>
  <c r="DZ20"/>
  <c r="DR20"/>
  <c r="DJ20"/>
  <c r="DB20"/>
  <c r="ED20"/>
  <c r="DV20"/>
  <c r="DN20"/>
  <c r="DF20"/>
  <c r="HL20"/>
  <c r="HD20"/>
  <c r="GV20"/>
  <c r="GN20"/>
  <c r="HP20"/>
  <c r="HH20"/>
  <c r="GZ20"/>
  <c r="GR20"/>
  <c r="DZ29"/>
  <c r="DR29"/>
  <c r="DJ29"/>
  <c r="DB29"/>
  <c r="ED29"/>
  <c r="DV29"/>
  <c r="DN29"/>
  <c r="DF29"/>
  <c r="HL29"/>
  <c r="HD29"/>
  <c r="GV29"/>
  <c r="GN29"/>
  <c r="HP29"/>
  <c r="HH29"/>
  <c r="GZ29"/>
  <c r="GR29"/>
  <c r="DZ25"/>
  <c r="DR25"/>
  <c r="DJ25"/>
  <c r="DB25"/>
  <c r="ED25"/>
  <c r="DV25"/>
  <c r="DN25"/>
  <c r="DF25"/>
  <c r="HL25"/>
  <c r="HD25"/>
  <c r="GV25"/>
  <c r="GN25"/>
  <c r="HP25"/>
  <c r="HH25"/>
  <c r="GZ25"/>
  <c r="GR25"/>
  <c r="DZ21"/>
  <c r="DR21"/>
  <c r="DJ21"/>
  <c r="DB21"/>
  <c r="ED21"/>
  <c r="DV21"/>
  <c r="DN21"/>
  <c r="DF21"/>
  <c r="HL21"/>
  <c r="HD21"/>
  <c r="GV21"/>
  <c r="GN21"/>
  <c r="HP21"/>
  <c r="HH21"/>
  <c r="GZ21"/>
  <c r="GR21"/>
  <c r="FT53"/>
  <c r="FL53"/>
  <c r="FD53"/>
  <c r="EV53"/>
  <c r="FX53"/>
  <c r="FP53"/>
  <c r="FH53"/>
  <c r="EZ53"/>
  <c r="AR333" i="5"/>
  <c r="FT34" i="4"/>
  <c r="FL34"/>
  <c r="FD34"/>
  <c r="EV34"/>
  <c r="FX34"/>
  <c r="FP34"/>
  <c r="FH34"/>
  <c r="EZ34"/>
  <c r="EA38"/>
  <c r="DS38"/>
  <c r="DK38"/>
  <c r="DC38"/>
  <c r="EE38"/>
  <c r="DW38"/>
  <c r="DO38"/>
  <c r="DG38"/>
  <c r="HM38"/>
  <c r="HE38"/>
  <c r="GW38"/>
  <c r="GO38"/>
  <c r="HQ38"/>
  <c r="HI38"/>
  <c r="HA38"/>
  <c r="GS38"/>
  <c r="FT33"/>
  <c r="FL33"/>
  <c r="FD33"/>
  <c r="EV33"/>
  <c r="FX33"/>
  <c r="FP33"/>
  <c r="FH33"/>
  <c r="EZ33"/>
  <c r="EE37"/>
  <c r="DW37"/>
  <c r="DO37"/>
  <c r="DG37"/>
  <c r="EA37"/>
  <c r="DS37"/>
  <c r="DK37"/>
  <c r="DC37"/>
  <c r="HM37"/>
  <c r="HE37"/>
  <c r="GW37"/>
  <c r="GO37"/>
  <c r="HQ37"/>
  <c r="HI37"/>
  <c r="HA37"/>
  <c r="GS37"/>
  <c r="EA91"/>
  <c r="DS91"/>
  <c r="DK91"/>
  <c r="DC91"/>
  <c r="EE91"/>
  <c r="DW91"/>
  <c r="DO91"/>
  <c r="DG91"/>
  <c r="AR277" i="5"/>
  <c r="HM91" i="4"/>
  <c r="HE91"/>
  <c r="GW91"/>
  <c r="GO91"/>
  <c r="HQ91"/>
  <c r="HI91"/>
  <c r="HA91"/>
  <c r="GS91"/>
  <c r="AR465" i="5"/>
  <c r="FT17" i="4"/>
  <c r="FL17"/>
  <c r="FD17"/>
  <c r="EV17"/>
  <c r="FX17"/>
  <c r="FP17"/>
  <c r="FH17"/>
  <c r="EZ17"/>
  <c r="ED26"/>
  <c r="DV26"/>
  <c r="DN26"/>
  <c r="DF26"/>
  <c r="DZ26"/>
  <c r="DR26"/>
  <c r="DJ26"/>
  <c r="DB26"/>
  <c r="HL26"/>
  <c r="HD26"/>
  <c r="GV26"/>
  <c r="GN26"/>
  <c r="HP26"/>
  <c r="HH26"/>
  <c r="GZ26"/>
  <c r="GR26"/>
  <c r="ED22"/>
  <c r="DV22"/>
  <c r="DN22"/>
  <c r="DF22"/>
  <c r="DZ22"/>
  <c r="DR22"/>
  <c r="DJ22"/>
  <c r="DB22"/>
  <c r="HL22"/>
  <c r="HD22"/>
  <c r="GV22"/>
  <c r="GN22"/>
  <c r="HP22"/>
  <c r="HH22"/>
  <c r="GZ22"/>
  <c r="GR22"/>
  <c r="ED18"/>
  <c r="DV18"/>
  <c r="DN18"/>
  <c r="DF18"/>
  <c r="DZ18"/>
  <c r="DR18"/>
  <c r="DJ18"/>
  <c r="DB18"/>
  <c r="HL18"/>
  <c r="HD18"/>
  <c r="GV18"/>
  <c r="GN18"/>
  <c r="HP18"/>
  <c r="HH18"/>
  <c r="GZ18"/>
  <c r="GR18"/>
  <c r="ED27"/>
  <c r="DV27"/>
  <c r="DN27"/>
  <c r="DF27"/>
  <c r="DZ27"/>
  <c r="DR27"/>
  <c r="DJ27"/>
  <c r="DB27"/>
  <c r="HL27"/>
  <c r="HD27"/>
  <c r="GV27"/>
  <c r="GN27"/>
  <c r="HP27"/>
  <c r="HH27"/>
  <c r="GZ27"/>
  <c r="GR27"/>
  <c r="ED23"/>
  <c r="DV23"/>
  <c r="DN23"/>
  <c r="DF23"/>
  <c r="DZ23"/>
  <c r="DR23"/>
  <c r="DJ23"/>
  <c r="DB23"/>
  <c r="HL23"/>
  <c r="HD23"/>
  <c r="GV23"/>
  <c r="GN23"/>
  <c r="HP23"/>
  <c r="HH23"/>
  <c r="GZ23"/>
  <c r="GR23"/>
  <c r="ED19"/>
  <c r="DV19"/>
  <c r="DN19"/>
  <c r="DF19"/>
  <c r="DZ19"/>
  <c r="DR19"/>
  <c r="DJ19"/>
  <c r="DB19"/>
  <c r="HL19"/>
  <c r="HD19"/>
  <c r="GV19"/>
  <c r="GN19"/>
  <c r="HP19"/>
  <c r="HH19"/>
  <c r="GZ19"/>
  <c r="GR19"/>
  <c r="DZ41"/>
  <c r="DR41"/>
  <c r="DJ41"/>
  <c r="DB41"/>
  <c r="ED41"/>
  <c r="DV41"/>
  <c r="DN41"/>
  <c r="DF41"/>
  <c r="F227" i="5"/>
  <c r="HL41" i="4"/>
  <c r="HD41"/>
  <c r="GV41"/>
  <c r="GN41"/>
  <c r="HP41"/>
  <c r="HH41"/>
  <c r="GZ41"/>
  <c r="GR41"/>
  <c r="F415" i="5"/>
  <c r="EA54" i="4"/>
  <c r="DS54"/>
  <c r="DK54"/>
  <c r="DC54"/>
  <c r="EE54"/>
  <c r="DW54"/>
  <c r="DO54"/>
  <c r="DG54"/>
  <c r="HM54"/>
  <c r="HE54"/>
  <c r="GW54"/>
  <c r="GO54"/>
  <c r="HQ54"/>
  <c r="HI54"/>
  <c r="HA54"/>
  <c r="GS54"/>
  <c r="EA79"/>
  <c r="DS79"/>
  <c r="DK79"/>
  <c r="DC79"/>
  <c r="EE79"/>
  <c r="DW79"/>
  <c r="DO79"/>
  <c r="DG79"/>
  <c r="HM79"/>
  <c r="HE79"/>
  <c r="GW79"/>
  <c r="GO79"/>
  <c r="HQ79"/>
  <c r="HI79"/>
  <c r="HA79"/>
  <c r="GS79"/>
  <c r="FT32"/>
  <c r="FL32"/>
  <c r="FD32"/>
  <c r="EV32"/>
  <c r="FX32"/>
  <c r="FP32"/>
  <c r="FH32"/>
  <c r="EZ32"/>
  <c r="EE36"/>
  <c r="DW36"/>
  <c r="DO36"/>
  <c r="DG36"/>
  <c r="EA36"/>
  <c r="DS36"/>
  <c r="DK36"/>
  <c r="DC36"/>
  <c r="HM36"/>
  <c r="HE36"/>
  <c r="GW36"/>
  <c r="GO36"/>
  <c r="HQ36"/>
  <c r="HI36"/>
  <c r="HA36"/>
  <c r="GS36"/>
  <c r="FT40"/>
  <c r="FL40"/>
  <c r="FD40"/>
  <c r="EV40"/>
  <c r="FX40"/>
  <c r="FP40"/>
  <c r="FH40"/>
  <c r="EZ40"/>
  <c r="EA31"/>
  <c r="DS31"/>
  <c r="DK31"/>
  <c r="DC31"/>
  <c r="EE31"/>
  <c r="DW31"/>
  <c r="DO31"/>
  <c r="DG31"/>
  <c r="HM31"/>
  <c r="HE31"/>
  <c r="GW31"/>
  <c r="GO31"/>
  <c r="HQ31"/>
  <c r="HI31"/>
  <c r="HA31"/>
  <c r="GS31"/>
  <c r="FT35"/>
  <c r="FL35"/>
  <c r="FD35"/>
  <c r="EV35"/>
  <c r="FX35"/>
  <c r="FP35"/>
  <c r="FH35"/>
  <c r="EZ35"/>
  <c r="EA39"/>
  <c r="DS39"/>
  <c r="DK39"/>
  <c r="DC39"/>
  <c r="EE39"/>
  <c r="DW39"/>
  <c r="DO39"/>
  <c r="DG39"/>
  <c r="HM39"/>
  <c r="HE39"/>
  <c r="GW39"/>
  <c r="GO39"/>
  <c r="HQ39"/>
  <c r="HI39"/>
  <c r="HA39"/>
  <c r="GS39"/>
  <c r="ED67"/>
  <c r="DV67"/>
  <c r="DN67"/>
  <c r="DF67"/>
  <c r="DZ67"/>
  <c r="DR67"/>
  <c r="DJ67"/>
  <c r="DB67"/>
  <c r="HL67"/>
  <c r="HD67"/>
  <c r="GV67"/>
  <c r="GN67"/>
  <c r="HP67"/>
  <c r="HH67"/>
  <c r="GZ67"/>
  <c r="GR67"/>
  <c r="FS42"/>
  <c r="FK42"/>
  <c r="FC42"/>
  <c r="EU42"/>
  <c r="FW42"/>
  <c r="FO42"/>
  <c r="FG42"/>
  <c r="EY42"/>
  <c r="GJ42"/>
  <c r="EQ42"/>
  <c r="CX42"/>
  <c r="GK19"/>
  <c r="HR19" s="1"/>
  <c r="CY19"/>
  <c r="EF19" s="1"/>
  <c r="ER19"/>
  <c r="FY19" s="1"/>
  <c r="GK23"/>
  <c r="HR23" s="1"/>
  <c r="CY23"/>
  <c r="EF23" s="1"/>
  <c r="ER23"/>
  <c r="FY23" s="1"/>
  <c r="GK27"/>
  <c r="HR27" s="1"/>
  <c r="CY27"/>
  <c r="EF27" s="1"/>
  <c r="ER27"/>
  <c r="FY27" s="1"/>
  <c r="GK18"/>
  <c r="HR18" s="1"/>
  <c r="CY18"/>
  <c r="EF18" s="1"/>
  <c r="ER18"/>
  <c r="FY18" s="1"/>
  <c r="GK22"/>
  <c r="HR22" s="1"/>
  <c r="CY22"/>
  <c r="EF22" s="1"/>
  <c r="ER22"/>
  <c r="FY22" s="1"/>
  <c r="GK26"/>
  <c r="HR26" s="1"/>
  <c r="CY26"/>
  <c r="EF26" s="1"/>
  <c r="ER26"/>
  <c r="FY26" s="1"/>
  <c r="GK42"/>
  <c r="HR42" s="1"/>
  <c r="CY42"/>
  <c r="EF42" s="1"/>
  <c r="ER42"/>
  <c r="FY42" s="1"/>
  <c r="GI14"/>
  <c r="EP14"/>
  <c r="CW14"/>
  <c r="GI15"/>
  <c r="EP15"/>
  <c r="CW15"/>
  <c r="D6" i="5"/>
  <c r="GI6" i="4"/>
  <c r="EP6"/>
  <c r="CW6"/>
  <c r="GI9"/>
  <c r="EP9"/>
  <c r="CW9"/>
  <c r="D10" i="5"/>
  <c r="GI8" i="4"/>
  <c r="EP8"/>
  <c r="CW8"/>
  <c r="L49" i="5"/>
  <c r="GI16" i="4"/>
  <c r="EP16"/>
  <c r="CW16"/>
  <c r="H55"/>
  <c r="GI55"/>
  <c r="EP55"/>
  <c r="CW55"/>
  <c r="H80"/>
  <c r="GI80"/>
  <c r="EP80"/>
  <c r="CW80"/>
  <c r="GK41"/>
  <c r="HR41" s="1"/>
  <c r="ER41"/>
  <c r="FY41" s="1"/>
  <c r="CY41"/>
  <c r="EF41" s="1"/>
  <c r="FS28"/>
  <c r="FK28"/>
  <c r="FC28"/>
  <c r="EU28"/>
  <c r="FW28"/>
  <c r="FO28"/>
  <c r="FG28"/>
  <c r="EY28"/>
  <c r="GJ28"/>
  <c r="EQ28"/>
  <c r="CX28"/>
  <c r="FS24"/>
  <c r="FK24"/>
  <c r="FC24"/>
  <c r="EU24"/>
  <c r="FW24"/>
  <c r="FO24"/>
  <c r="FG24"/>
  <c r="EY24"/>
  <c r="GJ24"/>
  <c r="EQ24"/>
  <c r="CX24"/>
  <c r="FS20"/>
  <c r="FK20"/>
  <c r="FC20"/>
  <c r="EU20"/>
  <c r="FW20"/>
  <c r="FO20"/>
  <c r="FG20"/>
  <c r="EY20"/>
  <c r="GJ20"/>
  <c r="EQ20"/>
  <c r="CX20"/>
  <c r="FS29"/>
  <c r="FK29"/>
  <c r="FC29"/>
  <c r="EU29"/>
  <c r="FW29"/>
  <c r="FO29"/>
  <c r="FG29"/>
  <c r="EY29"/>
  <c r="GJ29"/>
  <c r="EQ29"/>
  <c r="CX29"/>
  <c r="FS25"/>
  <c r="FK25"/>
  <c r="FC25"/>
  <c r="EU25"/>
  <c r="FW25"/>
  <c r="FO25"/>
  <c r="FG25"/>
  <c r="EY25"/>
  <c r="GJ25"/>
  <c r="EQ25"/>
  <c r="CX25"/>
  <c r="FS21"/>
  <c r="FK21"/>
  <c r="FC21"/>
  <c r="EU21"/>
  <c r="FW21"/>
  <c r="FO21"/>
  <c r="FG21"/>
  <c r="EY21"/>
  <c r="GJ21"/>
  <c r="EQ21"/>
  <c r="CX21"/>
  <c r="EE53"/>
  <c r="DW53"/>
  <c r="DO53"/>
  <c r="DG53"/>
  <c r="EA53"/>
  <c r="DS53"/>
  <c r="DK53"/>
  <c r="DC53"/>
  <c r="AR239" i="5"/>
  <c r="HM53" i="4"/>
  <c r="HE53"/>
  <c r="GW53"/>
  <c r="GO53"/>
  <c r="HQ53"/>
  <c r="HI53"/>
  <c r="HA53"/>
  <c r="GS53"/>
  <c r="AR427" i="5"/>
  <c r="EA34" i="4"/>
  <c r="DS34"/>
  <c r="DK34"/>
  <c r="DC34"/>
  <c r="EE34"/>
  <c r="DW34"/>
  <c r="DO34"/>
  <c r="DG34"/>
  <c r="HM34"/>
  <c r="HE34"/>
  <c r="GW34"/>
  <c r="GO34"/>
  <c r="HQ34"/>
  <c r="HI34"/>
  <c r="HA34"/>
  <c r="GS34"/>
  <c r="FT38"/>
  <c r="FL38"/>
  <c r="FD38"/>
  <c r="EV38"/>
  <c r="FX38"/>
  <c r="FP38"/>
  <c r="FH38"/>
  <c r="EZ38"/>
  <c r="EE33"/>
  <c r="DW33"/>
  <c r="DO33"/>
  <c r="DG33"/>
  <c r="EA33"/>
  <c r="DS33"/>
  <c r="DK33"/>
  <c r="DC33"/>
  <c r="HM33"/>
  <c r="HE33"/>
  <c r="GW33"/>
  <c r="GO33"/>
  <c r="HQ33"/>
  <c r="HI33"/>
  <c r="HA33"/>
  <c r="GS33"/>
  <c r="FT37"/>
  <c r="FL37"/>
  <c r="FD37"/>
  <c r="EV37"/>
  <c r="FX37"/>
  <c r="FP37"/>
  <c r="FH37"/>
  <c r="EZ37"/>
  <c r="FT91"/>
  <c r="FL91"/>
  <c r="FD91"/>
  <c r="EV91"/>
  <c r="FX91"/>
  <c r="FP91"/>
  <c r="FH91"/>
  <c r="EZ91"/>
  <c r="AR371" i="5"/>
  <c r="EE17" i="4"/>
  <c r="DW17"/>
  <c r="DO17"/>
  <c r="DG17"/>
  <c r="EA17"/>
  <c r="DS17"/>
  <c r="DK17"/>
  <c r="DC17"/>
  <c r="HM17"/>
  <c r="HE17"/>
  <c r="GW17"/>
  <c r="GO17"/>
  <c r="HQ17"/>
  <c r="HI17"/>
  <c r="HA17"/>
  <c r="GS17"/>
  <c r="FS26"/>
  <c r="FK26"/>
  <c r="FC26"/>
  <c r="EU26"/>
  <c r="FW26"/>
  <c r="FO26"/>
  <c r="FG26"/>
  <c r="EY26"/>
  <c r="GJ26"/>
  <c r="EQ26"/>
  <c r="CX26"/>
  <c r="FS22"/>
  <c r="FK22"/>
  <c r="FC22"/>
  <c r="EU22"/>
  <c r="FW22"/>
  <c r="FO22"/>
  <c r="FG22"/>
  <c r="EY22"/>
  <c r="GJ22"/>
  <c r="EQ22"/>
  <c r="CX22"/>
  <c r="FS18"/>
  <c r="FK18"/>
  <c r="FC18"/>
  <c r="EU18"/>
  <c r="FW18"/>
  <c r="FO18"/>
  <c r="FG18"/>
  <c r="EY18"/>
  <c r="GJ18"/>
  <c r="EQ18"/>
  <c r="CX18"/>
  <c r="FS27"/>
  <c r="FK27"/>
  <c r="FC27"/>
  <c r="EU27"/>
  <c r="FW27"/>
  <c r="FO27"/>
  <c r="FG27"/>
  <c r="EY27"/>
  <c r="GJ27"/>
  <c r="EQ27"/>
  <c r="CX27"/>
  <c r="FS23"/>
  <c r="FK23"/>
  <c r="FC23"/>
  <c r="EU23"/>
  <c r="FW23"/>
  <c r="FO23"/>
  <c r="FG23"/>
  <c r="EY23"/>
  <c r="GJ23"/>
  <c r="EQ23"/>
  <c r="CX23"/>
  <c r="FS19"/>
  <c r="FK19"/>
  <c r="FC19"/>
  <c r="EU19"/>
  <c r="FW19"/>
  <c r="FO19"/>
  <c r="FG19"/>
  <c r="EY19"/>
  <c r="GJ19"/>
  <c r="EQ19"/>
  <c r="CX19"/>
  <c r="FS41"/>
  <c r="FK41"/>
  <c r="FC41"/>
  <c r="EU41"/>
  <c r="FW41"/>
  <c r="FO41"/>
  <c r="FG41"/>
  <c r="EY41"/>
  <c r="F321" i="5"/>
  <c r="GJ41" i="4"/>
  <c r="EQ41"/>
  <c r="CX41"/>
  <c r="AR39" i="5"/>
  <c r="FT54" i="4"/>
  <c r="FL54"/>
  <c r="FD54"/>
  <c r="EV54"/>
  <c r="FX54"/>
  <c r="FP54"/>
  <c r="FH54"/>
  <c r="EZ54"/>
  <c r="FT79"/>
  <c r="FL79"/>
  <c r="FD79"/>
  <c r="EV79"/>
  <c r="FX79"/>
  <c r="FP79"/>
  <c r="FH79"/>
  <c r="EZ79"/>
  <c r="EE32"/>
  <c r="DW32"/>
  <c r="DO32"/>
  <c r="DG32"/>
  <c r="EA32"/>
  <c r="DS32"/>
  <c r="DK32"/>
  <c r="DC32"/>
  <c r="HM32"/>
  <c r="HE32"/>
  <c r="GW32"/>
  <c r="GO32"/>
  <c r="HQ32"/>
  <c r="HI32"/>
  <c r="HA32"/>
  <c r="GS32"/>
  <c r="FT36"/>
  <c r="FL36"/>
  <c r="FD36"/>
  <c r="EV36"/>
  <c r="FX36"/>
  <c r="FP36"/>
  <c r="FH36"/>
  <c r="EZ36"/>
  <c r="EE40"/>
  <c r="DW40"/>
  <c r="DO40"/>
  <c r="DG40"/>
  <c r="EA40"/>
  <c r="DS40"/>
  <c r="DK40"/>
  <c r="DC40"/>
  <c r="HM40"/>
  <c r="HE40"/>
  <c r="GW40"/>
  <c r="GO40"/>
  <c r="HQ40"/>
  <c r="HI40"/>
  <c r="HA40"/>
  <c r="GS40"/>
  <c r="FT31"/>
  <c r="FL31"/>
  <c r="FD31"/>
  <c r="EV31"/>
  <c r="FX31"/>
  <c r="FP31"/>
  <c r="FH31"/>
  <c r="EZ31"/>
  <c r="EA35"/>
  <c r="DS35"/>
  <c r="DK35"/>
  <c r="DC35"/>
  <c r="EE35"/>
  <c r="DW35"/>
  <c r="DO35"/>
  <c r="DG35"/>
  <c r="HM35"/>
  <c r="HE35"/>
  <c r="GW35"/>
  <c r="GO35"/>
  <c r="HQ35"/>
  <c r="HI35"/>
  <c r="HA35"/>
  <c r="GS35"/>
  <c r="FT39"/>
  <c r="FL39"/>
  <c r="FD39"/>
  <c r="EV39"/>
  <c r="FX39"/>
  <c r="FP39"/>
  <c r="FH39"/>
  <c r="EZ39"/>
  <c r="FS67"/>
  <c r="FK67"/>
  <c r="FC67"/>
  <c r="EU67"/>
  <c r="FW67"/>
  <c r="FO67"/>
  <c r="FG67"/>
  <c r="EY67"/>
  <c r="GJ67"/>
  <c r="EQ67"/>
  <c r="CX67"/>
  <c r="H92"/>
  <c r="GI92"/>
  <c r="EP92"/>
  <c r="CW92"/>
  <c r="ED42"/>
  <c r="DV42"/>
  <c r="DN42"/>
  <c r="DF42"/>
  <c r="DZ42"/>
  <c r="DR42"/>
  <c r="DJ42"/>
  <c r="DB42"/>
  <c r="HL42"/>
  <c r="HD42"/>
  <c r="GV42"/>
  <c r="GN42"/>
  <c r="HP42"/>
  <c r="HH42"/>
  <c r="GZ42"/>
  <c r="GR42"/>
  <c r="GK21"/>
  <c r="HR21" s="1"/>
  <c r="ER21"/>
  <c r="FY21" s="1"/>
  <c r="CY21"/>
  <c r="EF21" s="1"/>
  <c r="GK25"/>
  <c r="HR25" s="1"/>
  <c r="ER25"/>
  <c r="FY25" s="1"/>
  <c r="CY25"/>
  <c r="EF25" s="1"/>
  <c r="GK20"/>
  <c r="HR20" s="1"/>
  <c r="ER20"/>
  <c r="FY20" s="1"/>
  <c r="CY20"/>
  <c r="EF20" s="1"/>
  <c r="GK24"/>
  <c r="HR24" s="1"/>
  <c r="ER24"/>
  <c r="FY24" s="1"/>
  <c r="CY24"/>
  <c r="EF24" s="1"/>
  <c r="GK28"/>
  <c r="HR28" s="1"/>
  <c r="ER28"/>
  <c r="FY28" s="1"/>
  <c r="CY28"/>
  <c r="EF28" s="1"/>
  <c r="I29"/>
  <c r="AP29" s="1"/>
  <c r="AU29" s="1"/>
  <c r="D207" i="5"/>
  <c r="AP19"/>
  <c r="D405"/>
  <c r="F378"/>
  <c r="D378" s="1"/>
  <c r="G378" s="1"/>
  <c r="HP4" i="4"/>
  <c r="HL4"/>
  <c r="HH4"/>
  <c r="HD4"/>
  <c r="GZ4"/>
  <c r="GV4"/>
  <c r="GR4"/>
  <c r="GN4"/>
  <c r="F284" i="5"/>
  <c r="I355" s="1"/>
  <c r="FW4" i="4"/>
  <c r="FS4"/>
  <c r="FO4"/>
  <c r="FK4"/>
  <c r="FG4"/>
  <c r="FC4"/>
  <c r="EY4"/>
  <c r="EU4"/>
  <c r="F190" i="5"/>
  <c r="ED4" i="4"/>
  <c r="DZ4"/>
  <c r="DV4"/>
  <c r="DR4"/>
  <c r="DN4"/>
  <c r="DJ4"/>
  <c r="DF4"/>
  <c r="DB4"/>
  <c r="BF40"/>
  <c r="BJ40"/>
  <c r="BN40"/>
  <c r="BR40"/>
  <c r="BV40"/>
  <c r="BZ40"/>
  <c r="CD40"/>
  <c r="CH40"/>
  <c r="CL40"/>
  <c r="BF34"/>
  <c r="BJ34"/>
  <c r="BN34"/>
  <c r="BR34"/>
  <c r="BV34"/>
  <c r="BZ34"/>
  <c r="CD34"/>
  <c r="CH34"/>
  <c r="CL34"/>
  <c r="BF36"/>
  <c r="BJ36"/>
  <c r="BN36"/>
  <c r="BR36"/>
  <c r="BV36"/>
  <c r="BZ36"/>
  <c r="CD36"/>
  <c r="CH36"/>
  <c r="CL36"/>
  <c r="BF38"/>
  <c r="BJ38"/>
  <c r="BN38"/>
  <c r="BR38"/>
  <c r="BV38"/>
  <c r="BZ38"/>
  <c r="CD38"/>
  <c r="CH38"/>
  <c r="CL38"/>
  <c r="BE54"/>
  <c r="BI54"/>
  <c r="BM54"/>
  <c r="BQ54"/>
  <c r="BU54"/>
  <c r="BY54"/>
  <c r="CC54"/>
  <c r="CG54"/>
  <c r="CK54"/>
  <c r="BE22"/>
  <c r="BI22"/>
  <c r="BM22"/>
  <c r="BQ22"/>
  <c r="BU22"/>
  <c r="BY22"/>
  <c r="CC22"/>
  <c r="CG22"/>
  <c r="CK22"/>
  <c r="BE23"/>
  <c r="BI23"/>
  <c r="BM23"/>
  <c r="BQ23"/>
  <c r="BU23"/>
  <c r="BY23"/>
  <c r="CC23"/>
  <c r="CG23"/>
  <c r="CK23"/>
  <c r="BF35"/>
  <c r="BJ35"/>
  <c r="BN35"/>
  <c r="BR35"/>
  <c r="BV35"/>
  <c r="BZ35"/>
  <c r="CD35"/>
  <c r="CH35"/>
  <c r="CL35"/>
  <c r="BE24"/>
  <c r="BI24"/>
  <c r="BM24"/>
  <c r="BQ24"/>
  <c r="BU24"/>
  <c r="BY24"/>
  <c r="CC24"/>
  <c r="CG24"/>
  <c r="CK24"/>
  <c r="BE25"/>
  <c r="BI25"/>
  <c r="BM25"/>
  <c r="BQ25"/>
  <c r="BU25"/>
  <c r="BY25"/>
  <c r="CC25"/>
  <c r="CG25"/>
  <c r="CK25"/>
  <c r="BE79"/>
  <c r="BI79"/>
  <c r="BM79"/>
  <c r="BQ79"/>
  <c r="BU79"/>
  <c r="BY79"/>
  <c r="CC79"/>
  <c r="CG79"/>
  <c r="CK79"/>
  <c r="BF31"/>
  <c r="BJ31"/>
  <c r="BN31"/>
  <c r="BR31"/>
  <c r="BV31"/>
  <c r="BZ31"/>
  <c r="CD31"/>
  <c r="CH31"/>
  <c r="CL31"/>
  <c r="BI4"/>
  <c r="CK4"/>
  <c r="CG4"/>
  <c r="CC4"/>
  <c r="BY4"/>
  <c r="BU4"/>
  <c r="BQ4"/>
  <c r="BM4"/>
  <c r="BE4"/>
  <c r="BF66"/>
  <c r="BJ66"/>
  <c r="BN66"/>
  <c r="BR66"/>
  <c r="BV66"/>
  <c r="BZ66"/>
  <c r="CD66"/>
  <c r="CH66"/>
  <c r="CL66"/>
  <c r="BE18"/>
  <c r="BI18"/>
  <c r="BM18"/>
  <c r="BQ18"/>
  <c r="BU18"/>
  <c r="BY18"/>
  <c r="CC18"/>
  <c r="CG18"/>
  <c r="CK18"/>
  <c r="BE27"/>
  <c r="BI27"/>
  <c r="BM27"/>
  <c r="BQ27"/>
  <c r="BU27"/>
  <c r="BY27"/>
  <c r="CC27"/>
  <c r="CG27"/>
  <c r="CK27"/>
  <c r="BE21"/>
  <c r="BI21"/>
  <c r="BM21"/>
  <c r="BQ21"/>
  <c r="BU21"/>
  <c r="BY21"/>
  <c r="CC21"/>
  <c r="CG21"/>
  <c r="CK21"/>
  <c r="BE28"/>
  <c r="BI28"/>
  <c r="BM28"/>
  <c r="BQ28"/>
  <c r="BU28"/>
  <c r="BY28"/>
  <c r="CC28"/>
  <c r="CG28"/>
  <c r="CK28"/>
  <c r="BF17"/>
  <c r="BJ17"/>
  <c r="BN17"/>
  <c r="BR17"/>
  <c r="BV17"/>
  <c r="BZ17"/>
  <c r="CD17"/>
  <c r="CH17"/>
  <c r="CL17"/>
  <c r="BE92"/>
  <c r="BI92"/>
  <c r="BM92"/>
  <c r="BQ92"/>
  <c r="BU92"/>
  <c r="BY92"/>
  <c r="CC92"/>
  <c r="CG92"/>
  <c r="CK92"/>
  <c r="BF41"/>
  <c r="BJ41"/>
  <c r="BN41"/>
  <c r="BR41"/>
  <c r="BV41"/>
  <c r="BZ41"/>
  <c r="CD41"/>
  <c r="CH41"/>
  <c r="CL41"/>
  <c r="BF32"/>
  <c r="BJ32"/>
  <c r="BN32"/>
  <c r="BR32"/>
  <c r="BV32"/>
  <c r="BZ32"/>
  <c r="CD32"/>
  <c r="CH32"/>
  <c r="CL32"/>
  <c r="BF39"/>
  <c r="BJ39"/>
  <c r="BN39"/>
  <c r="BR39"/>
  <c r="BV39"/>
  <c r="BZ39"/>
  <c r="CD39"/>
  <c r="CH39"/>
  <c r="CL39"/>
  <c r="BF33"/>
  <c r="BJ33"/>
  <c r="BN33"/>
  <c r="BR33"/>
  <c r="BV33"/>
  <c r="BZ33"/>
  <c r="CD33"/>
  <c r="CH33"/>
  <c r="CL33"/>
  <c r="BF37"/>
  <c r="BJ37"/>
  <c r="BN37"/>
  <c r="BR37"/>
  <c r="BV37"/>
  <c r="BZ37"/>
  <c r="CD37"/>
  <c r="CH37"/>
  <c r="CL37"/>
  <c r="BE20"/>
  <c r="BI20"/>
  <c r="BM20"/>
  <c r="BQ20"/>
  <c r="BU20"/>
  <c r="BY20"/>
  <c r="CC20"/>
  <c r="CG20"/>
  <c r="CK20"/>
  <c r="BE19"/>
  <c r="BI19"/>
  <c r="BM19"/>
  <c r="BQ19"/>
  <c r="BU19"/>
  <c r="BY19"/>
  <c r="CC19"/>
  <c r="CG19"/>
  <c r="CK19"/>
  <c r="BE26"/>
  <c r="BI26"/>
  <c r="BM26"/>
  <c r="BQ26"/>
  <c r="BU26"/>
  <c r="BY26"/>
  <c r="CC26"/>
  <c r="CG26"/>
  <c r="CK26"/>
  <c r="AH78" i="2"/>
  <c r="AA78"/>
  <c r="T78"/>
  <c r="M78"/>
  <c r="AA19"/>
  <c r="AH19"/>
  <c r="M19"/>
  <c r="T19"/>
  <c r="AA51"/>
  <c r="AH51"/>
  <c r="M51"/>
  <c r="T51"/>
  <c r="AA67"/>
  <c r="AH67"/>
  <c r="M67"/>
  <c r="T67"/>
  <c r="AA35"/>
  <c r="AH35"/>
  <c r="M35"/>
  <c r="T35"/>
  <c r="AP151" i="5"/>
  <c r="AP149"/>
  <c r="M65"/>
  <c r="Q65"/>
  <c r="U65"/>
  <c r="Y65"/>
  <c r="AP316"/>
  <c r="H2" i="8"/>
  <c r="BM3" i="6"/>
  <c r="BM4" s="1"/>
  <c r="BM5" s="1"/>
  <c r="BM6" s="1"/>
  <c r="BM7" s="1"/>
  <c r="BM8" s="1"/>
  <c r="BM9" s="1"/>
  <c r="BM10" s="1"/>
  <c r="BM11" s="1"/>
  <c r="BM12" s="1"/>
  <c r="BM13" s="1"/>
  <c r="BM14" s="1"/>
  <c r="BM15" s="1"/>
  <c r="BM16" s="1"/>
  <c r="BM18"/>
  <c r="BO18" s="1"/>
  <c r="BJ19"/>
  <c r="D3" i="12"/>
  <c r="BO3" i="6"/>
  <c r="BP3" s="1"/>
  <c r="G3" i="12" s="1"/>
  <c r="BO48" i="6"/>
  <c r="BO32"/>
  <c r="BJ65"/>
  <c r="BM65" s="1"/>
  <c r="BO65" s="1"/>
  <c r="BJ76"/>
  <c r="BM76" s="1"/>
  <c r="BO76" s="1"/>
  <c r="BJ34"/>
  <c r="BM34" s="1"/>
  <c r="BO34" s="1"/>
  <c r="BJ50"/>
  <c r="BM50" s="1"/>
  <c r="BO50" s="1"/>
  <c r="F171" i="5"/>
  <c r="F96"/>
  <c r="I166" s="1"/>
  <c r="F184"/>
  <c r="AR158"/>
  <c r="F146"/>
  <c r="AR126"/>
  <c r="AP133" s="1"/>
  <c r="AR128"/>
  <c r="AP137" s="1"/>
  <c r="AR130"/>
  <c r="AR133"/>
  <c r="AR127"/>
  <c r="BC175" s="1"/>
  <c r="AR131"/>
  <c r="AR129"/>
  <c r="AP140" s="1"/>
  <c r="D132"/>
  <c r="AR132"/>
  <c r="AR123"/>
  <c r="AP127" s="1"/>
  <c r="AR124"/>
  <c r="AP129" s="1"/>
  <c r="AR125"/>
  <c r="AP131" s="1"/>
  <c r="F119"/>
  <c r="F115"/>
  <c r="D122" s="1"/>
  <c r="F113"/>
  <c r="D118" s="1"/>
  <c r="F116"/>
  <c r="N175" s="1"/>
  <c r="F117"/>
  <c r="F111"/>
  <c r="D114" s="1"/>
  <c r="F114"/>
  <c r="F110"/>
  <c r="D112" s="1"/>
  <c r="F120"/>
  <c r="AR109"/>
  <c r="AY157" s="1"/>
  <c r="F112"/>
  <c r="D116" s="1"/>
  <c r="F118"/>
  <c r="D403"/>
  <c r="AP224"/>
  <c r="CQ91" i="4"/>
  <c r="HU32"/>
  <c r="EI38"/>
  <c r="GC49"/>
  <c r="CQ49"/>
  <c r="D303" i="5"/>
  <c r="D397"/>
  <c r="AP222"/>
  <c r="D395"/>
  <c r="D301"/>
  <c r="D9"/>
  <c r="AP318"/>
  <c r="AP412"/>
  <c r="BK252"/>
  <c r="BG252"/>
  <c r="BC252"/>
  <c r="AY252"/>
  <c r="BL252"/>
  <c r="BH252"/>
  <c r="BD252"/>
  <c r="BM252"/>
  <c r="BI252"/>
  <c r="BE252"/>
  <c r="BL346"/>
  <c r="BH346"/>
  <c r="BD346"/>
  <c r="BK346"/>
  <c r="BG346"/>
  <c r="BC346"/>
  <c r="AY346"/>
  <c r="BM346"/>
  <c r="BI346"/>
  <c r="BE346"/>
  <c r="D284"/>
  <c r="G284" s="1"/>
  <c r="D308"/>
  <c r="M363"/>
  <c r="AP392"/>
  <c r="AX457"/>
  <c r="AY449"/>
  <c r="AP298"/>
  <c r="AX363"/>
  <c r="AY355"/>
  <c r="BO451"/>
  <c r="BK451"/>
  <c r="BG451"/>
  <c r="BC451"/>
  <c r="AY451"/>
  <c r="BP451"/>
  <c r="BL451"/>
  <c r="BH451"/>
  <c r="BD451"/>
  <c r="BQ451"/>
  <c r="BM451"/>
  <c r="BI451"/>
  <c r="BE451"/>
  <c r="BO263"/>
  <c r="BK263"/>
  <c r="BG263"/>
  <c r="BC263"/>
  <c r="AY263"/>
  <c r="BP263"/>
  <c r="BL263"/>
  <c r="BH263"/>
  <c r="BD263"/>
  <c r="BQ263"/>
  <c r="BM263"/>
  <c r="BI263"/>
  <c r="BE263"/>
  <c r="AP135"/>
  <c r="AP134" s="1"/>
  <c r="BD165"/>
  <c r="AP323"/>
  <c r="AP324" s="1"/>
  <c r="BC363"/>
  <c r="BD355"/>
  <c r="BD175"/>
  <c r="BE165"/>
  <c r="AP328"/>
  <c r="BD363"/>
  <c r="BE355"/>
  <c r="BH424"/>
  <c r="BD424"/>
  <c r="BG424"/>
  <c r="BC424"/>
  <c r="AY424"/>
  <c r="BI424"/>
  <c r="BE424"/>
  <c r="BG236"/>
  <c r="BC236"/>
  <c r="AY236"/>
  <c r="BH236"/>
  <c r="BD236"/>
  <c r="BI236"/>
  <c r="BE236"/>
  <c r="D219"/>
  <c r="O261"/>
  <c r="O259"/>
  <c r="O251"/>
  <c r="O262"/>
  <c r="I250"/>
  <c r="AA250"/>
  <c r="W250"/>
  <c r="S250"/>
  <c r="O250"/>
  <c r="M250"/>
  <c r="Y250"/>
  <c r="U250"/>
  <c r="Q250"/>
  <c r="W234"/>
  <c r="I234"/>
  <c r="M234"/>
  <c r="Q234"/>
  <c r="U234"/>
  <c r="O234"/>
  <c r="S234"/>
  <c r="W447"/>
  <c r="AA447"/>
  <c r="AE447"/>
  <c r="I447"/>
  <c r="M447"/>
  <c r="O447"/>
  <c r="Q447"/>
  <c r="S447"/>
  <c r="U447"/>
  <c r="Y447"/>
  <c r="AC447"/>
  <c r="I354"/>
  <c r="M354"/>
  <c r="Q354"/>
  <c r="U354"/>
  <c r="Y354"/>
  <c r="AC354"/>
  <c r="O354"/>
  <c r="S354"/>
  <c r="W354"/>
  <c r="AA354"/>
  <c r="AE354"/>
  <c r="AP153"/>
  <c r="AP154" s="1"/>
  <c r="AS155"/>
  <c r="AP156"/>
  <c r="AS156" s="1"/>
  <c r="AP438"/>
  <c r="AS438" s="1"/>
  <c r="AS437"/>
  <c r="HV65" i="4"/>
  <c r="D401" i="5"/>
  <c r="AP226"/>
  <c r="D305"/>
  <c r="D399"/>
  <c r="AY168"/>
  <c r="BD157"/>
  <c r="BE447"/>
  <c r="M457"/>
  <c r="BE260"/>
  <c r="BD260"/>
  <c r="BE354"/>
  <c r="BD354"/>
  <c r="I353"/>
  <c r="I249"/>
  <c r="AY450"/>
  <c r="AY356"/>
  <c r="AY345"/>
  <c r="BD345"/>
  <c r="BE251"/>
  <c r="D205"/>
  <c r="G205" s="1"/>
  <c r="AP431"/>
  <c r="AY448"/>
  <c r="BE259"/>
  <c r="BD259"/>
  <c r="BE353"/>
  <c r="BD353"/>
  <c r="BE166"/>
  <c r="BL440"/>
  <c r="BH440"/>
  <c r="BD440"/>
  <c r="BK440"/>
  <c r="BG440"/>
  <c r="BC440"/>
  <c r="AY440"/>
  <c r="BM440"/>
  <c r="BI440"/>
  <c r="BE440"/>
  <c r="D190"/>
  <c r="G190" s="1"/>
  <c r="I261"/>
  <c r="I262"/>
  <c r="I259"/>
  <c r="I251"/>
  <c r="D214"/>
  <c r="M269"/>
  <c r="AP204"/>
  <c r="AX269"/>
  <c r="AY261"/>
  <c r="AP110"/>
  <c r="AX175"/>
  <c r="AY165"/>
  <c r="AY167"/>
  <c r="BO357"/>
  <c r="BK357"/>
  <c r="BG357"/>
  <c r="BC357"/>
  <c r="AY357"/>
  <c r="BP357"/>
  <c r="BL357"/>
  <c r="BH357"/>
  <c r="BD357"/>
  <c r="BQ357"/>
  <c r="BM357"/>
  <c r="BI357"/>
  <c r="BE357"/>
  <c r="AP417"/>
  <c r="AP418" s="1"/>
  <c r="BC457"/>
  <c r="BD449"/>
  <c r="AP229"/>
  <c r="AP230" s="1"/>
  <c r="BC269"/>
  <c r="BD261"/>
  <c r="AP422"/>
  <c r="AP420" s="1"/>
  <c r="AP421" s="1"/>
  <c r="BD457"/>
  <c r="BE449"/>
  <c r="AP234"/>
  <c r="AP232" s="1"/>
  <c r="AP233" s="1"/>
  <c r="BD269"/>
  <c r="BE261"/>
  <c r="BH330"/>
  <c r="BD330"/>
  <c r="BG330"/>
  <c r="BC330"/>
  <c r="AY330"/>
  <c r="BI330"/>
  <c r="BE330"/>
  <c r="D313"/>
  <c r="O355"/>
  <c r="O204"/>
  <c r="I204"/>
  <c r="M204"/>
  <c r="I343"/>
  <c r="M343"/>
  <c r="Q343"/>
  <c r="U343"/>
  <c r="Y343"/>
  <c r="O343"/>
  <c r="S343"/>
  <c r="W343"/>
  <c r="AA343"/>
  <c r="AP250"/>
  <c r="AS250" s="1"/>
  <c r="AS249"/>
  <c r="AP344"/>
  <c r="AS344" s="1"/>
  <c r="AS343"/>
  <c r="AP228"/>
  <c r="AP326"/>
  <c r="AP327" s="1"/>
  <c r="D217"/>
  <c r="D307"/>
  <c r="AS298"/>
  <c r="AS392"/>
  <c r="AP414"/>
  <c r="AP320"/>
  <c r="D211"/>
  <c r="D209"/>
  <c r="BD168"/>
  <c r="BE168"/>
  <c r="BE157"/>
  <c r="D393"/>
  <c r="G393" s="1"/>
  <c r="AY447"/>
  <c r="AY260"/>
  <c r="AY354"/>
  <c r="O249"/>
  <c r="O260"/>
  <c r="I260"/>
  <c r="BE450"/>
  <c r="BD450"/>
  <c r="BE356"/>
  <c r="BD356"/>
  <c r="BE345"/>
  <c r="BD251"/>
  <c r="AY251"/>
  <c r="D228"/>
  <c r="AP337"/>
  <c r="D299"/>
  <c r="G299" s="1"/>
  <c r="BE448"/>
  <c r="BD448"/>
  <c r="AY259"/>
  <c r="AY353"/>
  <c r="AY166"/>
  <c r="BD166"/>
  <c r="AY262"/>
  <c r="AY439"/>
  <c r="BD439"/>
  <c r="EJ49" i="4"/>
  <c r="D115" i="5"/>
  <c r="AP21"/>
  <c r="P73"/>
  <c r="O81"/>
  <c r="P74"/>
  <c r="P63"/>
  <c r="P71"/>
  <c r="P64"/>
  <c r="P75"/>
  <c r="P72"/>
  <c r="P61"/>
  <c r="P48"/>
  <c r="BM158"/>
  <c r="BI158"/>
  <c r="BE158"/>
  <c r="BL158"/>
  <c r="BH158"/>
  <c r="BD158"/>
  <c r="BK158"/>
  <c r="BG158"/>
  <c r="BC158"/>
  <c r="AY158"/>
  <c r="K73"/>
  <c r="K74"/>
  <c r="K63"/>
  <c r="K71"/>
  <c r="K64"/>
  <c r="K75"/>
  <c r="K72"/>
  <c r="K61"/>
  <c r="K48"/>
  <c r="AP26"/>
  <c r="AP27" s="1"/>
  <c r="AY81"/>
  <c r="AZ73"/>
  <c r="AZ72"/>
  <c r="AZ63"/>
  <c r="AZ71"/>
  <c r="AZ74"/>
  <c r="BQ169"/>
  <c r="BM169"/>
  <c r="BI169"/>
  <c r="BE169"/>
  <c r="BO169"/>
  <c r="BK169"/>
  <c r="BG169"/>
  <c r="BC169"/>
  <c r="AY169"/>
  <c r="BP169"/>
  <c r="BL169"/>
  <c r="BH169"/>
  <c r="BD169"/>
  <c r="BE33"/>
  <c r="BA33"/>
  <c r="BC33"/>
  <c r="AY33"/>
  <c r="AU33"/>
  <c r="BD33"/>
  <c r="AZ33"/>
  <c r="BI142"/>
  <c r="BE142"/>
  <c r="BH142"/>
  <c r="BD142"/>
  <c r="BG142"/>
  <c r="BC142"/>
  <c r="AY142"/>
  <c r="T31"/>
  <c r="P31"/>
  <c r="L31"/>
  <c r="S31"/>
  <c r="Q31"/>
  <c r="O31"/>
  <c r="M31"/>
  <c r="K31"/>
  <c r="I31"/>
  <c r="AP31"/>
  <c r="AZ81"/>
  <c r="BA73"/>
  <c r="BA72"/>
  <c r="BA71"/>
  <c r="BA63"/>
  <c r="BA74"/>
  <c r="T47"/>
  <c r="P47"/>
  <c r="L47"/>
  <c r="W47"/>
  <c r="U47"/>
  <c r="S47"/>
  <c r="Q47"/>
  <c r="O47"/>
  <c r="M47"/>
  <c r="K47"/>
  <c r="I47"/>
  <c r="AA156"/>
  <c r="W156"/>
  <c r="S156"/>
  <c r="O156"/>
  <c r="Y156"/>
  <c r="U156"/>
  <c r="Q156"/>
  <c r="M156"/>
  <c r="I156"/>
  <c r="BM61"/>
  <c r="BI61"/>
  <c r="BE61"/>
  <c r="BA61"/>
  <c r="BK61"/>
  <c r="BG61"/>
  <c r="BC61"/>
  <c r="AY61"/>
  <c r="AU61"/>
  <c r="BL61"/>
  <c r="BH61"/>
  <c r="BD61"/>
  <c r="AZ61"/>
  <c r="W140"/>
  <c r="S140"/>
  <c r="O140"/>
  <c r="U140"/>
  <c r="Q140"/>
  <c r="M140"/>
  <c r="I140"/>
  <c r="D7"/>
  <c r="D15"/>
  <c r="I155"/>
  <c r="I142"/>
  <c r="AZ64"/>
  <c r="AU64"/>
  <c r="AZ75"/>
  <c r="BA75"/>
  <c r="AP17"/>
  <c r="AS17" s="1"/>
  <c r="I158"/>
  <c r="I169"/>
  <c r="L76"/>
  <c r="P76"/>
  <c r="T76"/>
  <c r="K76"/>
  <c r="K16"/>
  <c r="L16"/>
  <c r="P16"/>
  <c r="D111"/>
  <c r="G111" s="1"/>
  <c r="K49"/>
  <c r="P49"/>
  <c r="BM65"/>
  <c r="BI65"/>
  <c r="BE65"/>
  <c r="BA65"/>
  <c r="BK65"/>
  <c r="BG65"/>
  <c r="BC65"/>
  <c r="AY65"/>
  <c r="AU65"/>
  <c r="BL65"/>
  <c r="BH65"/>
  <c r="BD65"/>
  <c r="AZ65"/>
  <c r="D12"/>
  <c r="I81"/>
  <c r="D96"/>
  <c r="G96" s="1"/>
  <c r="I167"/>
  <c r="I168"/>
  <c r="I165"/>
  <c r="I157"/>
  <c r="AP2"/>
  <c r="AU73"/>
  <c r="AU63"/>
  <c r="AU74"/>
  <c r="AU72"/>
  <c r="AU71"/>
  <c r="L73"/>
  <c r="K81"/>
  <c r="L74"/>
  <c r="L63"/>
  <c r="L71"/>
  <c r="L75"/>
  <c r="L72"/>
  <c r="L64"/>
  <c r="L61"/>
  <c r="L48"/>
  <c r="BI49"/>
  <c r="BE49"/>
  <c r="BA49"/>
  <c r="BG49"/>
  <c r="BC49"/>
  <c r="AY49"/>
  <c r="AU49"/>
  <c r="BH49"/>
  <c r="BD49"/>
  <c r="AZ49"/>
  <c r="D120"/>
  <c r="M175"/>
  <c r="T73"/>
  <c r="S81"/>
  <c r="T74"/>
  <c r="T63"/>
  <c r="T71"/>
  <c r="T64"/>
  <c r="T75"/>
  <c r="T72"/>
  <c r="T61"/>
  <c r="T48"/>
  <c r="BQ76"/>
  <c r="BM76"/>
  <c r="BI76"/>
  <c r="BE76"/>
  <c r="BA76"/>
  <c r="BO76"/>
  <c r="BK76"/>
  <c r="BG76"/>
  <c r="BC76"/>
  <c r="AY76"/>
  <c r="AU76"/>
  <c r="BP76"/>
  <c r="BL76"/>
  <c r="BH76"/>
  <c r="BD76"/>
  <c r="AZ76"/>
  <c r="D125"/>
  <c r="O167"/>
  <c r="O168"/>
  <c r="O165"/>
  <c r="O157"/>
  <c r="BA16"/>
  <c r="AY16"/>
  <c r="AU16"/>
  <c r="AZ16"/>
  <c r="AP47"/>
  <c r="AS47" s="1"/>
  <c r="AS46"/>
  <c r="D29"/>
  <c r="D32"/>
  <c r="BM62"/>
  <c r="BI62"/>
  <c r="BE62"/>
  <c r="BA62"/>
  <c r="BK62"/>
  <c r="BG62"/>
  <c r="BC62"/>
  <c r="AY62"/>
  <c r="AU62"/>
  <c r="BL62"/>
  <c r="BH62"/>
  <c r="BD62"/>
  <c r="AZ62"/>
  <c r="O110"/>
  <c r="M110"/>
  <c r="I110"/>
  <c r="D5"/>
  <c r="AS22" i="4"/>
  <c r="AS27"/>
  <c r="AP29" i="5"/>
  <c r="AP30" s="1"/>
  <c r="AP25"/>
  <c r="GC48" i="4"/>
  <c r="HV52"/>
  <c r="EJ52"/>
  <c r="EJ51"/>
  <c r="AS24"/>
  <c r="D117" i="5"/>
  <c r="AP23"/>
  <c r="AS25" i="4"/>
  <c r="O155" i="5"/>
  <c r="O142"/>
  <c r="K62"/>
  <c r="L62"/>
  <c r="P62"/>
  <c r="T62"/>
  <c r="BA64"/>
  <c r="AU75"/>
  <c r="AZ48"/>
  <c r="BA48"/>
  <c r="AP40"/>
  <c r="O158"/>
  <c r="O169"/>
  <c r="O166"/>
  <c r="L65"/>
  <c r="P65"/>
  <c r="T65"/>
  <c r="K65"/>
  <c r="K46"/>
  <c r="L46"/>
  <c r="P46"/>
  <c r="T46"/>
  <c r="K33"/>
  <c r="L33"/>
  <c r="P33"/>
  <c r="T33"/>
  <c r="GC47" i="4"/>
  <c r="HV44"/>
  <c r="AT31"/>
  <c r="CQ65"/>
  <c r="EJ65"/>
  <c r="F285" i="5"/>
  <c r="D286" s="1"/>
  <c r="T5" i="4"/>
  <c r="AJ5"/>
  <c r="AZ5"/>
  <c r="P5"/>
  <c r="AF5"/>
  <c r="H5"/>
  <c r="F191" i="5"/>
  <c r="D192" s="1"/>
  <c r="F379"/>
  <c r="D380" s="1"/>
  <c r="L5" i="4"/>
  <c r="AB5"/>
  <c r="AN5"/>
  <c r="X5"/>
  <c r="L10"/>
  <c r="AB10"/>
  <c r="AN10"/>
  <c r="X10"/>
  <c r="F384" i="5"/>
  <c r="D390" s="1"/>
  <c r="H10" i="4"/>
  <c r="F290" i="5"/>
  <c r="D296" s="1"/>
  <c r="AZ10" i="4"/>
  <c r="T10"/>
  <c r="AJ10"/>
  <c r="F196" i="5"/>
  <c r="D202" s="1"/>
  <c r="P10" i="4"/>
  <c r="AF10"/>
  <c r="L13"/>
  <c r="AB13"/>
  <c r="P13"/>
  <c r="AF13"/>
  <c r="AZ13"/>
  <c r="F293" i="5"/>
  <c r="H13" i="4"/>
  <c r="T13"/>
  <c r="AJ13"/>
  <c r="X13"/>
  <c r="AN13"/>
  <c r="F387" i="5"/>
  <c r="F199"/>
  <c r="L11" i="4"/>
  <c r="AB11"/>
  <c r="P11"/>
  <c r="AF11"/>
  <c r="H11"/>
  <c r="F197" i="5"/>
  <c r="T11" i="4"/>
  <c r="AJ11"/>
  <c r="X11"/>
  <c r="AN11"/>
  <c r="F291" i="5"/>
  <c r="J363" s="1"/>
  <c r="AZ11" i="4"/>
  <c r="F385" i="5"/>
  <c r="J457" s="1"/>
  <c r="Y4" i="4"/>
  <c r="AO4"/>
  <c r="M4"/>
  <c r="AC4"/>
  <c r="BA4"/>
  <c r="EQ4"/>
  <c r="Q4"/>
  <c r="AG4"/>
  <c r="GJ4"/>
  <c r="CX4"/>
  <c r="U4"/>
  <c r="AK4"/>
  <c r="H8"/>
  <c r="AZ8"/>
  <c r="P8"/>
  <c r="AF8"/>
  <c r="T8"/>
  <c r="AJ8"/>
  <c r="F382" i="5"/>
  <c r="D386" s="1"/>
  <c r="F288"/>
  <c r="D292" s="1"/>
  <c r="F194"/>
  <c r="D198" s="1"/>
  <c r="AN8" i="4"/>
  <c r="X8"/>
  <c r="L8"/>
  <c r="AB8"/>
  <c r="X16"/>
  <c r="AN16"/>
  <c r="T16"/>
  <c r="AJ16"/>
  <c r="F296" i="5"/>
  <c r="F390"/>
  <c r="P16" i="4"/>
  <c r="AF16"/>
  <c r="L16"/>
  <c r="AB16"/>
  <c r="H16"/>
  <c r="F202" i="5"/>
  <c r="AZ16" i="4"/>
  <c r="B332" i="5"/>
  <c r="G332" s="1"/>
  <c r="E52" i="2"/>
  <c r="B144" i="5"/>
  <c r="G144" s="1"/>
  <c r="D53" i="2"/>
  <c r="B426" i="5"/>
  <c r="G426" s="1"/>
  <c r="B238"/>
  <c r="G238" s="1"/>
  <c r="AN143"/>
  <c r="AS143" s="1"/>
  <c r="AN425"/>
  <c r="AS425" s="1"/>
  <c r="AN331"/>
  <c r="AS331" s="1"/>
  <c r="AN237"/>
  <c r="AS237" s="1"/>
  <c r="BA22" i="4"/>
  <c r="U22"/>
  <c r="AK22"/>
  <c r="Q22"/>
  <c r="AG22"/>
  <c r="AR302" i="5"/>
  <c r="AZ357" s="1"/>
  <c r="AR396"/>
  <c r="M22" i="4"/>
  <c r="AC22"/>
  <c r="AR208" i="5"/>
  <c r="Y22" i="4"/>
  <c r="AO22"/>
  <c r="AR298" i="5"/>
  <c r="AP300" s="1"/>
  <c r="U18" i="4"/>
  <c r="AK18"/>
  <c r="Q18"/>
  <c r="AG18"/>
  <c r="AR204" i="5"/>
  <c r="AP206" s="1"/>
  <c r="BA18" i="4"/>
  <c r="M18"/>
  <c r="AC18"/>
  <c r="AR392" i="5"/>
  <c r="AP394" s="1"/>
  <c r="Y18" i="4"/>
  <c r="AO18"/>
  <c r="AR307" i="5"/>
  <c r="AR401"/>
  <c r="U27" i="4"/>
  <c r="AK27"/>
  <c r="Q27"/>
  <c r="AG27"/>
  <c r="BA27"/>
  <c r="AR213" i="5"/>
  <c r="M27" i="4"/>
  <c r="AC27"/>
  <c r="Y27"/>
  <c r="AO27"/>
  <c r="J43" i="6"/>
  <c r="E65"/>
  <c r="J65" s="1"/>
  <c r="R66" s="1"/>
  <c r="E54"/>
  <c r="J54" s="1"/>
  <c r="E76"/>
  <c r="J76" s="1"/>
  <c r="L42" i="4"/>
  <c r="AB42"/>
  <c r="P42"/>
  <c r="AF42"/>
  <c r="AZ42"/>
  <c r="F228" i="5"/>
  <c r="F322"/>
  <c r="AR40"/>
  <c r="BF61" s="1"/>
  <c r="T42" i="4"/>
  <c r="AJ42"/>
  <c r="X42"/>
  <c r="AN42"/>
  <c r="F416" i="5"/>
  <c r="E79" i="2"/>
  <c r="B453" i="5"/>
  <c r="G453" s="1"/>
  <c r="D80" i="2"/>
  <c r="B359" i="5"/>
  <c r="G359" s="1"/>
  <c r="B265"/>
  <c r="G265" s="1"/>
  <c r="B171"/>
  <c r="G171" s="1"/>
  <c r="B191"/>
  <c r="B285"/>
  <c r="D6" i="2"/>
  <c r="B97" i="5"/>
  <c r="E5" i="2"/>
  <c r="B379" i="5"/>
  <c r="AN127"/>
  <c r="AS127" s="1"/>
  <c r="AN409"/>
  <c r="AS409" s="1"/>
  <c r="AN315"/>
  <c r="AS315" s="1"/>
  <c r="AN221"/>
  <c r="AS221" s="1"/>
  <c r="C93" i="4"/>
  <c r="I31" i="6"/>
  <c r="E31"/>
  <c r="D64"/>
  <c r="I64" s="1"/>
  <c r="P64" s="1"/>
  <c r="D75"/>
  <c r="I75" s="1"/>
  <c r="P75" s="1"/>
  <c r="D53"/>
  <c r="I53" s="1"/>
  <c r="P53" s="1"/>
  <c r="D42"/>
  <c r="U24" i="4"/>
  <c r="AK24"/>
  <c r="Y24"/>
  <c r="AO24"/>
  <c r="AR210" i="5"/>
  <c r="M24" i="4"/>
  <c r="AC24"/>
  <c r="Q24"/>
  <c r="AG24"/>
  <c r="BA24"/>
  <c r="AR304" i="5"/>
  <c r="AR398"/>
  <c r="BA440" s="1"/>
  <c r="Y20" i="4"/>
  <c r="AO20"/>
  <c r="U20"/>
  <c r="AK20"/>
  <c r="AR206" i="5"/>
  <c r="AP210" s="1"/>
  <c r="AR300"/>
  <c r="AP304" s="1"/>
  <c r="Q20" i="4"/>
  <c r="AG20"/>
  <c r="M20"/>
  <c r="AC20"/>
  <c r="AR394" i="5"/>
  <c r="AP398" s="1"/>
  <c r="BA20" i="4"/>
  <c r="M25"/>
  <c r="AC25"/>
  <c r="Q25"/>
  <c r="AG25"/>
  <c r="AO25"/>
  <c r="AR211" i="5"/>
  <c r="U25" i="4"/>
  <c r="AK25"/>
  <c r="Y25"/>
  <c r="BA25"/>
  <c r="AR305" i="5"/>
  <c r="AR399"/>
  <c r="M19" i="4"/>
  <c r="AC19"/>
  <c r="BA19"/>
  <c r="Y19"/>
  <c r="AO19"/>
  <c r="AR299" i="5"/>
  <c r="AP302" s="1"/>
  <c r="AR393"/>
  <c r="AP396" s="1"/>
  <c r="U19" i="4"/>
  <c r="AK19"/>
  <c r="Q19"/>
  <c r="AG19"/>
  <c r="AR205" i="5"/>
  <c r="AP208" s="1"/>
  <c r="AR306"/>
  <c r="Q26" i="4"/>
  <c r="AG26"/>
  <c r="M26"/>
  <c r="AC26"/>
  <c r="AR212" i="5"/>
  <c r="AR400"/>
  <c r="Y26" i="4"/>
  <c r="AO26"/>
  <c r="BA26"/>
  <c r="U26"/>
  <c r="AK26"/>
  <c r="AT40"/>
  <c r="GB40"/>
  <c r="EI32"/>
  <c r="GB32"/>
  <c r="CP32"/>
  <c r="EJ30"/>
  <c r="CQ30"/>
  <c r="CP31"/>
  <c r="HU34"/>
  <c r="GB34"/>
  <c r="AT36"/>
  <c r="GB36"/>
  <c r="CP36"/>
  <c r="HU36"/>
  <c r="CQ78"/>
  <c r="EJ78"/>
  <c r="AS4"/>
  <c r="AT66"/>
  <c r="HV48"/>
  <c r="HV46"/>
  <c r="GC46"/>
  <c r="GC52"/>
  <c r="CQ52"/>
  <c r="CQ45"/>
  <c r="GC51"/>
  <c r="HV51"/>
  <c r="CP38"/>
  <c r="GB35"/>
  <c r="EI35"/>
  <c r="HU35"/>
  <c r="CP39"/>
  <c r="EI37"/>
  <c r="HU37"/>
  <c r="AS18"/>
  <c r="AS23"/>
  <c r="GB17"/>
  <c r="CP41"/>
  <c r="CP40"/>
  <c r="EI40"/>
  <c r="AT32"/>
  <c r="HV30"/>
  <c r="GC30"/>
  <c r="HU31"/>
  <c r="GB31"/>
  <c r="EI31"/>
  <c r="EI34"/>
  <c r="EI36"/>
  <c r="HV78"/>
  <c r="GC78"/>
  <c r="CQ53"/>
  <c r="CP66"/>
  <c r="GB39"/>
  <c r="HU33"/>
  <c r="GB33"/>
  <c r="CP37"/>
  <c r="GB37"/>
  <c r="HV50"/>
  <c r="EJ47"/>
  <c r="CQ47"/>
  <c r="AS20"/>
  <c r="HU17"/>
  <c r="AS26"/>
  <c r="CP17"/>
  <c r="EI17"/>
  <c r="AS79"/>
  <c r="P29"/>
  <c r="AF29"/>
  <c r="L29"/>
  <c r="AB29"/>
  <c r="F215" i="5"/>
  <c r="P250" s="1"/>
  <c r="F309"/>
  <c r="F403"/>
  <c r="X29" i="4"/>
  <c r="AN29"/>
  <c r="T29"/>
  <c r="AJ29"/>
  <c r="AR27" i="5"/>
  <c r="BB33" s="1"/>
  <c r="AZ29" i="4"/>
  <c r="AN441" i="5"/>
  <c r="AS441" s="1"/>
  <c r="AN253"/>
  <c r="AS253" s="1"/>
  <c r="AN159"/>
  <c r="AS159" s="1"/>
  <c r="AN347"/>
  <c r="AS347" s="1"/>
  <c r="B160"/>
  <c r="G160" s="1"/>
  <c r="B348"/>
  <c r="G348" s="1"/>
  <c r="B254"/>
  <c r="G254" s="1"/>
  <c r="D69" i="2"/>
  <c r="B442" i="5"/>
  <c r="G442" s="1"/>
  <c r="E68" i="2"/>
  <c r="B300" i="5"/>
  <c r="G300" s="1"/>
  <c r="E20" i="2"/>
  <c r="B112" i="5"/>
  <c r="D21" i="2"/>
  <c r="B394" i="5"/>
  <c r="G394" s="1"/>
  <c r="B206"/>
  <c r="G206" s="1"/>
  <c r="AN205"/>
  <c r="AN299"/>
  <c r="AN111"/>
  <c r="AN393"/>
  <c r="H14" i="4"/>
  <c r="L14"/>
  <c r="AB14"/>
  <c r="AZ14"/>
  <c r="P14"/>
  <c r="AF14"/>
  <c r="F200" i="5"/>
  <c r="F294"/>
  <c r="T14" i="4"/>
  <c r="AJ14"/>
  <c r="F388" i="5"/>
  <c r="AN14" i="4"/>
  <c r="X14"/>
  <c r="T15"/>
  <c r="AJ15"/>
  <c r="P15"/>
  <c r="AF15"/>
  <c r="F201" i="5"/>
  <c r="AZ15" i="4"/>
  <c r="L15"/>
  <c r="AB15"/>
  <c r="H15"/>
  <c r="X15"/>
  <c r="AN15"/>
  <c r="F389" i="5"/>
  <c r="F295"/>
  <c r="AZ6" i="4"/>
  <c r="F286" i="5"/>
  <c r="D288" s="1"/>
  <c r="P6" i="4"/>
  <c r="AF6"/>
  <c r="L6"/>
  <c r="AB6"/>
  <c r="H6"/>
  <c r="F192" i="5"/>
  <c r="D194" s="1"/>
  <c r="AN6" i="4"/>
  <c r="X6"/>
  <c r="F380" i="5"/>
  <c r="D382" s="1"/>
  <c r="T6" i="4"/>
  <c r="AJ6"/>
  <c r="H9"/>
  <c r="T9"/>
  <c r="AJ9"/>
  <c r="X9"/>
  <c r="AN9"/>
  <c r="AZ9"/>
  <c r="F383" i="5"/>
  <c r="L9" i="4"/>
  <c r="AB9"/>
  <c r="P9"/>
  <c r="AF9"/>
  <c r="F289" i="5"/>
  <c r="F195"/>
  <c r="H12" i="4"/>
  <c r="T12"/>
  <c r="AJ12"/>
  <c r="X12"/>
  <c r="AN12"/>
  <c r="F198" i="5"/>
  <c r="F386"/>
  <c r="L12" i="4"/>
  <c r="AB12"/>
  <c r="P12"/>
  <c r="AF12"/>
  <c r="AZ12"/>
  <c r="F292" i="5"/>
  <c r="H7" i="4"/>
  <c r="P7"/>
  <c r="AF7"/>
  <c r="AZ7"/>
  <c r="T7"/>
  <c r="AJ7"/>
  <c r="F287" i="5"/>
  <c r="D290" s="1"/>
  <c r="F381"/>
  <c r="D384" s="1"/>
  <c r="F193"/>
  <c r="D196" s="1"/>
  <c r="X7" i="4"/>
  <c r="AN7"/>
  <c r="L7"/>
  <c r="AB7"/>
  <c r="Q54"/>
  <c r="AG54"/>
  <c r="AR334" i="5"/>
  <c r="U54" i="4"/>
  <c r="AK54"/>
  <c r="AR240" i="5"/>
  <c r="Y54" i="4"/>
  <c r="AO54"/>
  <c r="M54"/>
  <c r="AC54"/>
  <c r="BA54"/>
  <c r="AR428" i="5"/>
  <c r="M23" i="4"/>
  <c r="AC23"/>
  <c r="Q23"/>
  <c r="AG23"/>
  <c r="AR303" i="5"/>
  <c r="AP310" s="1"/>
  <c r="AR397"/>
  <c r="AP404" s="1"/>
  <c r="AR209"/>
  <c r="AP216" s="1"/>
  <c r="U23" i="4"/>
  <c r="AK23"/>
  <c r="Y23"/>
  <c r="AO23"/>
  <c r="BA23"/>
  <c r="U21"/>
  <c r="AK21"/>
  <c r="Q21"/>
  <c r="AG21"/>
  <c r="AR207" i="5"/>
  <c r="AP212" s="1"/>
  <c r="M21" i="4"/>
  <c r="AC21"/>
  <c r="BA21"/>
  <c r="Y21"/>
  <c r="AO21"/>
  <c r="AR301" i="5"/>
  <c r="AP306" s="1"/>
  <c r="AR395"/>
  <c r="AP400" s="1"/>
  <c r="AR214"/>
  <c r="BA28" i="4"/>
  <c r="Q28"/>
  <c r="AG28"/>
  <c r="U28"/>
  <c r="AK28"/>
  <c r="AR402" i="5"/>
  <c r="AR308"/>
  <c r="Y28" i="4"/>
  <c r="AO28"/>
  <c r="M28"/>
  <c r="AC28"/>
  <c r="M92"/>
  <c r="AC92"/>
  <c r="Q92"/>
  <c r="AG92"/>
  <c r="U92"/>
  <c r="AK92"/>
  <c r="Y92"/>
  <c r="AO92"/>
  <c r="BA92"/>
  <c r="C68"/>
  <c r="G68" s="1"/>
  <c r="F66" i="5" s="1"/>
  <c r="AN264"/>
  <c r="AS264" s="1"/>
  <c r="AN170"/>
  <c r="AS170" s="1"/>
  <c r="AN452"/>
  <c r="AS452" s="1"/>
  <c r="AN358"/>
  <c r="AS358" s="1"/>
  <c r="L4" i="2"/>
  <c r="AN96" i="5" s="1"/>
  <c r="Z4" i="2"/>
  <c r="AN284" i="5" s="1"/>
  <c r="AG4" i="2"/>
  <c r="AN378" i="5" s="1"/>
  <c r="S4" i="2"/>
  <c r="AN190" i="5" s="1"/>
  <c r="D37" i="2"/>
  <c r="B222" i="5"/>
  <c r="G222" s="1"/>
  <c r="B128"/>
  <c r="G128" s="1"/>
  <c r="B410"/>
  <c r="G410" s="1"/>
  <c r="E36" i="2"/>
  <c r="B316" i="5"/>
  <c r="G316" s="1"/>
  <c r="L67" i="4"/>
  <c r="AB67"/>
  <c r="P67"/>
  <c r="AF67"/>
  <c r="AR65" i="5"/>
  <c r="AZ67" i="4"/>
  <c r="F253" i="5"/>
  <c r="T67" i="4"/>
  <c r="AJ67"/>
  <c r="X67"/>
  <c r="AN67"/>
  <c r="F347" i="5"/>
  <c r="F441"/>
  <c r="AR265"/>
  <c r="M79" i="4"/>
  <c r="AC79"/>
  <c r="Y79"/>
  <c r="AO79"/>
  <c r="AR453" i="5"/>
  <c r="BA79" i="4"/>
  <c r="AR359" i="5"/>
  <c r="U79" i="4"/>
  <c r="AK79"/>
  <c r="Q79"/>
  <c r="AG79"/>
  <c r="HU40"/>
  <c r="AT34"/>
  <c r="CP34"/>
  <c r="HU66"/>
  <c r="GB66"/>
  <c r="AT38"/>
  <c r="HU38"/>
  <c r="CP33"/>
  <c r="EI33"/>
  <c r="GC65"/>
  <c r="AS54"/>
  <c r="HV49"/>
  <c r="EJ44"/>
  <c r="CQ50"/>
  <c r="EJ50"/>
  <c r="HV47"/>
  <c r="AS21"/>
  <c r="AS28"/>
  <c r="AT17"/>
  <c r="AS92"/>
  <c r="AT41"/>
  <c r="EI66"/>
  <c r="EJ48"/>
  <c r="CQ48"/>
  <c r="EJ46"/>
  <c r="CQ46"/>
  <c r="GC45"/>
  <c r="HV45"/>
  <c r="EJ45"/>
  <c r="CQ51"/>
  <c r="GB38"/>
  <c r="AT35"/>
  <c r="CP35"/>
  <c r="HU39"/>
  <c r="EI39"/>
  <c r="AT39"/>
  <c r="AT33"/>
  <c r="AT37"/>
  <c r="GC44"/>
  <c r="CQ44"/>
  <c r="GC50"/>
  <c r="AS19"/>
  <c r="I5"/>
  <c r="I16"/>
  <c r="I13"/>
  <c r="I7"/>
  <c r="I15"/>
  <c r="I6"/>
  <c r="I8"/>
  <c r="I12"/>
  <c r="I9"/>
  <c r="I14"/>
  <c r="I11"/>
  <c r="I10"/>
  <c r="GK4"/>
  <c r="HR4" s="1"/>
  <c r="ER4"/>
  <c r="FY4" s="1"/>
  <c r="BB4"/>
  <c r="CM4" s="1"/>
  <c r="AP4"/>
  <c r="AU4" s="1"/>
  <c r="CY4"/>
  <c r="EF4" s="1"/>
  <c r="GD17"/>
  <c r="EK17"/>
  <c r="BB25"/>
  <c r="CM25" s="1"/>
  <c r="AP25"/>
  <c r="AU25" s="1"/>
  <c r="CR17"/>
  <c r="BB22"/>
  <c r="CM22" s="1"/>
  <c r="AP22"/>
  <c r="AU22" s="1"/>
  <c r="BB26"/>
  <c r="CM26" s="1"/>
  <c r="AP26"/>
  <c r="AU26" s="1"/>
  <c r="BB19"/>
  <c r="CM19" s="1"/>
  <c r="AP19"/>
  <c r="AU19" s="1"/>
  <c r="BB18"/>
  <c r="CM18" s="1"/>
  <c r="AP18"/>
  <c r="AU18" s="1"/>
  <c r="CR32"/>
  <c r="HW32"/>
  <c r="EK34"/>
  <c r="HW34"/>
  <c r="EK38"/>
  <c r="GD38"/>
  <c r="CR39"/>
  <c r="HW39"/>
  <c r="GD40"/>
  <c r="HW40"/>
  <c r="F79" i="2"/>
  <c r="F68"/>
  <c r="BB92" i="4"/>
  <c r="CM92" s="1"/>
  <c r="AP92"/>
  <c r="AU92" s="1"/>
  <c r="BB41"/>
  <c r="CM41" s="1"/>
  <c r="AP41"/>
  <c r="AU41" s="1"/>
  <c r="F20" i="2"/>
  <c r="EK31" i="4"/>
  <c r="GD36"/>
  <c r="EK35"/>
  <c r="CR35"/>
  <c r="GD35"/>
  <c r="HW33"/>
  <c r="GD33"/>
  <c r="HW37"/>
  <c r="EK37"/>
  <c r="D80"/>
  <c r="I80" s="1"/>
  <c r="HW66"/>
  <c r="CR66"/>
  <c r="EK66"/>
  <c r="K100" i="1"/>
  <c r="J100" s="1"/>
  <c r="AA4" i="2"/>
  <c r="M4"/>
  <c r="F5"/>
  <c r="T4"/>
  <c r="AH4"/>
  <c r="AP24" i="4"/>
  <c r="AU24" s="1"/>
  <c r="BB24"/>
  <c r="CM24" s="1"/>
  <c r="BB21"/>
  <c r="CM21" s="1"/>
  <c r="AP21"/>
  <c r="AU21" s="1"/>
  <c r="AP28"/>
  <c r="AU28" s="1"/>
  <c r="BB28"/>
  <c r="CM28" s="1"/>
  <c r="HW17"/>
  <c r="BB27"/>
  <c r="CM27" s="1"/>
  <c r="AP27"/>
  <c r="AU27" s="1"/>
  <c r="AP20"/>
  <c r="AU20" s="1"/>
  <c r="BB20"/>
  <c r="CM20" s="1"/>
  <c r="BB23"/>
  <c r="CM23" s="1"/>
  <c r="AP23"/>
  <c r="AU23" s="1"/>
  <c r="EK32"/>
  <c r="GD32"/>
  <c r="CR34"/>
  <c r="GD34"/>
  <c r="HW38"/>
  <c r="CR38"/>
  <c r="EK39"/>
  <c r="GD39"/>
  <c r="EK40"/>
  <c r="CR40"/>
  <c r="BB79"/>
  <c r="CM79" s="1"/>
  <c r="AP79"/>
  <c r="AU79" s="1"/>
  <c r="D55"/>
  <c r="I55" s="1"/>
  <c r="F52" i="2"/>
  <c r="F36"/>
  <c r="CR31" i="4"/>
  <c r="GD31"/>
  <c r="HW31"/>
  <c r="HW36"/>
  <c r="EK36"/>
  <c r="CR36"/>
  <c r="HW35"/>
  <c r="EK33"/>
  <c r="CR33"/>
  <c r="CR37"/>
  <c r="GD37"/>
  <c r="AP54"/>
  <c r="AU54" s="1"/>
  <c r="BB54"/>
  <c r="CM54" s="1"/>
  <c r="GD66"/>
  <c r="BB29" l="1"/>
  <c r="CM29" s="1"/>
  <c r="BI51" i="6"/>
  <c r="G50" i="5"/>
  <c r="F43" i="6"/>
  <c r="K32"/>
  <c r="F49" i="12"/>
  <c r="I2" i="8"/>
  <c r="BI33" i="6"/>
  <c r="G32" i="5"/>
  <c r="BI19" i="6"/>
  <c r="G18" i="5"/>
  <c r="BI35" i="6"/>
  <c r="G34" i="5"/>
  <c r="BI78" i="6"/>
  <c r="G77" i="5"/>
  <c r="BI67" i="6"/>
  <c r="G66" i="5"/>
  <c r="K13" i="8"/>
  <c r="L13" s="1"/>
  <c r="D203" i="5"/>
  <c r="D297"/>
  <c r="D391"/>
  <c r="D126"/>
  <c r="G126" s="1"/>
  <c r="G125"/>
  <c r="D121"/>
  <c r="D218"/>
  <c r="D314"/>
  <c r="G314" s="1"/>
  <c r="G313"/>
  <c r="D220"/>
  <c r="G220" s="1"/>
  <c r="G219"/>
  <c r="D309"/>
  <c r="D406"/>
  <c r="D197"/>
  <c r="D215"/>
  <c r="D113"/>
  <c r="G112"/>
  <c r="D139"/>
  <c r="Z155"/>
  <c r="AA155"/>
  <c r="S155"/>
  <c r="U155"/>
  <c r="M155"/>
  <c r="V155"/>
  <c r="W155"/>
  <c r="Y155"/>
  <c r="Q155"/>
  <c r="AP132"/>
  <c r="BE167"/>
  <c r="BD167"/>
  <c r="D311"/>
  <c r="V75" i="6"/>
  <c r="X64"/>
  <c r="Z64"/>
  <c r="X44"/>
  <c r="V55"/>
  <c r="Z44"/>
  <c r="V65"/>
  <c r="Z54"/>
  <c r="BD29" s="1"/>
  <c r="X54"/>
  <c r="V45"/>
  <c r="Z34"/>
  <c r="X34"/>
  <c r="V35"/>
  <c r="AM68"/>
  <c r="AE67"/>
  <c r="AK78"/>
  <c r="D291" i="5"/>
  <c r="D385"/>
  <c r="AP416"/>
  <c r="D51" i="12"/>
  <c r="D18"/>
  <c r="L47" i="15"/>
  <c r="L19"/>
  <c r="L61"/>
  <c r="L33"/>
  <c r="E21"/>
  <c r="B22"/>
  <c r="D21"/>
  <c r="C21"/>
  <c r="F21"/>
  <c r="AD78" i="6"/>
  <c r="AL78" s="1"/>
  <c r="BF55" s="1"/>
  <c r="AL67"/>
  <c r="BF43" s="1"/>
  <c r="T51" i="15"/>
  <c r="T23"/>
  <c r="T65"/>
  <c r="T37"/>
  <c r="E80"/>
  <c r="B81"/>
  <c r="D80"/>
  <c r="C80"/>
  <c r="F80"/>
  <c r="AH68" i="6"/>
  <c r="AP57"/>
  <c r="E34" i="12"/>
  <c r="F34"/>
  <c r="F77"/>
  <c r="E77"/>
  <c r="E66"/>
  <c r="F66"/>
  <c r="E32"/>
  <c r="F32"/>
  <c r="AH78" i="6"/>
  <c r="AP78" s="1"/>
  <c r="AP67"/>
  <c r="AF68"/>
  <c r="AN57"/>
  <c r="AD68"/>
  <c r="AL57"/>
  <c r="AJ78"/>
  <c r="AR78" s="1"/>
  <c r="AR67"/>
  <c r="E37" i="15"/>
  <c r="B38"/>
  <c r="D37"/>
  <c r="C37"/>
  <c r="F37"/>
  <c r="E50" i="12"/>
  <c r="F50"/>
  <c r="E48"/>
  <c r="F48"/>
  <c r="R30" i="15"/>
  <c r="R16"/>
  <c r="R58"/>
  <c r="R44"/>
  <c r="N30"/>
  <c r="N16"/>
  <c r="N58"/>
  <c r="N44"/>
  <c r="C6"/>
  <c r="F6"/>
  <c r="E6"/>
  <c r="B7"/>
  <c r="D6"/>
  <c r="F76" i="12"/>
  <c r="F82"/>
  <c r="F72"/>
  <c r="F74"/>
  <c r="F73"/>
  <c r="F62"/>
  <c r="F64"/>
  <c r="F75"/>
  <c r="F63"/>
  <c r="D33"/>
  <c r="D19"/>
  <c r="D35"/>
  <c r="D78"/>
  <c r="D67"/>
  <c r="R47" i="15"/>
  <c r="R19"/>
  <c r="R61"/>
  <c r="R33"/>
  <c r="N47"/>
  <c r="N19"/>
  <c r="N61"/>
  <c r="N33"/>
  <c r="P47"/>
  <c r="P19"/>
  <c r="P61"/>
  <c r="P33"/>
  <c r="C53"/>
  <c r="F53"/>
  <c r="E53"/>
  <c r="B54"/>
  <c r="D53"/>
  <c r="Z51"/>
  <c r="Z23"/>
  <c r="Z65"/>
  <c r="Z37"/>
  <c r="V51"/>
  <c r="V23"/>
  <c r="V65"/>
  <c r="V37"/>
  <c r="X51"/>
  <c r="X23"/>
  <c r="X65"/>
  <c r="X37"/>
  <c r="AJ68" i="6"/>
  <c r="AR57"/>
  <c r="AF78"/>
  <c r="AN78" s="1"/>
  <c r="AN67"/>
  <c r="E69" i="15"/>
  <c r="X7" s="1"/>
  <c r="B70"/>
  <c r="D69"/>
  <c r="V7" s="1"/>
  <c r="C69"/>
  <c r="T7" s="1"/>
  <c r="F69"/>
  <c r="Z7" s="1"/>
  <c r="L16"/>
  <c r="L30"/>
  <c r="L44"/>
  <c r="L58"/>
  <c r="P16"/>
  <c r="P30"/>
  <c r="P44"/>
  <c r="P58"/>
  <c r="F17" i="12"/>
  <c r="F65"/>
  <c r="F47"/>
  <c r="EJ53" i="4"/>
  <c r="EI41"/>
  <c r="HV91"/>
  <c r="GB41"/>
  <c r="GC91"/>
  <c r="HV53"/>
  <c r="HU41"/>
  <c r="EJ91"/>
  <c r="GC53"/>
  <c r="F3" i="12"/>
  <c r="N3" s="1"/>
  <c r="X3" s="1"/>
  <c r="AF3" s="1"/>
  <c r="E3"/>
  <c r="BD30" i="6"/>
  <c r="BD42" s="1"/>
  <c r="AN34" i="5"/>
  <c r="AS34" s="1"/>
  <c r="AG36" i="2"/>
  <c r="Z36"/>
  <c r="S36"/>
  <c r="L36"/>
  <c r="B35" i="5"/>
  <c r="AF37" i="2"/>
  <c r="Y37"/>
  <c r="R37"/>
  <c r="K37"/>
  <c r="AN3" i="5"/>
  <c r="L5" i="2"/>
  <c r="AG5"/>
  <c r="Z5"/>
  <c r="S5"/>
  <c r="B4" i="5"/>
  <c r="AF6" i="2"/>
  <c r="Y6"/>
  <c r="R6"/>
  <c r="K6"/>
  <c r="B78" i="5"/>
  <c r="AF80" i="2"/>
  <c r="Y80"/>
  <c r="R80"/>
  <c r="K80"/>
  <c r="AN77" i="5"/>
  <c r="AS77" s="1"/>
  <c r="AG79" i="2"/>
  <c r="Z79"/>
  <c r="S79"/>
  <c r="L79"/>
  <c r="N49" i="5"/>
  <c r="V49"/>
  <c r="J49"/>
  <c r="R49"/>
  <c r="W49"/>
  <c r="S49"/>
  <c r="O49"/>
  <c r="I49"/>
  <c r="T49"/>
  <c r="N143"/>
  <c r="U49"/>
  <c r="Q49"/>
  <c r="M49"/>
  <c r="V169"/>
  <c r="Z169"/>
  <c r="AD169"/>
  <c r="AE169"/>
  <c r="W169"/>
  <c r="AC169"/>
  <c r="U169"/>
  <c r="M169"/>
  <c r="J263"/>
  <c r="AA169"/>
  <c r="S169"/>
  <c r="Y169"/>
  <c r="Q169"/>
  <c r="W251"/>
  <c r="Q251"/>
  <c r="AA251"/>
  <c r="U251"/>
  <c r="Y251"/>
  <c r="Z251"/>
  <c r="M251"/>
  <c r="R251"/>
  <c r="V251"/>
  <c r="S251"/>
  <c r="J76"/>
  <c r="R76"/>
  <c r="Z76"/>
  <c r="N76"/>
  <c r="V76"/>
  <c r="AD76"/>
  <c r="N170"/>
  <c r="AC76"/>
  <c r="Y76"/>
  <c r="U76"/>
  <c r="Q76"/>
  <c r="M76"/>
  <c r="AE76"/>
  <c r="AA76"/>
  <c r="W76"/>
  <c r="S76"/>
  <c r="O76"/>
  <c r="I76"/>
  <c r="J65"/>
  <c r="N65"/>
  <c r="V65"/>
  <c r="R65"/>
  <c r="Z65"/>
  <c r="AA65"/>
  <c r="S65"/>
  <c r="I65"/>
  <c r="W65"/>
  <c r="O65"/>
  <c r="Z355"/>
  <c r="U355"/>
  <c r="AC355"/>
  <c r="W355"/>
  <c r="V355"/>
  <c r="AD355"/>
  <c r="Q355"/>
  <c r="Y355"/>
  <c r="AE355"/>
  <c r="AA355"/>
  <c r="R355"/>
  <c r="M355"/>
  <c r="S355"/>
  <c r="W262"/>
  <c r="AE262"/>
  <c r="AA262"/>
  <c r="Q262"/>
  <c r="Y262"/>
  <c r="U262"/>
  <c r="AC262"/>
  <c r="V262"/>
  <c r="Z262"/>
  <c r="M262"/>
  <c r="R262"/>
  <c r="AD262"/>
  <c r="S262"/>
  <c r="I263"/>
  <c r="B19"/>
  <c r="AF21" i="2"/>
  <c r="Y21"/>
  <c r="R21"/>
  <c r="K21"/>
  <c r="AN18" i="5"/>
  <c r="AS18" s="1"/>
  <c r="AG20" i="2"/>
  <c r="Z20"/>
  <c r="S20"/>
  <c r="L20"/>
  <c r="AN66" i="5"/>
  <c r="AS66" s="1"/>
  <c r="AG68" i="2"/>
  <c r="Z68"/>
  <c r="S68"/>
  <c r="L68"/>
  <c r="B67" i="5"/>
  <c r="AF69" i="2"/>
  <c r="Y69"/>
  <c r="R69"/>
  <c r="K69"/>
  <c r="B51" i="5"/>
  <c r="AF53" i="2"/>
  <c r="Y53"/>
  <c r="R53"/>
  <c r="K53"/>
  <c r="AN50" i="5"/>
  <c r="AS50" s="1"/>
  <c r="AG52" i="2"/>
  <c r="Z52"/>
  <c r="S52"/>
  <c r="L52"/>
  <c r="W158" i="5"/>
  <c r="Y158"/>
  <c r="Q158"/>
  <c r="V158"/>
  <c r="Z158"/>
  <c r="AA158"/>
  <c r="S158"/>
  <c r="U158"/>
  <c r="M158"/>
  <c r="S142"/>
  <c r="Q142"/>
  <c r="V142"/>
  <c r="W142"/>
  <c r="U142"/>
  <c r="M142"/>
  <c r="J33"/>
  <c r="R33"/>
  <c r="N33"/>
  <c r="S33"/>
  <c r="O33"/>
  <c r="I33"/>
  <c r="Q33"/>
  <c r="M33"/>
  <c r="I66"/>
  <c r="J449"/>
  <c r="R44" i="6"/>
  <c r="P76"/>
  <c r="P54"/>
  <c r="R55"/>
  <c r="P65"/>
  <c r="R77"/>
  <c r="AK56"/>
  <c r="AE56"/>
  <c r="AI68"/>
  <c r="AQ68" s="1"/>
  <c r="AO68"/>
  <c r="AM57"/>
  <c r="AG57"/>
  <c r="AM78"/>
  <c r="AG78"/>
  <c r="AM79"/>
  <c r="AG79"/>
  <c r="AM67"/>
  <c r="AG67"/>
  <c r="P31"/>
  <c r="BD6" s="1"/>
  <c r="I42"/>
  <c r="AK45"/>
  <c r="AE45"/>
  <c r="AM46"/>
  <c r="AG46"/>
  <c r="AK35"/>
  <c r="AE35"/>
  <c r="G15"/>
  <c r="R33"/>
  <c r="P32"/>
  <c r="J355" i="5"/>
  <c r="J345"/>
  <c r="J353"/>
  <c r="J356"/>
  <c r="K250"/>
  <c r="J269"/>
  <c r="N125"/>
  <c r="N448"/>
  <c r="J448"/>
  <c r="N47"/>
  <c r="J47"/>
  <c r="N234"/>
  <c r="J234"/>
  <c r="N204"/>
  <c r="J204"/>
  <c r="J437"/>
  <c r="J250"/>
  <c r="J249"/>
  <c r="J447"/>
  <c r="J343"/>
  <c r="J261"/>
  <c r="J259"/>
  <c r="J251"/>
  <c r="J262"/>
  <c r="N298"/>
  <c r="J298"/>
  <c r="N328"/>
  <c r="J328"/>
  <c r="J344"/>
  <c r="J236"/>
  <c r="J252"/>
  <c r="J260"/>
  <c r="J354"/>
  <c r="R141"/>
  <c r="N141"/>
  <c r="R344"/>
  <c r="N344"/>
  <c r="N156"/>
  <c r="N159"/>
  <c r="R437"/>
  <c r="N437"/>
  <c r="N167"/>
  <c r="N165"/>
  <c r="N168"/>
  <c r="N157"/>
  <c r="N142"/>
  <c r="N158"/>
  <c r="N166"/>
  <c r="N169"/>
  <c r="N155"/>
  <c r="R31"/>
  <c r="N31"/>
  <c r="R250"/>
  <c r="N250"/>
  <c r="N110"/>
  <c r="N140"/>
  <c r="N127"/>
  <c r="J219"/>
  <c r="R125"/>
  <c r="V448"/>
  <c r="R448"/>
  <c r="V47"/>
  <c r="R47"/>
  <c r="V234"/>
  <c r="R234"/>
  <c r="V328"/>
  <c r="R328"/>
  <c r="Z437"/>
  <c r="V437"/>
  <c r="Z250"/>
  <c r="V250"/>
  <c r="V141"/>
  <c r="Z344"/>
  <c r="V344"/>
  <c r="AD448"/>
  <c r="Z448"/>
  <c r="J32"/>
  <c r="D11"/>
  <c r="D30"/>
  <c r="D3"/>
  <c r="BI4" i="6" s="1"/>
  <c r="GK55" i="4"/>
  <c r="HR55" s="1"/>
  <c r="CY55"/>
  <c r="EF55" s="1"/>
  <c r="ER55"/>
  <c r="FY55" s="1"/>
  <c r="GK9"/>
  <c r="HR9" s="1"/>
  <c r="ER9"/>
  <c r="FY9" s="1"/>
  <c r="CY9"/>
  <c r="EF9" s="1"/>
  <c r="GK8"/>
  <c r="HR8" s="1"/>
  <c r="ER8"/>
  <c r="FY8" s="1"/>
  <c r="CY8"/>
  <c r="EF8" s="1"/>
  <c r="GK13"/>
  <c r="HR13" s="1"/>
  <c r="ER13"/>
  <c r="FY13" s="1"/>
  <c r="CY13"/>
  <c r="EF13" s="1"/>
  <c r="GK5"/>
  <c r="HR5" s="1"/>
  <c r="ER5"/>
  <c r="FY5" s="1"/>
  <c r="CY5"/>
  <c r="EF5" s="1"/>
  <c r="GK80"/>
  <c r="HR80" s="1"/>
  <c r="ER80"/>
  <c r="FY80" s="1"/>
  <c r="CY80"/>
  <c r="EF80" s="1"/>
  <c r="GK10"/>
  <c r="HR10" s="1"/>
  <c r="CY10"/>
  <c r="EF10" s="1"/>
  <c r="ER10"/>
  <c r="FY10" s="1"/>
  <c r="GK14"/>
  <c r="HR14" s="1"/>
  <c r="CY14"/>
  <c r="EF14" s="1"/>
  <c r="ER14"/>
  <c r="FY14" s="1"/>
  <c r="GK12"/>
  <c r="HR12" s="1"/>
  <c r="ER12"/>
  <c r="FY12" s="1"/>
  <c r="CY12"/>
  <c r="EF12" s="1"/>
  <c r="GK6"/>
  <c r="HR6" s="1"/>
  <c r="CY6"/>
  <c r="EF6" s="1"/>
  <c r="ER6"/>
  <c r="FY6" s="1"/>
  <c r="GK7"/>
  <c r="HR7" s="1"/>
  <c r="CY7"/>
  <c r="EF7" s="1"/>
  <c r="ER7"/>
  <c r="FY7" s="1"/>
  <c r="GK16"/>
  <c r="HR16" s="1"/>
  <c r="ER16"/>
  <c r="FY16" s="1"/>
  <c r="CY16"/>
  <c r="EF16" s="1"/>
  <c r="H68"/>
  <c r="GI68"/>
  <c r="EP68"/>
  <c r="CW68"/>
  <c r="AR5" i="5"/>
  <c r="AP8" s="1"/>
  <c r="GJ7" i="4"/>
  <c r="AR381" i="5" s="1"/>
  <c r="AP384" s="1"/>
  <c r="EQ7" i="4"/>
  <c r="CX7"/>
  <c r="AR193" i="5" s="1"/>
  <c r="AP196" s="1"/>
  <c r="AR7"/>
  <c r="GJ9" i="4"/>
  <c r="AR383" i="5" s="1"/>
  <c r="EQ9" i="4"/>
  <c r="CX9"/>
  <c r="AR13" i="5"/>
  <c r="GJ15" i="4"/>
  <c r="EQ15"/>
  <c r="CX15"/>
  <c r="AR201" i="5" s="1"/>
  <c r="AR6"/>
  <c r="AP10" s="1"/>
  <c r="GJ8" i="4"/>
  <c r="AR382" i="5" s="1"/>
  <c r="AP386" s="1"/>
  <c r="EQ8" i="4"/>
  <c r="CX8"/>
  <c r="AR11" i="5"/>
  <c r="GJ13" i="4"/>
  <c r="EQ13"/>
  <c r="CX13"/>
  <c r="AR8" i="5"/>
  <c r="AP14" s="1"/>
  <c r="AP15" s="1"/>
  <c r="GJ10" i="4"/>
  <c r="AR384" i="5" s="1"/>
  <c r="AP390" s="1"/>
  <c r="AP391" s="1"/>
  <c r="EQ10" i="4"/>
  <c r="CX10"/>
  <c r="AR3" i="5"/>
  <c r="AP4" s="1"/>
  <c r="GJ5" i="4"/>
  <c r="EQ5"/>
  <c r="CX5"/>
  <c r="AR191" i="5" s="1"/>
  <c r="AP192" s="1"/>
  <c r="FS92" i="4"/>
  <c r="FK92"/>
  <c r="FC92"/>
  <c r="EU92"/>
  <c r="FW92"/>
  <c r="FO92"/>
  <c r="FG92"/>
  <c r="EY92"/>
  <c r="F372" i="5"/>
  <c r="GJ92" i="4"/>
  <c r="EQ92"/>
  <c r="CX92"/>
  <c r="AR90" i="5"/>
  <c r="FT67" i="4"/>
  <c r="FL67"/>
  <c r="FD67"/>
  <c r="EV67"/>
  <c r="FX67"/>
  <c r="FP67"/>
  <c r="FH67"/>
  <c r="EZ67"/>
  <c r="FT41"/>
  <c r="FL41"/>
  <c r="FD41"/>
  <c r="EV41"/>
  <c r="FX41"/>
  <c r="FP41"/>
  <c r="FH41"/>
  <c r="EZ41"/>
  <c r="AR321" i="5"/>
  <c r="FT19" i="4"/>
  <c r="FL19"/>
  <c r="FD19"/>
  <c r="EV19"/>
  <c r="FX19"/>
  <c r="FP19"/>
  <c r="FH19"/>
  <c r="EZ19"/>
  <c r="EA23"/>
  <c r="DS23"/>
  <c r="DK23"/>
  <c r="DC23"/>
  <c r="EE23"/>
  <c r="DW23"/>
  <c r="DO23"/>
  <c r="DG23"/>
  <c r="HM23"/>
  <c r="HE23"/>
  <c r="GW23"/>
  <c r="GO23"/>
  <c r="HQ23"/>
  <c r="HI23"/>
  <c r="HA23"/>
  <c r="GS23"/>
  <c r="FT27"/>
  <c r="FL27"/>
  <c r="FD27"/>
  <c r="EV27"/>
  <c r="FX27"/>
  <c r="FP27"/>
  <c r="FH27"/>
  <c r="EZ27"/>
  <c r="EA18"/>
  <c r="DS18"/>
  <c r="DK18"/>
  <c r="DC18"/>
  <c r="EE18"/>
  <c r="DW18"/>
  <c r="DO18"/>
  <c r="DG18"/>
  <c r="HM18"/>
  <c r="HE18"/>
  <c r="GW18"/>
  <c r="GO18"/>
  <c r="HQ18"/>
  <c r="HI18"/>
  <c r="HA18"/>
  <c r="GS18"/>
  <c r="FT22"/>
  <c r="FL22"/>
  <c r="FD22"/>
  <c r="EV22"/>
  <c r="FX22"/>
  <c r="FP22"/>
  <c r="FH22"/>
  <c r="EZ22"/>
  <c r="EA26"/>
  <c r="DS26"/>
  <c r="DK26"/>
  <c r="DC26"/>
  <c r="EE26"/>
  <c r="DW26"/>
  <c r="DO26"/>
  <c r="DG26"/>
  <c r="HM26"/>
  <c r="HE26"/>
  <c r="GW26"/>
  <c r="GO26"/>
  <c r="HQ26"/>
  <c r="HI26"/>
  <c r="HA26"/>
  <c r="GS26"/>
  <c r="EE21"/>
  <c r="DW21"/>
  <c r="DO21"/>
  <c r="DG21"/>
  <c r="EA21"/>
  <c r="DS21"/>
  <c r="DK21"/>
  <c r="DC21"/>
  <c r="HM21"/>
  <c r="HE21"/>
  <c r="GW21"/>
  <c r="GO21"/>
  <c r="HQ21"/>
  <c r="HI21"/>
  <c r="HA21"/>
  <c r="GS21"/>
  <c r="FT25"/>
  <c r="FL25"/>
  <c r="FD25"/>
  <c r="EV25"/>
  <c r="FX25"/>
  <c r="FP25"/>
  <c r="FH25"/>
  <c r="EZ25"/>
  <c r="EE29"/>
  <c r="DW29"/>
  <c r="DO29"/>
  <c r="DG29"/>
  <c r="EA29"/>
  <c r="DS29"/>
  <c r="DK29"/>
  <c r="DC29"/>
  <c r="HM29"/>
  <c r="HE29"/>
  <c r="GW29"/>
  <c r="GO29"/>
  <c r="HQ29"/>
  <c r="HI29"/>
  <c r="HA29"/>
  <c r="GS29"/>
  <c r="FT20"/>
  <c r="FL20"/>
  <c r="FD20"/>
  <c r="EV20"/>
  <c r="FX20"/>
  <c r="FP20"/>
  <c r="FH20"/>
  <c r="EZ20"/>
  <c r="EE24"/>
  <c r="DW24"/>
  <c r="DO24"/>
  <c r="DG24"/>
  <c r="EA24"/>
  <c r="DS24"/>
  <c r="DK24"/>
  <c r="DC24"/>
  <c r="HM24"/>
  <c r="HE24"/>
  <c r="GW24"/>
  <c r="GO24"/>
  <c r="HQ24"/>
  <c r="HI24"/>
  <c r="HA24"/>
  <c r="GS24"/>
  <c r="FT28"/>
  <c r="FL28"/>
  <c r="FD28"/>
  <c r="EV28"/>
  <c r="FX28"/>
  <c r="FP28"/>
  <c r="FH28"/>
  <c r="EZ28"/>
  <c r="FS80"/>
  <c r="FK80"/>
  <c r="FC80"/>
  <c r="EU80"/>
  <c r="FW80"/>
  <c r="FO80"/>
  <c r="FG80"/>
  <c r="EY80"/>
  <c r="GJ80"/>
  <c r="EQ80"/>
  <c r="CX80"/>
  <c r="FS55"/>
  <c r="FK55"/>
  <c r="FC55"/>
  <c r="EU55"/>
  <c r="FW55"/>
  <c r="FO55"/>
  <c r="FG55"/>
  <c r="EY55"/>
  <c r="GJ55"/>
  <c r="EQ55"/>
  <c r="CX55"/>
  <c r="FS16"/>
  <c r="FK16"/>
  <c r="FC16"/>
  <c r="EU16"/>
  <c r="FW16"/>
  <c r="FO16"/>
  <c r="FG16"/>
  <c r="EY16"/>
  <c r="FS8"/>
  <c r="FK8"/>
  <c r="FC8"/>
  <c r="EU8"/>
  <c r="FW8"/>
  <c r="FO8"/>
  <c r="FG8"/>
  <c r="EY8"/>
  <c r="FS9"/>
  <c r="FK9"/>
  <c r="FC9"/>
  <c r="EU9"/>
  <c r="FW9"/>
  <c r="FO9"/>
  <c r="FG9"/>
  <c r="EY9"/>
  <c r="FS6"/>
  <c r="FK6"/>
  <c r="FC6"/>
  <c r="EU6"/>
  <c r="FW6"/>
  <c r="FO6"/>
  <c r="FG6"/>
  <c r="EY6"/>
  <c r="FS15"/>
  <c r="FK15"/>
  <c r="FC15"/>
  <c r="EU15"/>
  <c r="FW15"/>
  <c r="FO15"/>
  <c r="FG15"/>
  <c r="EY15"/>
  <c r="FS14"/>
  <c r="FK14"/>
  <c r="FC14"/>
  <c r="EU14"/>
  <c r="FW14"/>
  <c r="FO14"/>
  <c r="FG14"/>
  <c r="EY14"/>
  <c r="FT42"/>
  <c r="FL42"/>
  <c r="FD42"/>
  <c r="EV42"/>
  <c r="FX42"/>
  <c r="FP42"/>
  <c r="FH42"/>
  <c r="EZ42"/>
  <c r="FS7"/>
  <c r="FK7"/>
  <c r="FC7"/>
  <c r="EU7"/>
  <c r="FW7"/>
  <c r="FO7"/>
  <c r="FG7"/>
  <c r="EY7"/>
  <c r="FS12"/>
  <c r="FK12"/>
  <c r="FC12"/>
  <c r="EU12"/>
  <c r="FW12"/>
  <c r="FO12"/>
  <c r="FG12"/>
  <c r="EY12"/>
  <c r="FS11"/>
  <c r="FK11"/>
  <c r="FC11"/>
  <c r="EU11"/>
  <c r="FW11"/>
  <c r="FO11"/>
  <c r="FG11"/>
  <c r="EY11"/>
  <c r="FS13"/>
  <c r="FK13"/>
  <c r="FC13"/>
  <c r="EU13"/>
  <c r="FW13"/>
  <c r="FO13"/>
  <c r="FG13"/>
  <c r="EY13"/>
  <c r="FS10"/>
  <c r="FK10"/>
  <c r="FC10"/>
  <c r="EU10"/>
  <c r="FW10"/>
  <c r="FO10"/>
  <c r="FG10"/>
  <c r="EY10"/>
  <c r="FS5"/>
  <c r="FK5"/>
  <c r="FC5"/>
  <c r="EU5"/>
  <c r="FW5"/>
  <c r="FO5"/>
  <c r="FG5"/>
  <c r="EY5"/>
  <c r="GK11"/>
  <c r="HR11" s="1"/>
  <c r="CY11"/>
  <c r="EF11" s="1"/>
  <c r="ER11"/>
  <c r="FY11" s="1"/>
  <c r="GK15"/>
  <c r="HR15" s="1"/>
  <c r="CY15"/>
  <c r="EF15" s="1"/>
  <c r="ER15"/>
  <c r="FY15" s="1"/>
  <c r="AR10" i="5"/>
  <c r="GJ12" i="4"/>
  <c r="AR386" i="5" s="1"/>
  <c r="EQ12" i="4"/>
  <c r="CX12"/>
  <c r="AR198" i="5" s="1"/>
  <c r="AR4"/>
  <c r="AP6" s="1"/>
  <c r="GJ6" i="4"/>
  <c r="AR380" i="5" s="1"/>
  <c r="AP382" s="1"/>
  <c r="AP383" s="1"/>
  <c r="EQ6" i="4"/>
  <c r="CX6"/>
  <c r="AR12" i="5"/>
  <c r="GJ14" i="4"/>
  <c r="EQ14"/>
  <c r="CX14"/>
  <c r="G93"/>
  <c r="F91" i="5" s="1"/>
  <c r="AR14"/>
  <c r="AX61" s="1"/>
  <c r="GJ16" i="4"/>
  <c r="EQ16"/>
  <c r="CX16"/>
  <c r="AR9" i="5"/>
  <c r="GJ11" i="4"/>
  <c r="EQ11"/>
  <c r="CX11"/>
  <c r="GK29"/>
  <c r="HR29" s="1"/>
  <c r="HW29" s="1"/>
  <c r="ER29"/>
  <c r="FY29" s="1"/>
  <c r="GD29" s="1"/>
  <c r="CY29"/>
  <c r="EF29" s="1"/>
  <c r="EK29" s="1"/>
  <c r="DZ92"/>
  <c r="DR92"/>
  <c r="DJ92"/>
  <c r="DB92"/>
  <c r="ED92"/>
  <c r="DV92"/>
  <c r="DN92"/>
  <c r="DF92"/>
  <c r="F278" i="5"/>
  <c r="HL92" i="4"/>
  <c r="HD92"/>
  <c r="GV92"/>
  <c r="GN92"/>
  <c r="HP92"/>
  <c r="HH92"/>
  <c r="GZ92"/>
  <c r="GR92"/>
  <c r="F466" i="5"/>
  <c r="EA67" i="4"/>
  <c r="DS67"/>
  <c r="DK67"/>
  <c r="DC67"/>
  <c r="EE67"/>
  <c r="DW67"/>
  <c r="DO67"/>
  <c r="DG67"/>
  <c r="HM67"/>
  <c r="HE67"/>
  <c r="GW67"/>
  <c r="GO67"/>
  <c r="HQ67"/>
  <c r="HI67"/>
  <c r="HA67"/>
  <c r="GS67"/>
  <c r="EE41"/>
  <c r="DW41"/>
  <c r="DO41"/>
  <c r="DG41"/>
  <c r="EA41"/>
  <c r="DS41"/>
  <c r="DK41"/>
  <c r="DC41"/>
  <c r="AR227" i="5"/>
  <c r="HM41" i="4"/>
  <c r="HE41"/>
  <c r="GW41"/>
  <c r="GO41"/>
  <c r="HQ41"/>
  <c r="HI41"/>
  <c r="HA41"/>
  <c r="GS41"/>
  <c r="AR415" i="5"/>
  <c r="EA19" i="4"/>
  <c r="DS19"/>
  <c r="DK19"/>
  <c r="DC19"/>
  <c r="EE19"/>
  <c r="DW19"/>
  <c r="DO19"/>
  <c r="DG19"/>
  <c r="HM19"/>
  <c r="HE19"/>
  <c r="GW19"/>
  <c r="GO19"/>
  <c r="HQ19"/>
  <c r="HI19"/>
  <c r="HA19"/>
  <c r="GS19"/>
  <c r="FT23"/>
  <c r="FL23"/>
  <c r="FD23"/>
  <c r="EV23"/>
  <c r="FX23"/>
  <c r="FP23"/>
  <c r="FH23"/>
  <c r="EZ23"/>
  <c r="EA27"/>
  <c r="DS27"/>
  <c r="DK27"/>
  <c r="DC27"/>
  <c r="EE27"/>
  <c r="DW27"/>
  <c r="DO27"/>
  <c r="DG27"/>
  <c r="HM27"/>
  <c r="HE27"/>
  <c r="GW27"/>
  <c r="GO27"/>
  <c r="HQ27"/>
  <c r="HI27"/>
  <c r="HA27"/>
  <c r="GS27"/>
  <c r="FT18"/>
  <c r="FL18"/>
  <c r="FD18"/>
  <c r="EV18"/>
  <c r="FX18"/>
  <c r="FP18"/>
  <c r="FH18"/>
  <c r="EZ18"/>
  <c r="EA22"/>
  <c r="DS22"/>
  <c r="DK22"/>
  <c r="DC22"/>
  <c r="EE22"/>
  <c r="DW22"/>
  <c r="DO22"/>
  <c r="DG22"/>
  <c r="HM22"/>
  <c r="HE22"/>
  <c r="GW22"/>
  <c r="GO22"/>
  <c r="HQ22"/>
  <c r="HI22"/>
  <c r="HA22"/>
  <c r="GS22"/>
  <c r="FT26"/>
  <c r="FL26"/>
  <c r="FD26"/>
  <c r="EV26"/>
  <c r="FX26"/>
  <c r="FP26"/>
  <c r="FH26"/>
  <c r="EZ26"/>
  <c r="FT21"/>
  <c r="FL21"/>
  <c r="FD21"/>
  <c r="EV21"/>
  <c r="FX21"/>
  <c r="FP21"/>
  <c r="FH21"/>
  <c r="EZ21"/>
  <c r="EE25"/>
  <c r="DW25"/>
  <c r="DO25"/>
  <c r="DG25"/>
  <c r="EA25"/>
  <c r="DS25"/>
  <c r="DK25"/>
  <c r="DC25"/>
  <c r="HM25"/>
  <c r="HE25"/>
  <c r="GW25"/>
  <c r="GO25"/>
  <c r="HQ25"/>
  <c r="HI25"/>
  <c r="HA25"/>
  <c r="GS25"/>
  <c r="FT29"/>
  <c r="FL29"/>
  <c r="FD29"/>
  <c r="EV29"/>
  <c r="FX29"/>
  <c r="FP29"/>
  <c r="FH29"/>
  <c r="EZ29"/>
  <c r="EE20"/>
  <c r="DW20"/>
  <c r="DO20"/>
  <c r="DG20"/>
  <c r="EA20"/>
  <c r="DS20"/>
  <c r="DK20"/>
  <c r="DC20"/>
  <c r="HM20"/>
  <c r="HE20"/>
  <c r="GW20"/>
  <c r="GO20"/>
  <c r="HQ20"/>
  <c r="HI20"/>
  <c r="HA20"/>
  <c r="GS20"/>
  <c r="FT24"/>
  <c r="FL24"/>
  <c r="FD24"/>
  <c r="EV24"/>
  <c r="FX24"/>
  <c r="FP24"/>
  <c r="FH24"/>
  <c r="EZ24"/>
  <c r="EE28"/>
  <c r="DW28"/>
  <c r="DO28"/>
  <c r="DG28"/>
  <c r="EA28"/>
  <c r="DS28"/>
  <c r="DK28"/>
  <c r="DC28"/>
  <c r="HM28"/>
  <c r="HE28"/>
  <c r="GW28"/>
  <c r="GO28"/>
  <c r="HQ28"/>
  <c r="HI28"/>
  <c r="HA28"/>
  <c r="GS28"/>
  <c r="DZ80"/>
  <c r="DR80"/>
  <c r="DJ80"/>
  <c r="DB80"/>
  <c r="ED80"/>
  <c r="DV80"/>
  <c r="DN80"/>
  <c r="DF80"/>
  <c r="HL80"/>
  <c r="HD80"/>
  <c r="GV80"/>
  <c r="GN80"/>
  <c r="HP80"/>
  <c r="HH80"/>
  <c r="GZ80"/>
  <c r="GR80"/>
  <c r="ED55"/>
  <c r="DV55"/>
  <c r="DN55"/>
  <c r="DF55"/>
  <c r="DZ55"/>
  <c r="DR55"/>
  <c r="DJ55"/>
  <c r="DB55"/>
  <c r="HL55"/>
  <c r="HD55"/>
  <c r="GV55"/>
  <c r="GN55"/>
  <c r="HP55"/>
  <c r="HH55"/>
  <c r="GZ55"/>
  <c r="GR55"/>
  <c r="DZ16"/>
  <c r="DR16"/>
  <c r="DJ16"/>
  <c r="DB16"/>
  <c r="ED16"/>
  <c r="DV16"/>
  <c r="DN16"/>
  <c r="DF16"/>
  <c r="HL16"/>
  <c r="HD16"/>
  <c r="GV16"/>
  <c r="GN16"/>
  <c r="HP16"/>
  <c r="HH16"/>
  <c r="GZ16"/>
  <c r="GR16"/>
  <c r="DZ8"/>
  <c r="DR8"/>
  <c r="DJ8"/>
  <c r="DB8"/>
  <c r="ED8"/>
  <c r="DV8"/>
  <c r="DN8"/>
  <c r="DF8"/>
  <c r="HL8"/>
  <c r="HD8"/>
  <c r="GV8"/>
  <c r="GN8"/>
  <c r="HP8"/>
  <c r="HH8"/>
  <c r="GZ8"/>
  <c r="GR8"/>
  <c r="DZ9"/>
  <c r="DR9"/>
  <c r="DJ9"/>
  <c r="DB9"/>
  <c r="ED9"/>
  <c r="DV9"/>
  <c r="DN9"/>
  <c r="DF9"/>
  <c r="HL9"/>
  <c r="HD9"/>
  <c r="GV9"/>
  <c r="GN9"/>
  <c r="HP9"/>
  <c r="HH9"/>
  <c r="GZ9"/>
  <c r="GR9"/>
  <c r="ED6"/>
  <c r="DV6"/>
  <c r="DN6"/>
  <c r="DF6"/>
  <c r="DZ6"/>
  <c r="DR6"/>
  <c r="DJ6"/>
  <c r="DB6"/>
  <c r="HL6"/>
  <c r="HD6"/>
  <c r="GV6"/>
  <c r="GN6"/>
  <c r="HP6"/>
  <c r="HH6"/>
  <c r="GZ6"/>
  <c r="GR6"/>
  <c r="ED15"/>
  <c r="DV15"/>
  <c r="DN15"/>
  <c r="DF15"/>
  <c r="DZ15"/>
  <c r="DR15"/>
  <c r="DJ15"/>
  <c r="DB15"/>
  <c r="HL15"/>
  <c r="HD15"/>
  <c r="GV15"/>
  <c r="GN15"/>
  <c r="HP15"/>
  <c r="HH15"/>
  <c r="GZ15"/>
  <c r="GR15"/>
  <c r="ED14"/>
  <c r="DV14"/>
  <c r="DN14"/>
  <c r="DF14"/>
  <c r="DZ14"/>
  <c r="DR14"/>
  <c r="DJ14"/>
  <c r="DB14"/>
  <c r="HL14"/>
  <c r="HD14"/>
  <c r="GV14"/>
  <c r="GN14"/>
  <c r="HP14"/>
  <c r="HH14"/>
  <c r="GZ14"/>
  <c r="GR14"/>
  <c r="EA42"/>
  <c r="DS42"/>
  <c r="DK42"/>
  <c r="DC42"/>
  <c r="EE42"/>
  <c r="DW42"/>
  <c r="DO42"/>
  <c r="DG42"/>
  <c r="HM42"/>
  <c r="HE42"/>
  <c r="GW42"/>
  <c r="GO42"/>
  <c r="HQ42"/>
  <c r="HI42"/>
  <c r="HA42"/>
  <c r="GS42"/>
  <c r="ED7"/>
  <c r="DV7"/>
  <c r="DN7"/>
  <c r="DF7"/>
  <c r="DZ7"/>
  <c r="DR7"/>
  <c r="DJ7"/>
  <c r="DB7"/>
  <c r="HL7"/>
  <c r="HD7"/>
  <c r="GV7"/>
  <c r="GN7"/>
  <c r="HP7"/>
  <c r="HH7"/>
  <c r="GZ7"/>
  <c r="GR7"/>
  <c r="DZ12"/>
  <c r="DR12"/>
  <c r="DJ12"/>
  <c r="DB12"/>
  <c r="ED12"/>
  <c r="DV12"/>
  <c r="DN12"/>
  <c r="DF12"/>
  <c r="HL12"/>
  <c r="HD12"/>
  <c r="GV12"/>
  <c r="GN12"/>
  <c r="HP12"/>
  <c r="HH12"/>
  <c r="GZ12"/>
  <c r="GR12"/>
  <c r="ED11"/>
  <c r="DV11"/>
  <c r="DN11"/>
  <c r="DF11"/>
  <c r="DZ11"/>
  <c r="DR11"/>
  <c r="DJ11"/>
  <c r="DB11"/>
  <c r="HL11"/>
  <c r="HD11"/>
  <c r="GV11"/>
  <c r="GN11"/>
  <c r="HP11"/>
  <c r="HH11"/>
  <c r="GZ11"/>
  <c r="GR11"/>
  <c r="DZ13"/>
  <c r="DR13"/>
  <c r="DJ13"/>
  <c r="DB13"/>
  <c r="ED13"/>
  <c r="DV13"/>
  <c r="DN13"/>
  <c r="DF13"/>
  <c r="HL13"/>
  <c r="HD13"/>
  <c r="GV13"/>
  <c r="GN13"/>
  <c r="HP13"/>
  <c r="HH13"/>
  <c r="GZ13"/>
  <c r="GR13"/>
  <c r="ED10"/>
  <c r="DV10"/>
  <c r="DN10"/>
  <c r="DF10"/>
  <c r="DZ10"/>
  <c r="DR10"/>
  <c r="DJ10"/>
  <c r="DB10"/>
  <c r="HL10"/>
  <c r="HD10"/>
  <c r="GV10"/>
  <c r="GN10"/>
  <c r="HP10"/>
  <c r="HH10"/>
  <c r="GZ10"/>
  <c r="GR10"/>
  <c r="DZ5"/>
  <c r="DR5"/>
  <c r="DJ5"/>
  <c r="DB5"/>
  <c r="ED5"/>
  <c r="DV5"/>
  <c r="DN5"/>
  <c r="DF5"/>
  <c r="HL5"/>
  <c r="HD5"/>
  <c r="GV5"/>
  <c r="GN5"/>
  <c r="HP5"/>
  <c r="HH5"/>
  <c r="GZ5"/>
  <c r="GR5"/>
  <c r="AR378" i="5"/>
  <c r="AU425" s="1"/>
  <c r="HQ4" i="4"/>
  <c r="HM4"/>
  <c r="HI4"/>
  <c r="HE4"/>
  <c r="HA4"/>
  <c r="GW4"/>
  <c r="GS4"/>
  <c r="GO4"/>
  <c r="AR284" i="5"/>
  <c r="AU298" s="1"/>
  <c r="FX4" i="4"/>
  <c r="FT4"/>
  <c r="FP4"/>
  <c r="FL4"/>
  <c r="FH4"/>
  <c r="FD4"/>
  <c r="EZ4"/>
  <c r="EV4"/>
  <c r="AR190" i="5"/>
  <c r="AU252" s="1"/>
  <c r="EE4" i="4"/>
  <c r="EA4"/>
  <c r="DW4"/>
  <c r="DS4"/>
  <c r="DO4"/>
  <c r="DK4"/>
  <c r="DG4"/>
  <c r="DC4"/>
  <c r="BE67"/>
  <c r="BI67"/>
  <c r="BM67"/>
  <c r="BQ67"/>
  <c r="BU67"/>
  <c r="BY67"/>
  <c r="CC67"/>
  <c r="CG67"/>
  <c r="CK67"/>
  <c r="BF92"/>
  <c r="BJ92"/>
  <c r="BN92"/>
  <c r="BR92"/>
  <c r="BV92"/>
  <c r="BZ92"/>
  <c r="CD92"/>
  <c r="CH92"/>
  <c r="CL92"/>
  <c r="BE12"/>
  <c r="BI12"/>
  <c r="BM12"/>
  <c r="BQ12"/>
  <c r="BU12"/>
  <c r="BY12"/>
  <c r="CC12"/>
  <c r="CG12"/>
  <c r="CK12"/>
  <c r="BE14"/>
  <c r="BI14"/>
  <c r="BM14"/>
  <c r="BQ14"/>
  <c r="BU14"/>
  <c r="BY14"/>
  <c r="CC14"/>
  <c r="CG14"/>
  <c r="CK14"/>
  <c r="BE29"/>
  <c r="BI29"/>
  <c r="BM29"/>
  <c r="BQ29"/>
  <c r="BU29"/>
  <c r="BY29"/>
  <c r="CC29"/>
  <c r="CG29"/>
  <c r="CK29"/>
  <c r="BF19"/>
  <c r="BJ19"/>
  <c r="BN19"/>
  <c r="BR19"/>
  <c r="BV19"/>
  <c r="BZ19"/>
  <c r="CD19"/>
  <c r="CH19"/>
  <c r="CL19"/>
  <c r="BE42"/>
  <c r="BI42"/>
  <c r="BM42"/>
  <c r="BQ42"/>
  <c r="BU42"/>
  <c r="BY42"/>
  <c r="CC42"/>
  <c r="CG42"/>
  <c r="CK42"/>
  <c r="CL4"/>
  <c r="CH4"/>
  <c r="CD4"/>
  <c r="BZ4"/>
  <c r="BV4"/>
  <c r="BR4"/>
  <c r="BN4"/>
  <c r="BF4"/>
  <c r="BJ4"/>
  <c r="BE11"/>
  <c r="BI11"/>
  <c r="BM11"/>
  <c r="BQ11"/>
  <c r="BU11"/>
  <c r="BY11"/>
  <c r="CC11"/>
  <c r="CG11"/>
  <c r="CK11"/>
  <c r="BE13"/>
  <c r="BI13"/>
  <c r="BM13"/>
  <c r="BQ13"/>
  <c r="BU13"/>
  <c r="BY13"/>
  <c r="CC13"/>
  <c r="CG13"/>
  <c r="CK13"/>
  <c r="BE10"/>
  <c r="BI10"/>
  <c r="BM10"/>
  <c r="BQ10"/>
  <c r="BU10"/>
  <c r="BY10"/>
  <c r="CC10"/>
  <c r="CG10"/>
  <c r="CK10"/>
  <c r="BF79"/>
  <c r="BJ79"/>
  <c r="BN79"/>
  <c r="BR79"/>
  <c r="BV79"/>
  <c r="BZ79"/>
  <c r="CD79"/>
  <c r="CH79"/>
  <c r="CL79"/>
  <c r="BF28"/>
  <c r="BJ28"/>
  <c r="BN28"/>
  <c r="BR28"/>
  <c r="BV28"/>
  <c r="BZ28"/>
  <c r="CD28"/>
  <c r="CH28"/>
  <c r="CL28"/>
  <c r="BF21"/>
  <c r="BJ21"/>
  <c r="BN21"/>
  <c r="BR21"/>
  <c r="BV21"/>
  <c r="BZ21"/>
  <c r="CD21"/>
  <c r="CH21"/>
  <c r="CL21"/>
  <c r="BF23"/>
  <c r="BJ23"/>
  <c r="BN23"/>
  <c r="BR23"/>
  <c r="BV23"/>
  <c r="BZ23"/>
  <c r="CD23"/>
  <c r="CH23"/>
  <c r="CL23"/>
  <c r="BF54"/>
  <c r="BJ54"/>
  <c r="BN54"/>
  <c r="BR54"/>
  <c r="BV54"/>
  <c r="BZ54"/>
  <c r="CD54"/>
  <c r="CH54"/>
  <c r="CL54"/>
  <c r="BE7"/>
  <c r="BI7"/>
  <c r="BM7"/>
  <c r="BQ7"/>
  <c r="BU7"/>
  <c r="BY7"/>
  <c r="CC7"/>
  <c r="CG7"/>
  <c r="CK7"/>
  <c r="BE9"/>
  <c r="BI9"/>
  <c r="BM9"/>
  <c r="BQ9"/>
  <c r="BU9"/>
  <c r="BY9"/>
  <c r="CC9"/>
  <c r="CG9"/>
  <c r="CK9"/>
  <c r="BE6"/>
  <c r="BI6"/>
  <c r="BM6"/>
  <c r="BQ6"/>
  <c r="BU6"/>
  <c r="BY6"/>
  <c r="CC6"/>
  <c r="CG6"/>
  <c r="CK6"/>
  <c r="BE15"/>
  <c r="BI15"/>
  <c r="BM15"/>
  <c r="BQ15"/>
  <c r="BU15"/>
  <c r="BY15"/>
  <c r="CC15"/>
  <c r="CG15"/>
  <c r="CK15"/>
  <c r="BF26"/>
  <c r="BJ26"/>
  <c r="BN26"/>
  <c r="BR26"/>
  <c r="BV26"/>
  <c r="BZ26"/>
  <c r="CD26"/>
  <c r="CH26"/>
  <c r="CL26"/>
  <c r="BF25"/>
  <c r="BJ25"/>
  <c r="BN25"/>
  <c r="BR25"/>
  <c r="BV25"/>
  <c r="BZ25"/>
  <c r="CD25"/>
  <c r="CH25"/>
  <c r="CL25"/>
  <c r="BF20"/>
  <c r="BJ20"/>
  <c r="BN20"/>
  <c r="BR20"/>
  <c r="BV20"/>
  <c r="BZ20"/>
  <c r="CD20"/>
  <c r="CH20"/>
  <c r="CL20"/>
  <c r="BF24"/>
  <c r="BJ24"/>
  <c r="BN24"/>
  <c r="BR24"/>
  <c r="BV24"/>
  <c r="BZ24"/>
  <c r="CD24"/>
  <c r="CH24"/>
  <c r="CL24"/>
  <c r="BF27"/>
  <c r="BJ27"/>
  <c r="BN27"/>
  <c r="BR27"/>
  <c r="BV27"/>
  <c r="BZ27"/>
  <c r="CD27"/>
  <c r="CH27"/>
  <c r="CL27"/>
  <c r="BF18"/>
  <c r="BJ18"/>
  <c r="BN18"/>
  <c r="BR18"/>
  <c r="BV18"/>
  <c r="BZ18"/>
  <c r="CD18"/>
  <c r="CH18"/>
  <c r="CL18"/>
  <c r="BF22"/>
  <c r="BJ22"/>
  <c r="BN22"/>
  <c r="BR22"/>
  <c r="BV22"/>
  <c r="BZ22"/>
  <c r="CD22"/>
  <c r="CH22"/>
  <c r="CL22"/>
  <c r="BE16"/>
  <c r="BI16"/>
  <c r="BM16"/>
  <c r="BQ16"/>
  <c r="BU16"/>
  <c r="BY16"/>
  <c r="CC16"/>
  <c r="CG16"/>
  <c r="CK16"/>
  <c r="BE8"/>
  <c r="BI8"/>
  <c r="BM8"/>
  <c r="BQ8"/>
  <c r="BU8"/>
  <c r="BY8"/>
  <c r="CC8"/>
  <c r="CG8"/>
  <c r="CK8"/>
  <c r="BE5"/>
  <c r="BI5"/>
  <c r="BM5"/>
  <c r="BQ5"/>
  <c r="BU5"/>
  <c r="BY5"/>
  <c r="CC5"/>
  <c r="CG5"/>
  <c r="CK5"/>
  <c r="F76" i="6"/>
  <c r="K76" s="1"/>
  <c r="F54"/>
  <c r="K54" s="1"/>
  <c r="F65"/>
  <c r="K65" s="1"/>
  <c r="AH52" i="2"/>
  <c r="AA52"/>
  <c r="T52"/>
  <c r="M52"/>
  <c r="AA79"/>
  <c r="AH79"/>
  <c r="M79"/>
  <c r="T79"/>
  <c r="AH36"/>
  <c r="AA36"/>
  <c r="T36"/>
  <c r="M36"/>
  <c r="AA5"/>
  <c r="AH5"/>
  <c r="T5"/>
  <c r="M5"/>
  <c r="AH20"/>
  <c r="AA20"/>
  <c r="T20"/>
  <c r="M20"/>
  <c r="AH68"/>
  <c r="AA68"/>
  <c r="T68"/>
  <c r="M68"/>
  <c r="K77" i="5"/>
  <c r="O77"/>
  <c r="S77"/>
  <c r="W77"/>
  <c r="AA77"/>
  <c r="M66"/>
  <c r="U66"/>
  <c r="HU27" i="4"/>
  <c r="BM19" i="6"/>
  <c r="BO19" s="1"/>
  <c r="BJ20"/>
  <c r="L3" i="12"/>
  <c r="V3" s="1"/>
  <c r="BO33" i="6"/>
  <c r="BJ51"/>
  <c r="BM51" s="1"/>
  <c r="BO51" s="1"/>
  <c r="BJ35"/>
  <c r="BM35" s="1"/>
  <c r="BO35" s="1"/>
  <c r="BJ77"/>
  <c r="BM77" s="1"/>
  <c r="BO77" s="1"/>
  <c r="BJ66"/>
  <c r="BM66" s="1"/>
  <c r="BO66" s="1"/>
  <c r="F104" i="5"/>
  <c r="F106"/>
  <c r="F108"/>
  <c r="L140" s="1"/>
  <c r="F100"/>
  <c r="D104" s="1"/>
  <c r="F97"/>
  <c r="D98" s="1"/>
  <c r="AR171"/>
  <c r="F99"/>
  <c r="D102" s="1"/>
  <c r="F101"/>
  <c r="I175" s="1"/>
  <c r="F98"/>
  <c r="D100" s="1"/>
  <c r="F107"/>
  <c r="AR96"/>
  <c r="AU165" s="1"/>
  <c r="F103"/>
  <c r="J175" s="1"/>
  <c r="F105"/>
  <c r="F102"/>
  <c r="D108" s="1"/>
  <c r="AR184"/>
  <c r="F159"/>
  <c r="AR146"/>
  <c r="F134"/>
  <c r="T167" s="1"/>
  <c r="AP130"/>
  <c r="AP128"/>
  <c r="AR120"/>
  <c r="AR113"/>
  <c r="AP118" s="1"/>
  <c r="AR115"/>
  <c r="AP122" s="1"/>
  <c r="F121"/>
  <c r="P167" s="1"/>
  <c r="AR117"/>
  <c r="AR119"/>
  <c r="AR110"/>
  <c r="AP112" s="1"/>
  <c r="AR114"/>
  <c r="AP120" s="1"/>
  <c r="AP119" s="1"/>
  <c r="AR118"/>
  <c r="AR111"/>
  <c r="AP114" s="1"/>
  <c r="AR112"/>
  <c r="AP116" s="1"/>
  <c r="AR116"/>
  <c r="BA169" s="1"/>
  <c r="AP322"/>
  <c r="CQ17" i="4"/>
  <c r="CP28"/>
  <c r="D123" i="5"/>
  <c r="AP303"/>
  <c r="EI19" i="4"/>
  <c r="GB25"/>
  <c r="AP207" i="5"/>
  <c r="BO452"/>
  <c r="BK452"/>
  <c r="BG452"/>
  <c r="BC452"/>
  <c r="AY452"/>
  <c r="BP452"/>
  <c r="BL452"/>
  <c r="BH452"/>
  <c r="BD452"/>
  <c r="AZ452"/>
  <c r="BQ452"/>
  <c r="BM452"/>
  <c r="BI452"/>
  <c r="BE452"/>
  <c r="BA452"/>
  <c r="BO264"/>
  <c r="BK264"/>
  <c r="BG264"/>
  <c r="BC264"/>
  <c r="AY264"/>
  <c r="BP264"/>
  <c r="BL264"/>
  <c r="BH264"/>
  <c r="BD264"/>
  <c r="AZ264"/>
  <c r="BQ264"/>
  <c r="BM264"/>
  <c r="BI264"/>
  <c r="BE264"/>
  <c r="BA264"/>
  <c r="D200"/>
  <c r="I269"/>
  <c r="D388"/>
  <c r="I457"/>
  <c r="BL347"/>
  <c r="BH347"/>
  <c r="BD347"/>
  <c r="AZ347"/>
  <c r="BK347"/>
  <c r="BG347"/>
  <c r="BC347"/>
  <c r="AY347"/>
  <c r="AU347"/>
  <c r="BM347"/>
  <c r="BI347"/>
  <c r="BE347"/>
  <c r="BA347"/>
  <c r="BK253"/>
  <c r="BG253"/>
  <c r="BC253"/>
  <c r="AY253"/>
  <c r="BL253"/>
  <c r="BH253"/>
  <c r="BD253"/>
  <c r="AZ253"/>
  <c r="BM253"/>
  <c r="BI253"/>
  <c r="BE253"/>
  <c r="BA253"/>
  <c r="O457"/>
  <c r="P449"/>
  <c r="P355"/>
  <c r="O363"/>
  <c r="P356"/>
  <c r="P353"/>
  <c r="P345"/>
  <c r="AP313"/>
  <c r="AZ363"/>
  <c r="BA355"/>
  <c r="BA353"/>
  <c r="BA354"/>
  <c r="BA345"/>
  <c r="BA356"/>
  <c r="AP219"/>
  <c r="AP217" s="1"/>
  <c r="AP218" s="1"/>
  <c r="AZ269"/>
  <c r="BA261"/>
  <c r="BA262"/>
  <c r="BA259"/>
  <c r="BA251"/>
  <c r="BA260"/>
  <c r="BC315"/>
  <c r="AY315"/>
  <c r="AU315"/>
  <c r="BD315"/>
  <c r="BE315"/>
  <c r="BA315"/>
  <c r="AZ315"/>
  <c r="T449"/>
  <c r="S457"/>
  <c r="S363"/>
  <c r="T355"/>
  <c r="T345"/>
  <c r="T356"/>
  <c r="T353"/>
  <c r="AP214"/>
  <c r="AP215" s="1"/>
  <c r="AY269"/>
  <c r="AZ261"/>
  <c r="AZ262"/>
  <c r="AZ259"/>
  <c r="AZ260"/>
  <c r="AZ251"/>
  <c r="BG237"/>
  <c r="BC237"/>
  <c r="AY237"/>
  <c r="AU237"/>
  <c r="BH237"/>
  <c r="BD237"/>
  <c r="AZ237"/>
  <c r="BI237"/>
  <c r="BE237"/>
  <c r="BA237"/>
  <c r="BH425"/>
  <c r="BD425"/>
  <c r="AZ425"/>
  <c r="BG425"/>
  <c r="BC425"/>
  <c r="AY425"/>
  <c r="BI425"/>
  <c r="BE425"/>
  <c r="BA425"/>
  <c r="K269"/>
  <c r="L261"/>
  <c r="L251"/>
  <c r="L262"/>
  <c r="L259"/>
  <c r="L252"/>
  <c r="L260"/>
  <c r="L263"/>
  <c r="L236"/>
  <c r="L249"/>
  <c r="K363"/>
  <c r="L355"/>
  <c r="L345"/>
  <c r="L356"/>
  <c r="L353"/>
  <c r="AP378"/>
  <c r="AS378" s="1"/>
  <c r="AU448"/>
  <c r="AU439"/>
  <c r="AP96"/>
  <c r="AU167"/>
  <c r="AU157"/>
  <c r="K449"/>
  <c r="K355"/>
  <c r="K356"/>
  <c r="K353"/>
  <c r="K345"/>
  <c r="AZ298"/>
  <c r="AY298"/>
  <c r="BA298"/>
  <c r="BK344"/>
  <c r="BG344"/>
  <c r="BC344"/>
  <c r="AY344"/>
  <c r="BL344"/>
  <c r="BD344"/>
  <c r="BM344"/>
  <c r="BI344"/>
  <c r="BE344"/>
  <c r="BA344"/>
  <c r="BH344"/>
  <c r="AZ344"/>
  <c r="BK250"/>
  <c r="BG250"/>
  <c r="BC250"/>
  <c r="AY250"/>
  <c r="AU250"/>
  <c r="BL250"/>
  <c r="BH250"/>
  <c r="BD250"/>
  <c r="BM250"/>
  <c r="BI250"/>
  <c r="BE250"/>
  <c r="BA250"/>
  <c r="AZ250"/>
  <c r="AP423"/>
  <c r="AS423" s="1"/>
  <c r="AS422"/>
  <c r="AP111"/>
  <c r="BK437"/>
  <c r="BG437"/>
  <c r="BC437"/>
  <c r="AY437"/>
  <c r="AU437"/>
  <c r="BH437"/>
  <c r="AZ437"/>
  <c r="BM437"/>
  <c r="BI437"/>
  <c r="BE437"/>
  <c r="BA437"/>
  <c r="BL437"/>
  <c r="BD437"/>
  <c r="BI155"/>
  <c r="BA155"/>
  <c r="BL155"/>
  <c r="BD155"/>
  <c r="BG155"/>
  <c r="AY155"/>
  <c r="BM155"/>
  <c r="BE155"/>
  <c r="BH155"/>
  <c r="AZ155"/>
  <c r="BK155"/>
  <c r="BC155"/>
  <c r="AU155"/>
  <c r="I448"/>
  <c r="K448"/>
  <c r="M448"/>
  <c r="O448"/>
  <c r="Q448"/>
  <c r="S448"/>
  <c r="U448"/>
  <c r="Y448"/>
  <c r="AC448"/>
  <c r="W448"/>
  <c r="AA448"/>
  <c r="AE448"/>
  <c r="L448"/>
  <c r="P448"/>
  <c r="T448"/>
  <c r="AP329"/>
  <c r="AS329" s="1"/>
  <c r="AS328"/>
  <c r="AS140"/>
  <c r="AP141"/>
  <c r="AS141" s="1"/>
  <c r="AS96"/>
  <c r="AP311"/>
  <c r="AP312" s="1"/>
  <c r="D383"/>
  <c r="AP399"/>
  <c r="AP211"/>
  <c r="D381"/>
  <c r="AU142"/>
  <c r="AZ169"/>
  <c r="AU158"/>
  <c r="AZ158"/>
  <c r="D379"/>
  <c r="G379" s="1"/>
  <c r="K343"/>
  <c r="T343"/>
  <c r="L343"/>
  <c r="K204"/>
  <c r="L204"/>
  <c r="BA330"/>
  <c r="AZ330"/>
  <c r="BA357"/>
  <c r="D191"/>
  <c r="G191" s="1"/>
  <c r="AS110"/>
  <c r="D213"/>
  <c r="T354"/>
  <c r="L354"/>
  <c r="K354"/>
  <c r="P447"/>
  <c r="P234"/>
  <c r="AU236"/>
  <c r="AU424"/>
  <c r="AU263"/>
  <c r="AU451"/>
  <c r="AP299"/>
  <c r="AS299" s="1"/>
  <c r="D285"/>
  <c r="G285" s="1"/>
  <c r="AP136"/>
  <c r="BA346"/>
  <c r="AZ252"/>
  <c r="BO358"/>
  <c r="BK358"/>
  <c r="BG358"/>
  <c r="BC358"/>
  <c r="AY358"/>
  <c r="AU358"/>
  <c r="BP358"/>
  <c r="BL358"/>
  <c r="BH358"/>
  <c r="BD358"/>
  <c r="AZ358"/>
  <c r="BQ358"/>
  <c r="BM358"/>
  <c r="BI358"/>
  <c r="BE358"/>
  <c r="BA358"/>
  <c r="D294"/>
  <c r="I363"/>
  <c r="BL441"/>
  <c r="BH441"/>
  <c r="BD441"/>
  <c r="AZ441"/>
  <c r="BK441"/>
  <c r="BG441"/>
  <c r="BC441"/>
  <c r="AY441"/>
  <c r="AU441"/>
  <c r="BM441"/>
  <c r="BI441"/>
  <c r="BE441"/>
  <c r="BA441"/>
  <c r="P261"/>
  <c r="O269"/>
  <c r="P262"/>
  <c r="P259"/>
  <c r="P251"/>
  <c r="P263"/>
  <c r="P236"/>
  <c r="P260"/>
  <c r="P249"/>
  <c r="P252"/>
  <c r="AP113"/>
  <c r="AP407"/>
  <c r="AP405" s="1"/>
  <c r="AP406" s="1"/>
  <c r="AZ457"/>
  <c r="BA449"/>
  <c r="BA439"/>
  <c r="BA447"/>
  <c r="BA448"/>
  <c r="BA450"/>
  <c r="AZ175"/>
  <c r="BA167"/>
  <c r="BA157"/>
  <c r="BC221"/>
  <c r="AY221"/>
  <c r="AU221"/>
  <c r="BD221"/>
  <c r="AZ221"/>
  <c r="BE221"/>
  <c r="BA221"/>
  <c r="BD409"/>
  <c r="AZ409"/>
  <c r="BC409"/>
  <c r="AY409"/>
  <c r="AU409"/>
  <c r="BE409"/>
  <c r="BA409"/>
  <c r="S269"/>
  <c r="T261"/>
  <c r="T262"/>
  <c r="T251"/>
  <c r="T259"/>
  <c r="T252"/>
  <c r="T260"/>
  <c r="T263"/>
  <c r="T236"/>
  <c r="T249"/>
  <c r="AP402"/>
  <c r="AP403" s="1"/>
  <c r="AY457"/>
  <c r="AZ449"/>
  <c r="AZ447"/>
  <c r="AZ439"/>
  <c r="AZ448"/>
  <c r="AZ450"/>
  <c r="AP308"/>
  <c r="AP309" s="1"/>
  <c r="AY363"/>
  <c r="AZ355"/>
  <c r="AZ353"/>
  <c r="AZ345"/>
  <c r="AZ354"/>
  <c r="AZ356"/>
  <c r="BH331"/>
  <c r="BD331"/>
  <c r="AZ331"/>
  <c r="BG331"/>
  <c r="BC331"/>
  <c r="AY331"/>
  <c r="AU331"/>
  <c r="BI331"/>
  <c r="BE331"/>
  <c r="BA331"/>
  <c r="L449"/>
  <c r="K457"/>
  <c r="AP190"/>
  <c r="AU261"/>
  <c r="AU262"/>
  <c r="AU259"/>
  <c r="AU251"/>
  <c r="AU260"/>
  <c r="AP284"/>
  <c r="AU345"/>
  <c r="AU353"/>
  <c r="K261"/>
  <c r="K262"/>
  <c r="K259"/>
  <c r="K251"/>
  <c r="K263"/>
  <c r="K236"/>
  <c r="K252"/>
  <c r="K260"/>
  <c r="K249"/>
  <c r="L235"/>
  <c r="P235"/>
  <c r="T235"/>
  <c r="K235"/>
  <c r="O235"/>
  <c r="S235"/>
  <c r="W235"/>
  <c r="I235"/>
  <c r="M235"/>
  <c r="Q235"/>
  <c r="U235"/>
  <c r="T219"/>
  <c r="J313"/>
  <c r="L219"/>
  <c r="P219"/>
  <c r="K219"/>
  <c r="O219"/>
  <c r="S219"/>
  <c r="I219"/>
  <c r="M219"/>
  <c r="Q219"/>
  <c r="AZ392"/>
  <c r="AY392"/>
  <c r="AU392"/>
  <c r="BA392"/>
  <c r="BL343"/>
  <c r="BH343"/>
  <c r="BD343"/>
  <c r="AZ343"/>
  <c r="BK343"/>
  <c r="BG343"/>
  <c r="BC343"/>
  <c r="AY343"/>
  <c r="BM343"/>
  <c r="BI343"/>
  <c r="BE343"/>
  <c r="BA343"/>
  <c r="BK249"/>
  <c r="BG249"/>
  <c r="BC249"/>
  <c r="AY249"/>
  <c r="AU249"/>
  <c r="BL249"/>
  <c r="BH249"/>
  <c r="AZ249"/>
  <c r="BM249"/>
  <c r="BI249"/>
  <c r="BE249"/>
  <c r="BA249"/>
  <c r="BD249"/>
  <c r="Y437"/>
  <c r="U437"/>
  <c r="Q437"/>
  <c r="M437"/>
  <c r="I437"/>
  <c r="L437"/>
  <c r="T437"/>
  <c r="AA437"/>
  <c r="W437"/>
  <c r="S437"/>
  <c r="O437"/>
  <c r="K437"/>
  <c r="P437"/>
  <c r="P298"/>
  <c r="I298"/>
  <c r="M298"/>
  <c r="K298"/>
  <c r="O298"/>
  <c r="L298"/>
  <c r="AP235"/>
  <c r="AS235" s="1"/>
  <c r="AS234"/>
  <c r="BK438"/>
  <c r="BG438"/>
  <c r="BC438"/>
  <c r="AY438"/>
  <c r="AU438"/>
  <c r="BH438"/>
  <c r="AZ438"/>
  <c r="BM438"/>
  <c r="BI438"/>
  <c r="BE438"/>
  <c r="BA438"/>
  <c r="BL438"/>
  <c r="BD438"/>
  <c r="BI156"/>
  <c r="BL156"/>
  <c r="BD156"/>
  <c r="BG156"/>
  <c r="AY156"/>
  <c r="BM156"/>
  <c r="BE156"/>
  <c r="BH156"/>
  <c r="BK156"/>
  <c r="BC156"/>
  <c r="AU156"/>
  <c r="I328"/>
  <c r="M328"/>
  <c r="Q328"/>
  <c r="U328"/>
  <c r="K328"/>
  <c r="O328"/>
  <c r="S328"/>
  <c r="W328"/>
  <c r="L328"/>
  <c r="P328"/>
  <c r="T328"/>
  <c r="J438"/>
  <c r="I344"/>
  <c r="M344"/>
  <c r="Q344"/>
  <c r="U344"/>
  <c r="Y344"/>
  <c r="K344"/>
  <c r="O344"/>
  <c r="S344"/>
  <c r="W344"/>
  <c r="AA344"/>
  <c r="L344"/>
  <c r="P344"/>
  <c r="T344"/>
  <c r="EI26" i="4"/>
  <c r="GB19"/>
  <c r="CP19"/>
  <c r="AS284" i="5"/>
  <c r="AP307"/>
  <c r="AP213"/>
  <c r="HV38" i="4"/>
  <c r="EI4"/>
  <c r="D195" i="5"/>
  <c r="D289"/>
  <c r="AS111"/>
  <c r="BA111" s="1"/>
  <c r="AP209"/>
  <c r="AP397"/>
  <c r="AP305"/>
  <c r="AP395"/>
  <c r="AP301"/>
  <c r="D199"/>
  <c r="D193"/>
  <c r="D287"/>
  <c r="AZ142"/>
  <c r="AU169"/>
  <c r="P343"/>
  <c r="P204"/>
  <c r="AU330"/>
  <c r="AP205"/>
  <c r="AS205" s="1"/>
  <c r="AU440"/>
  <c r="AZ440"/>
  <c r="AS204"/>
  <c r="P354"/>
  <c r="K447"/>
  <c r="T447"/>
  <c r="L447"/>
  <c r="K234"/>
  <c r="T234"/>
  <c r="L234"/>
  <c r="T250"/>
  <c r="L250"/>
  <c r="BA236"/>
  <c r="AZ236"/>
  <c r="BA424"/>
  <c r="AZ424"/>
  <c r="BA263"/>
  <c r="AZ263"/>
  <c r="BA451"/>
  <c r="AZ451"/>
  <c r="AP393"/>
  <c r="AS393" s="1"/>
  <c r="AP138"/>
  <c r="AP139" s="1"/>
  <c r="AZ346"/>
  <c r="BA252"/>
  <c r="GC38" i="4"/>
  <c r="CQ66"/>
  <c r="EJ66"/>
  <c r="BE34" i="5"/>
  <c r="BA34"/>
  <c r="AW34"/>
  <c r="BF34"/>
  <c r="BB34"/>
  <c r="AX34"/>
  <c r="BC34"/>
  <c r="AY34"/>
  <c r="AU34"/>
  <c r="BD34"/>
  <c r="AZ34"/>
  <c r="AV34"/>
  <c r="BQ170"/>
  <c r="BM170"/>
  <c r="BI170"/>
  <c r="BE170"/>
  <c r="BO170"/>
  <c r="BK170"/>
  <c r="BG170"/>
  <c r="BC170"/>
  <c r="AY170"/>
  <c r="AU170"/>
  <c r="BP170"/>
  <c r="BL170"/>
  <c r="BH170"/>
  <c r="BD170"/>
  <c r="AZ170"/>
  <c r="X73"/>
  <c r="X81"/>
  <c r="X74"/>
  <c r="X63"/>
  <c r="X71"/>
  <c r="X64"/>
  <c r="X75"/>
  <c r="X72"/>
  <c r="X61"/>
  <c r="X48"/>
  <c r="X46"/>
  <c r="X65"/>
  <c r="X62"/>
  <c r="X49"/>
  <c r="X76"/>
  <c r="D106"/>
  <c r="AP12"/>
  <c r="AP13" s="1"/>
  <c r="AU81"/>
  <c r="AV73"/>
  <c r="AV74"/>
  <c r="AV72"/>
  <c r="AV63"/>
  <c r="AV71"/>
  <c r="AV75"/>
  <c r="AV64"/>
  <c r="AV48"/>
  <c r="BA18"/>
  <c r="AW18"/>
  <c r="BB18"/>
  <c r="AX18"/>
  <c r="AY18"/>
  <c r="AU18"/>
  <c r="AZ18"/>
  <c r="AV18"/>
  <c r="O175"/>
  <c r="P168"/>
  <c r="P157"/>
  <c r="P169"/>
  <c r="P158"/>
  <c r="BE127"/>
  <c r="BC127"/>
  <c r="AY127"/>
  <c r="AU127"/>
  <c r="BD127"/>
  <c r="AZ127"/>
  <c r="S175"/>
  <c r="T168"/>
  <c r="T158"/>
  <c r="T166"/>
  <c r="T142"/>
  <c r="BI50"/>
  <c r="BE50"/>
  <c r="BA50"/>
  <c r="AW50"/>
  <c r="BF50"/>
  <c r="BB50"/>
  <c r="AX50"/>
  <c r="BG50"/>
  <c r="BC50"/>
  <c r="AY50"/>
  <c r="AU50"/>
  <c r="BH50"/>
  <c r="BD50"/>
  <c r="AZ50"/>
  <c r="AV50"/>
  <c r="K167"/>
  <c r="K165"/>
  <c r="K166"/>
  <c r="K158"/>
  <c r="K155"/>
  <c r="AV81"/>
  <c r="AW73"/>
  <c r="AW63"/>
  <c r="AW74"/>
  <c r="AW72"/>
  <c r="AW71"/>
  <c r="AW75"/>
  <c r="AW48"/>
  <c r="AW64"/>
  <c r="T32"/>
  <c r="P32"/>
  <c r="L32"/>
  <c r="S32"/>
  <c r="Q32"/>
  <c r="O32"/>
  <c r="M32"/>
  <c r="K32"/>
  <c r="I32"/>
  <c r="L2"/>
  <c r="K2"/>
  <c r="I2"/>
  <c r="J111"/>
  <c r="P17"/>
  <c r="L17"/>
  <c r="O17"/>
  <c r="M17"/>
  <c r="K17"/>
  <c r="I17"/>
  <c r="BA17"/>
  <c r="AW17"/>
  <c r="BB17"/>
  <c r="AX17"/>
  <c r="AY17"/>
  <c r="AU17"/>
  <c r="AZ17"/>
  <c r="AV17"/>
  <c r="BI47"/>
  <c r="BE47"/>
  <c r="BA47"/>
  <c r="AW47"/>
  <c r="BF47"/>
  <c r="BB47"/>
  <c r="AX47"/>
  <c r="BG47"/>
  <c r="BC47"/>
  <c r="AY47"/>
  <c r="AU47"/>
  <c r="BH47"/>
  <c r="BD47"/>
  <c r="AZ47"/>
  <c r="AV47"/>
  <c r="AS2"/>
  <c r="AP3"/>
  <c r="AS3" s="1"/>
  <c r="T141"/>
  <c r="L141"/>
  <c r="W141"/>
  <c r="S141"/>
  <c r="O141"/>
  <c r="K141"/>
  <c r="U141"/>
  <c r="Q141"/>
  <c r="M141"/>
  <c r="I141"/>
  <c r="S125"/>
  <c r="O125"/>
  <c r="T125"/>
  <c r="L125"/>
  <c r="Q125"/>
  <c r="M125"/>
  <c r="I125"/>
  <c r="D99"/>
  <c r="P143"/>
  <c r="P170"/>
  <c r="BB62"/>
  <c r="AW62"/>
  <c r="BB16"/>
  <c r="BB76"/>
  <c r="X77"/>
  <c r="AV49"/>
  <c r="AX49"/>
  <c r="BF49"/>
  <c r="AW49"/>
  <c r="BB65"/>
  <c r="AW65"/>
  <c r="L127"/>
  <c r="K140"/>
  <c r="K159"/>
  <c r="AV61"/>
  <c r="P156"/>
  <c r="AW33"/>
  <c r="AU96"/>
  <c r="BM66"/>
  <c r="BI66"/>
  <c r="BE66"/>
  <c r="BA66"/>
  <c r="AW66"/>
  <c r="BF66"/>
  <c r="BB66"/>
  <c r="AX66"/>
  <c r="BK66"/>
  <c r="BG66"/>
  <c r="BC66"/>
  <c r="AY66"/>
  <c r="AU66"/>
  <c r="BL66"/>
  <c r="BH66"/>
  <c r="BD66"/>
  <c r="AZ66"/>
  <c r="AV66"/>
  <c r="BM159"/>
  <c r="BI159"/>
  <c r="BE159"/>
  <c r="BA159"/>
  <c r="BL159"/>
  <c r="BH159"/>
  <c r="BD159"/>
  <c r="AZ159"/>
  <c r="BK159"/>
  <c r="BG159"/>
  <c r="BC159"/>
  <c r="AY159"/>
  <c r="AU159"/>
  <c r="BA81"/>
  <c r="BB73"/>
  <c r="BB72"/>
  <c r="BB63"/>
  <c r="BB71"/>
  <c r="BB74"/>
  <c r="BB48"/>
  <c r="BB75"/>
  <c r="BB64"/>
  <c r="BQ77"/>
  <c r="BM77"/>
  <c r="BI77"/>
  <c r="BE77"/>
  <c r="BA77"/>
  <c r="AW77"/>
  <c r="BF77"/>
  <c r="BB77"/>
  <c r="AX77"/>
  <c r="BO77"/>
  <c r="BK77"/>
  <c r="BG77"/>
  <c r="BC77"/>
  <c r="AY77"/>
  <c r="AU77"/>
  <c r="BP77"/>
  <c r="BL77"/>
  <c r="BH77"/>
  <c r="BD77"/>
  <c r="AZ77"/>
  <c r="AV77"/>
  <c r="BE81"/>
  <c r="BF73"/>
  <c r="BF74"/>
  <c r="BF72"/>
  <c r="BF63"/>
  <c r="BF71"/>
  <c r="BF75"/>
  <c r="BF64"/>
  <c r="BF48"/>
  <c r="BI143"/>
  <c r="BE143"/>
  <c r="BH143"/>
  <c r="BD143"/>
  <c r="AZ143"/>
  <c r="BG143"/>
  <c r="BC143"/>
  <c r="AY143"/>
  <c r="AU143"/>
  <c r="L167"/>
  <c r="K175"/>
  <c r="L157"/>
  <c r="L168"/>
  <c r="L165"/>
  <c r="L158"/>
  <c r="L155"/>
  <c r="L166"/>
  <c r="L169"/>
  <c r="L142"/>
  <c r="AW81"/>
  <c r="AX73"/>
  <c r="AX74"/>
  <c r="AX72"/>
  <c r="AX63"/>
  <c r="AX71"/>
  <c r="AX75"/>
  <c r="AX64"/>
  <c r="AX48"/>
  <c r="BI46"/>
  <c r="BE46"/>
  <c r="BA46"/>
  <c r="AW46"/>
  <c r="BF46"/>
  <c r="BB46"/>
  <c r="AX46"/>
  <c r="BG46"/>
  <c r="BC46"/>
  <c r="AY46"/>
  <c r="AU46"/>
  <c r="BH46"/>
  <c r="BD46"/>
  <c r="AZ46"/>
  <c r="AV46"/>
  <c r="AP32"/>
  <c r="AS32" s="1"/>
  <c r="AS31"/>
  <c r="AP7"/>
  <c r="D101"/>
  <c r="CP21" i="4"/>
  <c r="AS16"/>
  <c r="AP11" i="5"/>
  <c r="AP5"/>
  <c r="L143"/>
  <c r="L110"/>
  <c r="L170"/>
  <c r="K170"/>
  <c r="AV62"/>
  <c r="AX62"/>
  <c r="BF62"/>
  <c r="AV16"/>
  <c r="AX16"/>
  <c r="AW16"/>
  <c r="AV76"/>
  <c r="AX76"/>
  <c r="BF76"/>
  <c r="AW76"/>
  <c r="BB49"/>
  <c r="X50"/>
  <c r="D97"/>
  <c r="G97" s="1"/>
  <c r="AV65"/>
  <c r="AX65"/>
  <c r="BF65"/>
  <c r="D119"/>
  <c r="D13"/>
  <c r="K127"/>
  <c r="L159"/>
  <c r="BB61"/>
  <c r="AW61"/>
  <c r="L156"/>
  <c r="X47"/>
  <c r="AV33"/>
  <c r="AX33"/>
  <c r="BF33"/>
  <c r="X66"/>
  <c r="HV40" i="4"/>
  <c r="GC39"/>
  <c r="GC35"/>
  <c r="HV35"/>
  <c r="HV36"/>
  <c r="M67"/>
  <c r="AC67"/>
  <c r="BA67"/>
  <c r="Y67"/>
  <c r="AO67"/>
  <c r="AR441" i="5"/>
  <c r="U67" i="4"/>
  <c r="AK67"/>
  <c r="Q67"/>
  <c r="AG67"/>
  <c r="AR253" i="5"/>
  <c r="AR347"/>
  <c r="T55" i="4"/>
  <c r="AJ55"/>
  <c r="P55"/>
  <c r="AF55"/>
  <c r="F335" i="5"/>
  <c r="F241"/>
  <c r="L55" i="4"/>
  <c r="AB55"/>
  <c r="AR53" i="5"/>
  <c r="X55" i="4"/>
  <c r="AN55"/>
  <c r="AZ55"/>
  <c r="F429" i="5"/>
  <c r="U7" i="4"/>
  <c r="AK7"/>
  <c r="BA7"/>
  <c r="Y7"/>
  <c r="AO7"/>
  <c r="M7"/>
  <c r="AC7"/>
  <c r="AR287" i="5"/>
  <c r="AP290" s="1"/>
  <c r="Q7" i="4"/>
  <c r="AG7"/>
  <c r="Y12"/>
  <c r="AO12"/>
  <c r="U12"/>
  <c r="AK12"/>
  <c r="AR292" i="5"/>
  <c r="Q12" i="4"/>
  <c r="AG12"/>
  <c r="M12"/>
  <c r="AC12"/>
  <c r="BA12"/>
  <c r="M9"/>
  <c r="AC9"/>
  <c r="Q9"/>
  <c r="AG9"/>
  <c r="AR195" i="5"/>
  <c r="AV250" s="1"/>
  <c r="U9" i="4"/>
  <c r="AK9"/>
  <c r="BA9"/>
  <c r="Y9"/>
  <c r="AO9"/>
  <c r="AR289" i="5"/>
  <c r="M6" i="4"/>
  <c r="AC6"/>
  <c r="Q6"/>
  <c r="AG6"/>
  <c r="BA6"/>
  <c r="AR192" i="5"/>
  <c r="AP194" s="1"/>
  <c r="U6" i="4"/>
  <c r="AK6"/>
  <c r="Y6"/>
  <c r="AO6"/>
  <c r="AR286" i="5"/>
  <c r="AP288" s="1"/>
  <c r="Q15" i="4"/>
  <c r="AG15"/>
  <c r="M15"/>
  <c r="AC15"/>
  <c r="BA15"/>
  <c r="AR389" i="5"/>
  <c r="Y15" i="4"/>
  <c r="AO15"/>
  <c r="U15"/>
  <c r="AK15"/>
  <c r="AR295" i="5"/>
  <c r="AR294"/>
  <c r="AR388"/>
  <c r="AG14" i="4"/>
  <c r="U14"/>
  <c r="Q14"/>
  <c r="AO14"/>
  <c r="BA14"/>
  <c r="AR200" i="5"/>
  <c r="M14" i="4"/>
  <c r="AK14"/>
  <c r="Y14"/>
  <c r="AC14"/>
  <c r="AN254" i="5"/>
  <c r="AS254" s="1"/>
  <c r="AN160"/>
  <c r="AS160" s="1"/>
  <c r="AN442"/>
  <c r="AS442" s="1"/>
  <c r="AN348"/>
  <c r="AS348" s="1"/>
  <c r="D70" i="2"/>
  <c r="B443" i="5"/>
  <c r="G443" s="1"/>
  <c r="E69" i="2"/>
  <c r="B161" i="5"/>
  <c r="G161" s="1"/>
  <c r="B255"/>
  <c r="G255" s="1"/>
  <c r="B349"/>
  <c r="G349" s="1"/>
  <c r="BA29" i="4"/>
  <c r="Q29"/>
  <c r="AG29"/>
  <c r="AR403" i="5"/>
  <c r="BB452" s="1"/>
  <c r="U29" i="4"/>
  <c r="AK29"/>
  <c r="AR215" i="5"/>
  <c r="BB264" s="1"/>
  <c r="Y29" i="4"/>
  <c r="AO29"/>
  <c r="M29"/>
  <c r="AC29"/>
  <c r="AR309" i="5"/>
  <c r="E42" i="6"/>
  <c r="J31"/>
  <c r="E75"/>
  <c r="J75" s="1"/>
  <c r="R75" s="1"/>
  <c r="E64"/>
  <c r="J64" s="1"/>
  <c r="R64" s="1"/>
  <c r="E53"/>
  <c r="J53" s="1"/>
  <c r="R53" s="1"/>
  <c r="F266" i="5"/>
  <c r="P80" i="4"/>
  <c r="AF80"/>
  <c r="F454" i="5"/>
  <c r="T80" i="4"/>
  <c r="AJ80"/>
  <c r="AR78" i="5"/>
  <c r="X80" i="4"/>
  <c r="AN80"/>
  <c r="F360" i="5"/>
  <c r="L80" i="4"/>
  <c r="AB80"/>
  <c r="AZ80"/>
  <c r="AN97" i="5"/>
  <c r="AN379"/>
  <c r="AN285"/>
  <c r="AN191"/>
  <c r="D81" i="2"/>
  <c r="B454" i="5"/>
  <c r="G454" s="1"/>
  <c r="B266"/>
  <c r="G266" s="1"/>
  <c r="B360"/>
  <c r="G360" s="1"/>
  <c r="E80" i="2"/>
  <c r="B172" i="5"/>
  <c r="G172" s="1"/>
  <c r="AR322"/>
  <c r="BA42" i="4"/>
  <c r="Q42"/>
  <c r="AG42"/>
  <c r="M42"/>
  <c r="AC42"/>
  <c r="AR416" i="5"/>
  <c r="BF437" s="1"/>
  <c r="AR228"/>
  <c r="Y42" i="4"/>
  <c r="AO42"/>
  <c r="U42"/>
  <c r="AK42"/>
  <c r="D54" i="2"/>
  <c r="B427" i="5"/>
  <c r="G427" s="1"/>
  <c r="B333"/>
  <c r="G333" s="1"/>
  <c r="B145"/>
  <c r="G145" s="1"/>
  <c r="E53" i="2"/>
  <c r="B239" i="5"/>
  <c r="G239" s="1"/>
  <c r="AN144"/>
  <c r="AS144" s="1"/>
  <c r="AN238"/>
  <c r="AS238" s="1"/>
  <c r="AN332"/>
  <c r="AS332" s="1"/>
  <c r="AN426"/>
  <c r="AS426" s="1"/>
  <c r="AR197"/>
  <c r="AW253" s="1"/>
  <c r="Y11" i="4"/>
  <c r="M11"/>
  <c r="U11"/>
  <c r="AO11"/>
  <c r="AR291" i="5"/>
  <c r="AW344" s="1"/>
  <c r="BA11" i="4"/>
  <c r="AR385" i="5"/>
  <c r="AW437" s="1"/>
  <c r="AG11" i="4"/>
  <c r="AK11"/>
  <c r="AC11"/>
  <c r="Q11"/>
  <c r="AR293" i="5"/>
  <c r="M13" i="4"/>
  <c r="AC13"/>
  <c r="Y13"/>
  <c r="AO13"/>
  <c r="AR199" i="5"/>
  <c r="BA13" i="4"/>
  <c r="AR387" i="5"/>
  <c r="U13" i="4"/>
  <c r="AK13"/>
  <c r="Q13"/>
  <c r="AG13"/>
  <c r="Y10"/>
  <c r="AO10"/>
  <c r="U10"/>
  <c r="AK10"/>
  <c r="AR196" i="5"/>
  <c r="AP202" s="1"/>
  <c r="AP203" s="1"/>
  <c r="Q10" i="4"/>
  <c r="AG10"/>
  <c r="M10"/>
  <c r="AC10"/>
  <c r="BA10"/>
  <c r="AR290" i="5"/>
  <c r="AP296" s="1"/>
  <c r="AP297" s="1"/>
  <c r="M5" i="4"/>
  <c r="AC5"/>
  <c r="Y5"/>
  <c r="AO5"/>
  <c r="BA5"/>
  <c r="AR285" i="5"/>
  <c r="AP286" s="1"/>
  <c r="AP287" s="1"/>
  <c r="U5" i="4"/>
  <c r="AK5"/>
  <c r="Q5"/>
  <c r="AG5"/>
  <c r="AR379" i="5"/>
  <c r="AP380" s="1"/>
  <c r="AT79" i="4"/>
  <c r="EI25"/>
  <c r="AS67"/>
  <c r="EI28"/>
  <c r="AT21"/>
  <c r="AT23"/>
  <c r="CP18"/>
  <c r="CQ38"/>
  <c r="GC66"/>
  <c r="AS12"/>
  <c r="AS15"/>
  <c r="AS14"/>
  <c r="GB4"/>
  <c r="CQ36"/>
  <c r="EJ34"/>
  <c r="GC34"/>
  <c r="HV31"/>
  <c r="CQ40"/>
  <c r="GC40"/>
  <c r="EI79"/>
  <c r="GB79"/>
  <c r="AT26"/>
  <c r="GB26"/>
  <c r="HU19"/>
  <c r="AT25"/>
  <c r="HU25"/>
  <c r="CP25"/>
  <c r="GB24"/>
  <c r="GC37"/>
  <c r="HV37"/>
  <c r="EJ33"/>
  <c r="HV39"/>
  <c r="CQ39"/>
  <c r="HV32"/>
  <c r="CQ32"/>
  <c r="AS42"/>
  <c r="GC17"/>
  <c r="HV17"/>
  <c r="EJ17"/>
  <c r="AT27"/>
  <c r="CP27"/>
  <c r="GB27"/>
  <c r="AT18"/>
  <c r="GB22"/>
  <c r="AS8"/>
  <c r="CP4"/>
  <c r="HU4"/>
  <c r="AS11"/>
  <c r="AS13"/>
  <c r="AS10"/>
  <c r="AN316" i="5"/>
  <c r="AS316" s="1"/>
  <c r="AN128"/>
  <c r="AN222"/>
  <c r="AS222" s="1"/>
  <c r="AN410"/>
  <c r="AS410" s="1"/>
  <c r="D38" i="2"/>
  <c r="B317" i="5"/>
  <c r="G317" s="1"/>
  <c r="E37" i="2"/>
  <c r="B223" i="5"/>
  <c r="G223" s="1"/>
  <c r="B129"/>
  <c r="G129" s="1"/>
  <c r="B411"/>
  <c r="G411" s="1"/>
  <c r="C81" i="4"/>
  <c r="G81" s="1"/>
  <c r="F79" i="5" s="1"/>
  <c r="D22" i="2"/>
  <c r="B113" i="5"/>
  <c r="B395"/>
  <c r="G395" s="1"/>
  <c r="B207"/>
  <c r="G207" s="1"/>
  <c r="E21" i="2"/>
  <c r="B301" i="5"/>
  <c r="G301" s="1"/>
  <c r="AN300"/>
  <c r="AS300" s="1"/>
  <c r="AN394"/>
  <c r="AS394" s="1"/>
  <c r="AN112"/>
  <c r="AS112" s="1"/>
  <c r="AN206"/>
  <c r="AS206" s="1"/>
  <c r="T93" i="4"/>
  <c r="AJ93"/>
  <c r="P93"/>
  <c r="AF93"/>
  <c r="L93"/>
  <c r="AB93"/>
  <c r="X93"/>
  <c r="AN93"/>
  <c r="AZ93"/>
  <c r="D7" i="2"/>
  <c r="B286" i="5"/>
  <c r="G286" s="1"/>
  <c r="E6" i="2"/>
  <c r="B380" i="5"/>
  <c r="G380" s="1"/>
  <c r="B192"/>
  <c r="G192" s="1"/>
  <c r="B98"/>
  <c r="AN453"/>
  <c r="AS453" s="1"/>
  <c r="AN359"/>
  <c r="AS359" s="1"/>
  <c r="AN265"/>
  <c r="AS265" s="1"/>
  <c r="AN171"/>
  <c r="AS171" s="1"/>
  <c r="Q16" i="4"/>
  <c r="AG16"/>
  <c r="M16"/>
  <c r="AC16"/>
  <c r="AR296" i="5"/>
  <c r="AX347" s="1"/>
  <c r="AR390"/>
  <c r="BA16" i="4"/>
  <c r="Y16"/>
  <c r="AO16"/>
  <c r="U16"/>
  <c r="AK16"/>
  <c r="AR202" i="5"/>
  <c r="AR194"/>
  <c r="AP198" s="1"/>
  <c r="Y8" i="4"/>
  <c r="AO8"/>
  <c r="BA8"/>
  <c r="U8"/>
  <c r="AK8"/>
  <c r="AR288" i="5"/>
  <c r="AP292" s="1"/>
  <c r="Q8" i="4"/>
  <c r="AG8"/>
  <c r="M8"/>
  <c r="AC8"/>
  <c r="HU79"/>
  <c r="CP79"/>
  <c r="CP26"/>
  <c r="HU20"/>
  <c r="GB20"/>
  <c r="EI20"/>
  <c r="HU24"/>
  <c r="CP24"/>
  <c r="EI24"/>
  <c r="EJ37"/>
  <c r="CQ37"/>
  <c r="GC33"/>
  <c r="HV33"/>
  <c r="CQ33"/>
  <c r="EJ39"/>
  <c r="EJ35"/>
  <c r="CQ35"/>
  <c r="EJ32"/>
  <c r="GC32"/>
  <c r="CQ41"/>
  <c r="AT92"/>
  <c r="CP92"/>
  <c r="AT28"/>
  <c r="HU28"/>
  <c r="GB21"/>
  <c r="HU21"/>
  <c r="GB23"/>
  <c r="EI23"/>
  <c r="EI27"/>
  <c r="EI18"/>
  <c r="CP22"/>
  <c r="HU22"/>
  <c r="EI22"/>
  <c r="AT54"/>
  <c r="CP54"/>
  <c r="AS7"/>
  <c r="AS9"/>
  <c r="AS6"/>
  <c r="AS29"/>
  <c r="HU26"/>
  <c r="AT19"/>
  <c r="AT20"/>
  <c r="CP20"/>
  <c r="AT24"/>
  <c r="GB28"/>
  <c r="EI21"/>
  <c r="CP23"/>
  <c r="HU23"/>
  <c r="GB18"/>
  <c r="HU18"/>
  <c r="AT22"/>
  <c r="EI54"/>
  <c r="GB54"/>
  <c r="HU54"/>
  <c r="EJ38"/>
  <c r="HV66"/>
  <c r="AT4"/>
  <c r="AS5"/>
  <c r="EJ36"/>
  <c r="GC36"/>
  <c r="CQ34"/>
  <c r="HV34"/>
  <c r="CQ31"/>
  <c r="GC31"/>
  <c r="EJ31"/>
  <c r="EJ40"/>
  <c r="HW54"/>
  <c r="GD54"/>
  <c r="F53" i="2"/>
  <c r="D68" i="4"/>
  <c r="I68" s="1"/>
  <c r="EK79"/>
  <c r="CR79"/>
  <c r="F13" i="6"/>
  <c r="M13" s="1"/>
  <c r="AC34"/>
  <c r="CR23" i="4"/>
  <c r="EK20"/>
  <c r="HW27"/>
  <c r="CR27"/>
  <c r="EK27"/>
  <c r="CR28"/>
  <c r="CR21"/>
  <c r="EK21"/>
  <c r="F6" i="2"/>
  <c r="D93" i="4"/>
  <c r="I93" s="1"/>
  <c r="F21" i="2"/>
  <c r="CR41" i="4"/>
  <c r="GD41"/>
  <c r="HW41"/>
  <c r="GD92"/>
  <c r="EK18"/>
  <c r="GD18"/>
  <c r="EK19"/>
  <c r="HW19"/>
  <c r="EK26"/>
  <c r="CR26"/>
  <c r="GD26"/>
  <c r="GD22"/>
  <c r="CR22"/>
  <c r="HW25"/>
  <c r="EK4"/>
  <c r="GD4"/>
  <c r="HW4"/>
  <c r="AP11"/>
  <c r="AU11" s="1"/>
  <c r="BB11"/>
  <c r="CM11" s="1"/>
  <c r="BB9"/>
  <c r="CM9" s="1"/>
  <c r="AP9"/>
  <c r="AU9" s="1"/>
  <c r="AP8"/>
  <c r="AU8" s="1"/>
  <c r="BB8"/>
  <c r="CM8" s="1"/>
  <c r="BB15"/>
  <c r="CM15" s="1"/>
  <c r="AP15"/>
  <c r="AU15" s="1"/>
  <c r="BB13"/>
  <c r="CM13" s="1"/>
  <c r="AP13"/>
  <c r="AU13" s="1"/>
  <c r="BB5"/>
  <c r="CM5" s="1"/>
  <c r="AP5"/>
  <c r="AU5" s="1"/>
  <c r="K31" i="6"/>
  <c r="K42" s="1"/>
  <c r="F42"/>
  <c r="F64"/>
  <c r="K64" s="1"/>
  <c r="F75"/>
  <c r="K75" s="1"/>
  <c r="F53"/>
  <c r="K53" s="1"/>
  <c r="CR54" i="4"/>
  <c r="EK54"/>
  <c r="F37" i="2"/>
  <c r="AP42" i="4"/>
  <c r="AU42" s="1"/>
  <c r="BB42"/>
  <c r="CM42" s="1"/>
  <c r="GD79"/>
  <c r="HW79"/>
  <c r="EK23"/>
  <c r="GD23"/>
  <c r="HW23"/>
  <c r="CR20"/>
  <c r="HW20"/>
  <c r="GD20"/>
  <c r="GD27"/>
  <c r="EK28"/>
  <c r="HW28"/>
  <c r="GD28"/>
  <c r="GD21"/>
  <c r="HW21"/>
  <c r="CR24"/>
  <c r="HW24"/>
  <c r="EK24"/>
  <c r="GD24"/>
  <c r="BB67"/>
  <c r="CM67" s="1"/>
  <c r="AP67"/>
  <c r="AU67" s="1"/>
  <c r="EK41"/>
  <c r="EK92"/>
  <c r="HW92"/>
  <c r="CR92"/>
  <c r="F69" i="2"/>
  <c r="F80"/>
  <c r="HW18" i="4"/>
  <c r="CR18"/>
  <c r="GD19"/>
  <c r="CR19"/>
  <c r="HW26"/>
  <c r="EK22"/>
  <c r="HW22"/>
  <c r="GD25"/>
  <c r="CR25"/>
  <c r="EK25"/>
  <c r="CR4"/>
  <c r="AP10"/>
  <c r="AU10" s="1"/>
  <c r="BB10"/>
  <c r="CM10" s="1"/>
  <c r="BB14"/>
  <c r="CM14" s="1"/>
  <c r="AP14"/>
  <c r="AU14" s="1"/>
  <c r="BB12"/>
  <c r="CM12" s="1"/>
  <c r="AP12"/>
  <c r="AU12" s="1"/>
  <c r="BB6"/>
  <c r="CM6" s="1"/>
  <c r="AP6"/>
  <c r="AU6" s="1"/>
  <c r="BB7"/>
  <c r="CM7" s="1"/>
  <c r="AP7"/>
  <c r="AU7" s="1"/>
  <c r="BB16"/>
  <c r="CM16" s="1"/>
  <c r="AP16"/>
  <c r="AU16" s="1"/>
  <c r="AP289" i="5" l="1"/>
  <c r="AP115"/>
  <c r="CR29" i="4"/>
  <c r="BI68" i="6"/>
  <c r="G67" i="5"/>
  <c r="BI79" i="6"/>
  <c r="G78" i="5"/>
  <c r="G98"/>
  <c r="BI52" i="6"/>
  <c r="G51" i="5"/>
  <c r="BI20" i="6"/>
  <c r="G19" i="5"/>
  <c r="BI5" i="6"/>
  <c r="G4" i="5"/>
  <c r="BI36" i="6"/>
  <c r="G35" i="5"/>
  <c r="G113"/>
  <c r="G3"/>
  <c r="D295"/>
  <c r="D389"/>
  <c r="D201"/>
  <c r="D124"/>
  <c r="D109"/>
  <c r="D312"/>
  <c r="D107"/>
  <c r="AU264"/>
  <c r="AU452"/>
  <c r="AZ167"/>
  <c r="Y66"/>
  <c r="Q66"/>
  <c r="W3" i="12"/>
  <c r="BC3" s="1"/>
  <c r="AD3"/>
  <c r="AZ166" i="5"/>
  <c r="AY175"/>
  <c r="AZ111"/>
  <c r="D105"/>
  <c r="AS128"/>
  <c r="T156"/>
  <c r="T159"/>
  <c r="P140"/>
  <c r="P127"/>
  <c r="T170"/>
  <c r="K110"/>
  <c r="T143"/>
  <c r="K143"/>
  <c r="BA143"/>
  <c r="AY111"/>
  <c r="K156"/>
  <c r="P159"/>
  <c r="T140"/>
  <c r="T127"/>
  <c r="P110"/>
  <c r="P125"/>
  <c r="K125"/>
  <c r="P141"/>
  <c r="K142"/>
  <c r="K169"/>
  <c r="K157"/>
  <c r="K168"/>
  <c r="T169"/>
  <c r="T155"/>
  <c r="T165"/>
  <c r="T157"/>
  <c r="BA127"/>
  <c r="P155"/>
  <c r="P142"/>
  <c r="P166"/>
  <c r="P165"/>
  <c r="BA170"/>
  <c r="AU346"/>
  <c r="AU357"/>
  <c r="BA158"/>
  <c r="BA142"/>
  <c r="D387"/>
  <c r="AZ156"/>
  <c r="BA156"/>
  <c r="AU343"/>
  <c r="AU354"/>
  <c r="AU356"/>
  <c r="AU355"/>
  <c r="BA168"/>
  <c r="BA166"/>
  <c r="BA165"/>
  <c r="AP125"/>
  <c r="AU344"/>
  <c r="AZ168"/>
  <c r="AZ157"/>
  <c r="AZ165"/>
  <c r="AP117"/>
  <c r="AU111"/>
  <c r="AU168"/>
  <c r="AU166"/>
  <c r="AU447"/>
  <c r="AU450"/>
  <c r="AU449"/>
  <c r="AU253"/>
  <c r="Z35" i="6"/>
  <c r="V46"/>
  <c r="X35"/>
  <c r="V76"/>
  <c r="Z65"/>
  <c r="BD41" s="1"/>
  <c r="X65"/>
  <c r="V66"/>
  <c r="Z55"/>
  <c r="X55"/>
  <c r="Z75"/>
  <c r="X75"/>
  <c r="V56"/>
  <c r="Z45"/>
  <c r="X45"/>
  <c r="D4" i="12"/>
  <c r="D52"/>
  <c r="D20"/>
  <c r="D79"/>
  <c r="Z49" i="15"/>
  <c r="Z21"/>
  <c r="Z63"/>
  <c r="Z35"/>
  <c r="V49"/>
  <c r="V21"/>
  <c r="V63"/>
  <c r="V35"/>
  <c r="X49"/>
  <c r="X21"/>
  <c r="X63"/>
  <c r="X35"/>
  <c r="AJ79" i="6"/>
  <c r="AR79" s="1"/>
  <c r="AR68"/>
  <c r="E54" i="15"/>
  <c r="X4" s="1"/>
  <c r="B55"/>
  <c r="D54"/>
  <c r="V4" s="1"/>
  <c r="C54"/>
  <c r="T4" s="1"/>
  <c r="F54"/>
  <c r="Z4" s="1"/>
  <c r="E67" i="12"/>
  <c r="F67"/>
  <c r="E78"/>
  <c r="F78"/>
  <c r="E35"/>
  <c r="F35"/>
  <c r="E19"/>
  <c r="F19"/>
  <c r="F33"/>
  <c r="E33"/>
  <c r="E38" i="15"/>
  <c r="B39"/>
  <c r="D38"/>
  <c r="C38"/>
  <c r="F38"/>
  <c r="E22"/>
  <c r="B23"/>
  <c r="D22"/>
  <c r="C22"/>
  <c r="F22"/>
  <c r="E18" i="12"/>
  <c r="F18"/>
  <c r="E51"/>
  <c r="F51"/>
  <c r="D68"/>
  <c r="D5"/>
  <c r="D36"/>
  <c r="T49" i="15"/>
  <c r="T21"/>
  <c r="T63"/>
  <c r="T35"/>
  <c r="E70"/>
  <c r="B71"/>
  <c r="D70"/>
  <c r="C70"/>
  <c r="F70"/>
  <c r="C7"/>
  <c r="F7"/>
  <c r="E7"/>
  <c r="B8"/>
  <c r="D7"/>
  <c r="AD79" i="6"/>
  <c r="AL79" s="1"/>
  <c r="AL68"/>
  <c r="AF79"/>
  <c r="AN79" s="1"/>
  <c r="AN68"/>
  <c r="AH79"/>
  <c r="AP79" s="1"/>
  <c r="AP68"/>
  <c r="E81" i="15"/>
  <c r="B82"/>
  <c r="D81"/>
  <c r="C81"/>
  <c r="F81"/>
  <c r="HV41" i="4"/>
  <c r="HU92"/>
  <c r="EJ41"/>
  <c r="EI92"/>
  <c r="GC41"/>
  <c r="GB92"/>
  <c r="AN4" i="5"/>
  <c r="AS4" s="1"/>
  <c r="AG6" i="2"/>
  <c r="Z6"/>
  <c r="S6"/>
  <c r="L6"/>
  <c r="B5" i="5"/>
  <c r="AF7" i="2"/>
  <c r="Y7"/>
  <c r="R7"/>
  <c r="K7"/>
  <c r="AN19" i="5"/>
  <c r="AS19" s="1"/>
  <c r="L21" i="2"/>
  <c r="AG21"/>
  <c r="Z21"/>
  <c r="S21"/>
  <c r="B20" i="5"/>
  <c r="AF22" i="2"/>
  <c r="Y22"/>
  <c r="R22"/>
  <c r="K22"/>
  <c r="AN35" i="5"/>
  <c r="AS35" s="1"/>
  <c r="L37" i="2"/>
  <c r="AG37"/>
  <c r="Z37"/>
  <c r="S37"/>
  <c r="B36" i="5"/>
  <c r="AF38" i="2"/>
  <c r="Y38"/>
  <c r="R38"/>
  <c r="K38"/>
  <c r="AN51" i="5"/>
  <c r="AS51" s="1"/>
  <c r="AG53" i="2"/>
  <c r="Z53"/>
  <c r="S53"/>
  <c r="L53"/>
  <c r="B52" i="5"/>
  <c r="AF54" i="2"/>
  <c r="Y54"/>
  <c r="R54"/>
  <c r="K54"/>
  <c r="AN78" i="5"/>
  <c r="AS78" s="1"/>
  <c r="AG80" i="2"/>
  <c r="Z80"/>
  <c r="S80"/>
  <c r="L80"/>
  <c r="B79" i="5"/>
  <c r="AF81" i="2"/>
  <c r="Y81"/>
  <c r="R81"/>
  <c r="K81"/>
  <c r="AN67" i="5"/>
  <c r="AS67" s="1"/>
  <c r="AG69" i="2"/>
  <c r="Z69"/>
  <c r="S69"/>
  <c r="L69"/>
  <c r="B68" i="5"/>
  <c r="AF70" i="2"/>
  <c r="Y70"/>
  <c r="R70"/>
  <c r="K70"/>
  <c r="N18" i="5"/>
  <c r="L18"/>
  <c r="M18"/>
  <c r="I18"/>
  <c r="J18"/>
  <c r="P18"/>
  <c r="O18"/>
  <c r="K18"/>
  <c r="W236"/>
  <c r="Q236"/>
  <c r="S236"/>
  <c r="M236"/>
  <c r="U236"/>
  <c r="N236"/>
  <c r="R236"/>
  <c r="I236"/>
  <c r="V236"/>
  <c r="O236"/>
  <c r="AA252"/>
  <c r="Q252"/>
  <c r="Y252"/>
  <c r="W252"/>
  <c r="M252"/>
  <c r="U252"/>
  <c r="S252"/>
  <c r="N252"/>
  <c r="Z252"/>
  <c r="I252"/>
  <c r="R252"/>
  <c r="V252"/>
  <c r="O252"/>
  <c r="V356"/>
  <c r="Z356"/>
  <c r="M356"/>
  <c r="AE356"/>
  <c r="U356"/>
  <c r="Y356"/>
  <c r="AC356"/>
  <c r="R356"/>
  <c r="AD356"/>
  <c r="S356"/>
  <c r="Q356"/>
  <c r="W356"/>
  <c r="AA356"/>
  <c r="I356"/>
  <c r="O356"/>
  <c r="N356"/>
  <c r="Z159"/>
  <c r="W159"/>
  <c r="O159"/>
  <c r="U159"/>
  <c r="M159"/>
  <c r="R159"/>
  <c r="V159"/>
  <c r="AA159"/>
  <c r="S159"/>
  <c r="Y159"/>
  <c r="Q159"/>
  <c r="I159"/>
  <c r="R345"/>
  <c r="Z345"/>
  <c r="AA345"/>
  <c r="S345"/>
  <c r="U345"/>
  <c r="M345"/>
  <c r="V345"/>
  <c r="W345"/>
  <c r="Y345"/>
  <c r="Q345"/>
  <c r="N345"/>
  <c r="I345"/>
  <c r="O345"/>
  <c r="J66"/>
  <c r="R66"/>
  <c r="Z66"/>
  <c r="N66"/>
  <c r="V66"/>
  <c r="W66"/>
  <c r="O66"/>
  <c r="T66"/>
  <c r="L66"/>
  <c r="AA66"/>
  <c r="S66"/>
  <c r="K66"/>
  <c r="P66"/>
  <c r="J77"/>
  <c r="R77"/>
  <c r="Z77"/>
  <c r="N77"/>
  <c r="V77"/>
  <c r="AD77"/>
  <c r="AE77"/>
  <c r="AC77"/>
  <c r="U77"/>
  <c r="M77"/>
  <c r="T77"/>
  <c r="L77"/>
  <c r="Y77"/>
  <c r="Q77"/>
  <c r="I77"/>
  <c r="P77"/>
  <c r="J34"/>
  <c r="R34"/>
  <c r="N34"/>
  <c r="T34"/>
  <c r="L34"/>
  <c r="Q34"/>
  <c r="M34"/>
  <c r="I34"/>
  <c r="J128"/>
  <c r="P34"/>
  <c r="S34"/>
  <c r="O34"/>
  <c r="K34"/>
  <c r="O127"/>
  <c r="M127"/>
  <c r="R127"/>
  <c r="S127"/>
  <c r="Q127"/>
  <c r="I127"/>
  <c r="N50"/>
  <c r="V50"/>
  <c r="J50"/>
  <c r="R50"/>
  <c r="T50"/>
  <c r="L50"/>
  <c r="U50"/>
  <c r="Q50"/>
  <c r="M50"/>
  <c r="I50"/>
  <c r="P50"/>
  <c r="W50"/>
  <c r="S50"/>
  <c r="O50"/>
  <c r="K50"/>
  <c r="V449"/>
  <c r="Z449"/>
  <c r="AA449"/>
  <c r="M449"/>
  <c r="S449"/>
  <c r="Y449"/>
  <c r="R449"/>
  <c r="AD449"/>
  <c r="W449"/>
  <c r="AE449"/>
  <c r="Q449"/>
  <c r="U449"/>
  <c r="AC449"/>
  <c r="I449"/>
  <c r="O449"/>
  <c r="N449"/>
  <c r="V170"/>
  <c r="Z170"/>
  <c r="AD170"/>
  <c r="AA170"/>
  <c r="S170"/>
  <c r="AC170"/>
  <c r="U170"/>
  <c r="M170"/>
  <c r="R170"/>
  <c r="AE170"/>
  <c r="W170"/>
  <c r="O170"/>
  <c r="Y170"/>
  <c r="Q170"/>
  <c r="I170"/>
  <c r="M263"/>
  <c r="U263"/>
  <c r="AC263"/>
  <c r="W263"/>
  <c r="AE263"/>
  <c r="S263"/>
  <c r="AA263"/>
  <c r="Q263"/>
  <c r="Y263"/>
  <c r="N263"/>
  <c r="V263"/>
  <c r="Z263"/>
  <c r="R263"/>
  <c r="AD263"/>
  <c r="O263"/>
  <c r="R143"/>
  <c r="V143"/>
  <c r="S143"/>
  <c r="U143"/>
  <c r="M143"/>
  <c r="W143"/>
  <c r="O143"/>
  <c r="Q143"/>
  <c r="I143"/>
  <c r="T53" i="6"/>
  <c r="AC53" s="1"/>
  <c r="T64"/>
  <c r="AC64" s="1"/>
  <c r="T42"/>
  <c r="AC42" s="1"/>
  <c r="T65"/>
  <c r="T66"/>
  <c r="T76"/>
  <c r="T77"/>
  <c r="R65"/>
  <c r="T75"/>
  <c r="AC75" s="1"/>
  <c r="T54"/>
  <c r="T55"/>
  <c r="P42"/>
  <c r="P43"/>
  <c r="R76"/>
  <c r="R54"/>
  <c r="AI67"/>
  <c r="AQ67" s="1"/>
  <c r="AO67"/>
  <c r="AI79"/>
  <c r="AQ79" s="1"/>
  <c r="AO79"/>
  <c r="BD56" s="1"/>
  <c r="AI78"/>
  <c r="AQ78" s="1"/>
  <c r="AO78"/>
  <c r="AI57"/>
  <c r="AQ57" s="1"/>
  <c r="AO57"/>
  <c r="AM56"/>
  <c r="AG56"/>
  <c r="R31"/>
  <c r="J42"/>
  <c r="AC65"/>
  <c r="AE65" s="1"/>
  <c r="AG65" s="1"/>
  <c r="AI65" s="1"/>
  <c r="AC66"/>
  <c r="AC76"/>
  <c r="AE76" s="1"/>
  <c r="AG76" s="1"/>
  <c r="AI76" s="1"/>
  <c r="AC77"/>
  <c r="AI46"/>
  <c r="AQ46" s="1"/>
  <c r="AO46"/>
  <c r="AC54"/>
  <c r="AE54" s="1"/>
  <c r="AG54" s="1"/>
  <c r="AI54" s="1"/>
  <c r="AC55"/>
  <c r="T33"/>
  <c r="K43"/>
  <c r="AM45"/>
  <c r="AG45"/>
  <c r="N15"/>
  <c r="R32"/>
  <c r="AM35"/>
  <c r="AG35"/>
  <c r="D103" i="5"/>
  <c r="J190"/>
  <c r="J96"/>
  <c r="N126"/>
  <c r="J126"/>
  <c r="J192"/>
  <c r="J98"/>
  <c r="N329"/>
  <c r="J329"/>
  <c r="J167"/>
  <c r="J165"/>
  <c r="J168"/>
  <c r="J157"/>
  <c r="J142"/>
  <c r="J158"/>
  <c r="J166"/>
  <c r="J169"/>
  <c r="J155"/>
  <c r="J127"/>
  <c r="J159"/>
  <c r="J170"/>
  <c r="J110"/>
  <c r="J143"/>
  <c r="J156"/>
  <c r="J140"/>
  <c r="J141"/>
  <c r="J171"/>
  <c r="J112"/>
  <c r="N422"/>
  <c r="J422"/>
  <c r="N392"/>
  <c r="J392"/>
  <c r="N235"/>
  <c r="J235"/>
  <c r="J144"/>
  <c r="J160"/>
  <c r="J125"/>
  <c r="N111"/>
  <c r="R32"/>
  <c r="N32"/>
  <c r="R438"/>
  <c r="N438"/>
  <c r="R313"/>
  <c r="N313"/>
  <c r="R219"/>
  <c r="N219"/>
  <c r="V422"/>
  <c r="R422"/>
  <c r="V235"/>
  <c r="R235"/>
  <c r="J220"/>
  <c r="R126"/>
  <c r="V329"/>
  <c r="R329"/>
  <c r="Z438"/>
  <c r="V438"/>
  <c r="J3"/>
  <c r="GK68" i="4"/>
  <c r="HR68" s="1"/>
  <c r="ER68"/>
  <c r="FY68" s="1"/>
  <c r="CY68"/>
  <c r="EF68" s="1"/>
  <c r="FT11"/>
  <c r="FL11"/>
  <c r="FD11"/>
  <c r="EV11"/>
  <c r="FX11"/>
  <c r="FP11"/>
  <c r="FH11"/>
  <c r="EZ11"/>
  <c r="FT16"/>
  <c r="FL16"/>
  <c r="FD16"/>
  <c r="EV16"/>
  <c r="FX16"/>
  <c r="FP16"/>
  <c r="FH16"/>
  <c r="EZ16"/>
  <c r="H93"/>
  <c r="GI93"/>
  <c r="EP93"/>
  <c r="CW93"/>
  <c r="FT14"/>
  <c r="FL14"/>
  <c r="FD14"/>
  <c r="EV14"/>
  <c r="FX14"/>
  <c r="FP14"/>
  <c r="FH14"/>
  <c r="EZ14"/>
  <c r="FT6"/>
  <c r="FL6"/>
  <c r="FD6"/>
  <c r="EV6"/>
  <c r="FX6"/>
  <c r="FP6"/>
  <c r="FH6"/>
  <c r="EZ6"/>
  <c r="FT12"/>
  <c r="FL12"/>
  <c r="FD12"/>
  <c r="EV12"/>
  <c r="FX12"/>
  <c r="FP12"/>
  <c r="FH12"/>
  <c r="EZ12"/>
  <c r="EA55"/>
  <c r="DS55"/>
  <c r="DK55"/>
  <c r="DC55"/>
  <c r="EE55"/>
  <c r="DW55"/>
  <c r="DO55"/>
  <c r="DG55"/>
  <c r="HM55"/>
  <c r="HE55"/>
  <c r="GW55"/>
  <c r="GO55"/>
  <c r="HQ55"/>
  <c r="HI55"/>
  <c r="HA55"/>
  <c r="GS55"/>
  <c r="FT80"/>
  <c r="FL80"/>
  <c r="FD80"/>
  <c r="EV80"/>
  <c r="FX80"/>
  <c r="FP80"/>
  <c r="FH80"/>
  <c r="EZ80"/>
  <c r="EE92"/>
  <c r="DW92"/>
  <c r="DO92"/>
  <c r="DG92"/>
  <c r="EA92"/>
  <c r="DS92"/>
  <c r="DK92"/>
  <c r="DC92"/>
  <c r="AR278" i="5"/>
  <c r="HM92" i="4"/>
  <c r="HE92"/>
  <c r="GW92"/>
  <c r="GO92"/>
  <c r="HQ92"/>
  <c r="HI92"/>
  <c r="HA92"/>
  <c r="GS92"/>
  <c r="AR466" i="5"/>
  <c r="FT5" i="4"/>
  <c r="FL5"/>
  <c r="FD5"/>
  <c r="EV5"/>
  <c r="FX5"/>
  <c r="FP5"/>
  <c r="FH5"/>
  <c r="EZ5"/>
  <c r="FT10"/>
  <c r="FL10"/>
  <c r="FD10"/>
  <c r="EV10"/>
  <c r="FX10"/>
  <c r="FP10"/>
  <c r="FH10"/>
  <c r="EZ10"/>
  <c r="FT13"/>
  <c r="FL13"/>
  <c r="FD13"/>
  <c r="EV13"/>
  <c r="FX13"/>
  <c r="FP13"/>
  <c r="FH13"/>
  <c r="EZ13"/>
  <c r="FT8"/>
  <c r="FL8"/>
  <c r="FD8"/>
  <c r="EV8"/>
  <c r="FX8"/>
  <c r="FP8"/>
  <c r="FH8"/>
  <c r="EZ8"/>
  <c r="FT15"/>
  <c r="FL15"/>
  <c r="FD15"/>
  <c r="EV15"/>
  <c r="FX15"/>
  <c r="FP15"/>
  <c r="FH15"/>
  <c r="EZ15"/>
  <c r="FT9"/>
  <c r="FL9"/>
  <c r="FD9"/>
  <c r="EV9"/>
  <c r="FX9"/>
  <c r="FP9"/>
  <c r="FH9"/>
  <c r="EZ9"/>
  <c r="FT7"/>
  <c r="FL7"/>
  <c r="FD7"/>
  <c r="EV7"/>
  <c r="FX7"/>
  <c r="FP7"/>
  <c r="FH7"/>
  <c r="EZ7"/>
  <c r="FS68"/>
  <c r="FK68"/>
  <c r="FC68"/>
  <c r="EU68"/>
  <c r="FW68"/>
  <c r="FO68"/>
  <c r="FG68"/>
  <c r="EY68"/>
  <c r="GJ68"/>
  <c r="EQ68"/>
  <c r="CX68"/>
  <c r="AP9" i="5"/>
  <c r="GK93" i="4"/>
  <c r="HR93" s="1"/>
  <c r="ER93"/>
  <c r="FY93" s="1"/>
  <c r="CY93"/>
  <c r="EF93" s="1"/>
  <c r="H81"/>
  <c r="GI81"/>
  <c r="EP81"/>
  <c r="CW81"/>
  <c r="EA11"/>
  <c r="DS11"/>
  <c r="DK11"/>
  <c r="DC11"/>
  <c r="EE11"/>
  <c r="DW11"/>
  <c r="DO11"/>
  <c r="DG11"/>
  <c r="HM11"/>
  <c r="HE11"/>
  <c r="GW11"/>
  <c r="GO11"/>
  <c r="HQ11"/>
  <c r="HI11"/>
  <c r="HA11"/>
  <c r="GS11"/>
  <c r="EE16"/>
  <c r="DW16"/>
  <c r="DO16"/>
  <c r="DG16"/>
  <c r="EA16"/>
  <c r="DS16"/>
  <c r="DK16"/>
  <c r="DC16"/>
  <c r="HM16"/>
  <c r="HE16"/>
  <c r="GW16"/>
  <c r="GO16"/>
  <c r="HQ16"/>
  <c r="HI16"/>
  <c r="HA16"/>
  <c r="GS16"/>
  <c r="EA14"/>
  <c r="DS14"/>
  <c r="DK14"/>
  <c r="DC14"/>
  <c r="EE14"/>
  <c r="DW14"/>
  <c r="DO14"/>
  <c r="DG14"/>
  <c r="HM14"/>
  <c r="HE14"/>
  <c r="GW14"/>
  <c r="GO14"/>
  <c r="HQ14"/>
  <c r="HI14"/>
  <c r="HA14"/>
  <c r="GS14"/>
  <c r="EA6"/>
  <c r="DS6"/>
  <c r="DK6"/>
  <c r="DC6"/>
  <c r="EE6"/>
  <c r="DW6"/>
  <c r="DO6"/>
  <c r="DG6"/>
  <c r="HM6"/>
  <c r="HE6"/>
  <c r="GW6"/>
  <c r="GO6"/>
  <c r="HQ6"/>
  <c r="HI6"/>
  <c r="HA6"/>
  <c r="GS6"/>
  <c r="EE12"/>
  <c r="DW12"/>
  <c r="DO12"/>
  <c r="DG12"/>
  <c r="EA12"/>
  <c r="DS12"/>
  <c r="DK12"/>
  <c r="DC12"/>
  <c r="HM12"/>
  <c r="HE12"/>
  <c r="GW12"/>
  <c r="GO12"/>
  <c r="HQ12"/>
  <c r="HI12"/>
  <c r="HA12"/>
  <c r="GS12"/>
  <c r="FT55"/>
  <c r="FL55"/>
  <c r="FD55"/>
  <c r="EV55"/>
  <c r="FX55"/>
  <c r="FP55"/>
  <c r="FH55"/>
  <c r="EZ55"/>
  <c r="EE80"/>
  <c r="DW80"/>
  <c r="DO80"/>
  <c r="DG80"/>
  <c r="EA80"/>
  <c r="DS80"/>
  <c r="DK80"/>
  <c r="DC80"/>
  <c r="HM80"/>
  <c r="HE80"/>
  <c r="GW80"/>
  <c r="GO80"/>
  <c r="HQ80"/>
  <c r="HI80"/>
  <c r="HA80"/>
  <c r="GS80"/>
  <c r="FT92"/>
  <c r="FL92"/>
  <c r="FD92"/>
  <c r="EV92"/>
  <c r="FX92"/>
  <c r="FP92"/>
  <c r="FH92"/>
  <c r="EZ92"/>
  <c r="AR372" i="5"/>
  <c r="EE5" i="4"/>
  <c r="DW5"/>
  <c r="DO5"/>
  <c r="DG5"/>
  <c r="EA5"/>
  <c r="DS5"/>
  <c r="DK5"/>
  <c r="DC5"/>
  <c r="HM5"/>
  <c r="HE5"/>
  <c r="GW5"/>
  <c r="GO5"/>
  <c r="HQ5"/>
  <c r="HI5"/>
  <c r="HA5"/>
  <c r="GS5"/>
  <c r="EA10"/>
  <c r="DS10"/>
  <c r="DK10"/>
  <c r="DC10"/>
  <c r="EE10"/>
  <c r="DW10"/>
  <c r="DO10"/>
  <c r="DG10"/>
  <c r="HM10"/>
  <c r="HE10"/>
  <c r="GW10"/>
  <c r="GO10"/>
  <c r="HQ10"/>
  <c r="HI10"/>
  <c r="HA10"/>
  <c r="GS10"/>
  <c r="EE13"/>
  <c r="DW13"/>
  <c r="DO13"/>
  <c r="DG13"/>
  <c r="EA13"/>
  <c r="DS13"/>
  <c r="DK13"/>
  <c r="DC13"/>
  <c r="HM13"/>
  <c r="HE13"/>
  <c r="GW13"/>
  <c r="GO13"/>
  <c r="HQ13"/>
  <c r="HI13"/>
  <c r="HA13"/>
  <c r="GS13"/>
  <c r="EE8"/>
  <c r="DW8"/>
  <c r="DO8"/>
  <c r="DG8"/>
  <c r="EA8"/>
  <c r="DS8"/>
  <c r="DK8"/>
  <c r="DC8"/>
  <c r="HM8"/>
  <c r="HE8"/>
  <c r="GW8"/>
  <c r="GO8"/>
  <c r="HQ8"/>
  <c r="HI8"/>
  <c r="HA8"/>
  <c r="GS8"/>
  <c r="EA15"/>
  <c r="DS15"/>
  <c r="DK15"/>
  <c r="DC15"/>
  <c r="EE15"/>
  <c r="DW15"/>
  <c r="DO15"/>
  <c r="DG15"/>
  <c r="HM15"/>
  <c r="HE15"/>
  <c r="GW15"/>
  <c r="GO15"/>
  <c r="HQ15"/>
  <c r="HI15"/>
  <c r="HA15"/>
  <c r="GS15"/>
  <c r="EE9"/>
  <c r="DW9"/>
  <c r="DO9"/>
  <c r="DG9"/>
  <c r="EA9"/>
  <c r="DS9"/>
  <c r="DK9"/>
  <c r="DC9"/>
  <c r="HM9"/>
  <c r="HE9"/>
  <c r="GW9"/>
  <c r="GO9"/>
  <c r="HQ9"/>
  <c r="HI9"/>
  <c r="HA9"/>
  <c r="GS9"/>
  <c r="EA7"/>
  <c r="DS7"/>
  <c r="DK7"/>
  <c r="DC7"/>
  <c r="EE7"/>
  <c r="DW7"/>
  <c r="DO7"/>
  <c r="DG7"/>
  <c r="HM7"/>
  <c r="HE7"/>
  <c r="GW7"/>
  <c r="GO7"/>
  <c r="HQ7"/>
  <c r="HI7"/>
  <c r="HA7"/>
  <c r="GS7"/>
  <c r="DZ68"/>
  <c r="DR68"/>
  <c r="DJ68"/>
  <c r="DB68"/>
  <c r="ED68"/>
  <c r="DV68"/>
  <c r="DN68"/>
  <c r="DF68"/>
  <c r="HL68"/>
  <c r="HD68"/>
  <c r="GV68"/>
  <c r="GN68"/>
  <c r="HP68"/>
  <c r="HH68"/>
  <c r="GZ68"/>
  <c r="GR68"/>
  <c r="BE93"/>
  <c r="BI93"/>
  <c r="BM93"/>
  <c r="BQ93"/>
  <c r="BU93"/>
  <c r="BY93"/>
  <c r="CC93"/>
  <c r="CG93"/>
  <c r="CK93"/>
  <c r="BF42"/>
  <c r="BJ42"/>
  <c r="BN42"/>
  <c r="BR42"/>
  <c r="BV42"/>
  <c r="BZ42"/>
  <c r="CD42"/>
  <c r="CH42"/>
  <c r="CL42"/>
  <c r="BF12"/>
  <c r="BJ12"/>
  <c r="BN12"/>
  <c r="BR12"/>
  <c r="BV12"/>
  <c r="BZ12"/>
  <c r="CD12"/>
  <c r="CH12"/>
  <c r="CL12"/>
  <c r="BF7"/>
  <c r="BJ7"/>
  <c r="BN7"/>
  <c r="BR7"/>
  <c r="BV7"/>
  <c r="BZ7"/>
  <c r="CD7"/>
  <c r="CH7"/>
  <c r="CL7"/>
  <c r="BF67"/>
  <c r="BJ67"/>
  <c r="BN67"/>
  <c r="BR67"/>
  <c r="BV67"/>
  <c r="BZ67"/>
  <c r="CD67"/>
  <c r="CH67"/>
  <c r="CL67"/>
  <c r="BF8"/>
  <c r="BJ8"/>
  <c r="BN8"/>
  <c r="BR8"/>
  <c r="BV8"/>
  <c r="BZ8"/>
  <c r="CD8"/>
  <c r="CH8"/>
  <c r="CL8"/>
  <c r="BF16"/>
  <c r="BJ16"/>
  <c r="BN16"/>
  <c r="BR16"/>
  <c r="BV16"/>
  <c r="BZ16"/>
  <c r="CD16"/>
  <c r="CH16"/>
  <c r="CL16"/>
  <c r="BF5"/>
  <c r="BJ5"/>
  <c r="BN5"/>
  <c r="BR5"/>
  <c r="BV5"/>
  <c r="BZ5"/>
  <c r="CD5"/>
  <c r="CH5"/>
  <c r="CL5"/>
  <c r="BF10"/>
  <c r="BJ10"/>
  <c r="BN10"/>
  <c r="BR10"/>
  <c r="BV10"/>
  <c r="BZ10"/>
  <c r="CD10"/>
  <c r="CH10"/>
  <c r="CL10"/>
  <c r="BF13"/>
  <c r="BJ13"/>
  <c r="BN13"/>
  <c r="BR13"/>
  <c r="BV13"/>
  <c r="BZ13"/>
  <c r="CD13"/>
  <c r="CH13"/>
  <c r="CL13"/>
  <c r="BF11"/>
  <c r="BJ11"/>
  <c r="BN11"/>
  <c r="BR11"/>
  <c r="BV11"/>
  <c r="BZ11"/>
  <c r="CD11"/>
  <c r="CH11"/>
  <c r="CL11"/>
  <c r="BE80"/>
  <c r="BI80"/>
  <c r="BM80"/>
  <c r="BQ80"/>
  <c r="BU80"/>
  <c r="BY80"/>
  <c r="CC80"/>
  <c r="CG80"/>
  <c r="CK80"/>
  <c r="BF29"/>
  <c r="BJ29"/>
  <c r="BN29"/>
  <c r="BR29"/>
  <c r="BV29"/>
  <c r="BZ29"/>
  <c r="CD29"/>
  <c r="CH29"/>
  <c r="CL29"/>
  <c r="BF14"/>
  <c r="BJ14"/>
  <c r="BN14"/>
  <c r="BR14"/>
  <c r="BV14"/>
  <c r="BZ14"/>
  <c r="CD14"/>
  <c r="CH14"/>
  <c r="CL14"/>
  <c r="BF15"/>
  <c r="BJ15"/>
  <c r="BN15"/>
  <c r="BR15"/>
  <c r="BV15"/>
  <c r="BZ15"/>
  <c r="CD15"/>
  <c r="CH15"/>
  <c r="CL15"/>
  <c r="BF6"/>
  <c r="BJ6"/>
  <c r="BN6"/>
  <c r="BR6"/>
  <c r="BV6"/>
  <c r="BZ6"/>
  <c r="CD6"/>
  <c r="CH6"/>
  <c r="CL6"/>
  <c r="BF9"/>
  <c r="BJ9"/>
  <c r="BN9"/>
  <c r="BR9"/>
  <c r="BV9"/>
  <c r="BZ9"/>
  <c r="CD9"/>
  <c r="CH9"/>
  <c r="CL9"/>
  <c r="BE55"/>
  <c r="BI55"/>
  <c r="BM55"/>
  <c r="BQ55"/>
  <c r="BU55"/>
  <c r="BY55"/>
  <c r="CC55"/>
  <c r="CG55"/>
  <c r="CK55"/>
  <c r="AA69" i="2"/>
  <c r="AH69"/>
  <c r="M69"/>
  <c r="T69"/>
  <c r="AH80"/>
  <c r="AA80"/>
  <c r="T80"/>
  <c r="M80"/>
  <c r="AA37"/>
  <c r="AH37"/>
  <c r="M37"/>
  <c r="T37"/>
  <c r="AA21"/>
  <c r="AH21"/>
  <c r="M21"/>
  <c r="T21"/>
  <c r="AH6"/>
  <c r="T6"/>
  <c r="AA6"/>
  <c r="M6"/>
  <c r="AA53"/>
  <c r="AH53"/>
  <c r="M53"/>
  <c r="T53"/>
  <c r="AP193" i="5"/>
  <c r="BM20" i="6"/>
  <c r="BO20" s="1"/>
  <c r="BJ21"/>
  <c r="M3" i="12"/>
  <c r="BO5" i="6"/>
  <c r="BP5" s="1"/>
  <c r="G5" i="12" s="1"/>
  <c r="BB3"/>
  <c r="AL3"/>
  <c r="AT3"/>
  <c r="AV3"/>
  <c r="AN3"/>
  <c r="BL3" s="1"/>
  <c r="BD3"/>
  <c r="AP381" i="5"/>
  <c r="AP195"/>
  <c r="BJ67" i="6"/>
  <c r="BM67" s="1"/>
  <c r="BO67" s="1"/>
  <c r="BJ78"/>
  <c r="BM78" s="1"/>
  <c r="BO78" s="1"/>
  <c r="BJ36"/>
  <c r="BM36" s="1"/>
  <c r="BO36" s="1"/>
  <c r="BJ52"/>
  <c r="BM52" s="1"/>
  <c r="BO52" s="1"/>
  <c r="AR97" i="5"/>
  <c r="AP98" s="1"/>
  <c r="AR102"/>
  <c r="AP108" s="1"/>
  <c r="AP109" s="1"/>
  <c r="AR105"/>
  <c r="AR103"/>
  <c r="AW165" s="1"/>
  <c r="AR106"/>
  <c r="AR107"/>
  <c r="AR98"/>
  <c r="AP100" s="1"/>
  <c r="AR101"/>
  <c r="AV159" s="1"/>
  <c r="AR100"/>
  <c r="AP104" s="1"/>
  <c r="AR108"/>
  <c r="AX155" s="1"/>
  <c r="F172"/>
  <c r="AR104"/>
  <c r="AR99"/>
  <c r="AP102" s="1"/>
  <c r="AP103" s="1"/>
  <c r="F185"/>
  <c r="AR159"/>
  <c r="F147"/>
  <c r="X160" s="1"/>
  <c r="AR134"/>
  <c r="BF159" s="1"/>
  <c r="AR121"/>
  <c r="BA175" s="1"/>
  <c r="EJ25" i="4"/>
  <c r="CQ25"/>
  <c r="GC20"/>
  <c r="AZ299" i="5"/>
  <c r="AV299"/>
  <c r="AY299"/>
  <c r="AU299"/>
  <c r="BB299"/>
  <c r="AX299"/>
  <c r="BA299"/>
  <c r="AW299"/>
  <c r="AZ393"/>
  <c r="AV393"/>
  <c r="AY393"/>
  <c r="AU393"/>
  <c r="BB393"/>
  <c r="AX393"/>
  <c r="BA393"/>
  <c r="AW393"/>
  <c r="AY205"/>
  <c r="AU205"/>
  <c r="AZ205"/>
  <c r="AV205"/>
  <c r="BA205"/>
  <c r="AW205"/>
  <c r="BB205"/>
  <c r="AX205"/>
  <c r="AW269"/>
  <c r="AX261"/>
  <c r="AX251"/>
  <c r="AX262"/>
  <c r="AX259"/>
  <c r="AX260"/>
  <c r="AX252"/>
  <c r="AX263"/>
  <c r="AX236"/>
  <c r="AW457"/>
  <c r="AX449"/>
  <c r="AX439"/>
  <c r="AX448"/>
  <c r="AX450"/>
  <c r="AX447"/>
  <c r="AX451"/>
  <c r="AX424"/>
  <c r="AX440"/>
  <c r="BO359"/>
  <c r="BK359"/>
  <c r="BG359"/>
  <c r="BC359"/>
  <c r="AY359"/>
  <c r="AU359"/>
  <c r="BP359"/>
  <c r="BL359"/>
  <c r="BH359"/>
  <c r="BD359"/>
  <c r="AZ359"/>
  <c r="AV359"/>
  <c r="BQ359"/>
  <c r="BM359"/>
  <c r="BI359"/>
  <c r="BE359"/>
  <c r="BA359"/>
  <c r="AW359"/>
  <c r="BF359"/>
  <c r="BB359"/>
  <c r="AX359"/>
  <c r="AZ300"/>
  <c r="AV300"/>
  <c r="AY300"/>
  <c r="AU300"/>
  <c r="BB300"/>
  <c r="AX300"/>
  <c r="BA300"/>
  <c r="AW300"/>
  <c r="BC222"/>
  <c r="AY222"/>
  <c r="AU222"/>
  <c r="BD222"/>
  <c r="AV222"/>
  <c r="AX222"/>
  <c r="BE222"/>
  <c r="BA222"/>
  <c r="AW222"/>
  <c r="BF222"/>
  <c r="AZ222"/>
  <c r="BB222"/>
  <c r="BC316"/>
  <c r="AY316"/>
  <c r="AU316"/>
  <c r="BB316"/>
  <c r="BD316"/>
  <c r="AV316"/>
  <c r="BE316"/>
  <c r="BA316"/>
  <c r="AW316"/>
  <c r="BF316"/>
  <c r="AX316"/>
  <c r="AZ316"/>
  <c r="AW169"/>
  <c r="BH332"/>
  <c r="BD332"/>
  <c r="AZ332"/>
  <c r="AV332"/>
  <c r="BG332"/>
  <c r="BC332"/>
  <c r="AY332"/>
  <c r="AU332"/>
  <c r="BF332"/>
  <c r="BB332"/>
  <c r="AX332"/>
  <c r="BI332"/>
  <c r="BE332"/>
  <c r="BA332"/>
  <c r="AW332"/>
  <c r="BE269"/>
  <c r="BF261"/>
  <c r="BF251"/>
  <c r="BF262"/>
  <c r="BF259"/>
  <c r="BF260"/>
  <c r="BF252"/>
  <c r="BF263"/>
  <c r="BF236"/>
  <c r="BE363"/>
  <c r="BF355"/>
  <c r="BF356"/>
  <c r="BF353"/>
  <c r="BF345"/>
  <c r="BF354"/>
  <c r="BF357"/>
  <c r="BF330"/>
  <c r="BF346"/>
  <c r="BA363"/>
  <c r="BB355"/>
  <c r="BB353"/>
  <c r="BB345"/>
  <c r="BB354"/>
  <c r="BB356"/>
  <c r="BB346"/>
  <c r="BB357"/>
  <c r="BB330"/>
  <c r="BL348"/>
  <c r="BH348"/>
  <c r="BD348"/>
  <c r="AZ348"/>
  <c r="AV348"/>
  <c r="BK348"/>
  <c r="BG348"/>
  <c r="BC348"/>
  <c r="AY348"/>
  <c r="AU348"/>
  <c r="BF348"/>
  <c r="BB348"/>
  <c r="AX348"/>
  <c r="BM348"/>
  <c r="BI348"/>
  <c r="BE348"/>
  <c r="BA348"/>
  <c r="AW348"/>
  <c r="AP294"/>
  <c r="AP295" s="1"/>
  <c r="AU363"/>
  <c r="AV355"/>
  <c r="AV356"/>
  <c r="AV353"/>
  <c r="AV345"/>
  <c r="AV354"/>
  <c r="AV357"/>
  <c r="AV330"/>
  <c r="AV346"/>
  <c r="AP388"/>
  <c r="AP389" s="1"/>
  <c r="AU457"/>
  <c r="AV449"/>
  <c r="AV439"/>
  <c r="AV448"/>
  <c r="AV450"/>
  <c r="AV447"/>
  <c r="AV451"/>
  <c r="AV424"/>
  <c r="AV440"/>
  <c r="X457"/>
  <c r="X449"/>
  <c r="X447"/>
  <c r="X439"/>
  <c r="X450"/>
  <c r="X269"/>
  <c r="X261"/>
  <c r="X259"/>
  <c r="X262"/>
  <c r="X251"/>
  <c r="X263"/>
  <c r="X236"/>
  <c r="X249"/>
  <c r="X252"/>
  <c r="X260"/>
  <c r="X237"/>
  <c r="X250"/>
  <c r="X253"/>
  <c r="X234"/>
  <c r="X264"/>
  <c r="K190"/>
  <c r="J284"/>
  <c r="I190"/>
  <c r="L190"/>
  <c r="K422"/>
  <c r="O422"/>
  <c r="S422"/>
  <c r="W422"/>
  <c r="L422"/>
  <c r="P422"/>
  <c r="T422"/>
  <c r="X422"/>
  <c r="I422"/>
  <c r="M422"/>
  <c r="Q422"/>
  <c r="U422"/>
  <c r="BG235"/>
  <c r="BC235"/>
  <c r="AY235"/>
  <c r="AU235"/>
  <c r="BH235"/>
  <c r="BD235"/>
  <c r="AZ235"/>
  <c r="AV235"/>
  <c r="BI235"/>
  <c r="BE235"/>
  <c r="BA235"/>
  <c r="AW235"/>
  <c r="BF235"/>
  <c r="BB235"/>
  <c r="AX235"/>
  <c r="AP126"/>
  <c r="AS126" s="1"/>
  <c r="AS125"/>
  <c r="BA110"/>
  <c r="BB110"/>
  <c r="AY110"/>
  <c r="AZ110"/>
  <c r="AX110"/>
  <c r="AU110"/>
  <c r="AV110"/>
  <c r="AV378"/>
  <c r="AU378"/>
  <c r="AX378"/>
  <c r="AW378"/>
  <c r="AX141"/>
  <c r="BE141"/>
  <c r="AW141"/>
  <c r="BD141"/>
  <c r="AV141"/>
  <c r="BC141"/>
  <c r="AU141"/>
  <c r="BI141"/>
  <c r="BA141"/>
  <c r="BH141"/>
  <c r="AZ141"/>
  <c r="BG141"/>
  <c r="AY141"/>
  <c r="BH328"/>
  <c r="BD328"/>
  <c r="AZ328"/>
  <c r="AV328"/>
  <c r="BG328"/>
  <c r="BC328"/>
  <c r="AY328"/>
  <c r="AU328"/>
  <c r="BF328"/>
  <c r="BB328"/>
  <c r="AX328"/>
  <c r="BI328"/>
  <c r="BE328"/>
  <c r="BA328"/>
  <c r="AW328"/>
  <c r="BH423"/>
  <c r="BD423"/>
  <c r="AZ423"/>
  <c r="AV423"/>
  <c r="BG423"/>
  <c r="BC423"/>
  <c r="AY423"/>
  <c r="AU423"/>
  <c r="BF423"/>
  <c r="BB423"/>
  <c r="AX423"/>
  <c r="BI423"/>
  <c r="BE423"/>
  <c r="BA423"/>
  <c r="AW423"/>
  <c r="AP220"/>
  <c r="AS220" s="1"/>
  <c r="AS219"/>
  <c r="AP385"/>
  <c r="AX159"/>
  <c r="AW96"/>
  <c r="AW127"/>
  <c r="AW156"/>
  <c r="AW438"/>
  <c r="BF438"/>
  <c r="AX249"/>
  <c r="BF249"/>
  <c r="AV249"/>
  <c r="AX343"/>
  <c r="BF343"/>
  <c r="AV343"/>
  <c r="BB392"/>
  <c r="AW331"/>
  <c r="AX331"/>
  <c r="BF331"/>
  <c r="AV331"/>
  <c r="AW409"/>
  <c r="BB409"/>
  <c r="AX221"/>
  <c r="BF221"/>
  <c r="AV221"/>
  <c r="AW441"/>
  <c r="BB441"/>
  <c r="AX358"/>
  <c r="BF358"/>
  <c r="AW358"/>
  <c r="AV358"/>
  <c r="D293"/>
  <c r="AP401"/>
  <c r="X448"/>
  <c r="AW250"/>
  <c r="BF344"/>
  <c r="BB344"/>
  <c r="AV344"/>
  <c r="BB298"/>
  <c r="BB425"/>
  <c r="BB237"/>
  <c r="BF315"/>
  <c r="AV315"/>
  <c r="BB315"/>
  <c r="BB253"/>
  <c r="BF347"/>
  <c r="AV347"/>
  <c r="AP121"/>
  <c r="AW175"/>
  <c r="AX165"/>
  <c r="AX166"/>
  <c r="AX158"/>
  <c r="AX142"/>
  <c r="AW363"/>
  <c r="AX355"/>
  <c r="AX356"/>
  <c r="AX353"/>
  <c r="AX345"/>
  <c r="AX354"/>
  <c r="AX357"/>
  <c r="AX330"/>
  <c r="AX346"/>
  <c r="BO265"/>
  <c r="BK265"/>
  <c r="BG265"/>
  <c r="BC265"/>
  <c r="AY265"/>
  <c r="AU265"/>
  <c r="BP265"/>
  <c r="BL265"/>
  <c r="BH265"/>
  <c r="BD265"/>
  <c r="AZ265"/>
  <c r="AV265"/>
  <c r="BQ265"/>
  <c r="BM265"/>
  <c r="BI265"/>
  <c r="BE265"/>
  <c r="BA265"/>
  <c r="AW265"/>
  <c r="BF265"/>
  <c r="BB265"/>
  <c r="AX265"/>
  <c r="BO453"/>
  <c r="BK453"/>
  <c r="BG453"/>
  <c r="BC453"/>
  <c r="AY453"/>
  <c r="AU453"/>
  <c r="BP453"/>
  <c r="BL453"/>
  <c r="BH453"/>
  <c r="BD453"/>
  <c r="AZ453"/>
  <c r="AV453"/>
  <c r="BQ453"/>
  <c r="BM453"/>
  <c r="BI453"/>
  <c r="BE453"/>
  <c r="BA453"/>
  <c r="AW453"/>
  <c r="BF453"/>
  <c r="BB453"/>
  <c r="AX453"/>
  <c r="AY206"/>
  <c r="AU206"/>
  <c r="AZ206"/>
  <c r="AV206"/>
  <c r="BA206"/>
  <c r="AW206"/>
  <c r="BB206"/>
  <c r="AX206"/>
  <c r="AZ394"/>
  <c r="AV394"/>
  <c r="AY394"/>
  <c r="AU394"/>
  <c r="BB394"/>
  <c r="AX394"/>
  <c r="BA394"/>
  <c r="AW394"/>
  <c r="BD410"/>
  <c r="AZ410"/>
  <c r="AV410"/>
  <c r="BC410"/>
  <c r="AY410"/>
  <c r="AU410"/>
  <c r="BF410"/>
  <c r="BB410"/>
  <c r="AX410"/>
  <c r="BE410"/>
  <c r="BA410"/>
  <c r="AW410"/>
  <c r="AV457"/>
  <c r="AW449"/>
  <c r="AW448"/>
  <c r="AW450"/>
  <c r="AW439"/>
  <c r="AW447"/>
  <c r="AW440"/>
  <c r="AW451"/>
  <c r="AW424"/>
  <c r="AV363"/>
  <c r="AW355"/>
  <c r="AW345"/>
  <c r="AW356"/>
  <c r="AW353"/>
  <c r="AW354"/>
  <c r="AW346"/>
  <c r="AW357"/>
  <c r="AW330"/>
  <c r="AV269"/>
  <c r="AW261"/>
  <c r="AW262"/>
  <c r="AW259"/>
  <c r="AW251"/>
  <c r="AW260"/>
  <c r="AW252"/>
  <c r="AW263"/>
  <c r="AW236"/>
  <c r="BH426"/>
  <c r="BD426"/>
  <c r="AZ426"/>
  <c r="AV426"/>
  <c r="BG426"/>
  <c r="BC426"/>
  <c r="AY426"/>
  <c r="AU426"/>
  <c r="BF426"/>
  <c r="BB426"/>
  <c r="AX426"/>
  <c r="BI426"/>
  <c r="BE426"/>
  <c r="BA426"/>
  <c r="AW426"/>
  <c r="BG238"/>
  <c r="BC238"/>
  <c r="AY238"/>
  <c r="AU238"/>
  <c r="BH238"/>
  <c r="BD238"/>
  <c r="AZ238"/>
  <c r="AV238"/>
  <c r="BI238"/>
  <c r="BE238"/>
  <c r="BA238"/>
  <c r="AW238"/>
  <c r="BF238"/>
  <c r="BB238"/>
  <c r="AX238"/>
  <c r="BE457"/>
  <c r="BF449"/>
  <c r="BF439"/>
  <c r="BF448"/>
  <c r="BF450"/>
  <c r="BF447"/>
  <c r="BF451"/>
  <c r="BF424"/>
  <c r="BF440"/>
  <c r="BF167"/>
  <c r="BA269"/>
  <c r="BB261"/>
  <c r="BB262"/>
  <c r="BB259"/>
  <c r="BB260"/>
  <c r="BB251"/>
  <c r="BB263"/>
  <c r="BB236"/>
  <c r="BB252"/>
  <c r="BA457"/>
  <c r="BB449"/>
  <c r="BB447"/>
  <c r="BB439"/>
  <c r="BB448"/>
  <c r="BB450"/>
  <c r="BB451"/>
  <c r="BB424"/>
  <c r="BB440"/>
  <c r="BL442"/>
  <c r="BH442"/>
  <c r="BD442"/>
  <c r="AZ442"/>
  <c r="AV442"/>
  <c r="BK442"/>
  <c r="BG442"/>
  <c r="BC442"/>
  <c r="AY442"/>
  <c r="AU442"/>
  <c r="BF442"/>
  <c r="BB442"/>
  <c r="AX442"/>
  <c r="BM442"/>
  <c r="BI442"/>
  <c r="BE442"/>
  <c r="BA442"/>
  <c r="AW442"/>
  <c r="BK254"/>
  <c r="BG254"/>
  <c r="BC254"/>
  <c r="AY254"/>
  <c r="AU254"/>
  <c r="BL254"/>
  <c r="BH254"/>
  <c r="BD254"/>
  <c r="AZ254"/>
  <c r="AV254"/>
  <c r="BM254"/>
  <c r="BI254"/>
  <c r="BE254"/>
  <c r="BA254"/>
  <c r="AW254"/>
  <c r="BF254"/>
  <c r="BB254"/>
  <c r="AX254"/>
  <c r="AP106"/>
  <c r="AP107" s="1"/>
  <c r="AU175"/>
  <c r="AV167"/>
  <c r="AV165"/>
  <c r="AV168"/>
  <c r="AV166"/>
  <c r="AV157"/>
  <c r="AV158"/>
  <c r="AV169"/>
  <c r="AV142"/>
  <c r="AP200"/>
  <c r="AP201" s="1"/>
  <c r="AU269"/>
  <c r="AV261"/>
  <c r="AV251"/>
  <c r="AV262"/>
  <c r="AV259"/>
  <c r="AV260"/>
  <c r="AV252"/>
  <c r="AV263"/>
  <c r="AV236"/>
  <c r="X363"/>
  <c r="X355"/>
  <c r="X356"/>
  <c r="X353"/>
  <c r="X345"/>
  <c r="X354"/>
  <c r="X330"/>
  <c r="X343"/>
  <c r="X346"/>
  <c r="X357"/>
  <c r="O205"/>
  <c r="L205"/>
  <c r="P205"/>
  <c r="K205"/>
  <c r="I205"/>
  <c r="M205"/>
  <c r="T220"/>
  <c r="J314"/>
  <c r="K220"/>
  <c r="O220"/>
  <c r="S220"/>
  <c r="L220"/>
  <c r="P220"/>
  <c r="I220"/>
  <c r="M220"/>
  <c r="Q220"/>
  <c r="K192"/>
  <c r="J286"/>
  <c r="L192"/>
  <c r="I192"/>
  <c r="AY204"/>
  <c r="AU204"/>
  <c r="AZ204"/>
  <c r="AV204"/>
  <c r="BA204"/>
  <c r="AW204"/>
  <c r="BB204"/>
  <c r="AX204"/>
  <c r="AV284"/>
  <c r="AU284"/>
  <c r="AX284"/>
  <c r="AW284"/>
  <c r="Y438"/>
  <c r="U438"/>
  <c r="Q438"/>
  <c r="M438"/>
  <c r="I438"/>
  <c r="P438"/>
  <c r="X438"/>
  <c r="AA438"/>
  <c r="W438"/>
  <c r="S438"/>
  <c r="O438"/>
  <c r="K438"/>
  <c r="L438"/>
  <c r="T438"/>
  <c r="BG234"/>
  <c r="BC234"/>
  <c r="AY234"/>
  <c r="AU234"/>
  <c r="BH234"/>
  <c r="BD234"/>
  <c r="AZ234"/>
  <c r="AV234"/>
  <c r="BI234"/>
  <c r="BE234"/>
  <c r="BA234"/>
  <c r="AW234"/>
  <c r="BF234"/>
  <c r="BB234"/>
  <c r="AX234"/>
  <c r="P392"/>
  <c r="I392"/>
  <c r="M392"/>
  <c r="K392"/>
  <c r="O392"/>
  <c r="L392"/>
  <c r="T313"/>
  <c r="J407"/>
  <c r="I313"/>
  <c r="M313"/>
  <c r="Q313"/>
  <c r="L313"/>
  <c r="P313"/>
  <c r="K313"/>
  <c r="O313"/>
  <c r="S313"/>
  <c r="X329"/>
  <c r="I329"/>
  <c r="M329"/>
  <c r="Q329"/>
  <c r="U329"/>
  <c r="L329"/>
  <c r="P329"/>
  <c r="T329"/>
  <c r="K329"/>
  <c r="O329"/>
  <c r="S329"/>
  <c r="W329"/>
  <c r="AP408"/>
  <c r="AS408" s="1"/>
  <c r="AS407"/>
  <c r="AX140"/>
  <c r="BE140"/>
  <c r="AW140"/>
  <c r="BD140"/>
  <c r="AV140"/>
  <c r="BC140"/>
  <c r="AU140"/>
  <c r="BB140"/>
  <c r="BI140"/>
  <c r="BA140"/>
  <c r="BH140"/>
  <c r="AZ140"/>
  <c r="BG140"/>
  <c r="AY140"/>
  <c r="BH329"/>
  <c r="BD329"/>
  <c r="AZ329"/>
  <c r="AV329"/>
  <c r="BG329"/>
  <c r="BC329"/>
  <c r="AY329"/>
  <c r="AU329"/>
  <c r="BF329"/>
  <c r="BB329"/>
  <c r="AX329"/>
  <c r="BI329"/>
  <c r="BE329"/>
  <c r="BA329"/>
  <c r="AW329"/>
  <c r="BH422"/>
  <c r="BD422"/>
  <c r="AZ422"/>
  <c r="AV422"/>
  <c r="BG422"/>
  <c r="BC422"/>
  <c r="AY422"/>
  <c r="AU422"/>
  <c r="BF422"/>
  <c r="BB422"/>
  <c r="AX422"/>
  <c r="BI422"/>
  <c r="BE422"/>
  <c r="BA422"/>
  <c r="AW422"/>
  <c r="AP314"/>
  <c r="AS314" s="1"/>
  <c r="AS313"/>
  <c r="AP387"/>
  <c r="AP291"/>
  <c r="AP197"/>
  <c r="AV143"/>
  <c r="AW143"/>
  <c r="AX143"/>
  <c r="BF143"/>
  <c r="AW159"/>
  <c r="BB159"/>
  <c r="AV111"/>
  <c r="AX111"/>
  <c r="AW111"/>
  <c r="AX96"/>
  <c r="AV96"/>
  <c r="AV127"/>
  <c r="AX127"/>
  <c r="BF127"/>
  <c r="AV170"/>
  <c r="AX170"/>
  <c r="AW170"/>
  <c r="X344"/>
  <c r="X328"/>
  <c r="BB156"/>
  <c r="AV156"/>
  <c r="BB438"/>
  <c r="AV438"/>
  <c r="AX438"/>
  <c r="X437"/>
  <c r="BB249"/>
  <c r="AW249"/>
  <c r="AW343"/>
  <c r="BB343"/>
  <c r="AW392"/>
  <c r="AX392"/>
  <c r="AV392"/>
  <c r="X235"/>
  <c r="AP285"/>
  <c r="AS285" s="1"/>
  <c r="AP191"/>
  <c r="AS191" s="1"/>
  <c r="BB331"/>
  <c r="AX409"/>
  <c r="BF409"/>
  <c r="AV409"/>
  <c r="BB221"/>
  <c r="AW221"/>
  <c r="AX441"/>
  <c r="BF441"/>
  <c r="AV441"/>
  <c r="BB358"/>
  <c r="AS190"/>
  <c r="BB155"/>
  <c r="AV155"/>
  <c r="BF155"/>
  <c r="BB437"/>
  <c r="AV437"/>
  <c r="AX437"/>
  <c r="BB250"/>
  <c r="BF250"/>
  <c r="AX250"/>
  <c r="AX344"/>
  <c r="AW298"/>
  <c r="AX298"/>
  <c r="AV298"/>
  <c r="AP97"/>
  <c r="AS97" s="1"/>
  <c r="AP379"/>
  <c r="AS379" s="1"/>
  <c r="AW425"/>
  <c r="AX425"/>
  <c r="BF425"/>
  <c r="AV425"/>
  <c r="AX237"/>
  <c r="BF237"/>
  <c r="AW237"/>
  <c r="AV237"/>
  <c r="AX315"/>
  <c r="AW315"/>
  <c r="AX253"/>
  <c r="BF253"/>
  <c r="AV253"/>
  <c r="AW347"/>
  <c r="BB347"/>
  <c r="AP123"/>
  <c r="AP124" s="1"/>
  <c r="AX264"/>
  <c r="BF264"/>
  <c r="AW264"/>
  <c r="AV264"/>
  <c r="AX452"/>
  <c r="BF452"/>
  <c r="AW452"/>
  <c r="AV452"/>
  <c r="BE128"/>
  <c r="BA128"/>
  <c r="AW128"/>
  <c r="BB128"/>
  <c r="AX128"/>
  <c r="BC128"/>
  <c r="AY128"/>
  <c r="AU128"/>
  <c r="BD128"/>
  <c r="AZ128"/>
  <c r="AV128"/>
  <c r="BM67"/>
  <c r="BI67"/>
  <c r="BE67"/>
  <c r="BA67"/>
  <c r="AW67"/>
  <c r="BJ67"/>
  <c r="BF67"/>
  <c r="BB67"/>
  <c r="AX67"/>
  <c r="BK67"/>
  <c r="BG67"/>
  <c r="BC67"/>
  <c r="AY67"/>
  <c r="AU67"/>
  <c r="BL67"/>
  <c r="BH67"/>
  <c r="BD67"/>
  <c r="AZ67"/>
  <c r="AV67"/>
  <c r="BJ81"/>
  <c r="BJ73"/>
  <c r="BJ72"/>
  <c r="BJ63"/>
  <c r="BJ71"/>
  <c r="BJ74"/>
  <c r="BJ48"/>
  <c r="BJ75"/>
  <c r="BJ64"/>
  <c r="BJ61"/>
  <c r="BJ49"/>
  <c r="BJ65"/>
  <c r="BJ76"/>
  <c r="BJ62"/>
  <c r="BE31"/>
  <c r="BA31"/>
  <c r="AW31"/>
  <c r="BF31"/>
  <c r="BB31"/>
  <c r="AX31"/>
  <c r="BC31"/>
  <c r="AY31"/>
  <c r="AU31"/>
  <c r="BD31"/>
  <c r="AZ31"/>
  <c r="AV31"/>
  <c r="AW3"/>
  <c r="AX3"/>
  <c r="AU3"/>
  <c r="AV3"/>
  <c r="O111"/>
  <c r="K111"/>
  <c r="P111"/>
  <c r="L111"/>
  <c r="M111"/>
  <c r="I111"/>
  <c r="S126"/>
  <c r="O126"/>
  <c r="K126"/>
  <c r="T126"/>
  <c r="P126"/>
  <c r="L126"/>
  <c r="Q126"/>
  <c r="M126"/>
  <c r="I126"/>
  <c r="AT8" i="4"/>
  <c r="GC18"/>
  <c r="BJ66" i="5"/>
  <c r="BQ171"/>
  <c r="BM171"/>
  <c r="BI171"/>
  <c r="BE171"/>
  <c r="BA171"/>
  <c r="AW171"/>
  <c r="BF171"/>
  <c r="BB171"/>
  <c r="AX171"/>
  <c r="BO171"/>
  <c r="BK171"/>
  <c r="BG171"/>
  <c r="BC171"/>
  <c r="AY171"/>
  <c r="AU171"/>
  <c r="BP171"/>
  <c r="BL171"/>
  <c r="BH171"/>
  <c r="BD171"/>
  <c r="AZ171"/>
  <c r="AV171"/>
  <c r="AW4"/>
  <c r="AX4"/>
  <c r="AU4"/>
  <c r="AV4"/>
  <c r="BA112"/>
  <c r="AW112"/>
  <c r="BB112"/>
  <c r="AX112"/>
  <c r="AY112"/>
  <c r="AU112"/>
  <c r="AZ112"/>
  <c r="AV112"/>
  <c r="BA19"/>
  <c r="AW19"/>
  <c r="BB19"/>
  <c r="AX19"/>
  <c r="AY19"/>
  <c r="AU19"/>
  <c r="AZ19"/>
  <c r="AV19"/>
  <c r="AB73"/>
  <c r="AB81"/>
  <c r="AB74"/>
  <c r="AB63"/>
  <c r="AB71"/>
  <c r="AB64"/>
  <c r="AB75"/>
  <c r="AB72"/>
  <c r="AB61"/>
  <c r="AB65"/>
  <c r="AB62"/>
  <c r="AB76"/>
  <c r="AB66"/>
  <c r="AB77"/>
  <c r="BE35"/>
  <c r="BA35"/>
  <c r="AW35"/>
  <c r="BF35"/>
  <c r="BB35"/>
  <c r="AX35"/>
  <c r="BC35"/>
  <c r="AY35"/>
  <c r="AU35"/>
  <c r="BD35"/>
  <c r="AZ35"/>
  <c r="AV35"/>
  <c r="BB144"/>
  <c r="AX144"/>
  <c r="BI144"/>
  <c r="BE144"/>
  <c r="BA144"/>
  <c r="AW144"/>
  <c r="BH144"/>
  <c r="BD144"/>
  <c r="AZ144"/>
  <c r="AV144"/>
  <c r="BG144"/>
  <c r="BC144"/>
  <c r="AY144"/>
  <c r="AU144"/>
  <c r="BI51"/>
  <c r="BE51"/>
  <c r="BA51"/>
  <c r="AW51"/>
  <c r="BJ51"/>
  <c r="BF51"/>
  <c r="BB51"/>
  <c r="AX51"/>
  <c r="BG51"/>
  <c r="BC51"/>
  <c r="AY51"/>
  <c r="AU51"/>
  <c r="BH51"/>
  <c r="BD51"/>
  <c r="AZ51"/>
  <c r="AV51"/>
  <c r="BQ78"/>
  <c r="BM78"/>
  <c r="BI78"/>
  <c r="BE78"/>
  <c r="BA78"/>
  <c r="AW78"/>
  <c r="BJ78"/>
  <c r="BF78"/>
  <c r="BB78"/>
  <c r="AX78"/>
  <c r="BO78"/>
  <c r="BK78"/>
  <c r="BG78"/>
  <c r="BC78"/>
  <c r="AY78"/>
  <c r="AU78"/>
  <c r="BP78"/>
  <c r="BL78"/>
  <c r="BH78"/>
  <c r="BD78"/>
  <c r="AZ78"/>
  <c r="AV78"/>
  <c r="BF160"/>
  <c r="BB160"/>
  <c r="AX160"/>
  <c r="BM160"/>
  <c r="BI160"/>
  <c r="BE160"/>
  <c r="BA160"/>
  <c r="AW160"/>
  <c r="BL160"/>
  <c r="BH160"/>
  <c r="BD160"/>
  <c r="AZ160"/>
  <c r="AV160"/>
  <c r="BK160"/>
  <c r="BG160"/>
  <c r="BC160"/>
  <c r="AY160"/>
  <c r="AU160"/>
  <c r="X175"/>
  <c r="X167"/>
  <c r="X168"/>
  <c r="X165"/>
  <c r="X157"/>
  <c r="X166"/>
  <c r="X169"/>
  <c r="X142"/>
  <c r="X158"/>
  <c r="X155"/>
  <c r="X140"/>
  <c r="X156"/>
  <c r="X159"/>
  <c r="X170"/>
  <c r="X143"/>
  <c r="L3"/>
  <c r="K3"/>
  <c r="I3"/>
  <c r="BE32"/>
  <c r="BA32"/>
  <c r="AW32"/>
  <c r="BF32"/>
  <c r="BB32"/>
  <c r="AX32"/>
  <c r="BC32"/>
  <c r="AY32"/>
  <c r="AU32"/>
  <c r="BD32"/>
  <c r="AZ32"/>
  <c r="AV32"/>
  <c r="AW2"/>
  <c r="AX2"/>
  <c r="AU2"/>
  <c r="AV2"/>
  <c r="K96"/>
  <c r="L96"/>
  <c r="I96"/>
  <c r="K98"/>
  <c r="L98"/>
  <c r="I98"/>
  <c r="X171"/>
  <c r="BJ46"/>
  <c r="BJ77"/>
  <c r="AB78"/>
  <c r="AB67"/>
  <c r="X141"/>
  <c r="X144"/>
  <c r="BJ47"/>
  <c r="BJ50"/>
  <c r="AT10" i="4"/>
  <c r="CQ27"/>
  <c r="AS80"/>
  <c r="CP6"/>
  <c r="EJ23"/>
  <c r="AN286" i="5"/>
  <c r="AS286" s="1"/>
  <c r="AN192"/>
  <c r="AS192" s="1"/>
  <c r="AN98"/>
  <c r="AS98" s="1"/>
  <c r="AN380"/>
  <c r="AS380" s="1"/>
  <c r="B208"/>
  <c r="G208" s="1"/>
  <c r="D23" i="2"/>
  <c r="E22"/>
  <c r="B302" i="5"/>
  <c r="G302" s="1"/>
  <c r="B114"/>
  <c r="G114" s="1"/>
  <c r="B396"/>
  <c r="G396" s="1"/>
  <c r="AR66"/>
  <c r="BN78" s="1"/>
  <c r="X68" i="4"/>
  <c r="AN68"/>
  <c r="L68"/>
  <c r="AB68"/>
  <c r="F254" i="5"/>
  <c r="AZ68" i="4"/>
  <c r="P68"/>
  <c r="AF68"/>
  <c r="T68"/>
  <c r="AJ68"/>
  <c r="F348" i="5"/>
  <c r="F442"/>
  <c r="B412"/>
  <c r="G412" s="1"/>
  <c r="B224"/>
  <c r="G224" s="1"/>
  <c r="D39" i="2"/>
  <c r="E38"/>
  <c r="B318" i="5"/>
  <c r="G318" s="1"/>
  <c r="B130"/>
  <c r="G130" s="1"/>
  <c r="AN145"/>
  <c r="AS145" s="1"/>
  <c r="AN427"/>
  <c r="AS427" s="1"/>
  <c r="AN333"/>
  <c r="AS333" s="1"/>
  <c r="AN239"/>
  <c r="AS239" s="1"/>
  <c r="AN172"/>
  <c r="AS172" s="1"/>
  <c r="AN266"/>
  <c r="AS266" s="1"/>
  <c r="AN360"/>
  <c r="AS360" s="1"/>
  <c r="AN454"/>
  <c r="AS454" s="1"/>
  <c r="D82" i="2"/>
  <c r="B267" i="5"/>
  <c r="G267" s="1"/>
  <c r="B361"/>
  <c r="G361" s="1"/>
  <c r="E81" i="2"/>
  <c r="B173" i="5"/>
  <c r="G173" s="1"/>
  <c r="B455"/>
  <c r="G455" s="1"/>
  <c r="AN255"/>
  <c r="AS255" s="1"/>
  <c r="AN443"/>
  <c r="AS443" s="1"/>
  <c r="AN161"/>
  <c r="AS161" s="1"/>
  <c r="AN349"/>
  <c r="AS349" s="1"/>
  <c r="E70" i="2"/>
  <c r="B444" i="5"/>
  <c r="G444" s="1"/>
  <c r="D71" i="2"/>
  <c r="B256" i="5"/>
  <c r="G256" s="1"/>
  <c r="B162"/>
  <c r="G162" s="1"/>
  <c r="B350"/>
  <c r="G350" s="1"/>
  <c r="CP5" i="4"/>
  <c r="EI5"/>
  <c r="EI13"/>
  <c r="EI11"/>
  <c r="GB11"/>
  <c r="HU11"/>
  <c r="CQ4"/>
  <c r="HV4"/>
  <c r="AT16"/>
  <c r="EI16"/>
  <c r="CQ22"/>
  <c r="EJ22"/>
  <c r="EJ18"/>
  <c r="CQ18"/>
  <c r="GC27"/>
  <c r="EJ27"/>
  <c r="CP15"/>
  <c r="HU15"/>
  <c r="HU9"/>
  <c r="EI9"/>
  <c r="EI12"/>
  <c r="HU12"/>
  <c r="CP12"/>
  <c r="CP7"/>
  <c r="HU7"/>
  <c r="GC54"/>
  <c r="CQ54"/>
  <c r="HV23"/>
  <c r="GC21"/>
  <c r="EJ28"/>
  <c r="HV28"/>
  <c r="CQ92"/>
  <c r="CP67"/>
  <c r="EJ79"/>
  <c r="HV79"/>
  <c r="GC79"/>
  <c r="GB5"/>
  <c r="CP10"/>
  <c r="CP13"/>
  <c r="GB13"/>
  <c r="AT13"/>
  <c r="CP11"/>
  <c r="GC4"/>
  <c r="EJ4"/>
  <c r="CP8"/>
  <c r="CP16"/>
  <c r="AT42"/>
  <c r="HU42"/>
  <c r="CP29"/>
  <c r="AT15"/>
  <c r="GB15"/>
  <c r="GB6"/>
  <c r="AT6"/>
  <c r="AT9"/>
  <c r="CP9"/>
  <c r="AT7"/>
  <c r="GB7"/>
  <c r="EI7"/>
  <c r="AT67"/>
  <c r="EI67"/>
  <c r="GB67"/>
  <c r="HU67"/>
  <c r="CQ79"/>
  <c r="E7" i="2"/>
  <c r="B287" i="5"/>
  <c r="G287" s="1"/>
  <c r="B381"/>
  <c r="G381" s="1"/>
  <c r="D8" i="2"/>
  <c r="B193" i="5"/>
  <c r="G193" s="1"/>
  <c r="B99"/>
  <c r="G99" s="1"/>
  <c r="Q93" i="4"/>
  <c r="AG93"/>
  <c r="BA93"/>
  <c r="M93"/>
  <c r="AC93"/>
  <c r="Y93"/>
  <c r="AO93"/>
  <c r="U93"/>
  <c r="AK93"/>
  <c r="AN395" i="5"/>
  <c r="AS395" s="1"/>
  <c r="AN113"/>
  <c r="AS113" s="1"/>
  <c r="AN207"/>
  <c r="AS207" s="1"/>
  <c r="AN301"/>
  <c r="AS301" s="1"/>
  <c r="C94" i="4"/>
  <c r="AN317" i="5"/>
  <c r="AS317" s="1"/>
  <c r="AN411"/>
  <c r="AS411" s="1"/>
  <c r="AN129"/>
  <c r="AS129" s="1"/>
  <c r="AN223"/>
  <c r="AS223" s="1"/>
  <c r="D55" i="2"/>
  <c r="B334" i="5"/>
  <c r="G334" s="1"/>
  <c r="E54" i="2"/>
  <c r="B428" i="5"/>
  <c r="G428" s="1"/>
  <c r="B146"/>
  <c r="G146" s="1"/>
  <c r="B240"/>
  <c r="G240" s="1"/>
  <c r="AR360"/>
  <c r="Q80" i="4"/>
  <c r="AG80"/>
  <c r="AR266" i="5"/>
  <c r="U80" i="4"/>
  <c r="AK80"/>
  <c r="AR454" i="5"/>
  <c r="BA80" i="4"/>
  <c r="Y80"/>
  <c r="AO80"/>
  <c r="M80"/>
  <c r="AC80"/>
  <c r="AR335" i="5"/>
  <c r="BJ359" s="1"/>
  <c r="AR241"/>
  <c r="M55" i="4"/>
  <c r="AC55"/>
  <c r="Y55"/>
  <c r="AO55"/>
  <c r="AR429" i="5"/>
  <c r="BJ423" s="1"/>
  <c r="BA55" i="4"/>
  <c r="U55"/>
  <c r="AK55"/>
  <c r="Q55"/>
  <c r="AG55"/>
  <c r="HU10"/>
  <c r="GB10"/>
  <c r="EI10"/>
  <c r="HU8"/>
  <c r="EI8"/>
  <c r="HU16"/>
  <c r="EI42"/>
  <c r="AS93"/>
  <c r="CQ24"/>
  <c r="HV24"/>
  <c r="HV20"/>
  <c r="GC25"/>
  <c r="CQ19"/>
  <c r="HV19"/>
  <c r="EJ19"/>
  <c r="EJ26"/>
  <c r="CQ26"/>
  <c r="EI29"/>
  <c r="CP14"/>
  <c r="GB14"/>
  <c r="HU14"/>
  <c r="EI6"/>
  <c r="HU6"/>
  <c r="AT5"/>
  <c r="HU5"/>
  <c r="HU13"/>
  <c r="AT11"/>
  <c r="GB8"/>
  <c r="GB16"/>
  <c r="GC22"/>
  <c r="HV22"/>
  <c r="HV18"/>
  <c r="HV27"/>
  <c r="CP42"/>
  <c r="GB42"/>
  <c r="EJ24"/>
  <c r="GC24"/>
  <c r="EJ20"/>
  <c r="CQ20"/>
  <c r="HV25"/>
  <c r="GC19"/>
  <c r="GC26"/>
  <c r="HV26"/>
  <c r="GB29"/>
  <c r="HU29"/>
  <c r="AT29"/>
  <c r="AT14"/>
  <c r="EI14"/>
  <c r="EI15"/>
  <c r="GB9"/>
  <c r="AT12"/>
  <c r="GB12"/>
  <c r="EJ54"/>
  <c r="HV54"/>
  <c r="GC23"/>
  <c r="CQ23"/>
  <c r="EJ21"/>
  <c r="CQ21"/>
  <c r="HV21"/>
  <c r="CQ28"/>
  <c r="GC28"/>
  <c r="AS55"/>
  <c r="CR42"/>
  <c r="GD42"/>
  <c r="T31" i="6"/>
  <c r="T32"/>
  <c r="GD5" i="4"/>
  <c r="CR5"/>
  <c r="HW13"/>
  <c r="EK13"/>
  <c r="HW15"/>
  <c r="CR15"/>
  <c r="GD8"/>
  <c r="CR8"/>
  <c r="CR9"/>
  <c r="EK9"/>
  <c r="EK11"/>
  <c r="GD11"/>
  <c r="BB80"/>
  <c r="CM80" s="1"/>
  <c r="AP80"/>
  <c r="AU80" s="1"/>
  <c r="F14" i="6"/>
  <c r="D81" i="4"/>
  <c r="I81" s="1"/>
  <c r="GD16"/>
  <c r="EK16"/>
  <c r="GD7"/>
  <c r="EK7"/>
  <c r="CR7"/>
  <c r="GD6"/>
  <c r="EK6"/>
  <c r="HW12"/>
  <c r="GD12"/>
  <c r="CR12"/>
  <c r="GD14"/>
  <c r="HW14"/>
  <c r="CR10"/>
  <c r="GD10"/>
  <c r="EK67"/>
  <c r="CR67"/>
  <c r="CR16"/>
  <c r="HW16"/>
  <c r="HW7"/>
  <c r="HW6"/>
  <c r="CR6"/>
  <c r="EK12"/>
  <c r="EK14"/>
  <c r="CR14"/>
  <c r="HW10"/>
  <c r="EK10"/>
  <c r="F81" i="2"/>
  <c r="F70"/>
  <c r="HW67" i="4"/>
  <c r="GD67"/>
  <c r="EK42"/>
  <c r="HW42"/>
  <c r="F38" i="2"/>
  <c r="HW5" i="4"/>
  <c r="EK5"/>
  <c r="CR13"/>
  <c r="GD13"/>
  <c r="GD15"/>
  <c r="EK15"/>
  <c r="HW8"/>
  <c r="EK8"/>
  <c r="GD9"/>
  <c r="HW9"/>
  <c r="CR11"/>
  <c r="HW11"/>
  <c r="F22" i="2"/>
  <c r="AP93" i="4"/>
  <c r="AU93" s="1"/>
  <c r="BB93"/>
  <c r="CM93" s="1"/>
  <c r="F7" i="2"/>
  <c r="AE34" i="6"/>
  <c r="AK34"/>
  <c r="BB55" i="4"/>
  <c r="CM55" s="1"/>
  <c r="AP55"/>
  <c r="AU55" s="1"/>
  <c r="F54" i="2"/>
  <c r="AU3" i="12" l="1"/>
  <c r="BI69" i="6"/>
  <c r="G68" i="5"/>
  <c r="BI80" i="6"/>
  <c r="G79" i="5"/>
  <c r="BI53" i="6"/>
  <c r="G52" i="5"/>
  <c r="BI37" i="6"/>
  <c r="G36" i="5"/>
  <c r="BI21" i="6"/>
  <c r="G20" i="5"/>
  <c r="BI6" i="6"/>
  <c r="G5" i="5"/>
  <c r="J4"/>
  <c r="L4"/>
  <c r="I4"/>
  <c r="K4"/>
  <c r="BB168"/>
  <c r="AW167"/>
  <c r="BF158"/>
  <c r="BF140"/>
  <c r="BF142"/>
  <c r="BF168"/>
  <c r="BE175"/>
  <c r="BF141"/>
  <c r="V77" i="6"/>
  <c r="Z66"/>
  <c r="X66"/>
  <c r="V67"/>
  <c r="X56"/>
  <c r="Z56"/>
  <c r="X76"/>
  <c r="Z76"/>
  <c r="BD53" s="1"/>
  <c r="Z46"/>
  <c r="V57"/>
  <c r="X46"/>
  <c r="AP293" i="5"/>
  <c r="AX169"/>
  <c r="AX157"/>
  <c r="AX168"/>
  <c r="AX167"/>
  <c r="AW155"/>
  <c r="AX156"/>
  <c r="BB170"/>
  <c r="BB127"/>
  <c r="BB111"/>
  <c r="BB143"/>
  <c r="BB141"/>
  <c r="AW110"/>
  <c r="BB158"/>
  <c r="AW142"/>
  <c r="AW157"/>
  <c r="AV175"/>
  <c r="E8" i="15"/>
  <c r="B9"/>
  <c r="D8"/>
  <c r="C8"/>
  <c r="F8"/>
  <c r="C23"/>
  <c r="F23"/>
  <c r="E23"/>
  <c r="B24"/>
  <c r="D23"/>
  <c r="Z46"/>
  <c r="Z18"/>
  <c r="Z60"/>
  <c r="Z32"/>
  <c r="V46"/>
  <c r="V18"/>
  <c r="V60"/>
  <c r="V32"/>
  <c r="X46"/>
  <c r="X18"/>
  <c r="X60"/>
  <c r="X32"/>
  <c r="D69" i="12"/>
  <c r="D80"/>
  <c r="D53"/>
  <c r="D37"/>
  <c r="D21"/>
  <c r="D6"/>
  <c r="E82" i="15"/>
  <c r="B83"/>
  <c r="D82"/>
  <c r="C82"/>
  <c r="F82"/>
  <c r="C71"/>
  <c r="F71"/>
  <c r="E71"/>
  <c r="B72"/>
  <c r="D71"/>
  <c r="E36" i="12"/>
  <c r="F36"/>
  <c r="L5"/>
  <c r="V5" s="1"/>
  <c r="AD5" s="1"/>
  <c r="F5"/>
  <c r="N5" s="1"/>
  <c r="X5" s="1"/>
  <c r="AF5" s="1"/>
  <c r="E5"/>
  <c r="E68"/>
  <c r="F68"/>
  <c r="C39" i="15"/>
  <c r="F39"/>
  <c r="E39"/>
  <c r="B40"/>
  <c r="D39"/>
  <c r="T46"/>
  <c r="T18"/>
  <c r="T60"/>
  <c r="T32"/>
  <c r="E55"/>
  <c r="B56"/>
  <c r="D55"/>
  <c r="C55"/>
  <c r="F55"/>
  <c r="E79" i="12"/>
  <c r="F79"/>
  <c r="E20"/>
  <c r="F20"/>
  <c r="E52"/>
  <c r="F52"/>
  <c r="E4"/>
  <c r="F4"/>
  <c r="GC92" i="4"/>
  <c r="EJ92"/>
  <c r="HV92"/>
  <c r="AE75" i="6"/>
  <c r="AG75" s="1"/>
  <c r="AI75" s="1"/>
  <c r="BD52"/>
  <c r="AE64"/>
  <c r="AG64" s="1"/>
  <c r="AI64" s="1"/>
  <c r="AE53"/>
  <c r="AG53" s="1"/>
  <c r="AI53" s="1"/>
  <c r="AP101" i="5"/>
  <c r="AP99"/>
  <c r="B53"/>
  <c r="AF55" i="2"/>
  <c r="Y55"/>
  <c r="R55"/>
  <c r="K55"/>
  <c r="B6" i="5"/>
  <c r="AF8" i="2"/>
  <c r="Y8"/>
  <c r="R8"/>
  <c r="K8"/>
  <c r="B69" i="5"/>
  <c r="AF71" i="2"/>
  <c r="Y71"/>
  <c r="R71"/>
  <c r="K71"/>
  <c r="AN68" i="5"/>
  <c r="AS68" s="1"/>
  <c r="AG70" i="2"/>
  <c r="Z70"/>
  <c r="S70"/>
  <c r="L70"/>
  <c r="AN79" i="5"/>
  <c r="AS79" s="1"/>
  <c r="AG81" i="2"/>
  <c r="Z81"/>
  <c r="S81"/>
  <c r="L81"/>
  <c r="B37" i="5"/>
  <c r="AF39" i="2"/>
  <c r="Y39"/>
  <c r="R39"/>
  <c r="K39"/>
  <c r="B21" i="5"/>
  <c r="AF23" i="2"/>
  <c r="Y23"/>
  <c r="R23"/>
  <c r="K23"/>
  <c r="J35" i="5"/>
  <c r="R35"/>
  <c r="N35"/>
  <c r="P35"/>
  <c r="S35"/>
  <c r="O35"/>
  <c r="K35"/>
  <c r="T35"/>
  <c r="L35"/>
  <c r="Q35"/>
  <c r="M35"/>
  <c r="I35"/>
  <c r="S237"/>
  <c r="I237"/>
  <c r="Q237"/>
  <c r="O237"/>
  <c r="W237"/>
  <c r="M237"/>
  <c r="U237"/>
  <c r="N237"/>
  <c r="V237"/>
  <c r="K237"/>
  <c r="T237"/>
  <c r="J237"/>
  <c r="R237"/>
  <c r="L237"/>
  <c r="P237"/>
  <c r="V357"/>
  <c r="Z357"/>
  <c r="Q357"/>
  <c r="W357"/>
  <c r="AA357"/>
  <c r="AE357"/>
  <c r="M357"/>
  <c r="S357"/>
  <c r="N357"/>
  <c r="R357"/>
  <c r="AD357"/>
  <c r="U357"/>
  <c r="Y357"/>
  <c r="AC357"/>
  <c r="I357"/>
  <c r="O357"/>
  <c r="J357"/>
  <c r="K357"/>
  <c r="T357"/>
  <c r="P357"/>
  <c r="L357"/>
  <c r="W264"/>
  <c r="AE264"/>
  <c r="M264"/>
  <c r="S264"/>
  <c r="AA264"/>
  <c r="Q264"/>
  <c r="Y264"/>
  <c r="I264"/>
  <c r="O264"/>
  <c r="U264"/>
  <c r="AC264"/>
  <c r="N264"/>
  <c r="V264"/>
  <c r="AD264"/>
  <c r="L264"/>
  <c r="P264"/>
  <c r="J264"/>
  <c r="R264"/>
  <c r="Z264"/>
  <c r="K264"/>
  <c r="T264"/>
  <c r="J67"/>
  <c r="N67"/>
  <c r="V67"/>
  <c r="R67"/>
  <c r="Z67"/>
  <c r="AA67"/>
  <c r="W67"/>
  <c r="S67"/>
  <c r="O67"/>
  <c r="K67"/>
  <c r="X67"/>
  <c r="P67"/>
  <c r="Y67"/>
  <c r="U67"/>
  <c r="Q67"/>
  <c r="M67"/>
  <c r="I67"/>
  <c r="T67"/>
  <c r="L67"/>
  <c r="S221"/>
  <c r="M221"/>
  <c r="O221"/>
  <c r="I221"/>
  <c r="Q221"/>
  <c r="R221"/>
  <c r="L221"/>
  <c r="P221"/>
  <c r="J221"/>
  <c r="N221"/>
  <c r="K221"/>
  <c r="T221"/>
  <c r="N171"/>
  <c r="R171"/>
  <c r="Z171"/>
  <c r="AD171"/>
  <c r="AA171"/>
  <c r="S171"/>
  <c r="K171"/>
  <c r="P171"/>
  <c r="AC171"/>
  <c r="U171"/>
  <c r="M171"/>
  <c r="V171"/>
  <c r="AE171"/>
  <c r="W171"/>
  <c r="O171"/>
  <c r="T171"/>
  <c r="L171"/>
  <c r="Y171"/>
  <c r="Q171"/>
  <c r="I171"/>
  <c r="AA253"/>
  <c r="S253"/>
  <c r="I253"/>
  <c r="Y253"/>
  <c r="U253"/>
  <c r="O253"/>
  <c r="W253"/>
  <c r="Q253"/>
  <c r="M253"/>
  <c r="R253"/>
  <c r="V253"/>
  <c r="P253"/>
  <c r="L253"/>
  <c r="J253"/>
  <c r="N253"/>
  <c r="Z253"/>
  <c r="K253"/>
  <c r="T253"/>
  <c r="R346"/>
  <c r="V346"/>
  <c r="I346"/>
  <c r="Q346"/>
  <c r="Y346"/>
  <c r="S346"/>
  <c r="AA346"/>
  <c r="N346"/>
  <c r="Z346"/>
  <c r="M346"/>
  <c r="U346"/>
  <c r="O346"/>
  <c r="W346"/>
  <c r="K346"/>
  <c r="T346"/>
  <c r="J346"/>
  <c r="P346"/>
  <c r="L346"/>
  <c r="N330"/>
  <c r="V330"/>
  <c r="M330"/>
  <c r="U330"/>
  <c r="S330"/>
  <c r="R330"/>
  <c r="I330"/>
  <c r="Q330"/>
  <c r="O330"/>
  <c r="W330"/>
  <c r="T330"/>
  <c r="K330"/>
  <c r="J330"/>
  <c r="L330"/>
  <c r="P330"/>
  <c r="AN52"/>
  <c r="AS52" s="1"/>
  <c r="AG54" i="2"/>
  <c r="Z54"/>
  <c r="S54"/>
  <c r="L54"/>
  <c r="AN5" i="5"/>
  <c r="AS5" s="1"/>
  <c r="L7" i="2"/>
  <c r="AG7"/>
  <c r="Z7"/>
  <c r="S7"/>
  <c r="B80" i="5"/>
  <c r="AF82" i="2"/>
  <c r="Y82"/>
  <c r="R82"/>
  <c r="K82"/>
  <c r="AN36" i="5"/>
  <c r="AS36" s="1"/>
  <c r="AG38" i="2"/>
  <c r="Z38"/>
  <c r="S38"/>
  <c r="L38"/>
  <c r="AN20" i="5"/>
  <c r="AS20" s="1"/>
  <c r="AG22" i="2"/>
  <c r="Z22"/>
  <c r="S22"/>
  <c r="L22"/>
  <c r="V144" i="5"/>
  <c r="T144"/>
  <c r="L144"/>
  <c r="S144"/>
  <c r="K144"/>
  <c r="Q144"/>
  <c r="I144"/>
  <c r="N144"/>
  <c r="R144"/>
  <c r="P144"/>
  <c r="W144"/>
  <c r="O144"/>
  <c r="U144"/>
  <c r="M144"/>
  <c r="N128"/>
  <c r="S128"/>
  <c r="K128"/>
  <c r="P128"/>
  <c r="Q128"/>
  <c r="I128"/>
  <c r="R128"/>
  <c r="O128"/>
  <c r="T128"/>
  <c r="L128"/>
  <c r="M128"/>
  <c r="N160"/>
  <c r="V160"/>
  <c r="P160"/>
  <c r="AA160"/>
  <c r="S160"/>
  <c r="K160"/>
  <c r="U160"/>
  <c r="M160"/>
  <c r="R160"/>
  <c r="Z160"/>
  <c r="T160"/>
  <c r="L160"/>
  <c r="W160"/>
  <c r="O160"/>
  <c r="Y160"/>
  <c r="Q160"/>
  <c r="I160"/>
  <c r="N78"/>
  <c r="V78"/>
  <c r="AD78"/>
  <c r="J78"/>
  <c r="R78"/>
  <c r="Z78"/>
  <c r="AC78"/>
  <c r="Y78"/>
  <c r="U78"/>
  <c r="Q78"/>
  <c r="M78"/>
  <c r="I78"/>
  <c r="T78"/>
  <c r="L78"/>
  <c r="AE78"/>
  <c r="AA78"/>
  <c r="W78"/>
  <c r="S78"/>
  <c r="O78"/>
  <c r="K78"/>
  <c r="X78"/>
  <c r="P78"/>
  <c r="R439"/>
  <c r="V439"/>
  <c r="U439"/>
  <c r="M439"/>
  <c r="AA439"/>
  <c r="S439"/>
  <c r="N439"/>
  <c r="Z439"/>
  <c r="Y439"/>
  <c r="Q439"/>
  <c r="I439"/>
  <c r="W439"/>
  <c r="O439"/>
  <c r="L439"/>
  <c r="J439"/>
  <c r="P439"/>
  <c r="K439"/>
  <c r="T439"/>
  <c r="V450"/>
  <c r="Z450"/>
  <c r="I450"/>
  <c r="O450"/>
  <c r="S450"/>
  <c r="Y450"/>
  <c r="W450"/>
  <c r="AE450"/>
  <c r="N450"/>
  <c r="R450"/>
  <c r="AD450"/>
  <c r="M450"/>
  <c r="Q450"/>
  <c r="U450"/>
  <c r="AC450"/>
  <c r="AA450"/>
  <c r="J450"/>
  <c r="T450"/>
  <c r="K450"/>
  <c r="P450"/>
  <c r="L450"/>
  <c r="N19"/>
  <c r="J19"/>
  <c r="P19"/>
  <c r="O19"/>
  <c r="K19"/>
  <c r="L19"/>
  <c r="M19"/>
  <c r="I19"/>
  <c r="N51"/>
  <c r="V51"/>
  <c r="J51"/>
  <c r="R51"/>
  <c r="T51"/>
  <c r="L51"/>
  <c r="U51"/>
  <c r="Q51"/>
  <c r="M51"/>
  <c r="I51"/>
  <c r="X51"/>
  <c r="P51"/>
  <c r="W51"/>
  <c r="S51"/>
  <c r="O51"/>
  <c r="K51"/>
  <c r="N112"/>
  <c r="O112"/>
  <c r="P112"/>
  <c r="M112"/>
  <c r="K112"/>
  <c r="L112"/>
  <c r="I112"/>
  <c r="M20"/>
  <c r="AE42" i="6"/>
  <c r="AG42" s="1"/>
  <c r="AI42" s="1"/>
  <c r="T43"/>
  <c r="AC43" s="1"/>
  <c r="AE43" s="1"/>
  <c r="AG43" s="1"/>
  <c r="AI43" s="1"/>
  <c r="T44"/>
  <c r="AC44" s="1"/>
  <c r="R42"/>
  <c r="R43"/>
  <c r="AK77"/>
  <c r="AE77"/>
  <c r="AK66"/>
  <c r="AE66"/>
  <c r="AK55"/>
  <c r="AE55"/>
  <c r="AI56"/>
  <c r="AQ56" s="1"/>
  <c r="AO56"/>
  <c r="AI45"/>
  <c r="AQ45" s="1"/>
  <c r="AO45"/>
  <c r="E12"/>
  <c r="L12" s="1"/>
  <c r="AC33"/>
  <c r="AI35"/>
  <c r="AQ35" s="1"/>
  <c r="AO35"/>
  <c r="BD8" s="1"/>
  <c r="BD20" s="1"/>
  <c r="BD32" s="1"/>
  <c r="BD44" s="1"/>
  <c r="BF144" i="5"/>
  <c r="BF128"/>
  <c r="BF156"/>
  <c r="BF170"/>
  <c r="BF169"/>
  <c r="BF157"/>
  <c r="BF166"/>
  <c r="BF165"/>
  <c r="N423"/>
  <c r="J423"/>
  <c r="N205"/>
  <c r="J205"/>
  <c r="J191"/>
  <c r="J97"/>
  <c r="N299"/>
  <c r="J299"/>
  <c r="R314"/>
  <c r="N314"/>
  <c r="R407"/>
  <c r="N407"/>
  <c r="R220"/>
  <c r="N220"/>
  <c r="V423"/>
  <c r="R423"/>
  <c r="BO4" i="6"/>
  <c r="BP4" s="1"/>
  <c r="G4" i="12" s="1"/>
  <c r="GK81" i="4"/>
  <c r="HR81" s="1"/>
  <c r="ER81"/>
  <c r="FY81" s="1"/>
  <c r="CY81"/>
  <c r="EF81" s="1"/>
  <c r="G94"/>
  <c r="FS81"/>
  <c r="FK81"/>
  <c r="FC81"/>
  <c r="EU81"/>
  <c r="FW81"/>
  <c r="FO81"/>
  <c r="FG81"/>
  <c r="EY81"/>
  <c r="GJ81"/>
  <c r="EQ81"/>
  <c r="CX81"/>
  <c r="FT68"/>
  <c r="FL68"/>
  <c r="FD68"/>
  <c r="EV68"/>
  <c r="FX68"/>
  <c r="FP68"/>
  <c r="FH68"/>
  <c r="EZ68"/>
  <c r="DZ93"/>
  <c r="DR93"/>
  <c r="DJ93"/>
  <c r="DB93"/>
  <c r="ED93"/>
  <c r="DV93"/>
  <c r="DN93"/>
  <c r="DF93"/>
  <c r="F279" i="5"/>
  <c r="HL93" i="4"/>
  <c r="HD93"/>
  <c r="GV93"/>
  <c r="GN93"/>
  <c r="HP93"/>
  <c r="HH93"/>
  <c r="GZ93"/>
  <c r="GR93"/>
  <c r="F467" i="5"/>
  <c r="DZ81" i="4"/>
  <c r="DR81"/>
  <c r="DJ81"/>
  <c r="DB81"/>
  <c r="ED81"/>
  <c r="DV81"/>
  <c r="DN81"/>
  <c r="DF81"/>
  <c r="HL81"/>
  <c r="HD81"/>
  <c r="GV81"/>
  <c r="GN81"/>
  <c r="HP81"/>
  <c r="HH81"/>
  <c r="GZ81"/>
  <c r="GR81"/>
  <c r="EE68"/>
  <c r="DW68"/>
  <c r="DO68"/>
  <c r="DG68"/>
  <c r="EA68"/>
  <c r="DS68"/>
  <c r="DK68"/>
  <c r="DC68"/>
  <c r="HM68"/>
  <c r="HE68"/>
  <c r="GW68"/>
  <c r="GO68"/>
  <c r="HQ68"/>
  <c r="HI68"/>
  <c r="HA68"/>
  <c r="GS68"/>
  <c r="FS93"/>
  <c r="FK93"/>
  <c r="FC93"/>
  <c r="EU93"/>
  <c r="FW93"/>
  <c r="FO93"/>
  <c r="FG93"/>
  <c r="EY93"/>
  <c r="F373" i="5"/>
  <c r="GJ93" i="4"/>
  <c r="EQ93"/>
  <c r="CX93"/>
  <c r="AR91" i="5"/>
  <c r="BF55" i="4"/>
  <c r="BJ55"/>
  <c r="BN55"/>
  <c r="BR55"/>
  <c r="BV55"/>
  <c r="BZ55"/>
  <c r="CD55"/>
  <c r="CH55"/>
  <c r="CL55"/>
  <c r="BF80"/>
  <c r="BJ80"/>
  <c r="BN80"/>
  <c r="BR80"/>
  <c r="BV80"/>
  <c r="BZ80"/>
  <c r="CD80"/>
  <c r="CH80"/>
  <c r="CL80"/>
  <c r="BF93"/>
  <c r="BJ93"/>
  <c r="BN93"/>
  <c r="BR93"/>
  <c r="BV93"/>
  <c r="BZ93"/>
  <c r="CD93"/>
  <c r="CH93"/>
  <c r="CL93"/>
  <c r="BE68"/>
  <c r="BI68"/>
  <c r="BM68"/>
  <c r="BQ68"/>
  <c r="BU68"/>
  <c r="BY68"/>
  <c r="CC68"/>
  <c r="CG68"/>
  <c r="CK68"/>
  <c r="AH38" i="2"/>
  <c r="AA38"/>
  <c r="T38"/>
  <c r="M38"/>
  <c r="AA81"/>
  <c r="AH81"/>
  <c r="M81"/>
  <c r="T81"/>
  <c r="AH54"/>
  <c r="AA54"/>
  <c r="T54"/>
  <c r="M54"/>
  <c r="AA7"/>
  <c r="AH7"/>
  <c r="T7"/>
  <c r="M7"/>
  <c r="AH22"/>
  <c r="AA22"/>
  <c r="T22"/>
  <c r="M22"/>
  <c r="AH70"/>
  <c r="AA70"/>
  <c r="T70"/>
  <c r="M70"/>
  <c r="BB157" i="5"/>
  <c r="BB165"/>
  <c r="BB169"/>
  <c r="BB142"/>
  <c r="BB166"/>
  <c r="BB167"/>
  <c r="AW158"/>
  <c r="AW168"/>
  <c r="AW166"/>
  <c r="I20"/>
  <c r="K5"/>
  <c r="CH3" i="12"/>
  <c r="DD3"/>
  <c r="CS3"/>
  <c r="BM21" i="6"/>
  <c r="BO21" s="1"/>
  <c r="BJ22"/>
  <c r="CQ3" i="12"/>
  <c r="DB3"/>
  <c r="AE3"/>
  <c r="CF3"/>
  <c r="BU3"/>
  <c r="M5"/>
  <c r="BW3"/>
  <c r="AM3"/>
  <c r="BK3" s="1"/>
  <c r="BJ3"/>
  <c r="HU55" i="4"/>
  <c r="EJ7"/>
  <c r="HV12"/>
  <c r="BO6" i="6"/>
  <c r="BP6" s="1"/>
  <c r="G6" i="12" s="1"/>
  <c r="BJ53" i="6"/>
  <c r="BM53" s="1"/>
  <c r="BO53" s="1"/>
  <c r="BJ37"/>
  <c r="BM37" s="1"/>
  <c r="BO37" s="1"/>
  <c r="BJ79"/>
  <c r="BM79" s="1"/>
  <c r="BO79" s="1"/>
  <c r="BJ68"/>
  <c r="BM68" s="1"/>
  <c r="BO68" s="1"/>
  <c r="AR172" i="5"/>
  <c r="AR185"/>
  <c r="F160"/>
  <c r="AR147"/>
  <c r="BJ165" s="1"/>
  <c r="CQ15" i="4"/>
  <c r="CP93"/>
  <c r="AW97" i="5"/>
  <c r="AU97"/>
  <c r="AX97"/>
  <c r="AV97"/>
  <c r="AV379"/>
  <c r="AU379"/>
  <c r="AX379"/>
  <c r="AW379"/>
  <c r="BJ269"/>
  <c r="BJ261"/>
  <c r="BJ262"/>
  <c r="BJ259"/>
  <c r="BJ260"/>
  <c r="BJ251"/>
  <c r="BJ263"/>
  <c r="BJ236"/>
  <c r="BJ252"/>
  <c r="BJ249"/>
  <c r="BJ264"/>
  <c r="BJ253"/>
  <c r="BJ237"/>
  <c r="BJ250"/>
  <c r="BC317"/>
  <c r="AY317"/>
  <c r="AU317"/>
  <c r="BB317"/>
  <c r="BD317"/>
  <c r="AV317"/>
  <c r="BE317"/>
  <c r="BA317"/>
  <c r="AW317"/>
  <c r="BF317"/>
  <c r="AX317"/>
  <c r="AZ317"/>
  <c r="AZ301"/>
  <c r="AV301"/>
  <c r="AY301"/>
  <c r="AU301"/>
  <c r="BB301"/>
  <c r="AX301"/>
  <c r="BA301"/>
  <c r="AW301"/>
  <c r="BJ349"/>
  <c r="BF349"/>
  <c r="BB349"/>
  <c r="AX349"/>
  <c r="BM349"/>
  <c r="BI349"/>
  <c r="BE349"/>
  <c r="BA349"/>
  <c r="AW349"/>
  <c r="BL349"/>
  <c r="BH349"/>
  <c r="BD349"/>
  <c r="AZ349"/>
  <c r="AV349"/>
  <c r="BK349"/>
  <c r="BG349"/>
  <c r="BC349"/>
  <c r="AY349"/>
  <c r="AU349"/>
  <c r="BJ443"/>
  <c r="BF443"/>
  <c r="BB443"/>
  <c r="AX443"/>
  <c r="BM443"/>
  <c r="BI443"/>
  <c r="BE443"/>
  <c r="BA443"/>
  <c r="AW443"/>
  <c r="BL443"/>
  <c r="BH443"/>
  <c r="BD443"/>
  <c r="AZ443"/>
  <c r="AV443"/>
  <c r="BK443"/>
  <c r="BG443"/>
  <c r="BC443"/>
  <c r="AY443"/>
  <c r="AU443"/>
  <c r="BO454"/>
  <c r="BK454"/>
  <c r="BG454"/>
  <c r="BC454"/>
  <c r="AY454"/>
  <c r="AU454"/>
  <c r="BP454"/>
  <c r="BL454"/>
  <c r="BH454"/>
  <c r="BD454"/>
  <c r="AZ454"/>
  <c r="AV454"/>
  <c r="BQ454"/>
  <c r="BM454"/>
  <c r="BI454"/>
  <c r="BE454"/>
  <c r="BA454"/>
  <c r="AW454"/>
  <c r="BJ454"/>
  <c r="BF454"/>
  <c r="BB454"/>
  <c r="AX454"/>
  <c r="BO266"/>
  <c r="BK266"/>
  <c r="BG266"/>
  <c r="BC266"/>
  <c r="AY266"/>
  <c r="AU266"/>
  <c r="BP266"/>
  <c r="BL266"/>
  <c r="BH266"/>
  <c r="BD266"/>
  <c r="AZ266"/>
  <c r="AV266"/>
  <c r="BQ266"/>
  <c r="BM266"/>
  <c r="BI266"/>
  <c r="BE266"/>
  <c r="BA266"/>
  <c r="AW266"/>
  <c r="BJ266"/>
  <c r="BF266"/>
  <c r="BB266"/>
  <c r="AX266"/>
  <c r="BG239"/>
  <c r="BC239"/>
  <c r="AY239"/>
  <c r="AU239"/>
  <c r="BH239"/>
  <c r="BD239"/>
  <c r="AZ239"/>
  <c r="AV239"/>
  <c r="BI239"/>
  <c r="BE239"/>
  <c r="BA239"/>
  <c r="AW239"/>
  <c r="BJ239"/>
  <c r="BF239"/>
  <c r="BB239"/>
  <c r="AX239"/>
  <c r="BH427"/>
  <c r="BD427"/>
  <c r="AZ427"/>
  <c r="AV427"/>
  <c r="BG427"/>
  <c r="BC427"/>
  <c r="AY427"/>
  <c r="AU427"/>
  <c r="BJ427"/>
  <c r="BF427"/>
  <c r="BB427"/>
  <c r="AX427"/>
  <c r="BI427"/>
  <c r="BE427"/>
  <c r="BA427"/>
  <c r="AW427"/>
  <c r="AB363"/>
  <c r="AB355"/>
  <c r="AB345"/>
  <c r="AB356"/>
  <c r="AB353"/>
  <c r="AB346"/>
  <c r="AB357"/>
  <c r="AB354"/>
  <c r="AB343"/>
  <c r="AB347"/>
  <c r="AB358"/>
  <c r="AB344"/>
  <c r="AV380"/>
  <c r="AU380"/>
  <c r="AX380"/>
  <c r="AW380"/>
  <c r="AU192"/>
  <c r="AV192"/>
  <c r="AW192"/>
  <c r="AX192"/>
  <c r="AU191"/>
  <c r="AV191"/>
  <c r="AW191"/>
  <c r="AX191"/>
  <c r="BC314"/>
  <c r="AY314"/>
  <c r="AU314"/>
  <c r="BB314"/>
  <c r="BD314"/>
  <c r="AV314"/>
  <c r="BE314"/>
  <c r="BA314"/>
  <c r="AW314"/>
  <c r="BF314"/>
  <c r="AX314"/>
  <c r="AZ314"/>
  <c r="BD408"/>
  <c r="AZ408"/>
  <c r="AV408"/>
  <c r="BC408"/>
  <c r="AY408"/>
  <c r="AU408"/>
  <c r="BF408"/>
  <c r="BB408"/>
  <c r="AX408"/>
  <c r="BE408"/>
  <c r="BA408"/>
  <c r="AW408"/>
  <c r="X423"/>
  <c r="K423"/>
  <c r="O423"/>
  <c r="S423"/>
  <c r="W423"/>
  <c r="I423"/>
  <c r="M423"/>
  <c r="Q423"/>
  <c r="U423"/>
  <c r="L423"/>
  <c r="P423"/>
  <c r="T423"/>
  <c r="S407"/>
  <c r="O407"/>
  <c r="K407"/>
  <c r="L407"/>
  <c r="T407"/>
  <c r="Q407"/>
  <c r="M407"/>
  <c r="I407"/>
  <c r="P407"/>
  <c r="L286"/>
  <c r="J380"/>
  <c r="I286"/>
  <c r="K286"/>
  <c r="P299"/>
  <c r="I299"/>
  <c r="M299"/>
  <c r="L299"/>
  <c r="K299"/>
  <c r="O299"/>
  <c r="BC220"/>
  <c r="AY220"/>
  <c r="AU220"/>
  <c r="BD220"/>
  <c r="AZ220"/>
  <c r="AV220"/>
  <c r="BE220"/>
  <c r="BA220"/>
  <c r="AW220"/>
  <c r="BF220"/>
  <c r="BB220"/>
  <c r="AX220"/>
  <c r="BE126"/>
  <c r="AW126"/>
  <c r="BB126"/>
  <c r="BC126"/>
  <c r="AU126"/>
  <c r="AZ126"/>
  <c r="BA126"/>
  <c r="BF126"/>
  <c r="AX126"/>
  <c r="AY126"/>
  <c r="BD126"/>
  <c r="AV126"/>
  <c r="BJ422"/>
  <c r="BJ329"/>
  <c r="BJ140"/>
  <c r="BJ234"/>
  <c r="BJ442"/>
  <c r="BJ453"/>
  <c r="BJ265"/>
  <c r="AP105"/>
  <c r="BJ328"/>
  <c r="BJ348"/>
  <c r="BJ457"/>
  <c r="BJ449"/>
  <c r="BJ447"/>
  <c r="BJ439"/>
  <c r="BJ448"/>
  <c r="BJ450"/>
  <c r="BJ451"/>
  <c r="BJ424"/>
  <c r="BJ440"/>
  <c r="BJ452"/>
  <c r="BJ425"/>
  <c r="BJ437"/>
  <c r="BJ441"/>
  <c r="BJ438"/>
  <c r="BJ363"/>
  <c r="BJ355"/>
  <c r="BJ353"/>
  <c r="BJ345"/>
  <c r="BJ354"/>
  <c r="BJ356"/>
  <c r="BJ346"/>
  <c r="BJ357"/>
  <c r="BJ330"/>
  <c r="BJ347"/>
  <c r="BJ344"/>
  <c r="BJ358"/>
  <c r="BJ331"/>
  <c r="BJ343"/>
  <c r="BC223"/>
  <c r="AY223"/>
  <c r="AU223"/>
  <c r="BD223"/>
  <c r="AZ223"/>
  <c r="AV223"/>
  <c r="BE223"/>
  <c r="BA223"/>
  <c r="AW223"/>
  <c r="BF223"/>
  <c r="BB223"/>
  <c r="AX223"/>
  <c r="BD411"/>
  <c r="AZ411"/>
  <c r="AV411"/>
  <c r="BC411"/>
  <c r="AY411"/>
  <c r="AU411"/>
  <c r="BF411"/>
  <c r="BB411"/>
  <c r="AX411"/>
  <c r="BE411"/>
  <c r="BA411"/>
  <c r="AW411"/>
  <c r="AY207"/>
  <c r="AU207"/>
  <c r="AZ207"/>
  <c r="AV207"/>
  <c r="BA207"/>
  <c r="AW207"/>
  <c r="BB207"/>
  <c r="AX207"/>
  <c r="AZ395"/>
  <c r="AV395"/>
  <c r="AY395"/>
  <c r="AU395"/>
  <c r="BB395"/>
  <c r="AX395"/>
  <c r="BA395"/>
  <c r="AW395"/>
  <c r="BM255"/>
  <c r="BI255"/>
  <c r="BE255"/>
  <c r="BA255"/>
  <c r="AW255"/>
  <c r="BJ255"/>
  <c r="BF255"/>
  <c r="BB255"/>
  <c r="AX255"/>
  <c r="BK255"/>
  <c r="BG255"/>
  <c r="BC255"/>
  <c r="AY255"/>
  <c r="AU255"/>
  <c r="BL255"/>
  <c r="BH255"/>
  <c r="BD255"/>
  <c r="AZ255"/>
  <c r="AV255"/>
  <c r="BO360"/>
  <c r="BK360"/>
  <c r="BG360"/>
  <c r="BC360"/>
  <c r="AY360"/>
  <c r="AU360"/>
  <c r="BP360"/>
  <c r="BL360"/>
  <c r="BH360"/>
  <c r="BD360"/>
  <c r="AZ360"/>
  <c r="AV360"/>
  <c r="BQ360"/>
  <c r="BM360"/>
  <c r="BI360"/>
  <c r="BE360"/>
  <c r="BA360"/>
  <c r="AW360"/>
  <c r="BJ360"/>
  <c r="BF360"/>
  <c r="BB360"/>
  <c r="AX360"/>
  <c r="BH333"/>
  <c r="BD333"/>
  <c r="AZ333"/>
  <c r="AV333"/>
  <c r="BG333"/>
  <c r="BC333"/>
  <c r="AY333"/>
  <c r="AU333"/>
  <c r="BJ333"/>
  <c r="BF333"/>
  <c r="BB333"/>
  <c r="AX333"/>
  <c r="BI333"/>
  <c r="BE333"/>
  <c r="BA333"/>
  <c r="AW333"/>
  <c r="AB449"/>
  <c r="AB457"/>
  <c r="AB447"/>
  <c r="AB439"/>
  <c r="AB450"/>
  <c r="AB448"/>
  <c r="AB440"/>
  <c r="AB451"/>
  <c r="AB437"/>
  <c r="AB269"/>
  <c r="AB261"/>
  <c r="AB251"/>
  <c r="AB262"/>
  <c r="AB259"/>
  <c r="AB252"/>
  <c r="AB249"/>
  <c r="AB263"/>
  <c r="AB260"/>
  <c r="AB250"/>
  <c r="AB253"/>
  <c r="AB264"/>
  <c r="AB265"/>
  <c r="AB254"/>
  <c r="AV286"/>
  <c r="AU286"/>
  <c r="AX286"/>
  <c r="AW286"/>
  <c r="K191"/>
  <c r="J285"/>
  <c r="L191"/>
  <c r="I191"/>
  <c r="AU190"/>
  <c r="AV190"/>
  <c r="AW190"/>
  <c r="AX190"/>
  <c r="AV285"/>
  <c r="AU285"/>
  <c r="AX285"/>
  <c r="AW285"/>
  <c r="BD313"/>
  <c r="AZ313"/>
  <c r="AV313"/>
  <c r="BC313"/>
  <c r="AY313"/>
  <c r="AU313"/>
  <c r="BF313"/>
  <c r="BB313"/>
  <c r="AX313"/>
  <c r="BE313"/>
  <c r="BA313"/>
  <c r="AW313"/>
  <c r="BD407"/>
  <c r="BC407"/>
  <c r="AY407"/>
  <c r="AU407"/>
  <c r="AX407"/>
  <c r="AV407"/>
  <c r="BF407"/>
  <c r="BE407"/>
  <c r="BA407"/>
  <c r="AW407"/>
  <c r="BB407"/>
  <c r="AZ407"/>
  <c r="T314"/>
  <c r="J408"/>
  <c r="K314"/>
  <c r="O314"/>
  <c r="S314"/>
  <c r="L314"/>
  <c r="P314"/>
  <c r="I314"/>
  <c r="M314"/>
  <c r="Q314"/>
  <c r="BC219"/>
  <c r="AY219"/>
  <c r="AU219"/>
  <c r="BD219"/>
  <c r="AZ219"/>
  <c r="AV219"/>
  <c r="BE219"/>
  <c r="BA219"/>
  <c r="AW219"/>
  <c r="BF219"/>
  <c r="BB219"/>
  <c r="AX219"/>
  <c r="BA125"/>
  <c r="BF125"/>
  <c r="AX125"/>
  <c r="AY125"/>
  <c r="BD125"/>
  <c r="AV125"/>
  <c r="BE125"/>
  <c r="AW125"/>
  <c r="BB125"/>
  <c r="BC125"/>
  <c r="AU125"/>
  <c r="AZ125"/>
  <c r="L284"/>
  <c r="J378"/>
  <c r="I284"/>
  <c r="K284"/>
  <c r="BJ160"/>
  <c r="BJ171"/>
  <c r="AB438"/>
  <c r="BJ254"/>
  <c r="BJ238"/>
  <c r="BJ426"/>
  <c r="AP199"/>
  <c r="BJ235"/>
  <c r="BJ332"/>
  <c r="AW5"/>
  <c r="AX5"/>
  <c r="AU5"/>
  <c r="AV5"/>
  <c r="BJ161"/>
  <c r="BF161"/>
  <c r="BB161"/>
  <c r="AX161"/>
  <c r="BM161"/>
  <c r="BI161"/>
  <c r="BE161"/>
  <c r="BA161"/>
  <c r="AW161"/>
  <c r="BL161"/>
  <c r="BH161"/>
  <c r="BD161"/>
  <c r="AZ161"/>
  <c r="AV161"/>
  <c r="BK161"/>
  <c r="BG161"/>
  <c r="BC161"/>
  <c r="AY161"/>
  <c r="AU161"/>
  <c r="BQ79"/>
  <c r="BM79"/>
  <c r="BI79"/>
  <c r="BE79"/>
  <c r="BA79"/>
  <c r="AW79"/>
  <c r="BN79"/>
  <c r="BJ79"/>
  <c r="BF79"/>
  <c r="BB79"/>
  <c r="AX79"/>
  <c r="BO79"/>
  <c r="BK79"/>
  <c r="BG79"/>
  <c r="BC79"/>
  <c r="AY79"/>
  <c r="AU79"/>
  <c r="BP79"/>
  <c r="BL79"/>
  <c r="BH79"/>
  <c r="BD79"/>
  <c r="AZ79"/>
  <c r="AV79"/>
  <c r="BQ172"/>
  <c r="BM172"/>
  <c r="BI172"/>
  <c r="BE172"/>
  <c r="BA172"/>
  <c r="AW172"/>
  <c r="BJ172"/>
  <c r="BF172"/>
  <c r="BB172"/>
  <c r="AX172"/>
  <c r="BO172"/>
  <c r="BK172"/>
  <c r="BG172"/>
  <c r="BC172"/>
  <c r="AY172"/>
  <c r="AU172"/>
  <c r="BP172"/>
  <c r="BL172"/>
  <c r="BH172"/>
  <c r="BD172"/>
  <c r="AZ172"/>
  <c r="AV172"/>
  <c r="BJ145"/>
  <c r="BF145"/>
  <c r="BB145"/>
  <c r="AX145"/>
  <c r="BI145"/>
  <c r="BE145"/>
  <c r="BA145"/>
  <c r="AW145"/>
  <c r="BH145"/>
  <c r="BD145"/>
  <c r="AZ145"/>
  <c r="AV145"/>
  <c r="BG145"/>
  <c r="BC145"/>
  <c r="AY145"/>
  <c r="AU145"/>
  <c r="BE36"/>
  <c r="BA36"/>
  <c r="AW36"/>
  <c r="BF36"/>
  <c r="BB36"/>
  <c r="AX36"/>
  <c r="BC36"/>
  <c r="AY36"/>
  <c r="AU36"/>
  <c r="BD36"/>
  <c r="AZ36"/>
  <c r="AV36"/>
  <c r="AB175"/>
  <c r="AB167"/>
  <c r="AB157"/>
  <c r="AB168"/>
  <c r="AB165"/>
  <c r="AB158"/>
  <c r="AB155"/>
  <c r="AB166"/>
  <c r="AB169"/>
  <c r="AB156"/>
  <c r="AB159"/>
  <c r="AB170"/>
  <c r="AB160"/>
  <c r="AB171"/>
  <c r="BA20"/>
  <c r="AW20"/>
  <c r="BB20"/>
  <c r="AX20"/>
  <c r="AY20"/>
  <c r="AU20"/>
  <c r="AZ20"/>
  <c r="AV20"/>
  <c r="AW98"/>
  <c r="AX98"/>
  <c r="AU98"/>
  <c r="AV98"/>
  <c r="K97"/>
  <c r="L97"/>
  <c r="I97"/>
  <c r="EJ6" i="4"/>
  <c r="AT80"/>
  <c r="EJ29"/>
  <c r="HU80"/>
  <c r="CQ13"/>
  <c r="GC8"/>
  <c r="AB172" i="5"/>
  <c r="BI52"/>
  <c r="BE52"/>
  <c r="BA52"/>
  <c r="AW52"/>
  <c r="BJ52"/>
  <c r="BF52"/>
  <c r="BB52"/>
  <c r="AX52"/>
  <c r="BG52"/>
  <c r="BC52"/>
  <c r="AY52"/>
  <c r="AU52"/>
  <c r="BH52"/>
  <c r="BD52"/>
  <c r="AZ52"/>
  <c r="AV52"/>
  <c r="BE129"/>
  <c r="BA129"/>
  <c r="AW129"/>
  <c r="BF129"/>
  <c r="BB129"/>
  <c r="AX129"/>
  <c r="BC129"/>
  <c r="AY129"/>
  <c r="AU129"/>
  <c r="BD129"/>
  <c r="AZ129"/>
  <c r="AV129"/>
  <c r="AF73"/>
  <c r="AF81"/>
  <c r="AF74"/>
  <c r="AF71"/>
  <c r="AF75"/>
  <c r="AF72"/>
  <c r="AF76"/>
  <c r="AF77"/>
  <c r="AF78"/>
  <c r="BA113"/>
  <c r="AW113"/>
  <c r="BB113"/>
  <c r="AX113"/>
  <c r="AY113"/>
  <c r="AU113"/>
  <c r="AZ113"/>
  <c r="AV113"/>
  <c r="BM68"/>
  <c r="BI68"/>
  <c r="BE68"/>
  <c r="BA68"/>
  <c r="AW68"/>
  <c r="BN68"/>
  <c r="BJ68"/>
  <c r="BF68"/>
  <c r="BB68"/>
  <c r="AX68"/>
  <c r="BK68"/>
  <c r="BG68"/>
  <c r="BC68"/>
  <c r="AY68"/>
  <c r="AU68"/>
  <c r="BL68"/>
  <c r="BH68"/>
  <c r="BD68"/>
  <c r="AZ68"/>
  <c r="AV68"/>
  <c r="BN81"/>
  <c r="BN73"/>
  <c r="BN74"/>
  <c r="BN72"/>
  <c r="BN63"/>
  <c r="BN71"/>
  <c r="BN75"/>
  <c r="BN64"/>
  <c r="BN65"/>
  <c r="BN76"/>
  <c r="BN62"/>
  <c r="BN61"/>
  <c r="BN66"/>
  <c r="BN77"/>
  <c r="AB161"/>
  <c r="BN67"/>
  <c r="EJ8" i="4"/>
  <c r="HV13"/>
  <c r="EJ10"/>
  <c r="B147" i="5"/>
  <c r="G147" s="1"/>
  <c r="B335"/>
  <c r="G335" s="1"/>
  <c r="B429"/>
  <c r="G429" s="1"/>
  <c r="D56" i="2"/>
  <c r="B241" i="5"/>
  <c r="G241" s="1"/>
  <c r="E55" i="2"/>
  <c r="X81" i="4"/>
  <c r="AN81"/>
  <c r="T81"/>
  <c r="AJ81"/>
  <c r="F267" i="5"/>
  <c r="P81" i="4"/>
  <c r="AF81"/>
  <c r="L81"/>
  <c r="AB81"/>
  <c r="AR79" i="5"/>
  <c r="F361"/>
  <c r="F455"/>
  <c r="AZ81" i="4"/>
  <c r="B100" i="5"/>
  <c r="G100" s="1"/>
  <c r="E8" i="2"/>
  <c r="B288" i="5"/>
  <c r="G288" s="1"/>
  <c r="D9" i="2"/>
  <c r="B382" i="5"/>
  <c r="G382" s="1"/>
  <c r="B194"/>
  <c r="G194" s="1"/>
  <c r="AN267"/>
  <c r="AS267" s="1"/>
  <c r="AN361"/>
  <c r="AS361" s="1"/>
  <c r="AN455"/>
  <c r="AS455" s="1"/>
  <c r="AN173"/>
  <c r="AS173" s="1"/>
  <c r="B225"/>
  <c r="G225" s="1"/>
  <c r="D40" i="2"/>
  <c r="E39"/>
  <c r="B413" i="5"/>
  <c r="G413" s="1"/>
  <c r="B131"/>
  <c r="G131" s="1"/>
  <c r="B319"/>
  <c r="G319" s="1"/>
  <c r="M68" i="4"/>
  <c r="Q68"/>
  <c r="BA68"/>
  <c r="AR442" i="5"/>
  <c r="BN443" s="1"/>
  <c r="U68" i="4"/>
  <c r="AK68"/>
  <c r="Y68"/>
  <c r="AO68"/>
  <c r="AR254" i="5"/>
  <c r="AC68" i="4"/>
  <c r="AG68"/>
  <c r="AR348" i="5"/>
  <c r="BN349" s="1"/>
  <c r="AN396"/>
  <c r="AS396" s="1"/>
  <c r="AN114"/>
  <c r="AS114" s="1"/>
  <c r="AN208"/>
  <c r="AS208" s="1"/>
  <c r="AN302"/>
  <c r="AS302" s="1"/>
  <c r="EI55" i="4"/>
  <c r="CQ7"/>
  <c r="GC7"/>
  <c r="GC12"/>
  <c r="EJ12"/>
  <c r="GC9"/>
  <c r="CQ6"/>
  <c r="GC6"/>
  <c r="HV15"/>
  <c r="GC15"/>
  <c r="GC14"/>
  <c r="EJ14"/>
  <c r="CP80"/>
  <c r="GC11"/>
  <c r="HV11"/>
  <c r="GC13"/>
  <c r="EJ13"/>
  <c r="GC10"/>
  <c r="EJ5"/>
  <c r="HV5"/>
  <c r="AT93"/>
  <c r="CQ16"/>
  <c r="CQ8"/>
  <c r="GB55"/>
  <c r="CP55"/>
  <c r="HV7"/>
  <c r="CQ12"/>
  <c r="HV9"/>
  <c r="EJ9"/>
  <c r="CQ9"/>
  <c r="HV6"/>
  <c r="EJ15"/>
  <c r="HV14"/>
  <c r="CQ14"/>
  <c r="CQ29"/>
  <c r="GB80"/>
  <c r="GC42"/>
  <c r="EJ11"/>
  <c r="CQ11"/>
  <c r="HV10"/>
  <c r="CQ10"/>
  <c r="CQ5"/>
  <c r="GC5"/>
  <c r="GC16"/>
  <c r="HV16"/>
  <c r="EJ16"/>
  <c r="HV8"/>
  <c r="AN240" i="5"/>
  <c r="AS240" s="1"/>
  <c r="AN428"/>
  <c r="AS428" s="1"/>
  <c r="AN146"/>
  <c r="AS146" s="1"/>
  <c r="AN334"/>
  <c r="AS334" s="1"/>
  <c r="L94" i="4"/>
  <c r="AB94"/>
  <c r="AN94"/>
  <c r="X94"/>
  <c r="AZ94"/>
  <c r="T94"/>
  <c r="AJ94"/>
  <c r="P94"/>
  <c r="AF94"/>
  <c r="AN381" i="5"/>
  <c r="AS381" s="1"/>
  <c r="AN99"/>
  <c r="AS99" s="1"/>
  <c r="AN193"/>
  <c r="AS193" s="1"/>
  <c r="AN287"/>
  <c r="AS287" s="1"/>
  <c r="D72" i="2"/>
  <c r="B351" i="5"/>
  <c r="G351" s="1"/>
  <c r="B163"/>
  <c r="G163" s="1"/>
  <c r="B257"/>
  <c r="G257" s="1"/>
  <c r="E71" i="2"/>
  <c r="B445" i="5"/>
  <c r="G445" s="1"/>
  <c r="AN162"/>
  <c r="AS162" s="1"/>
  <c r="AN256"/>
  <c r="AS256" s="1"/>
  <c r="AN350"/>
  <c r="AS350" s="1"/>
  <c r="AN444"/>
  <c r="AS444" s="1"/>
  <c r="E82" i="2"/>
  <c r="B268" i="5"/>
  <c r="G268" s="1"/>
  <c r="B456"/>
  <c r="G456" s="1"/>
  <c r="B362"/>
  <c r="G362" s="1"/>
  <c r="B174"/>
  <c r="G174" s="1"/>
  <c r="AN130"/>
  <c r="AS130" s="1"/>
  <c r="AN412"/>
  <c r="AS412" s="1"/>
  <c r="AN318"/>
  <c r="AS318" s="1"/>
  <c r="AN224"/>
  <c r="AS224" s="1"/>
  <c r="B209"/>
  <c r="G209" s="1"/>
  <c r="B115"/>
  <c r="G115" s="1"/>
  <c r="B303"/>
  <c r="G303" s="1"/>
  <c r="B397"/>
  <c r="G397" s="1"/>
  <c r="D24" i="2"/>
  <c r="E23"/>
  <c r="AT55" i="4"/>
  <c r="HV29"/>
  <c r="GC29"/>
  <c r="EI80"/>
  <c r="CQ42"/>
  <c r="HV42"/>
  <c r="EJ42"/>
  <c r="CQ67"/>
  <c r="HV67"/>
  <c r="EJ67"/>
  <c r="GC67"/>
  <c r="AS68"/>
  <c r="F55" i="2"/>
  <c r="HW55" i="4"/>
  <c r="CR55"/>
  <c r="EK93"/>
  <c r="EK55"/>
  <c r="GD55"/>
  <c r="AM34" i="6"/>
  <c r="AG34"/>
  <c r="GD93" i="4"/>
  <c r="F23" i="2"/>
  <c r="F71"/>
  <c r="F82"/>
  <c r="D94" i="4"/>
  <c r="I94" s="1"/>
  <c r="M14" i="6"/>
  <c r="F15"/>
  <c r="BK72"/>
  <c r="GD80" i="4"/>
  <c r="HW80"/>
  <c r="D11" i="6"/>
  <c r="K11" s="1"/>
  <c r="AC32"/>
  <c r="F8" i="2"/>
  <c r="HW93" i="4"/>
  <c r="CR93"/>
  <c r="F39" i="2"/>
  <c r="BB68" i="4"/>
  <c r="CM68" s="1"/>
  <c r="AP68"/>
  <c r="AU68" s="1"/>
  <c r="EK80"/>
  <c r="CR80"/>
  <c r="B10" i="6"/>
  <c r="AC31"/>
  <c r="BI38" l="1"/>
  <c r="G37" i="5"/>
  <c r="BI7" i="6"/>
  <c r="G6" i="5"/>
  <c r="BI81" i="6"/>
  <c r="G80" i="5"/>
  <c r="BI22" i="6"/>
  <c r="G21" i="5"/>
  <c r="BI70" i="6"/>
  <c r="G69" i="5"/>
  <c r="BI54" i="6"/>
  <c r="G53" i="5"/>
  <c r="M15" i="6"/>
  <c r="K5"/>
  <c r="BJ141" i="5"/>
  <c r="BJ144"/>
  <c r="X77" i="6"/>
  <c r="Z77"/>
  <c r="Z57"/>
  <c r="V68"/>
  <c r="X57"/>
  <c r="V78"/>
  <c r="Z67"/>
  <c r="X67"/>
  <c r="BJ169" i="5"/>
  <c r="BJ170"/>
  <c r="BJ157"/>
  <c r="F92"/>
  <c r="AJ81" s="1"/>
  <c r="D38" i="12"/>
  <c r="D7"/>
  <c r="C40" i="15"/>
  <c r="L9" s="1"/>
  <c r="F40"/>
  <c r="R9" s="1"/>
  <c r="E40"/>
  <c r="P9" s="1"/>
  <c r="B41"/>
  <c r="D40"/>
  <c r="N9" s="1"/>
  <c r="BD5" i="12"/>
  <c r="C72" i="15"/>
  <c r="F72"/>
  <c r="E72"/>
  <c r="B73"/>
  <c r="D72"/>
  <c r="C24"/>
  <c r="F24"/>
  <c r="E24"/>
  <c r="B25"/>
  <c r="D24"/>
  <c r="BJ155" i="5"/>
  <c r="BJ142"/>
  <c r="BJ175"/>
  <c r="L4" i="12"/>
  <c r="V4" s="1"/>
  <c r="AD4" s="1"/>
  <c r="D81"/>
  <c r="D22"/>
  <c r="D70"/>
  <c r="D54"/>
  <c r="E56" i="15"/>
  <c r="B57"/>
  <c r="D56"/>
  <c r="C56"/>
  <c r="F56"/>
  <c r="AL5" i="12"/>
  <c r="AM5" s="1"/>
  <c r="W5"/>
  <c r="BC5" s="1"/>
  <c r="BB5"/>
  <c r="AE5"/>
  <c r="E83" i="15"/>
  <c r="F83"/>
  <c r="C83"/>
  <c r="D83"/>
  <c r="E6" i="12"/>
  <c r="F6"/>
  <c r="N6" s="1"/>
  <c r="X6" s="1"/>
  <c r="AF6" s="1"/>
  <c r="L6"/>
  <c r="V6" s="1"/>
  <c r="AD6" s="1"/>
  <c r="F21"/>
  <c r="E21"/>
  <c r="F37"/>
  <c r="E37"/>
  <c r="F53"/>
  <c r="E53"/>
  <c r="E80"/>
  <c r="F80"/>
  <c r="F69"/>
  <c r="E69"/>
  <c r="E9" i="15"/>
  <c r="B10"/>
  <c r="D9"/>
  <c r="C9"/>
  <c r="F9"/>
  <c r="N4" i="12"/>
  <c r="X4" s="1"/>
  <c r="AF4" s="1"/>
  <c r="HU93" i="4"/>
  <c r="GB93"/>
  <c r="EI93"/>
  <c r="BK13" i="6"/>
  <c r="BK15"/>
  <c r="BK17"/>
  <c r="BL17" s="1"/>
  <c r="BP17" s="1"/>
  <c r="G17" i="12" s="1"/>
  <c r="BK19" i="6"/>
  <c r="BK21"/>
  <c r="BK23"/>
  <c r="BK25"/>
  <c r="BK27"/>
  <c r="BK29"/>
  <c r="BK31"/>
  <c r="BK14"/>
  <c r="BK16"/>
  <c r="BK18"/>
  <c r="BL18" s="1"/>
  <c r="BP18" s="1"/>
  <c r="G18" i="12" s="1"/>
  <c r="BK20" i="6"/>
  <c r="BL20" s="1"/>
  <c r="BP20" s="1"/>
  <c r="G20" i="12" s="1"/>
  <c r="N20" s="1"/>
  <c r="X20" s="1"/>
  <c r="AF20" s="1"/>
  <c r="BK22" i="6"/>
  <c r="BL22" s="1"/>
  <c r="BK24"/>
  <c r="BK26"/>
  <c r="BK28"/>
  <c r="BK30"/>
  <c r="BK82"/>
  <c r="BL82" s="1"/>
  <c r="BP82" s="1"/>
  <c r="G82" i="12" s="1"/>
  <c r="BL72" i="6"/>
  <c r="BP72" s="1"/>
  <c r="G72" i="12" s="1"/>
  <c r="BK74" i="6"/>
  <c r="BL74" s="1"/>
  <c r="BP74" s="1"/>
  <c r="G74" i="12" s="1"/>
  <c r="BK76" i="6"/>
  <c r="BL76" s="1"/>
  <c r="BP76" s="1"/>
  <c r="G76" i="12" s="1"/>
  <c r="BK78" i="6"/>
  <c r="BK80"/>
  <c r="BK75"/>
  <c r="BL75" s="1"/>
  <c r="BP75" s="1"/>
  <c r="G75" i="12" s="1"/>
  <c r="BK77" i="6"/>
  <c r="BL77" s="1"/>
  <c r="BP77" s="1"/>
  <c r="G77" i="12" s="1"/>
  <c r="BK79" i="6"/>
  <c r="BL79" s="1"/>
  <c r="BP79" s="1"/>
  <c r="G79" i="12" s="1"/>
  <c r="BK81" i="6"/>
  <c r="B22" i="5"/>
  <c r="AF24" i="2"/>
  <c r="Y24"/>
  <c r="R24"/>
  <c r="K24"/>
  <c r="AN21" i="5"/>
  <c r="AS21" s="1"/>
  <c r="L23" i="2"/>
  <c r="AG23"/>
  <c r="Z23"/>
  <c r="S23"/>
  <c r="AN69" i="5"/>
  <c r="AS69" s="1"/>
  <c r="AG71" i="2"/>
  <c r="Z71"/>
  <c r="S71"/>
  <c r="L71"/>
  <c r="B70" i="5"/>
  <c r="AF72" i="2"/>
  <c r="Y72"/>
  <c r="R72"/>
  <c r="K72"/>
  <c r="B38" i="5"/>
  <c r="AF40" i="2"/>
  <c r="Y40"/>
  <c r="R40"/>
  <c r="K40"/>
  <c r="B7" i="5"/>
  <c r="AF9" i="2"/>
  <c r="Y9"/>
  <c r="R9"/>
  <c r="K9"/>
  <c r="AN6" i="5"/>
  <c r="AS6" s="1"/>
  <c r="AG8" i="2"/>
  <c r="Z8"/>
  <c r="S8"/>
  <c r="L8"/>
  <c r="AN53" i="5"/>
  <c r="AS53" s="1"/>
  <c r="AG55" i="2"/>
  <c r="Z55"/>
  <c r="S55"/>
  <c r="L55"/>
  <c r="B54" i="5"/>
  <c r="AF56" i="2"/>
  <c r="Y56"/>
  <c r="R56"/>
  <c r="K56"/>
  <c r="J5" i="5"/>
  <c r="L5"/>
  <c r="I5"/>
  <c r="N20"/>
  <c r="J20"/>
  <c r="L20"/>
  <c r="K20"/>
  <c r="P20"/>
  <c r="O20"/>
  <c r="J36"/>
  <c r="R36"/>
  <c r="N36"/>
  <c r="T36"/>
  <c r="L36"/>
  <c r="Q36"/>
  <c r="M36"/>
  <c r="I36"/>
  <c r="P36"/>
  <c r="S36"/>
  <c r="O36"/>
  <c r="K36"/>
  <c r="N52"/>
  <c r="V52"/>
  <c r="J52"/>
  <c r="R52"/>
  <c r="T52"/>
  <c r="L52"/>
  <c r="U52"/>
  <c r="Q52"/>
  <c r="M52"/>
  <c r="I52"/>
  <c r="X52"/>
  <c r="P52"/>
  <c r="W52"/>
  <c r="S52"/>
  <c r="O52"/>
  <c r="K52"/>
  <c r="N79"/>
  <c r="V79"/>
  <c r="AD79"/>
  <c r="J79"/>
  <c r="R79"/>
  <c r="Z79"/>
  <c r="AE79"/>
  <c r="AA79"/>
  <c r="W79"/>
  <c r="S79"/>
  <c r="O79"/>
  <c r="K79"/>
  <c r="AB79"/>
  <c r="T79"/>
  <c r="L79"/>
  <c r="AF79"/>
  <c r="AC79"/>
  <c r="Y79"/>
  <c r="U79"/>
  <c r="Q79"/>
  <c r="M79"/>
  <c r="I79"/>
  <c r="X79"/>
  <c r="P79"/>
  <c r="J68"/>
  <c r="N68"/>
  <c r="V68"/>
  <c r="R68"/>
  <c r="Z68"/>
  <c r="Y68"/>
  <c r="U68"/>
  <c r="Q68"/>
  <c r="M68"/>
  <c r="I68"/>
  <c r="X68"/>
  <c r="P68"/>
  <c r="AA68"/>
  <c r="W68"/>
  <c r="S68"/>
  <c r="O68"/>
  <c r="K68"/>
  <c r="AB68"/>
  <c r="T68"/>
  <c r="L68"/>
  <c r="T145"/>
  <c r="L145"/>
  <c r="S145"/>
  <c r="K145"/>
  <c r="Q145"/>
  <c r="I145"/>
  <c r="J145"/>
  <c r="N145"/>
  <c r="R145"/>
  <c r="V145"/>
  <c r="X145"/>
  <c r="P145"/>
  <c r="W145"/>
  <c r="O145"/>
  <c r="U145"/>
  <c r="M145"/>
  <c r="J113"/>
  <c r="K113"/>
  <c r="L113"/>
  <c r="I113"/>
  <c r="N113"/>
  <c r="O113"/>
  <c r="P113"/>
  <c r="M113"/>
  <c r="J222"/>
  <c r="L222"/>
  <c r="K222"/>
  <c r="T222"/>
  <c r="M222"/>
  <c r="S222"/>
  <c r="P222"/>
  <c r="O222"/>
  <c r="I222"/>
  <c r="Q222"/>
  <c r="N222"/>
  <c r="R222"/>
  <c r="N424"/>
  <c r="R424"/>
  <c r="O424"/>
  <c r="W424"/>
  <c r="P424"/>
  <c r="I424"/>
  <c r="Q424"/>
  <c r="J424"/>
  <c r="V424"/>
  <c r="K424"/>
  <c r="S424"/>
  <c r="L424"/>
  <c r="T424"/>
  <c r="M424"/>
  <c r="U424"/>
  <c r="X424"/>
  <c r="J440"/>
  <c r="R440"/>
  <c r="V440"/>
  <c r="O440"/>
  <c r="W440"/>
  <c r="I440"/>
  <c r="Q440"/>
  <c r="Y440"/>
  <c r="P440"/>
  <c r="N440"/>
  <c r="Z440"/>
  <c r="K440"/>
  <c r="S440"/>
  <c r="AA440"/>
  <c r="M440"/>
  <c r="U440"/>
  <c r="L440"/>
  <c r="T440"/>
  <c r="X440"/>
  <c r="N315"/>
  <c r="O315"/>
  <c r="L315"/>
  <c r="Q315"/>
  <c r="I315"/>
  <c r="J315"/>
  <c r="R315"/>
  <c r="S315"/>
  <c r="K315"/>
  <c r="T315"/>
  <c r="M315"/>
  <c r="P315"/>
  <c r="N161"/>
  <c r="Z161"/>
  <c r="X161"/>
  <c r="P161"/>
  <c r="AA161"/>
  <c r="S161"/>
  <c r="K161"/>
  <c r="U161"/>
  <c r="M161"/>
  <c r="J161"/>
  <c r="R161"/>
  <c r="V161"/>
  <c r="T161"/>
  <c r="L161"/>
  <c r="W161"/>
  <c r="O161"/>
  <c r="Y161"/>
  <c r="Q161"/>
  <c r="I161"/>
  <c r="N358"/>
  <c r="R358"/>
  <c r="AD358"/>
  <c r="I358"/>
  <c r="M358"/>
  <c r="S358"/>
  <c r="P358"/>
  <c r="Q358"/>
  <c r="W358"/>
  <c r="AA358"/>
  <c r="AE358"/>
  <c r="J358"/>
  <c r="V358"/>
  <c r="Z358"/>
  <c r="K358"/>
  <c r="O358"/>
  <c r="L358"/>
  <c r="T358"/>
  <c r="U358"/>
  <c r="Y358"/>
  <c r="AC358"/>
  <c r="X358"/>
  <c r="N331"/>
  <c r="R331"/>
  <c r="M331"/>
  <c r="U331"/>
  <c r="P331"/>
  <c r="K331"/>
  <c r="S331"/>
  <c r="J331"/>
  <c r="V331"/>
  <c r="I331"/>
  <c r="Q331"/>
  <c r="L331"/>
  <c r="T331"/>
  <c r="O331"/>
  <c r="W331"/>
  <c r="X331"/>
  <c r="J129"/>
  <c r="N129"/>
  <c r="S129"/>
  <c r="K129"/>
  <c r="P129"/>
  <c r="Q129"/>
  <c r="I129"/>
  <c r="R129"/>
  <c r="O129"/>
  <c r="T129"/>
  <c r="L129"/>
  <c r="M129"/>
  <c r="AN80"/>
  <c r="AS80" s="1"/>
  <c r="AG82" i="2"/>
  <c r="Z82"/>
  <c r="S82"/>
  <c r="L82"/>
  <c r="AN37" i="5"/>
  <c r="AS37" s="1"/>
  <c r="L39" i="2"/>
  <c r="AG39"/>
  <c r="Z39"/>
  <c r="S39"/>
  <c r="P206" i="5"/>
  <c r="M206"/>
  <c r="O206"/>
  <c r="L206"/>
  <c r="I206"/>
  <c r="K206"/>
  <c r="J206"/>
  <c r="N206"/>
  <c r="R172"/>
  <c r="V172"/>
  <c r="Z172"/>
  <c r="AD172"/>
  <c r="AE172"/>
  <c r="W172"/>
  <c r="O172"/>
  <c r="X172"/>
  <c r="P172"/>
  <c r="AC172"/>
  <c r="U172"/>
  <c r="M172"/>
  <c r="J172"/>
  <c r="N172"/>
  <c r="AA172"/>
  <c r="S172"/>
  <c r="K172"/>
  <c r="T172"/>
  <c r="L172"/>
  <c r="Y172"/>
  <c r="Q172"/>
  <c r="I172"/>
  <c r="J254"/>
  <c r="AA254"/>
  <c r="P254"/>
  <c r="I254"/>
  <c r="Q254"/>
  <c r="Y254"/>
  <c r="W254"/>
  <c r="S254"/>
  <c r="L254"/>
  <c r="T254"/>
  <c r="M254"/>
  <c r="U254"/>
  <c r="O254"/>
  <c r="K254"/>
  <c r="N254"/>
  <c r="Z254"/>
  <c r="X254"/>
  <c r="R254"/>
  <c r="V254"/>
  <c r="L238"/>
  <c r="T238"/>
  <c r="M238"/>
  <c r="U238"/>
  <c r="O238"/>
  <c r="W238"/>
  <c r="P238"/>
  <c r="I238"/>
  <c r="Q238"/>
  <c r="K238"/>
  <c r="S238"/>
  <c r="J238"/>
  <c r="R238"/>
  <c r="N238"/>
  <c r="V238"/>
  <c r="X238"/>
  <c r="R347"/>
  <c r="V347"/>
  <c r="M347"/>
  <c r="U347"/>
  <c r="L347"/>
  <c r="T347"/>
  <c r="O347"/>
  <c r="W347"/>
  <c r="J347"/>
  <c r="N347"/>
  <c r="Z347"/>
  <c r="I347"/>
  <c r="Q347"/>
  <c r="Y347"/>
  <c r="P347"/>
  <c r="K347"/>
  <c r="S347"/>
  <c r="AA347"/>
  <c r="X347"/>
  <c r="M265"/>
  <c r="S265"/>
  <c r="AA265"/>
  <c r="K265"/>
  <c r="W265"/>
  <c r="AE265"/>
  <c r="P265"/>
  <c r="I265"/>
  <c r="O265"/>
  <c r="U265"/>
  <c r="AC265"/>
  <c r="Q265"/>
  <c r="Y265"/>
  <c r="L265"/>
  <c r="T265"/>
  <c r="J265"/>
  <c r="R265"/>
  <c r="Z265"/>
  <c r="N265"/>
  <c r="V265"/>
  <c r="AD265"/>
  <c r="X265"/>
  <c r="N451"/>
  <c r="V451"/>
  <c r="AD451"/>
  <c r="AA451"/>
  <c r="L451"/>
  <c r="T451"/>
  <c r="K451"/>
  <c r="O451"/>
  <c r="S451"/>
  <c r="Y451"/>
  <c r="J451"/>
  <c r="R451"/>
  <c r="Z451"/>
  <c r="W451"/>
  <c r="AE451"/>
  <c r="P451"/>
  <c r="I451"/>
  <c r="M451"/>
  <c r="Q451"/>
  <c r="U451"/>
  <c r="AC451"/>
  <c r="X451"/>
  <c r="BD4" i="6"/>
  <c r="BD16" s="1"/>
  <c r="BD28" s="1"/>
  <c r="BD40" s="1"/>
  <c r="AE31"/>
  <c r="AG31" s="1"/>
  <c r="AI31" s="1"/>
  <c r="AE32"/>
  <c r="AG32" s="1"/>
  <c r="AI32" s="1"/>
  <c r="AM55"/>
  <c r="AG55"/>
  <c r="AM66"/>
  <c r="AG66"/>
  <c r="AM77"/>
  <c r="AG77"/>
  <c r="E13"/>
  <c r="AE33"/>
  <c r="AK33"/>
  <c r="AK44"/>
  <c r="AE44"/>
  <c r="N393" i="5"/>
  <c r="J393"/>
  <c r="R408"/>
  <c r="N408"/>
  <c r="FT93" i="4"/>
  <c r="FL93"/>
  <c r="FD93"/>
  <c r="EV93"/>
  <c r="FX93"/>
  <c r="FP93"/>
  <c r="FH93"/>
  <c r="EZ93"/>
  <c r="AR373" i="5"/>
  <c r="EE81" i="4"/>
  <c r="DW81"/>
  <c r="DO81"/>
  <c r="DG81"/>
  <c r="EA81"/>
  <c r="DS81"/>
  <c r="DK81"/>
  <c r="DC81"/>
  <c r="HM81"/>
  <c r="HE81"/>
  <c r="GW81"/>
  <c r="GO81"/>
  <c r="HQ81"/>
  <c r="HI81"/>
  <c r="HA81"/>
  <c r="GS81"/>
  <c r="H94"/>
  <c r="GI94"/>
  <c r="EP94"/>
  <c r="CW94"/>
  <c r="GK94"/>
  <c r="HR94" s="1"/>
  <c r="ER94"/>
  <c r="FY94" s="1"/>
  <c r="CY94"/>
  <c r="EF94" s="1"/>
  <c r="EE93"/>
  <c r="DW93"/>
  <c r="DO93"/>
  <c r="DG93"/>
  <c r="EA93"/>
  <c r="DS93"/>
  <c r="DK93"/>
  <c r="DC93"/>
  <c r="AR279" i="5"/>
  <c r="HM93" i="4"/>
  <c r="HE93"/>
  <c r="GW93"/>
  <c r="GO93"/>
  <c r="HQ93"/>
  <c r="HI93"/>
  <c r="HA93"/>
  <c r="GS93"/>
  <c r="AR467" i="5"/>
  <c r="FT81" i="4"/>
  <c r="FL81"/>
  <c r="FD81"/>
  <c r="EV81"/>
  <c r="FX81"/>
  <c r="FP81"/>
  <c r="FH81"/>
  <c r="EZ81"/>
  <c r="BE94"/>
  <c r="BI94"/>
  <c r="BM94"/>
  <c r="BQ94"/>
  <c r="BU94"/>
  <c r="BY94"/>
  <c r="CC94"/>
  <c r="CG94"/>
  <c r="CK94"/>
  <c r="BE81"/>
  <c r="BI81"/>
  <c r="BM81"/>
  <c r="BQ81"/>
  <c r="BU81"/>
  <c r="BY81"/>
  <c r="CC81"/>
  <c r="CG81"/>
  <c r="CK81"/>
  <c r="BF68"/>
  <c r="BJ68"/>
  <c r="BN68"/>
  <c r="BR68"/>
  <c r="BV68"/>
  <c r="BZ68"/>
  <c r="CD68"/>
  <c r="CH68"/>
  <c r="CL68"/>
  <c r="AH82" i="2"/>
  <c r="AA82"/>
  <c r="T82"/>
  <c r="M82"/>
  <c r="AA23"/>
  <c r="AH23"/>
  <c r="M23"/>
  <c r="T23"/>
  <c r="AA39"/>
  <c r="AH39"/>
  <c r="M39"/>
  <c r="T39"/>
  <c r="AH8"/>
  <c r="T8"/>
  <c r="AA8"/>
  <c r="M8"/>
  <c r="AA71"/>
  <c r="AH71"/>
  <c r="M71"/>
  <c r="T71"/>
  <c r="AA55"/>
  <c r="AH55"/>
  <c r="M55"/>
  <c r="T55"/>
  <c r="BJ167" i="5"/>
  <c r="BJ143"/>
  <c r="BJ156"/>
  <c r="BJ159"/>
  <c r="BJ158"/>
  <c r="BJ168"/>
  <c r="BJ166"/>
  <c r="BM22" i="6"/>
  <c r="BO22" s="1"/>
  <c r="BJ23"/>
  <c r="CG3" i="12"/>
  <c r="CR3"/>
  <c r="DC3"/>
  <c r="AU5"/>
  <c r="BV3"/>
  <c r="AV5"/>
  <c r="AN5"/>
  <c r="BO7" i="6"/>
  <c r="BP7" s="1"/>
  <c r="G7" i="12" s="1"/>
  <c r="BJ69" i="6"/>
  <c r="BM69" s="1"/>
  <c r="BO69" s="1"/>
  <c r="BJ80"/>
  <c r="BM80" s="1"/>
  <c r="BO80" s="1"/>
  <c r="BJ38"/>
  <c r="BM38" s="1"/>
  <c r="BO38" s="1"/>
  <c r="BJ54"/>
  <c r="BM54" s="1"/>
  <c r="BO54" s="1"/>
  <c r="BL19"/>
  <c r="BP19" s="1"/>
  <c r="G19" i="12" s="1"/>
  <c r="BL21" i="6"/>
  <c r="BP21" s="1"/>
  <c r="G21" i="12" s="1"/>
  <c r="F173" i="5"/>
  <c r="AF175" s="1"/>
  <c r="F186"/>
  <c r="AJ175" s="1"/>
  <c r="AR160"/>
  <c r="BN175" s="1"/>
  <c r="GC80" i="4"/>
  <c r="BD318" i="5"/>
  <c r="AZ318"/>
  <c r="AV318"/>
  <c r="BC318"/>
  <c r="AY318"/>
  <c r="AU318"/>
  <c r="BF318"/>
  <c r="BB318"/>
  <c r="AX318"/>
  <c r="BE318"/>
  <c r="BA318"/>
  <c r="AW318"/>
  <c r="BL350"/>
  <c r="BH350"/>
  <c r="BD350"/>
  <c r="AZ350"/>
  <c r="AV350"/>
  <c r="BK350"/>
  <c r="BG350"/>
  <c r="BC350"/>
  <c r="AY350"/>
  <c r="AU350"/>
  <c r="BN350"/>
  <c r="BJ350"/>
  <c r="BF350"/>
  <c r="BB350"/>
  <c r="AX350"/>
  <c r="BM350"/>
  <c r="BI350"/>
  <c r="BE350"/>
  <c r="BA350"/>
  <c r="AW350"/>
  <c r="AV287"/>
  <c r="AU287"/>
  <c r="AX287"/>
  <c r="AW287"/>
  <c r="BG240"/>
  <c r="BC240"/>
  <c r="AY240"/>
  <c r="AU240"/>
  <c r="BH240"/>
  <c r="BD240"/>
  <c r="AZ240"/>
  <c r="AV240"/>
  <c r="BI240"/>
  <c r="BE240"/>
  <c r="BA240"/>
  <c r="AW240"/>
  <c r="BJ240"/>
  <c r="BF240"/>
  <c r="BB240"/>
  <c r="AX240"/>
  <c r="AZ302"/>
  <c r="AV302"/>
  <c r="AY302"/>
  <c r="AU302"/>
  <c r="BB302"/>
  <c r="AX302"/>
  <c r="BA302"/>
  <c r="AW302"/>
  <c r="BN269"/>
  <c r="BN261"/>
  <c r="BN251"/>
  <c r="BN262"/>
  <c r="BN259"/>
  <c r="BN260"/>
  <c r="BN252"/>
  <c r="BN263"/>
  <c r="BN264"/>
  <c r="BN253"/>
  <c r="BN250"/>
  <c r="BN249"/>
  <c r="BN265"/>
  <c r="BN254"/>
  <c r="BO455"/>
  <c r="BK455"/>
  <c r="BG455"/>
  <c r="BC455"/>
  <c r="AY455"/>
  <c r="AU455"/>
  <c r="BP455"/>
  <c r="BL455"/>
  <c r="BH455"/>
  <c r="BD455"/>
  <c r="AZ455"/>
  <c r="AV455"/>
  <c r="BQ455"/>
  <c r="BM455"/>
  <c r="BI455"/>
  <c r="BE455"/>
  <c r="BA455"/>
  <c r="AW455"/>
  <c r="BN455"/>
  <c r="BJ455"/>
  <c r="BF455"/>
  <c r="BB455"/>
  <c r="AX455"/>
  <c r="BO267"/>
  <c r="BK267"/>
  <c r="BG267"/>
  <c r="BC267"/>
  <c r="AY267"/>
  <c r="AU267"/>
  <c r="BP267"/>
  <c r="BL267"/>
  <c r="BH267"/>
  <c r="BD267"/>
  <c r="AZ267"/>
  <c r="AV267"/>
  <c r="BQ267"/>
  <c r="BM267"/>
  <c r="BI267"/>
  <c r="BE267"/>
  <c r="BA267"/>
  <c r="AW267"/>
  <c r="BN267"/>
  <c r="BJ267"/>
  <c r="BF267"/>
  <c r="BB267"/>
  <c r="AX267"/>
  <c r="AF449"/>
  <c r="AF457"/>
  <c r="AF447"/>
  <c r="AF450"/>
  <c r="AF448"/>
  <c r="AF451"/>
  <c r="AF452"/>
  <c r="L380"/>
  <c r="I380"/>
  <c r="K380"/>
  <c r="BN360"/>
  <c r="BN255"/>
  <c r="BC224"/>
  <c r="AY224"/>
  <c r="AU224"/>
  <c r="BD224"/>
  <c r="AZ224"/>
  <c r="AV224"/>
  <c r="BE224"/>
  <c r="BA224"/>
  <c r="AW224"/>
  <c r="BF224"/>
  <c r="BB224"/>
  <c r="AX224"/>
  <c r="BD412"/>
  <c r="AZ412"/>
  <c r="AV412"/>
  <c r="BC412"/>
  <c r="AY412"/>
  <c r="AU412"/>
  <c r="BF412"/>
  <c r="BB412"/>
  <c r="AX412"/>
  <c r="BE412"/>
  <c r="BA412"/>
  <c r="AW412"/>
  <c r="BL444"/>
  <c r="BH444"/>
  <c r="BD444"/>
  <c r="AZ444"/>
  <c r="AV444"/>
  <c r="BK444"/>
  <c r="BG444"/>
  <c r="BC444"/>
  <c r="AY444"/>
  <c r="AU444"/>
  <c r="BN444"/>
  <c r="BJ444"/>
  <c r="BF444"/>
  <c r="BB444"/>
  <c r="AX444"/>
  <c r="BM444"/>
  <c r="BI444"/>
  <c r="BE444"/>
  <c r="BA444"/>
  <c r="AW444"/>
  <c r="BK256"/>
  <c r="BG256"/>
  <c r="BC256"/>
  <c r="AY256"/>
  <c r="AU256"/>
  <c r="BL256"/>
  <c r="BH256"/>
  <c r="BD256"/>
  <c r="AZ256"/>
  <c r="AV256"/>
  <c r="BM256"/>
  <c r="BI256"/>
  <c r="BE256"/>
  <c r="BA256"/>
  <c r="AW256"/>
  <c r="BN256"/>
  <c r="BJ256"/>
  <c r="BF256"/>
  <c r="BB256"/>
  <c r="AX256"/>
  <c r="AU193"/>
  <c r="AV193"/>
  <c r="AW193"/>
  <c r="AX193"/>
  <c r="AV381"/>
  <c r="AU381"/>
  <c r="AX381"/>
  <c r="AW381"/>
  <c r="BH334"/>
  <c r="BD334"/>
  <c r="AZ334"/>
  <c r="AV334"/>
  <c r="BG334"/>
  <c r="BC334"/>
  <c r="AY334"/>
  <c r="AU334"/>
  <c r="BJ334"/>
  <c r="BF334"/>
  <c r="BB334"/>
  <c r="AX334"/>
  <c r="BI334"/>
  <c r="BE334"/>
  <c r="BA334"/>
  <c r="AW334"/>
  <c r="BH428"/>
  <c r="BD428"/>
  <c r="AZ428"/>
  <c r="AV428"/>
  <c r="BG428"/>
  <c r="BC428"/>
  <c r="AY428"/>
  <c r="AU428"/>
  <c r="BJ428"/>
  <c r="BF428"/>
  <c r="BB428"/>
  <c r="AX428"/>
  <c r="BI428"/>
  <c r="BE428"/>
  <c r="BA428"/>
  <c r="AW428"/>
  <c r="AY208"/>
  <c r="AU208"/>
  <c r="AZ208"/>
  <c r="AV208"/>
  <c r="BA208"/>
  <c r="AW208"/>
  <c r="BB208"/>
  <c r="AX208"/>
  <c r="AZ396"/>
  <c r="AV396"/>
  <c r="AY396"/>
  <c r="AU396"/>
  <c r="BB396"/>
  <c r="AX396"/>
  <c r="BA396"/>
  <c r="AW396"/>
  <c r="BN363"/>
  <c r="BN355"/>
  <c r="BN356"/>
  <c r="BN353"/>
  <c r="BN345"/>
  <c r="BN354"/>
  <c r="BN357"/>
  <c r="BN346"/>
  <c r="BN344"/>
  <c r="BN347"/>
  <c r="BN358"/>
  <c r="BN343"/>
  <c r="BN359"/>
  <c r="BN348"/>
  <c r="BN457"/>
  <c r="BN449"/>
  <c r="BN439"/>
  <c r="BN448"/>
  <c r="BN450"/>
  <c r="BN447"/>
  <c r="BN451"/>
  <c r="BN440"/>
  <c r="BN452"/>
  <c r="BN437"/>
  <c r="BN441"/>
  <c r="BN438"/>
  <c r="BN453"/>
  <c r="BN442"/>
  <c r="BO361"/>
  <c r="BK361"/>
  <c r="BG361"/>
  <c r="BC361"/>
  <c r="AY361"/>
  <c r="AU361"/>
  <c r="BP361"/>
  <c r="BL361"/>
  <c r="BH361"/>
  <c r="BD361"/>
  <c r="AZ361"/>
  <c r="AV361"/>
  <c r="BQ361"/>
  <c r="BM361"/>
  <c r="BI361"/>
  <c r="BE361"/>
  <c r="BA361"/>
  <c r="AW361"/>
  <c r="BN361"/>
  <c r="BJ361"/>
  <c r="BF361"/>
  <c r="BB361"/>
  <c r="AX361"/>
  <c r="AF363"/>
  <c r="AF355"/>
  <c r="AF356"/>
  <c r="AF353"/>
  <c r="AF354"/>
  <c r="AF357"/>
  <c r="AF358"/>
  <c r="AF359"/>
  <c r="AF261"/>
  <c r="AF269"/>
  <c r="AF262"/>
  <c r="AF259"/>
  <c r="AF263"/>
  <c r="AF260"/>
  <c r="AF264"/>
  <c r="AF265"/>
  <c r="AF266"/>
  <c r="L378"/>
  <c r="I378"/>
  <c r="K378"/>
  <c r="K408"/>
  <c r="O408"/>
  <c r="S408"/>
  <c r="L408"/>
  <c r="P408"/>
  <c r="T408"/>
  <c r="I408"/>
  <c r="M408"/>
  <c r="Q408"/>
  <c r="L285"/>
  <c r="J379"/>
  <c r="I285"/>
  <c r="K285"/>
  <c r="P393"/>
  <c r="I393"/>
  <c r="M393"/>
  <c r="L393"/>
  <c r="K393"/>
  <c r="O393"/>
  <c r="BN266"/>
  <c r="BN454"/>
  <c r="BE37"/>
  <c r="BA37"/>
  <c r="AW37"/>
  <c r="BF37"/>
  <c r="BB37"/>
  <c r="AX37"/>
  <c r="BC37"/>
  <c r="AY37"/>
  <c r="AU37"/>
  <c r="BD37"/>
  <c r="AZ37"/>
  <c r="AV37"/>
  <c r="BQ173"/>
  <c r="BM173"/>
  <c r="BI173"/>
  <c r="BE173"/>
  <c r="BA173"/>
  <c r="AW173"/>
  <c r="BJ173"/>
  <c r="BF173"/>
  <c r="BB173"/>
  <c r="AX173"/>
  <c r="BO173"/>
  <c r="BK173"/>
  <c r="BG173"/>
  <c r="BC173"/>
  <c r="AY173"/>
  <c r="AU173"/>
  <c r="BP173"/>
  <c r="BL173"/>
  <c r="BH173"/>
  <c r="BD173"/>
  <c r="AZ173"/>
  <c r="AV173"/>
  <c r="AW6"/>
  <c r="AX6"/>
  <c r="AU6"/>
  <c r="AV6"/>
  <c r="AF167"/>
  <c r="AF165"/>
  <c r="AF169"/>
  <c r="AF171"/>
  <c r="AF173"/>
  <c r="BA21"/>
  <c r="AW21"/>
  <c r="BB21"/>
  <c r="AX21"/>
  <c r="AY21"/>
  <c r="AU21"/>
  <c r="AZ21"/>
  <c r="AV21"/>
  <c r="BE130"/>
  <c r="BA130"/>
  <c r="AW130"/>
  <c r="BF130"/>
  <c r="BB130"/>
  <c r="AX130"/>
  <c r="BC130"/>
  <c r="AY130"/>
  <c r="AU130"/>
  <c r="BD130"/>
  <c r="AZ130"/>
  <c r="AV130"/>
  <c r="BQ80"/>
  <c r="BM80"/>
  <c r="BI80"/>
  <c r="BE80"/>
  <c r="BA80"/>
  <c r="AW80"/>
  <c r="BR80"/>
  <c r="BN80"/>
  <c r="BJ80"/>
  <c r="BF80"/>
  <c r="BB80"/>
  <c r="AX80"/>
  <c r="BO80"/>
  <c r="BK80"/>
  <c r="BG80"/>
  <c r="BC80"/>
  <c r="AY80"/>
  <c r="AU80"/>
  <c r="BP80"/>
  <c r="BL80"/>
  <c r="BH80"/>
  <c r="BD80"/>
  <c r="AZ80"/>
  <c r="AV80"/>
  <c r="BJ162"/>
  <c r="BF162"/>
  <c r="BB162"/>
  <c r="AX162"/>
  <c r="BM162"/>
  <c r="BI162"/>
  <c r="BE162"/>
  <c r="BA162"/>
  <c r="AW162"/>
  <c r="BL162"/>
  <c r="BH162"/>
  <c r="BD162"/>
  <c r="AZ162"/>
  <c r="AV162"/>
  <c r="BK162"/>
  <c r="BG162"/>
  <c r="BC162"/>
  <c r="AY162"/>
  <c r="AU162"/>
  <c r="BM69"/>
  <c r="BI69"/>
  <c r="BE69"/>
  <c r="BA69"/>
  <c r="AW69"/>
  <c r="BN69"/>
  <c r="BJ69"/>
  <c r="BF69"/>
  <c r="BB69"/>
  <c r="AX69"/>
  <c r="BK69"/>
  <c r="BG69"/>
  <c r="BC69"/>
  <c r="AY69"/>
  <c r="AU69"/>
  <c r="BL69"/>
  <c r="BH69"/>
  <c r="BD69"/>
  <c r="AZ69"/>
  <c r="AV69"/>
  <c r="AW99"/>
  <c r="AX99"/>
  <c r="AU99"/>
  <c r="AV99"/>
  <c r="BJ146"/>
  <c r="BF146"/>
  <c r="BB146"/>
  <c r="AX146"/>
  <c r="BI146"/>
  <c r="BE146"/>
  <c r="BA146"/>
  <c r="AW146"/>
  <c r="BH146"/>
  <c r="BD146"/>
  <c r="AZ146"/>
  <c r="AV146"/>
  <c r="BG146"/>
  <c r="BC146"/>
  <c r="AY146"/>
  <c r="AU146"/>
  <c r="BA114"/>
  <c r="AW114"/>
  <c r="BB114"/>
  <c r="AX114"/>
  <c r="AY114"/>
  <c r="AU114"/>
  <c r="AZ114"/>
  <c r="AV114"/>
  <c r="BR81"/>
  <c r="BR73"/>
  <c r="BR72"/>
  <c r="BR71"/>
  <c r="BR74"/>
  <c r="BR75"/>
  <c r="BR76"/>
  <c r="BR77"/>
  <c r="BR78"/>
  <c r="BI53"/>
  <c r="BE53"/>
  <c r="BA53"/>
  <c r="AW53"/>
  <c r="BJ53"/>
  <c r="BF53"/>
  <c r="BB53"/>
  <c r="AX53"/>
  <c r="BG53"/>
  <c r="BC53"/>
  <c r="AY53"/>
  <c r="AU53"/>
  <c r="BH53"/>
  <c r="BD53"/>
  <c r="AZ53"/>
  <c r="AV53"/>
  <c r="BR79"/>
  <c r="AN445"/>
  <c r="AS445" s="1"/>
  <c r="AN257"/>
  <c r="AS257" s="1"/>
  <c r="AN351"/>
  <c r="AS351" s="1"/>
  <c r="AN163"/>
  <c r="AS163" s="1"/>
  <c r="D41" i="2"/>
  <c r="B226" i="5"/>
  <c r="G226" s="1"/>
  <c r="B320"/>
  <c r="G320" s="1"/>
  <c r="E40" i="2"/>
  <c r="B132" i="5"/>
  <c r="G132" s="1"/>
  <c r="B414"/>
  <c r="G414" s="1"/>
  <c r="D57" i="2"/>
  <c r="B430" i="5"/>
  <c r="G430" s="1"/>
  <c r="B336"/>
  <c r="G336" s="1"/>
  <c r="E56" i="2"/>
  <c r="B242" i="5"/>
  <c r="G242" s="1"/>
  <c r="B148"/>
  <c r="G148" s="1"/>
  <c r="EI68" i="4"/>
  <c r="CQ80"/>
  <c r="GB68"/>
  <c r="EJ80"/>
  <c r="HV80"/>
  <c r="EJ55"/>
  <c r="CQ55"/>
  <c r="AN209" i="5"/>
  <c r="AS209" s="1"/>
  <c r="AN303"/>
  <c r="AS303" s="1"/>
  <c r="AN397"/>
  <c r="AS397" s="1"/>
  <c r="AN115"/>
  <c r="AS115" s="1"/>
  <c r="D25" i="2"/>
  <c r="E24"/>
  <c r="B398" i="5"/>
  <c r="G398" s="1"/>
  <c r="B116"/>
  <c r="G116" s="1"/>
  <c r="B304"/>
  <c r="G304" s="1"/>
  <c r="B210"/>
  <c r="G210" s="1"/>
  <c r="AN456"/>
  <c r="AS456" s="1"/>
  <c r="AN362"/>
  <c r="AS362" s="1"/>
  <c r="AN174"/>
  <c r="AS174" s="1"/>
  <c r="AN268"/>
  <c r="AS268" s="1"/>
  <c r="B446"/>
  <c r="G446" s="1"/>
  <c r="E72" i="2"/>
  <c r="B164" i="5"/>
  <c r="G164" s="1"/>
  <c r="B352"/>
  <c r="G352" s="1"/>
  <c r="B258"/>
  <c r="G258" s="1"/>
  <c r="Y94" i="4"/>
  <c r="AO94"/>
  <c r="M94"/>
  <c r="AC94"/>
  <c r="BA94"/>
  <c r="Q94"/>
  <c r="AG94"/>
  <c r="U94"/>
  <c r="AK94"/>
  <c r="AN131" i="5"/>
  <c r="AS131" s="1"/>
  <c r="AN319"/>
  <c r="AS319" s="1"/>
  <c r="AN225"/>
  <c r="AS225" s="1"/>
  <c r="AN413"/>
  <c r="AS413" s="1"/>
  <c r="D10" i="2"/>
  <c r="B101" i="5"/>
  <c r="G101" s="1"/>
  <c r="E9" i="2"/>
  <c r="B289" i="5"/>
  <c r="G289" s="1"/>
  <c r="B195"/>
  <c r="G195" s="1"/>
  <c r="B383"/>
  <c r="G383" s="1"/>
  <c r="AN194"/>
  <c r="AS194" s="1"/>
  <c r="AN100"/>
  <c r="AS100" s="1"/>
  <c r="AN382"/>
  <c r="AS382" s="1"/>
  <c r="AN288"/>
  <c r="AS288" s="1"/>
  <c r="Y81" i="4"/>
  <c r="AO81"/>
  <c r="M81"/>
  <c r="AC81"/>
  <c r="AR455" i="5"/>
  <c r="BR455" s="1"/>
  <c r="AR361"/>
  <c r="Q81" i="4"/>
  <c r="AG81"/>
  <c r="U81"/>
  <c r="AK81"/>
  <c r="BA81"/>
  <c r="AR267" i="5"/>
  <c r="AN429"/>
  <c r="AS429" s="1"/>
  <c r="AN335"/>
  <c r="AS335" s="1"/>
  <c r="AN241"/>
  <c r="AS241" s="1"/>
  <c r="AN147"/>
  <c r="AS147" s="1"/>
  <c r="CP68" i="4"/>
  <c r="HU68"/>
  <c r="CQ93"/>
  <c r="AS94"/>
  <c r="GC55"/>
  <c r="HV55"/>
  <c r="AT68"/>
  <c r="AS81"/>
  <c r="B11" i="6"/>
  <c r="C10"/>
  <c r="J10" s="1"/>
  <c r="I10"/>
  <c r="HW68" i="4"/>
  <c r="EK68"/>
  <c r="F9" i="2"/>
  <c r="D12" i="6"/>
  <c r="BB94" i="4"/>
  <c r="CM94" s="1"/>
  <c r="AP94"/>
  <c r="AU94" s="1"/>
  <c r="GD68"/>
  <c r="CR68"/>
  <c r="F40" i="2"/>
  <c r="BL78" i="6"/>
  <c r="BP78" s="1"/>
  <c r="G78" i="12" s="1"/>
  <c r="BK73" i="6"/>
  <c r="BL73" s="1"/>
  <c r="BP73" s="1"/>
  <c r="G73" i="12" s="1"/>
  <c r="BB81" i="4"/>
  <c r="CM81" s="1"/>
  <c r="AP81"/>
  <c r="AU81" s="1"/>
  <c r="F72" i="2"/>
  <c r="F24"/>
  <c r="AO34" i="6"/>
  <c r="AI34"/>
  <c r="F56" i="2"/>
  <c r="BI55" i="6" l="1"/>
  <c r="G54" i="5"/>
  <c r="BI39" i="6"/>
  <c r="G38" i="5"/>
  <c r="BI23" i="6"/>
  <c r="D23" i="12" s="1"/>
  <c r="G22" i="5"/>
  <c r="BI8" i="6"/>
  <c r="G7" i="5"/>
  <c r="BI71" i="6"/>
  <c r="D71" i="12" s="1"/>
  <c r="G70" i="5"/>
  <c r="X78" i="6"/>
  <c r="Z78"/>
  <c r="X68"/>
  <c r="V79"/>
  <c r="Z68"/>
  <c r="BD20" i="12"/>
  <c r="L79"/>
  <c r="V79" s="1"/>
  <c r="L77"/>
  <c r="V77" s="1"/>
  <c r="N77"/>
  <c r="X77" s="1"/>
  <c r="AF77" s="1"/>
  <c r="L73"/>
  <c r="V73" s="1"/>
  <c r="N73"/>
  <c r="X73" s="1"/>
  <c r="AF73" s="1"/>
  <c r="L78"/>
  <c r="V78" s="1"/>
  <c r="N78"/>
  <c r="X78" s="1"/>
  <c r="AF78" s="1"/>
  <c r="L76"/>
  <c r="V76" s="1"/>
  <c r="N76"/>
  <c r="X76" s="1"/>
  <c r="L18"/>
  <c r="V18" s="1"/>
  <c r="AD18" s="1"/>
  <c r="N18"/>
  <c r="X18" s="1"/>
  <c r="AF18" s="1"/>
  <c r="L19"/>
  <c r="V19" s="1"/>
  <c r="AD19" s="1"/>
  <c r="N19"/>
  <c r="X19" s="1"/>
  <c r="AF19" s="1"/>
  <c r="D8"/>
  <c r="L72"/>
  <c r="N72"/>
  <c r="X72" s="1"/>
  <c r="AF72" s="1"/>
  <c r="BB6"/>
  <c r="W6"/>
  <c r="BC6" s="1"/>
  <c r="AE6"/>
  <c r="AL6"/>
  <c r="AM6" s="1"/>
  <c r="C57" i="15"/>
  <c r="F57"/>
  <c r="E57"/>
  <c r="B58"/>
  <c r="D57"/>
  <c r="E54" i="12"/>
  <c r="F54"/>
  <c r="E70"/>
  <c r="F70"/>
  <c r="E22"/>
  <c r="F22"/>
  <c r="F81"/>
  <c r="E81"/>
  <c r="C25" i="15"/>
  <c r="L6" s="1"/>
  <c r="F25"/>
  <c r="R6" s="1"/>
  <c r="E25"/>
  <c r="P6" s="1"/>
  <c r="B26"/>
  <c r="D25"/>
  <c r="N6" s="1"/>
  <c r="C41"/>
  <c r="F41"/>
  <c r="E41"/>
  <c r="B42"/>
  <c r="D41"/>
  <c r="R51"/>
  <c r="R23"/>
  <c r="R65"/>
  <c r="R37"/>
  <c r="L7" i="12"/>
  <c r="V7" s="1"/>
  <c r="AD7" s="1"/>
  <c r="E7"/>
  <c r="F7"/>
  <c r="N7" s="1"/>
  <c r="X7" s="1"/>
  <c r="AF7" s="1"/>
  <c r="E38"/>
  <c r="F38"/>
  <c r="N21"/>
  <c r="X21" s="1"/>
  <c r="AF21" s="1"/>
  <c r="L74"/>
  <c r="V74" s="1"/>
  <c r="N74"/>
  <c r="X74" s="1"/>
  <c r="AF74" s="1"/>
  <c r="L75"/>
  <c r="V75" s="1"/>
  <c r="N75"/>
  <c r="X75" s="1"/>
  <c r="AF75" s="1"/>
  <c r="L20"/>
  <c r="V20" s="1"/>
  <c r="AD20" s="1"/>
  <c r="L17"/>
  <c r="V17" s="1"/>
  <c r="AD17" s="1"/>
  <c r="N17"/>
  <c r="X17" s="1"/>
  <c r="AF17" s="1"/>
  <c r="D55"/>
  <c r="D39"/>
  <c r="L82"/>
  <c r="V82" s="1"/>
  <c r="N82"/>
  <c r="X82" s="1"/>
  <c r="AF82" s="1"/>
  <c r="BD4"/>
  <c r="E10" i="15"/>
  <c r="P3" s="1"/>
  <c r="B11"/>
  <c r="D10"/>
  <c r="N3" s="1"/>
  <c r="C10"/>
  <c r="L3" s="1"/>
  <c r="F10"/>
  <c r="R3" s="1"/>
  <c r="BD6" i="12"/>
  <c r="BB4"/>
  <c r="W4"/>
  <c r="BC4" s="1"/>
  <c r="AE4"/>
  <c r="AL4"/>
  <c r="AM4" s="1"/>
  <c r="C73" i="15"/>
  <c r="D73"/>
  <c r="E73"/>
  <c r="F73"/>
  <c r="N51"/>
  <c r="N23"/>
  <c r="N65"/>
  <c r="N37"/>
  <c r="P51"/>
  <c r="P23"/>
  <c r="P65"/>
  <c r="P37"/>
  <c r="L51"/>
  <c r="L23"/>
  <c r="L65"/>
  <c r="L37"/>
  <c r="N79" i="12"/>
  <c r="X79" s="1"/>
  <c r="L21"/>
  <c r="V21" s="1"/>
  <c r="AD21" s="1"/>
  <c r="GC93" i="4"/>
  <c r="EJ93"/>
  <c r="HV93"/>
  <c r="B23" i="5"/>
  <c r="AF25" i="2"/>
  <c r="Y25"/>
  <c r="R25"/>
  <c r="K25"/>
  <c r="AN38" i="5"/>
  <c r="AS38" s="1"/>
  <c r="AG40" i="2"/>
  <c r="Z40"/>
  <c r="S40"/>
  <c r="L40"/>
  <c r="AN7" i="5"/>
  <c r="AS7" s="1"/>
  <c r="L9" i="2"/>
  <c r="AG9"/>
  <c r="Z9"/>
  <c r="S9"/>
  <c r="B8" i="5"/>
  <c r="AF10" i="2"/>
  <c r="Y10"/>
  <c r="R10"/>
  <c r="K10"/>
  <c r="AN70" i="5"/>
  <c r="AS70" s="1"/>
  <c r="AG72" i="2"/>
  <c r="Z72"/>
  <c r="S72"/>
  <c r="L72"/>
  <c r="AN22" i="5"/>
  <c r="AS22" s="1"/>
  <c r="AG24" i="2"/>
  <c r="Z24"/>
  <c r="S24"/>
  <c r="L24"/>
  <c r="B55" i="5"/>
  <c r="AF57" i="2"/>
  <c r="Y57"/>
  <c r="R57"/>
  <c r="K57"/>
  <c r="B39" i="5"/>
  <c r="AF41" i="2"/>
  <c r="Y41"/>
  <c r="R41"/>
  <c r="K41"/>
  <c r="N80" i="5"/>
  <c r="V80"/>
  <c r="AD80"/>
  <c r="J80"/>
  <c r="R80"/>
  <c r="Z80"/>
  <c r="AC80"/>
  <c r="Y80"/>
  <c r="U80"/>
  <c r="Q80"/>
  <c r="M80"/>
  <c r="I80"/>
  <c r="AB80"/>
  <c r="T80"/>
  <c r="L80"/>
  <c r="AE80"/>
  <c r="AA80"/>
  <c r="W80"/>
  <c r="S80"/>
  <c r="O80"/>
  <c r="K80"/>
  <c r="AF80"/>
  <c r="X80"/>
  <c r="P80"/>
  <c r="J332"/>
  <c r="V332"/>
  <c r="I332"/>
  <c r="Q332"/>
  <c r="X332"/>
  <c r="O332"/>
  <c r="W332"/>
  <c r="P332"/>
  <c r="N332"/>
  <c r="R332"/>
  <c r="M332"/>
  <c r="U332"/>
  <c r="K332"/>
  <c r="S332"/>
  <c r="L332"/>
  <c r="T332"/>
  <c r="J348"/>
  <c r="R348"/>
  <c r="V348"/>
  <c r="M348"/>
  <c r="U348"/>
  <c r="K348"/>
  <c r="S348"/>
  <c r="AA348"/>
  <c r="P348"/>
  <c r="X348"/>
  <c r="N348"/>
  <c r="Z348"/>
  <c r="I348"/>
  <c r="Q348"/>
  <c r="Y348"/>
  <c r="O348"/>
  <c r="W348"/>
  <c r="L348"/>
  <c r="T348"/>
  <c r="AB348"/>
  <c r="J300"/>
  <c r="M300"/>
  <c r="O300"/>
  <c r="N300"/>
  <c r="P300"/>
  <c r="I300"/>
  <c r="K300"/>
  <c r="L300"/>
  <c r="J425"/>
  <c r="V425"/>
  <c r="K425"/>
  <c r="S425"/>
  <c r="I425"/>
  <c r="Q425"/>
  <c r="L425"/>
  <c r="T425"/>
  <c r="N425"/>
  <c r="R425"/>
  <c r="X425"/>
  <c r="O425"/>
  <c r="W425"/>
  <c r="M425"/>
  <c r="U425"/>
  <c r="P425"/>
  <c r="O207"/>
  <c r="L207"/>
  <c r="K207"/>
  <c r="M207"/>
  <c r="P207"/>
  <c r="I207"/>
  <c r="J207"/>
  <c r="N207"/>
  <c r="L239"/>
  <c r="T239"/>
  <c r="K239"/>
  <c r="S239"/>
  <c r="I239"/>
  <c r="Q239"/>
  <c r="P239"/>
  <c r="X239"/>
  <c r="O239"/>
  <c r="W239"/>
  <c r="M239"/>
  <c r="U239"/>
  <c r="J239"/>
  <c r="R239"/>
  <c r="N239"/>
  <c r="V239"/>
  <c r="J162"/>
  <c r="Z162"/>
  <c r="AB162"/>
  <c r="T162"/>
  <c r="L162"/>
  <c r="W162"/>
  <c r="O162"/>
  <c r="Y162"/>
  <c r="Q162"/>
  <c r="I162"/>
  <c r="N162"/>
  <c r="R162"/>
  <c r="V162"/>
  <c r="X162"/>
  <c r="P162"/>
  <c r="AA162"/>
  <c r="S162"/>
  <c r="K162"/>
  <c r="U162"/>
  <c r="M162"/>
  <c r="J173"/>
  <c r="N173"/>
  <c r="V173"/>
  <c r="Z173"/>
  <c r="AD173"/>
  <c r="AE173"/>
  <c r="W173"/>
  <c r="O173"/>
  <c r="AB173"/>
  <c r="T173"/>
  <c r="L173"/>
  <c r="Y173"/>
  <c r="Q173"/>
  <c r="R173"/>
  <c r="AA173"/>
  <c r="S173"/>
  <c r="K173"/>
  <c r="X173"/>
  <c r="P173"/>
  <c r="AC173"/>
  <c r="U173"/>
  <c r="M173"/>
  <c r="I173"/>
  <c r="R130"/>
  <c r="O130"/>
  <c r="T130"/>
  <c r="L130"/>
  <c r="M130"/>
  <c r="J130"/>
  <c r="N130"/>
  <c r="S130"/>
  <c r="K130"/>
  <c r="P130"/>
  <c r="Q130"/>
  <c r="I130"/>
  <c r="L99"/>
  <c r="J99"/>
  <c r="K99"/>
  <c r="I99"/>
  <c r="I38"/>
  <c r="AN54"/>
  <c r="AS54" s="1"/>
  <c r="AG56" i="2"/>
  <c r="Z56"/>
  <c r="S56"/>
  <c r="L56"/>
  <c r="J6" i="5"/>
  <c r="K6"/>
  <c r="L6"/>
  <c r="I6"/>
  <c r="J37"/>
  <c r="R37"/>
  <c r="N37"/>
  <c r="T37"/>
  <c r="L37"/>
  <c r="Q37"/>
  <c r="M37"/>
  <c r="I37"/>
  <c r="P37"/>
  <c r="S37"/>
  <c r="O37"/>
  <c r="K37"/>
  <c r="J359"/>
  <c r="V359"/>
  <c r="AD359"/>
  <c r="U359"/>
  <c r="Y359"/>
  <c r="AC359"/>
  <c r="I359"/>
  <c r="M359"/>
  <c r="S359"/>
  <c r="P359"/>
  <c r="X359"/>
  <c r="N359"/>
  <c r="R359"/>
  <c r="Z359"/>
  <c r="Q359"/>
  <c r="W359"/>
  <c r="AA359"/>
  <c r="AE359"/>
  <c r="K359"/>
  <c r="O359"/>
  <c r="L359"/>
  <c r="T359"/>
  <c r="AB359"/>
  <c r="J441"/>
  <c r="N441"/>
  <c r="Z441"/>
  <c r="K441"/>
  <c r="S441"/>
  <c r="AA441"/>
  <c r="P441"/>
  <c r="X441"/>
  <c r="M441"/>
  <c r="U441"/>
  <c r="R441"/>
  <c r="V441"/>
  <c r="O441"/>
  <c r="W441"/>
  <c r="L441"/>
  <c r="T441"/>
  <c r="I441"/>
  <c r="Q441"/>
  <c r="Y441"/>
  <c r="AB441"/>
  <c r="Q266"/>
  <c r="Y266"/>
  <c r="I266"/>
  <c r="O266"/>
  <c r="U266"/>
  <c r="AC266"/>
  <c r="P266"/>
  <c r="X266"/>
  <c r="K266"/>
  <c r="W266"/>
  <c r="AE266"/>
  <c r="M266"/>
  <c r="S266"/>
  <c r="AA266"/>
  <c r="L266"/>
  <c r="T266"/>
  <c r="N266"/>
  <c r="R266"/>
  <c r="Z266"/>
  <c r="J266"/>
  <c r="V266"/>
  <c r="AD266"/>
  <c r="AB266"/>
  <c r="N53"/>
  <c r="V53"/>
  <c r="J53"/>
  <c r="R53"/>
  <c r="X53"/>
  <c r="P53"/>
  <c r="W53"/>
  <c r="S53"/>
  <c r="O53"/>
  <c r="K53"/>
  <c r="T53"/>
  <c r="L53"/>
  <c r="U53"/>
  <c r="Q53"/>
  <c r="M53"/>
  <c r="I53"/>
  <c r="J69"/>
  <c r="N69"/>
  <c r="V69"/>
  <c r="R69"/>
  <c r="Z69"/>
  <c r="Y69"/>
  <c r="U69"/>
  <c r="Q69"/>
  <c r="M69"/>
  <c r="I69"/>
  <c r="X69"/>
  <c r="P69"/>
  <c r="AA69"/>
  <c r="W69"/>
  <c r="S69"/>
  <c r="O69"/>
  <c r="K69"/>
  <c r="AB69"/>
  <c r="T69"/>
  <c r="L69"/>
  <c r="N21"/>
  <c r="J21"/>
  <c r="P21"/>
  <c r="O21"/>
  <c r="K21"/>
  <c r="L21"/>
  <c r="M21"/>
  <c r="I21"/>
  <c r="J223"/>
  <c r="L223"/>
  <c r="T223"/>
  <c r="O223"/>
  <c r="I223"/>
  <c r="Q223"/>
  <c r="P223"/>
  <c r="K223"/>
  <c r="S223"/>
  <c r="M223"/>
  <c r="N223"/>
  <c r="R223"/>
  <c r="J452"/>
  <c r="R452"/>
  <c r="Z452"/>
  <c r="K452"/>
  <c r="O452"/>
  <c r="S452"/>
  <c r="Y452"/>
  <c r="W452"/>
  <c r="AE452"/>
  <c r="P452"/>
  <c r="X452"/>
  <c r="N452"/>
  <c r="V452"/>
  <c r="AD452"/>
  <c r="I452"/>
  <c r="M452"/>
  <c r="Q452"/>
  <c r="U452"/>
  <c r="AC452"/>
  <c r="AA452"/>
  <c r="L452"/>
  <c r="T452"/>
  <c r="AB452"/>
  <c r="J255"/>
  <c r="P255"/>
  <c r="X255"/>
  <c r="K255"/>
  <c r="S255"/>
  <c r="M255"/>
  <c r="I255"/>
  <c r="Y255"/>
  <c r="L255"/>
  <c r="T255"/>
  <c r="AA255"/>
  <c r="O255"/>
  <c r="W255"/>
  <c r="U255"/>
  <c r="Q255"/>
  <c r="N255"/>
  <c r="V255"/>
  <c r="AB255"/>
  <c r="R255"/>
  <c r="Z255"/>
  <c r="J409"/>
  <c r="N409"/>
  <c r="T409"/>
  <c r="O409"/>
  <c r="I409"/>
  <c r="Q409"/>
  <c r="P409"/>
  <c r="R409"/>
  <c r="K409"/>
  <c r="S409"/>
  <c r="M409"/>
  <c r="L409"/>
  <c r="J316"/>
  <c r="N316"/>
  <c r="S316"/>
  <c r="K316"/>
  <c r="Q316"/>
  <c r="I316"/>
  <c r="T316"/>
  <c r="R316"/>
  <c r="O316"/>
  <c r="P316"/>
  <c r="M316"/>
  <c r="L316"/>
  <c r="N146"/>
  <c r="R146"/>
  <c r="V146"/>
  <c r="T146"/>
  <c r="L146"/>
  <c r="S146"/>
  <c r="K146"/>
  <c r="Q146"/>
  <c r="I146"/>
  <c r="J146"/>
  <c r="X146"/>
  <c r="P146"/>
  <c r="W146"/>
  <c r="O146"/>
  <c r="U146"/>
  <c r="M146"/>
  <c r="J114"/>
  <c r="N114"/>
  <c r="K114"/>
  <c r="L114"/>
  <c r="I114"/>
  <c r="O114"/>
  <c r="P114"/>
  <c r="M114"/>
  <c r="BL80" i="6"/>
  <c r="BP80" s="1"/>
  <c r="G80" i="12" s="1"/>
  <c r="AQ34" i="6"/>
  <c r="AI77"/>
  <c r="AQ77" s="1"/>
  <c r="AO77"/>
  <c r="AI66"/>
  <c r="AQ66" s="1"/>
  <c r="AO66"/>
  <c r="AI55"/>
  <c r="AQ55" s="1"/>
  <c r="AO55"/>
  <c r="AG33"/>
  <c r="AM33"/>
  <c r="E14"/>
  <c r="BK62"/>
  <c r="L13"/>
  <c r="AM44"/>
  <c r="AG44"/>
  <c r="CH4" i="12"/>
  <c r="CS4"/>
  <c r="BW4"/>
  <c r="AV4"/>
  <c r="DD4"/>
  <c r="BL4"/>
  <c r="AN4"/>
  <c r="M4"/>
  <c r="ED94" i="4"/>
  <c r="DV94"/>
  <c r="DN94"/>
  <c r="DF94"/>
  <c r="DZ94"/>
  <c r="DR94"/>
  <c r="DJ94"/>
  <c r="DB94"/>
  <c r="F280" i="5"/>
  <c r="AJ269" s="1"/>
  <c r="HL94" i="4"/>
  <c r="HD94"/>
  <c r="GV94"/>
  <c r="GN94"/>
  <c r="HP94"/>
  <c r="HH94"/>
  <c r="GZ94"/>
  <c r="GR94"/>
  <c r="F468" i="5"/>
  <c r="AJ457" s="1"/>
  <c r="FS94" i="4"/>
  <c r="FK94"/>
  <c r="FC94"/>
  <c r="EU94"/>
  <c r="FW94"/>
  <c r="FO94"/>
  <c r="FG94"/>
  <c r="EY94"/>
  <c r="F374" i="5"/>
  <c r="AJ363" s="1"/>
  <c r="GJ94" i="4"/>
  <c r="EQ94"/>
  <c r="CX94"/>
  <c r="AR92" i="5"/>
  <c r="BV81" s="1"/>
  <c r="BF81" i="4"/>
  <c r="BJ81"/>
  <c r="BN81"/>
  <c r="BR81"/>
  <c r="BV81"/>
  <c r="BZ81"/>
  <c r="CD81"/>
  <c r="CH81"/>
  <c r="CL81"/>
  <c r="BF94"/>
  <c r="BJ94"/>
  <c r="BN94"/>
  <c r="BR94"/>
  <c r="BV94"/>
  <c r="BZ94"/>
  <c r="CD94"/>
  <c r="CH94"/>
  <c r="CL94"/>
  <c r="AH56" i="2"/>
  <c r="AA56"/>
  <c r="T56"/>
  <c r="M56"/>
  <c r="AH24"/>
  <c r="AA24"/>
  <c r="T24"/>
  <c r="M24"/>
  <c r="AH40"/>
  <c r="AA40"/>
  <c r="T40"/>
  <c r="M40"/>
  <c r="AH72"/>
  <c r="AA72"/>
  <c r="T72"/>
  <c r="M72"/>
  <c r="AA9"/>
  <c r="AH9"/>
  <c r="T9"/>
  <c r="M9"/>
  <c r="BN171" i="5"/>
  <c r="BN169"/>
  <c r="BN172"/>
  <c r="BN156"/>
  <c r="BN168"/>
  <c r="BL23" i="6"/>
  <c r="M38" i="5"/>
  <c r="BN162"/>
  <c r="AF172"/>
  <c r="AF170"/>
  <c r="AF166"/>
  <c r="AF168"/>
  <c r="BN173"/>
  <c r="I22"/>
  <c r="M22"/>
  <c r="BN161"/>
  <c r="BN160"/>
  <c r="BN159"/>
  <c r="BN155"/>
  <c r="BN157"/>
  <c r="BN167"/>
  <c r="BN170"/>
  <c r="BN158"/>
  <c r="BN166"/>
  <c r="BN165"/>
  <c r="BP22" i="6"/>
  <c r="G22" i="12" s="1"/>
  <c r="AT5"/>
  <c r="DB5" s="1"/>
  <c r="BM23" i="6"/>
  <c r="BO23" s="1"/>
  <c r="BJ24"/>
  <c r="CH5" i="12"/>
  <c r="DD5"/>
  <c r="CS5"/>
  <c r="CH6"/>
  <c r="DD6"/>
  <c r="CS6"/>
  <c r="CG5"/>
  <c r="CR5"/>
  <c r="DC5"/>
  <c r="CF5"/>
  <c r="M21"/>
  <c r="M6"/>
  <c r="BJ6"/>
  <c r="BK5"/>
  <c r="BV5"/>
  <c r="BL6"/>
  <c r="BW6"/>
  <c r="BL5"/>
  <c r="BW5"/>
  <c r="AV6"/>
  <c r="AN6"/>
  <c r="BO8" i="6"/>
  <c r="BP8" s="1"/>
  <c r="G8" i="12" s="1"/>
  <c r="BJ55" i="6"/>
  <c r="BM55" s="1"/>
  <c r="BO55" s="1"/>
  <c r="BJ39"/>
  <c r="BM39" s="1"/>
  <c r="BO39" s="1"/>
  <c r="BJ81"/>
  <c r="BM81" s="1"/>
  <c r="BO81" s="1"/>
  <c r="BJ70"/>
  <c r="BM70" s="1"/>
  <c r="BO70" s="1"/>
  <c r="BL81"/>
  <c r="BP81" s="1"/>
  <c r="G81" i="12" s="1"/>
  <c r="AR173" i="5"/>
  <c r="BR173" s="1"/>
  <c r="AR186"/>
  <c r="BV175" s="1"/>
  <c r="BG241"/>
  <c r="BC241"/>
  <c r="AY241"/>
  <c r="AU241"/>
  <c r="BH241"/>
  <c r="BD241"/>
  <c r="AZ241"/>
  <c r="AV241"/>
  <c r="BI241"/>
  <c r="BE241"/>
  <c r="BA241"/>
  <c r="AW241"/>
  <c r="BJ241"/>
  <c r="BF241"/>
  <c r="BB241"/>
  <c r="AX241"/>
  <c r="BH429"/>
  <c r="BD429"/>
  <c r="AZ429"/>
  <c r="AV429"/>
  <c r="BG429"/>
  <c r="BC429"/>
  <c r="AY429"/>
  <c r="AU429"/>
  <c r="BJ429"/>
  <c r="BF429"/>
  <c r="BB429"/>
  <c r="AX429"/>
  <c r="BI429"/>
  <c r="BE429"/>
  <c r="BA429"/>
  <c r="AW429"/>
  <c r="BR269"/>
  <c r="BR261"/>
  <c r="BR262"/>
  <c r="BR259"/>
  <c r="BR260"/>
  <c r="BR263"/>
  <c r="BR264"/>
  <c r="BR265"/>
  <c r="BR266"/>
  <c r="BR363"/>
  <c r="BR355"/>
  <c r="BR353"/>
  <c r="BR354"/>
  <c r="BR356"/>
  <c r="BR357"/>
  <c r="BR358"/>
  <c r="BR359"/>
  <c r="BR360"/>
  <c r="AV288"/>
  <c r="AU288"/>
  <c r="AX288"/>
  <c r="AW288"/>
  <c r="BD413"/>
  <c r="AZ413"/>
  <c r="AV413"/>
  <c r="BC413"/>
  <c r="AY413"/>
  <c r="AU413"/>
  <c r="BF413"/>
  <c r="BB413"/>
  <c r="AX413"/>
  <c r="BE413"/>
  <c r="BA413"/>
  <c r="AW413"/>
  <c r="BD319"/>
  <c r="AZ319"/>
  <c r="AV319"/>
  <c r="BC319"/>
  <c r="AY319"/>
  <c r="AU319"/>
  <c r="BF319"/>
  <c r="BB319"/>
  <c r="AX319"/>
  <c r="BE319"/>
  <c r="BA319"/>
  <c r="AW319"/>
  <c r="BO268"/>
  <c r="BK268"/>
  <c r="BG268"/>
  <c r="BC268"/>
  <c r="AY268"/>
  <c r="AU268"/>
  <c r="BP268"/>
  <c r="BL268"/>
  <c r="BH268"/>
  <c r="BD268"/>
  <c r="AZ268"/>
  <c r="AV268"/>
  <c r="BQ268"/>
  <c r="BM268"/>
  <c r="BI268"/>
  <c r="BE268"/>
  <c r="BA268"/>
  <c r="AW268"/>
  <c r="BR268"/>
  <c r="BN268"/>
  <c r="BJ268"/>
  <c r="BF268"/>
  <c r="BB268"/>
  <c r="AX268"/>
  <c r="BO362"/>
  <c r="BK362"/>
  <c r="BG362"/>
  <c r="BC362"/>
  <c r="AY362"/>
  <c r="AU362"/>
  <c r="BP362"/>
  <c r="BL362"/>
  <c r="BH362"/>
  <c r="BD362"/>
  <c r="AZ362"/>
  <c r="AV362"/>
  <c r="BQ362"/>
  <c r="BM362"/>
  <c r="BI362"/>
  <c r="BE362"/>
  <c r="BA362"/>
  <c r="AW362"/>
  <c r="BR362"/>
  <c r="BN362"/>
  <c r="BJ362"/>
  <c r="BF362"/>
  <c r="BB362"/>
  <c r="AX362"/>
  <c r="AZ397"/>
  <c r="AV397"/>
  <c r="AY397"/>
  <c r="AU397"/>
  <c r="BB397"/>
  <c r="AX397"/>
  <c r="BA397"/>
  <c r="AW397"/>
  <c r="AY209"/>
  <c r="AU209"/>
  <c r="AZ209"/>
  <c r="AV209"/>
  <c r="BA209"/>
  <c r="AW209"/>
  <c r="BB209"/>
  <c r="AX209"/>
  <c r="BK257"/>
  <c r="BG257"/>
  <c r="BC257"/>
  <c r="AY257"/>
  <c r="AU257"/>
  <c r="BL257"/>
  <c r="BH257"/>
  <c r="BD257"/>
  <c r="AZ257"/>
  <c r="AV257"/>
  <c r="BM257"/>
  <c r="BI257"/>
  <c r="BE257"/>
  <c r="BA257"/>
  <c r="AW257"/>
  <c r="BN257"/>
  <c r="BJ257"/>
  <c r="BF257"/>
  <c r="BB257"/>
  <c r="AX257"/>
  <c r="BR361"/>
  <c r="BR267"/>
  <c r="BH335"/>
  <c r="BD335"/>
  <c r="AZ335"/>
  <c r="AV335"/>
  <c r="BG335"/>
  <c r="BC335"/>
  <c r="AY335"/>
  <c r="AU335"/>
  <c r="BJ335"/>
  <c r="BF335"/>
  <c r="BB335"/>
  <c r="AX335"/>
  <c r="BI335"/>
  <c r="BE335"/>
  <c r="BA335"/>
  <c r="AW335"/>
  <c r="BR167"/>
  <c r="BR170"/>
  <c r="BR457"/>
  <c r="BR449"/>
  <c r="BR447"/>
  <c r="BR448"/>
  <c r="BR450"/>
  <c r="BR451"/>
  <c r="BR452"/>
  <c r="BR453"/>
  <c r="BR454"/>
  <c r="AV382"/>
  <c r="AU382"/>
  <c r="AX382"/>
  <c r="AW382"/>
  <c r="AU194"/>
  <c r="AV194"/>
  <c r="AW194"/>
  <c r="AX194"/>
  <c r="BC225"/>
  <c r="AY225"/>
  <c r="AU225"/>
  <c r="BD225"/>
  <c r="AZ225"/>
  <c r="AV225"/>
  <c r="BE225"/>
  <c r="BA225"/>
  <c r="AW225"/>
  <c r="BF225"/>
  <c r="BB225"/>
  <c r="AX225"/>
  <c r="BO456"/>
  <c r="BK456"/>
  <c r="BG456"/>
  <c r="BC456"/>
  <c r="AY456"/>
  <c r="AU456"/>
  <c r="BP456"/>
  <c r="BL456"/>
  <c r="BH456"/>
  <c r="BD456"/>
  <c r="AZ456"/>
  <c r="AV456"/>
  <c r="BQ456"/>
  <c r="BM456"/>
  <c r="BI456"/>
  <c r="BE456"/>
  <c r="BA456"/>
  <c r="AW456"/>
  <c r="BR456"/>
  <c r="BN456"/>
  <c r="BJ456"/>
  <c r="BF456"/>
  <c r="BB456"/>
  <c r="AX456"/>
  <c r="AZ303"/>
  <c r="AV303"/>
  <c r="AY303"/>
  <c r="AU303"/>
  <c r="BB303"/>
  <c r="AX303"/>
  <c r="BA303"/>
  <c r="AW303"/>
  <c r="BL351"/>
  <c r="BH351"/>
  <c r="BD351"/>
  <c r="AZ351"/>
  <c r="AV351"/>
  <c r="BK351"/>
  <c r="BG351"/>
  <c r="BC351"/>
  <c r="AY351"/>
  <c r="AU351"/>
  <c r="BN351"/>
  <c r="BJ351"/>
  <c r="BF351"/>
  <c r="BB351"/>
  <c r="AX351"/>
  <c r="BM351"/>
  <c r="BI351"/>
  <c r="BE351"/>
  <c r="BA351"/>
  <c r="AW351"/>
  <c r="BL445"/>
  <c r="BH445"/>
  <c r="BD445"/>
  <c r="AZ445"/>
  <c r="AV445"/>
  <c r="BK445"/>
  <c r="BG445"/>
  <c r="BC445"/>
  <c r="AY445"/>
  <c r="AU445"/>
  <c r="BN445"/>
  <c r="BJ445"/>
  <c r="BF445"/>
  <c r="BB445"/>
  <c r="AX445"/>
  <c r="BM445"/>
  <c r="BI445"/>
  <c r="BE445"/>
  <c r="BA445"/>
  <c r="AW445"/>
  <c r="L379"/>
  <c r="I379"/>
  <c r="K379"/>
  <c r="AW100"/>
  <c r="AX100"/>
  <c r="AU100"/>
  <c r="AV100"/>
  <c r="AW7"/>
  <c r="AX7"/>
  <c r="AU7"/>
  <c r="AV7"/>
  <c r="BI54"/>
  <c r="BE54"/>
  <c r="BA54"/>
  <c r="AW54"/>
  <c r="BJ54"/>
  <c r="BF54"/>
  <c r="BB54"/>
  <c r="AX54"/>
  <c r="BG54"/>
  <c r="BC54"/>
  <c r="AY54"/>
  <c r="AU54"/>
  <c r="BH54"/>
  <c r="BD54"/>
  <c r="AZ54"/>
  <c r="AV54"/>
  <c r="BN163"/>
  <c r="BJ163"/>
  <c r="BF163"/>
  <c r="BB163"/>
  <c r="AX163"/>
  <c r="BM163"/>
  <c r="BI163"/>
  <c r="BE163"/>
  <c r="BA163"/>
  <c r="AW163"/>
  <c r="BL163"/>
  <c r="BH163"/>
  <c r="BD163"/>
  <c r="AZ163"/>
  <c r="AV163"/>
  <c r="BK163"/>
  <c r="BG163"/>
  <c r="BC163"/>
  <c r="AY163"/>
  <c r="AU163"/>
  <c r="BJ147"/>
  <c r="BF147"/>
  <c r="BB147"/>
  <c r="AX147"/>
  <c r="BI147"/>
  <c r="BE147"/>
  <c r="BA147"/>
  <c r="AW147"/>
  <c r="BH147"/>
  <c r="BD147"/>
  <c r="AZ147"/>
  <c r="AV147"/>
  <c r="BG147"/>
  <c r="BC147"/>
  <c r="AY147"/>
  <c r="AU147"/>
  <c r="BE131"/>
  <c r="BC131"/>
  <c r="AY131"/>
  <c r="AU131"/>
  <c r="BB131"/>
  <c r="AX131"/>
  <c r="BF131"/>
  <c r="BA131"/>
  <c r="AW131"/>
  <c r="BD131"/>
  <c r="AZ131"/>
  <c r="AV131"/>
  <c r="BM70"/>
  <c r="BI70"/>
  <c r="BE70"/>
  <c r="BA70"/>
  <c r="AW70"/>
  <c r="BN70"/>
  <c r="BJ70"/>
  <c r="BF70"/>
  <c r="BB70"/>
  <c r="AX70"/>
  <c r="BK70"/>
  <c r="BG70"/>
  <c r="BC70"/>
  <c r="AY70"/>
  <c r="AU70"/>
  <c r="BL70"/>
  <c r="BH70"/>
  <c r="BD70"/>
  <c r="AZ70"/>
  <c r="AV70"/>
  <c r="BQ174"/>
  <c r="BM174"/>
  <c r="BI174"/>
  <c r="BE174"/>
  <c r="BA174"/>
  <c r="AW174"/>
  <c r="BN174"/>
  <c r="BJ174"/>
  <c r="BF174"/>
  <c r="BB174"/>
  <c r="AX174"/>
  <c r="BO174"/>
  <c r="BK174"/>
  <c r="BG174"/>
  <c r="BC174"/>
  <c r="AY174"/>
  <c r="AU174"/>
  <c r="BP174"/>
  <c r="BL174"/>
  <c r="BH174"/>
  <c r="BD174"/>
  <c r="AZ174"/>
  <c r="AV174"/>
  <c r="BA22"/>
  <c r="AW22"/>
  <c r="BB22"/>
  <c r="AX22"/>
  <c r="AY22"/>
  <c r="AU22"/>
  <c r="AZ22"/>
  <c r="AV22"/>
  <c r="BA115"/>
  <c r="AW115"/>
  <c r="BB115"/>
  <c r="AX115"/>
  <c r="AY115"/>
  <c r="AU115"/>
  <c r="AZ115"/>
  <c r="AV115"/>
  <c r="BE38"/>
  <c r="BA38"/>
  <c r="AW38"/>
  <c r="BF38"/>
  <c r="BB38"/>
  <c r="AX38"/>
  <c r="BC38"/>
  <c r="AY38"/>
  <c r="AU38"/>
  <c r="BD38"/>
  <c r="AZ38"/>
  <c r="AV38"/>
  <c r="HV68" i="4"/>
  <c r="GC68"/>
  <c r="B290" i="5"/>
  <c r="G290" s="1"/>
  <c r="E10" i="2"/>
  <c r="B384" i="5"/>
  <c r="G384" s="1"/>
  <c r="D11" i="2"/>
  <c r="B196" i="5"/>
  <c r="G196" s="1"/>
  <c r="B102"/>
  <c r="G102" s="1"/>
  <c r="D26" i="2"/>
  <c r="B305" i="5"/>
  <c r="G305" s="1"/>
  <c r="B117"/>
  <c r="G117" s="1"/>
  <c r="B399"/>
  <c r="G399" s="1"/>
  <c r="E25" i="2"/>
  <c r="B211" i="5"/>
  <c r="G211" s="1"/>
  <c r="AN414"/>
  <c r="AS414" s="1"/>
  <c r="AN132"/>
  <c r="AS132" s="1"/>
  <c r="AN320"/>
  <c r="AS320" s="1"/>
  <c r="AN226"/>
  <c r="AS226" s="1"/>
  <c r="EI81" i="4"/>
  <c r="GB81"/>
  <c r="CP81"/>
  <c r="CP94"/>
  <c r="AN289" i="5"/>
  <c r="AS289" s="1"/>
  <c r="AN195"/>
  <c r="AS195" s="1"/>
  <c r="AN101"/>
  <c r="AS101" s="1"/>
  <c r="AN383"/>
  <c r="AS383" s="1"/>
  <c r="AN258"/>
  <c r="AS258" s="1"/>
  <c r="AN352"/>
  <c r="AS352" s="1"/>
  <c r="AN164"/>
  <c r="AS164" s="1"/>
  <c r="AN446"/>
  <c r="AS446" s="1"/>
  <c r="AN398"/>
  <c r="AS398" s="1"/>
  <c r="AN210"/>
  <c r="AS210" s="1"/>
  <c r="AN304"/>
  <c r="AS304" s="1"/>
  <c r="AN116"/>
  <c r="AS116" s="1"/>
  <c r="AN242"/>
  <c r="AS242" s="1"/>
  <c r="AN430"/>
  <c r="AS430" s="1"/>
  <c r="AN148"/>
  <c r="AS148" s="1"/>
  <c r="AN336"/>
  <c r="AS336" s="1"/>
  <c r="B431"/>
  <c r="G431" s="1"/>
  <c r="E57" i="2"/>
  <c r="B149" i="5"/>
  <c r="G149" s="1"/>
  <c r="D58" i="2"/>
  <c r="B337" i="5"/>
  <c r="G337" s="1"/>
  <c r="B243"/>
  <c r="G243" s="1"/>
  <c r="D42" i="2"/>
  <c r="E41"/>
  <c r="B227" i="5"/>
  <c r="G227" s="1"/>
  <c r="B321"/>
  <c r="G321" s="1"/>
  <c r="B133"/>
  <c r="G133" s="1"/>
  <c r="B415"/>
  <c r="G415" s="1"/>
  <c r="AT81" i="4"/>
  <c r="HU81"/>
  <c r="CQ68"/>
  <c r="EJ68"/>
  <c r="AT94"/>
  <c r="F57" i="2"/>
  <c r="F25"/>
  <c r="GD81" i="4"/>
  <c r="EK81"/>
  <c r="F41" i="2"/>
  <c r="HW94" i="4"/>
  <c r="GD94"/>
  <c r="CR94"/>
  <c r="CR81"/>
  <c r="HW81"/>
  <c r="EK94"/>
  <c r="D13" i="6"/>
  <c r="K12"/>
  <c r="F10" i="2"/>
  <c r="BK32" i="6"/>
  <c r="I11"/>
  <c r="B12"/>
  <c r="BK47" s="1"/>
  <c r="BL47" s="1"/>
  <c r="BP47" s="1"/>
  <c r="G47" i="12" s="1"/>
  <c r="C11" i="6"/>
  <c r="J11" s="1"/>
  <c r="AV72" i="12" l="1"/>
  <c r="BI56" i="6"/>
  <c r="G55" i="5"/>
  <c r="BI24" i="6"/>
  <c r="G23" i="5"/>
  <c r="BI40" i="6"/>
  <c r="G39" i="5"/>
  <c r="BI9" i="6"/>
  <c r="G8" i="5"/>
  <c r="BR172"/>
  <c r="BR168"/>
  <c r="BR175"/>
  <c r="AN72" i="12"/>
  <c r="CS72" s="1"/>
  <c r="M20"/>
  <c r="Q38" i="5"/>
  <c r="W82" i="12"/>
  <c r="AD82"/>
  <c r="W75"/>
  <c r="AD75"/>
  <c r="W74"/>
  <c r="AD74"/>
  <c r="DD76"/>
  <c r="AF76"/>
  <c r="CS76"/>
  <c r="CH76"/>
  <c r="BW76"/>
  <c r="DD78"/>
  <c r="CS78"/>
  <c r="CH78"/>
  <c r="BW78"/>
  <c r="CS73"/>
  <c r="CH73"/>
  <c r="BW73"/>
  <c r="DD73"/>
  <c r="CS77"/>
  <c r="CH77"/>
  <c r="BW77"/>
  <c r="DD77"/>
  <c r="AD79"/>
  <c r="W79"/>
  <c r="DD72"/>
  <c r="CS79"/>
  <c r="CH79"/>
  <c r="BW79"/>
  <c r="DD79"/>
  <c r="AF79"/>
  <c r="CS75"/>
  <c r="CH75"/>
  <c r="BW75"/>
  <c r="DD75"/>
  <c r="M72"/>
  <c r="V72"/>
  <c r="AL72" s="1"/>
  <c r="AM72" s="1"/>
  <c r="W76"/>
  <c r="AD76"/>
  <c r="W78"/>
  <c r="AD78"/>
  <c r="W73"/>
  <c r="AD73"/>
  <c r="AD77"/>
  <c r="W77"/>
  <c r="X79" i="6"/>
  <c r="Z79"/>
  <c r="BP23"/>
  <c r="G23" i="12" s="1"/>
  <c r="L23" s="1"/>
  <c r="L80"/>
  <c r="V80" s="1"/>
  <c r="D40"/>
  <c r="D9"/>
  <c r="BD79"/>
  <c r="L45" i="15"/>
  <c r="L17"/>
  <c r="L59"/>
  <c r="L31"/>
  <c r="C11"/>
  <c r="F11"/>
  <c r="E11"/>
  <c r="B12"/>
  <c r="D11"/>
  <c r="BD82" i="12"/>
  <c r="BB20"/>
  <c r="W20"/>
  <c r="BC20" s="1"/>
  <c r="AE20"/>
  <c r="AL20"/>
  <c r="AM20" s="1"/>
  <c r="BD75"/>
  <c r="BD74"/>
  <c r="BD21"/>
  <c r="BD7"/>
  <c r="AL7"/>
  <c r="AM7" s="1"/>
  <c r="W7"/>
  <c r="BC7" s="1"/>
  <c r="BB7"/>
  <c r="AE7"/>
  <c r="E42" i="15"/>
  <c r="B43"/>
  <c r="D42"/>
  <c r="C42"/>
  <c r="F42"/>
  <c r="N48"/>
  <c r="N20"/>
  <c r="N62"/>
  <c r="N34"/>
  <c r="P48"/>
  <c r="P20"/>
  <c r="P62"/>
  <c r="P34"/>
  <c r="L48"/>
  <c r="L20"/>
  <c r="L62"/>
  <c r="L34"/>
  <c r="C58"/>
  <c r="F58"/>
  <c r="E58"/>
  <c r="B59"/>
  <c r="D58"/>
  <c r="BD72" i="12"/>
  <c r="AL19"/>
  <c r="AM19" s="1"/>
  <c r="W19"/>
  <c r="BC19" s="1"/>
  <c r="BB19"/>
  <c r="AE19"/>
  <c r="BD18"/>
  <c r="BB18"/>
  <c r="W18"/>
  <c r="BC18" s="1"/>
  <c r="AE18"/>
  <c r="AL18"/>
  <c r="AM18" s="1"/>
  <c r="BD76"/>
  <c r="BD78"/>
  <c r="BD73"/>
  <c r="BD77"/>
  <c r="N81"/>
  <c r="X81" s="1"/>
  <c r="AF81" s="1"/>
  <c r="L22"/>
  <c r="V22" s="1"/>
  <c r="AD22" s="1"/>
  <c r="L47"/>
  <c r="V47" s="1"/>
  <c r="N47"/>
  <c r="X47" s="1"/>
  <c r="AF47" s="1"/>
  <c r="D56"/>
  <c r="D24"/>
  <c r="AL21"/>
  <c r="AM21" s="1"/>
  <c r="W21"/>
  <c r="BC21" s="1"/>
  <c r="BB21"/>
  <c r="AE21"/>
  <c r="R45" i="15"/>
  <c r="R17"/>
  <c r="R59"/>
  <c r="R31"/>
  <c r="N45"/>
  <c r="N17"/>
  <c r="N59"/>
  <c r="N31"/>
  <c r="P45"/>
  <c r="P17"/>
  <c r="P59"/>
  <c r="P31"/>
  <c r="E23" i="12"/>
  <c r="F23"/>
  <c r="E39"/>
  <c r="F39"/>
  <c r="E55"/>
  <c r="F55"/>
  <c r="BD17"/>
  <c r="AL17"/>
  <c r="AM17" s="1"/>
  <c r="W17"/>
  <c r="BC17" s="1"/>
  <c r="BB17"/>
  <c r="AE17"/>
  <c r="E26" i="15"/>
  <c r="B27"/>
  <c r="D26"/>
  <c r="C26"/>
  <c r="F26"/>
  <c r="R48"/>
  <c r="R20"/>
  <c r="R62"/>
  <c r="R34"/>
  <c r="E71" i="12"/>
  <c r="F71"/>
  <c r="E8"/>
  <c r="F8"/>
  <c r="N8" s="1"/>
  <c r="X8" s="1"/>
  <c r="AF8" s="1"/>
  <c r="L8"/>
  <c r="V8" s="1"/>
  <c r="AD8" s="1"/>
  <c r="BD19"/>
  <c r="N80"/>
  <c r="X80" s="1"/>
  <c r="AF80" s="1"/>
  <c r="L81"/>
  <c r="N22"/>
  <c r="X22" s="1"/>
  <c r="GB94" i="4"/>
  <c r="HU94"/>
  <c r="EI94"/>
  <c r="BB72" i="12"/>
  <c r="BK64" i="6"/>
  <c r="BL64" s="1"/>
  <c r="BP64" s="1"/>
  <c r="G64" i="12" s="1"/>
  <c r="BK66" i="6"/>
  <c r="BL66" s="1"/>
  <c r="BP66" s="1"/>
  <c r="G66" i="12" s="1"/>
  <c r="BK68" i="6"/>
  <c r="BL68" s="1"/>
  <c r="BP68" s="1"/>
  <c r="G68" i="12" s="1"/>
  <c r="BK70" i="6"/>
  <c r="BL70" s="1"/>
  <c r="BP70" s="1"/>
  <c r="G70" i="12" s="1"/>
  <c r="BK65" i="6"/>
  <c r="BL65" s="1"/>
  <c r="BP65" s="1"/>
  <c r="G65" i="12" s="1"/>
  <c r="BK67" i="6"/>
  <c r="BL67" s="1"/>
  <c r="BP67" s="1"/>
  <c r="G67" i="12" s="1"/>
  <c r="BK69" i="6"/>
  <c r="BL69" s="1"/>
  <c r="BP69" s="1"/>
  <c r="G69" i="12" s="1"/>
  <c r="BK71" i="6"/>
  <c r="M82" i="12"/>
  <c r="BK49" i="6"/>
  <c r="BK51"/>
  <c r="BL51" s="1"/>
  <c r="BP51" s="1"/>
  <c r="G51" i="12" s="1"/>
  <c r="BK53" i="6"/>
  <c r="BL53" s="1"/>
  <c r="BP53" s="1"/>
  <c r="G53" i="12" s="1"/>
  <c r="BK55" i="6"/>
  <c r="BL55" s="1"/>
  <c r="BP55" s="1"/>
  <c r="G55" i="12" s="1"/>
  <c r="BK57" i="6"/>
  <c r="BK59"/>
  <c r="BK61"/>
  <c r="BK50"/>
  <c r="BK52"/>
  <c r="BL52" s="1"/>
  <c r="BP52" s="1"/>
  <c r="G52" i="12" s="1"/>
  <c r="BK54" i="6"/>
  <c r="BL54" s="1"/>
  <c r="BP54" s="1"/>
  <c r="G54" i="12" s="1"/>
  <c r="BK56" i="6"/>
  <c r="BK58"/>
  <c r="BK60"/>
  <c r="BL32"/>
  <c r="BP32" s="1"/>
  <c r="G32" i="12" s="1"/>
  <c r="BK45" i="6"/>
  <c r="BK34"/>
  <c r="BL34" s="1"/>
  <c r="BP34" s="1"/>
  <c r="G34" i="12" s="1"/>
  <c r="BK36" i="6"/>
  <c r="BK38"/>
  <c r="BL38" s="1"/>
  <c r="BP38" s="1"/>
  <c r="G38" i="12" s="1"/>
  <c r="N38" s="1"/>
  <c r="X38" s="1"/>
  <c r="AF38" s="1"/>
  <c r="BK40" i="6"/>
  <c r="BK42"/>
  <c r="BK44"/>
  <c r="BK46"/>
  <c r="BK35"/>
  <c r="BK37"/>
  <c r="BK39"/>
  <c r="BK41"/>
  <c r="BK43"/>
  <c r="AN82" i="12"/>
  <c r="AV82"/>
  <c r="B24" i="5"/>
  <c r="AF26" i="2"/>
  <c r="Y26"/>
  <c r="R26"/>
  <c r="K26"/>
  <c r="J70" i="5"/>
  <c r="N70"/>
  <c r="V70"/>
  <c r="R70"/>
  <c r="Z70"/>
  <c r="AA70"/>
  <c r="W70"/>
  <c r="S70"/>
  <c r="O70"/>
  <c r="K70"/>
  <c r="AB70"/>
  <c r="T70"/>
  <c r="L70"/>
  <c r="Y70"/>
  <c r="U70"/>
  <c r="Q70"/>
  <c r="M70"/>
  <c r="I70"/>
  <c r="X70"/>
  <c r="P70"/>
  <c r="J7"/>
  <c r="L7"/>
  <c r="I7"/>
  <c r="K7"/>
  <c r="J410"/>
  <c r="N410"/>
  <c r="K410"/>
  <c r="S410"/>
  <c r="P410"/>
  <c r="I410"/>
  <c r="Q410"/>
  <c r="R410"/>
  <c r="O410"/>
  <c r="L410"/>
  <c r="T410"/>
  <c r="M410"/>
  <c r="J349"/>
  <c r="N349"/>
  <c r="V349"/>
  <c r="I349"/>
  <c r="Q349"/>
  <c r="Y349"/>
  <c r="P349"/>
  <c r="X349"/>
  <c r="O349"/>
  <c r="W349"/>
  <c r="R349"/>
  <c r="Z349"/>
  <c r="AB349"/>
  <c r="M349"/>
  <c r="U349"/>
  <c r="L349"/>
  <c r="T349"/>
  <c r="K349"/>
  <c r="S349"/>
  <c r="AA349"/>
  <c r="N163"/>
  <c r="AB163"/>
  <c r="T163"/>
  <c r="L163"/>
  <c r="W163"/>
  <c r="O163"/>
  <c r="Y163"/>
  <c r="Q163"/>
  <c r="I163"/>
  <c r="J163"/>
  <c r="R163"/>
  <c r="V163"/>
  <c r="Z163"/>
  <c r="X163"/>
  <c r="P163"/>
  <c r="AA163"/>
  <c r="S163"/>
  <c r="K163"/>
  <c r="U163"/>
  <c r="M163"/>
  <c r="J147"/>
  <c r="N147"/>
  <c r="T147"/>
  <c r="L147"/>
  <c r="S147"/>
  <c r="K147"/>
  <c r="Q147"/>
  <c r="I147"/>
  <c r="R147"/>
  <c r="V147"/>
  <c r="X147"/>
  <c r="P147"/>
  <c r="W147"/>
  <c r="O147"/>
  <c r="U147"/>
  <c r="M147"/>
  <c r="J360"/>
  <c r="R360"/>
  <c r="AD360"/>
  <c r="I360"/>
  <c r="M360"/>
  <c r="S360"/>
  <c r="P360"/>
  <c r="X360"/>
  <c r="Q360"/>
  <c r="W360"/>
  <c r="AA360"/>
  <c r="AE360"/>
  <c r="N360"/>
  <c r="V360"/>
  <c r="Z360"/>
  <c r="K360"/>
  <c r="O360"/>
  <c r="L360"/>
  <c r="T360"/>
  <c r="AB360"/>
  <c r="U360"/>
  <c r="Y360"/>
  <c r="AC360"/>
  <c r="AF360"/>
  <c r="N22"/>
  <c r="J22"/>
  <c r="L22"/>
  <c r="K22"/>
  <c r="P22"/>
  <c r="O22"/>
  <c r="J38"/>
  <c r="R38"/>
  <c r="N38"/>
  <c r="P38"/>
  <c r="S38"/>
  <c r="K38"/>
  <c r="T38"/>
  <c r="L38"/>
  <c r="O38"/>
  <c r="N54"/>
  <c r="V54"/>
  <c r="J54"/>
  <c r="R54"/>
  <c r="T54"/>
  <c r="L54"/>
  <c r="U54"/>
  <c r="Q54"/>
  <c r="M54"/>
  <c r="I54"/>
  <c r="X54"/>
  <c r="P54"/>
  <c r="W54"/>
  <c r="S54"/>
  <c r="O54"/>
  <c r="K54"/>
  <c r="J193"/>
  <c r="I193"/>
  <c r="K193"/>
  <c r="L193"/>
  <c r="J224"/>
  <c r="S224"/>
  <c r="P224"/>
  <c r="I224"/>
  <c r="Q224"/>
  <c r="O224"/>
  <c r="L224"/>
  <c r="T224"/>
  <c r="M224"/>
  <c r="K224"/>
  <c r="N224"/>
  <c r="R224"/>
  <c r="J301"/>
  <c r="P301"/>
  <c r="I301"/>
  <c r="L301"/>
  <c r="O301"/>
  <c r="N301"/>
  <c r="M301"/>
  <c r="K301"/>
  <c r="N394"/>
  <c r="P394"/>
  <c r="M394"/>
  <c r="O394"/>
  <c r="J394"/>
  <c r="I394"/>
  <c r="K394"/>
  <c r="L394"/>
  <c r="J174"/>
  <c r="R174"/>
  <c r="V174"/>
  <c r="Z174"/>
  <c r="AD174"/>
  <c r="AA174"/>
  <c r="S174"/>
  <c r="K174"/>
  <c r="AB174"/>
  <c r="T174"/>
  <c r="L174"/>
  <c r="Y174"/>
  <c r="Q174"/>
  <c r="I174"/>
  <c r="N174"/>
  <c r="AE174"/>
  <c r="W174"/>
  <c r="O174"/>
  <c r="AF174"/>
  <c r="X174"/>
  <c r="P174"/>
  <c r="AC174"/>
  <c r="U174"/>
  <c r="M174"/>
  <c r="AN39"/>
  <c r="AS39" s="1"/>
  <c r="L41" i="2"/>
  <c r="AG41"/>
  <c r="Z41"/>
  <c r="S41"/>
  <c r="AN23" i="5"/>
  <c r="AS23" s="1"/>
  <c r="L25" i="2"/>
  <c r="AG25"/>
  <c r="Z25"/>
  <c r="S25"/>
  <c r="B40" i="5"/>
  <c r="AF42" i="2"/>
  <c r="Y42"/>
  <c r="R42"/>
  <c r="K42"/>
  <c r="B56" i="5"/>
  <c r="AF58" i="2"/>
  <c r="Y58"/>
  <c r="R58"/>
  <c r="K58"/>
  <c r="AN55" i="5"/>
  <c r="AS55" s="1"/>
  <c r="AG57" i="2"/>
  <c r="Z57"/>
  <c r="S57"/>
  <c r="L57"/>
  <c r="B9" i="5"/>
  <c r="AF11" i="2"/>
  <c r="Y11"/>
  <c r="R11"/>
  <c r="K11"/>
  <c r="AN8" i="5"/>
  <c r="AS8" s="1"/>
  <c r="AG10" i="2"/>
  <c r="Z10"/>
  <c r="S10"/>
  <c r="L10"/>
  <c r="P208" i="5"/>
  <c r="M208"/>
  <c r="O208"/>
  <c r="L208"/>
  <c r="I208"/>
  <c r="K208"/>
  <c r="N208"/>
  <c r="J208"/>
  <c r="L240"/>
  <c r="T240"/>
  <c r="I240"/>
  <c r="Q240"/>
  <c r="K240"/>
  <c r="S240"/>
  <c r="W240"/>
  <c r="P240"/>
  <c r="X240"/>
  <c r="M240"/>
  <c r="U240"/>
  <c r="O240"/>
  <c r="N240"/>
  <c r="R240"/>
  <c r="J240"/>
  <c r="V240"/>
  <c r="J317"/>
  <c r="N317"/>
  <c r="O317"/>
  <c r="L317"/>
  <c r="Q317"/>
  <c r="I317"/>
  <c r="R317"/>
  <c r="S317"/>
  <c r="K317"/>
  <c r="T317"/>
  <c r="M317"/>
  <c r="P317"/>
  <c r="J115"/>
  <c r="N115"/>
  <c r="K115"/>
  <c r="L115"/>
  <c r="I115"/>
  <c r="O115"/>
  <c r="P115"/>
  <c r="M115"/>
  <c r="J453"/>
  <c r="R453"/>
  <c r="AD453"/>
  <c r="W453"/>
  <c r="AE453"/>
  <c r="K453"/>
  <c r="O453"/>
  <c r="S453"/>
  <c r="Y453"/>
  <c r="L453"/>
  <c r="T453"/>
  <c r="AB453"/>
  <c r="N453"/>
  <c r="V453"/>
  <c r="Z453"/>
  <c r="AA453"/>
  <c r="I453"/>
  <c r="M453"/>
  <c r="Q453"/>
  <c r="U453"/>
  <c r="AC453"/>
  <c r="P453"/>
  <c r="X453"/>
  <c r="AF453"/>
  <c r="R131"/>
  <c r="O131"/>
  <c r="T131"/>
  <c r="L131"/>
  <c r="M131"/>
  <c r="J131"/>
  <c r="N131"/>
  <c r="S131"/>
  <c r="K131"/>
  <c r="P131"/>
  <c r="Q131"/>
  <c r="I131"/>
  <c r="L100"/>
  <c r="J100"/>
  <c r="K100"/>
  <c r="I100"/>
  <c r="I267"/>
  <c r="O267"/>
  <c r="U267"/>
  <c r="AC267"/>
  <c r="Q267"/>
  <c r="Y267"/>
  <c r="L267"/>
  <c r="T267"/>
  <c r="AB267"/>
  <c r="M267"/>
  <c r="S267"/>
  <c r="AA267"/>
  <c r="K267"/>
  <c r="W267"/>
  <c r="AE267"/>
  <c r="P267"/>
  <c r="X267"/>
  <c r="N267"/>
  <c r="R267"/>
  <c r="Z267"/>
  <c r="AF267"/>
  <c r="J267"/>
  <c r="V267"/>
  <c r="AD267"/>
  <c r="J256"/>
  <c r="L256"/>
  <c r="T256"/>
  <c r="AB256"/>
  <c r="M256"/>
  <c r="U256"/>
  <c r="K256"/>
  <c r="O256"/>
  <c r="AA256"/>
  <c r="P256"/>
  <c r="X256"/>
  <c r="I256"/>
  <c r="Q256"/>
  <c r="Y256"/>
  <c r="S256"/>
  <c r="W256"/>
  <c r="N256"/>
  <c r="Z256"/>
  <c r="R256"/>
  <c r="V256"/>
  <c r="J333"/>
  <c r="R333"/>
  <c r="X333"/>
  <c r="M333"/>
  <c r="U333"/>
  <c r="P333"/>
  <c r="K333"/>
  <c r="S333"/>
  <c r="N333"/>
  <c r="V333"/>
  <c r="I333"/>
  <c r="Q333"/>
  <c r="L333"/>
  <c r="T333"/>
  <c r="O333"/>
  <c r="W333"/>
  <c r="J442"/>
  <c r="N442"/>
  <c r="V442"/>
  <c r="K442"/>
  <c r="S442"/>
  <c r="AA442"/>
  <c r="M442"/>
  <c r="U442"/>
  <c r="L442"/>
  <c r="T442"/>
  <c r="R442"/>
  <c r="Z442"/>
  <c r="AB442"/>
  <c r="O442"/>
  <c r="W442"/>
  <c r="I442"/>
  <c r="Q442"/>
  <c r="Y442"/>
  <c r="P442"/>
  <c r="X442"/>
  <c r="J426"/>
  <c r="R426"/>
  <c r="K426"/>
  <c r="S426"/>
  <c r="L426"/>
  <c r="T426"/>
  <c r="I426"/>
  <c r="Q426"/>
  <c r="N426"/>
  <c r="V426"/>
  <c r="O426"/>
  <c r="W426"/>
  <c r="P426"/>
  <c r="X426"/>
  <c r="M426"/>
  <c r="U426"/>
  <c r="BL24" i="6"/>
  <c r="BJ5" i="12"/>
  <c r="AI44" i="6"/>
  <c r="AO44"/>
  <c r="L14"/>
  <c r="E15"/>
  <c r="L15" s="1"/>
  <c r="AI33"/>
  <c r="AO33"/>
  <c r="BL62"/>
  <c r="BP62" s="1"/>
  <c r="G62" i="12" s="1"/>
  <c r="BK63" i="6"/>
  <c r="BL63" s="1"/>
  <c r="BP63" s="1"/>
  <c r="G63" i="12" s="1"/>
  <c r="BJ4"/>
  <c r="AT4"/>
  <c r="DB4"/>
  <c r="BU4"/>
  <c r="CF4"/>
  <c r="CQ4"/>
  <c r="FT94" i="4"/>
  <c r="FL94"/>
  <c r="FD94"/>
  <c r="EV94"/>
  <c r="FX94"/>
  <c r="FP94"/>
  <c r="FH94"/>
  <c r="EZ94"/>
  <c r="AR374" i="5"/>
  <c r="BV363" s="1"/>
  <c r="EA94" i="4"/>
  <c r="DS94"/>
  <c r="DK94"/>
  <c r="DC94"/>
  <c r="EE94"/>
  <c r="DW94"/>
  <c r="DO94"/>
  <c r="DG94"/>
  <c r="AR280" i="5"/>
  <c r="BV269" s="1"/>
  <c r="HM94" i="4"/>
  <c r="HE94"/>
  <c r="GW94"/>
  <c r="GO94"/>
  <c r="HQ94"/>
  <c r="HI94"/>
  <c r="HA94"/>
  <c r="GS94"/>
  <c r="AR468" i="5"/>
  <c r="BV457" s="1"/>
  <c r="AH10" i="2"/>
  <c r="T10"/>
  <c r="AA10"/>
  <c r="M10"/>
  <c r="AA41"/>
  <c r="AH41"/>
  <c r="M41"/>
  <c r="T41"/>
  <c r="AA57"/>
  <c r="AH57"/>
  <c r="M57"/>
  <c r="T57"/>
  <c r="AA25"/>
  <c r="AH25"/>
  <c r="M25"/>
  <c r="T25"/>
  <c r="BR174" i="5"/>
  <c r="BR171"/>
  <c r="BR169"/>
  <c r="BR166"/>
  <c r="BR165"/>
  <c r="BU6" i="12"/>
  <c r="BU5"/>
  <c r="CQ5"/>
  <c r="AT6"/>
  <c r="CH21"/>
  <c r="DD21"/>
  <c r="CS21"/>
  <c r="BM24" i="6"/>
  <c r="BO24" s="1"/>
  <c r="BJ25"/>
  <c r="CF21" i="12"/>
  <c r="CQ21"/>
  <c r="DB21"/>
  <c r="CF6"/>
  <c r="DB6"/>
  <c r="CQ6"/>
  <c r="M8"/>
  <c r="M19"/>
  <c r="AU19"/>
  <c r="M77"/>
  <c r="M74"/>
  <c r="M7"/>
  <c r="M17"/>
  <c r="M76"/>
  <c r="M73"/>
  <c r="M75"/>
  <c r="M79"/>
  <c r="M18"/>
  <c r="M78"/>
  <c r="BL72"/>
  <c r="BJ21"/>
  <c r="BU21"/>
  <c r="BL21"/>
  <c r="BW21"/>
  <c r="BL79"/>
  <c r="BL76"/>
  <c r="AV7"/>
  <c r="AN7"/>
  <c r="BO9" i="6"/>
  <c r="BP9" s="1"/>
  <c r="G9" i="12" s="1"/>
  <c r="AT21"/>
  <c r="AV18"/>
  <c r="AN18"/>
  <c r="AV19"/>
  <c r="AN19"/>
  <c r="AT20"/>
  <c r="AV77"/>
  <c r="AN77"/>
  <c r="AV78"/>
  <c r="AN78"/>
  <c r="AV73"/>
  <c r="AN73"/>
  <c r="AV17"/>
  <c r="AN17"/>
  <c r="AV21"/>
  <c r="AN21"/>
  <c r="AV20"/>
  <c r="AN20"/>
  <c r="AV75"/>
  <c r="AN75"/>
  <c r="AV79"/>
  <c r="AN79"/>
  <c r="AV74"/>
  <c r="AN74"/>
  <c r="AV76"/>
  <c r="AN76"/>
  <c r="BJ71" i="6"/>
  <c r="BM71" s="1"/>
  <c r="BO71" s="1"/>
  <c r="BJ40"/>
  <c r="BM40" s="1"/>
  <c r="BO40" s="1"/>
  <c r="BJ56"/>
  <c r="BM56" s="1"/>
  <c r="BO56" s="1"/>
  <c r="BH336" i="5"/>
  <c r="BD336"/>
  <c r="AZ336"/>
  <c r="AV336"/>
  <c r="BG336"/>
  <c r="BC336"/>
  <c r="AY336"/>
  <c r="AU336"/>
  <c r="BJ336"/>
  <c r="BF336"/>
  <c r="BB336"/>
  <c r="AX336"/>
  <c r="BI336"/>
  <c r="BE336"/>
  <c r="BA336"/>
  <c r="AW336"/>
  <c r="BH430"/>
  <c r="BD430"/>
  <c r="AZ430"/>
  <c r="AV430"/>
  <c r="BG430"/>
  <c r="BC430"/>
  <c r="AY430"/>
  <c r="AU430"/>
  <c r="BJ430"/>
  <c r="BF430"/>
  <c r="BB430"/>
  <c r="AX430"/>
  <c r="BI430"/>
  <c r="BE430"/>
  <c r="BA430"/>
  <c r="AW430"/>
  <c r="AY210"/>
  <c r="AU210"/>
  <c r="AZ210"/>
  <c r="AV210"/>
  <c r="BA210"/>
  <c r="AW210"/>
  <c r="BB210"/>
  <c r="AX210"/>
  <c r="BK258"/>
  <c r="BG258"/>
  <c r="BC258"/>
  <c r="AY258"/>
  <c r="AU258"/>
  <c r="BL258"/>
  <c r="BH258"/>
  <c r="BD258"/>
  <c r="AZ258"/>
  <c r="AV258"/>
  <c r="BM258"/>
  <c r="BI258"/>
  <c r="BE258"/>
  <c r="BA258"/>
  <c r="AW258"/>
  <c r="BN258"/>
  <c r="BJ258"/>
  <c r="BF258"/>
  <c r="BB258"/>
  <c r="AX258"/>
  <c r="AV289"/>
  <c r="AU289"/>
  <c r="AX289"/>
  <c r="AW289"/>
  <c r="BD320"/>
  <c r="AZ320"/>
  <c r="AV320"/>
  <c r="BC320"/>
  <c r="AY320"/>
  <c r="AU320"/>
  <c r="BF320"/>
  <c r="BB320"/>
  <c r="AX320"/>
  <c r="BE320"/>
  <c r="BA320"/>
  <c r="AW320"/>
  <c r="BD414"/>
  <c r="AZ414"/>
  <c r="AV414"/>
  <c r="BC414"/>
  <c r="AY414"/>
  <c r="AU414"/>
  <c r="BF414"/>
  <c r="BB414"/>
  <c r="AX414"/>
  <c r="BE414"/>
  <c r="BA414"/>
  <c r="AW414"/>
  <c r="BG242"/>
  <c r="BC242"/>
  <c r="AY242"/>
  <c r="AU242"/>
  <c r="BH242"/>
  <c r="BD242"/>
  <c r="AZ242"/>
  <c r="AV242"/>
  <c r="BI242"/>
  <c r="BE242"/>
  <c r="BA242"/>
  <c r="AW242"/>
  <c r="BJ242"/>
  <c r="BF242"/>
  <c r="BB242"/>
  <c r="AX242"/>
  <c r="AZ304"/>
  <c r="AV304"/>
  <c r="AY304"/>
  <c r="AU304"/>
  <c r="BB304"/>
  <c r="AX304"/>
  <c r="BA304"/>
  <c r="AW304"/>
  <c r="AZ398"/>
  <c r="AV398"/>
  <c r="AY398"/>
  <c r="AU398"/>
  <c r="BB398"/>
  <c r="AX398"/>
  <c r="BA398"/>
  <c r="AW398"/>
  <c r="BL446"/>
  <c r="BH446"/>
  <c r="BD446"/>
  <c r="AZ446"/>
  <c r="AV446"/>
  <c r="BK446"/>
  <c r="BG446"/>
  <c r="BC446"/>
  <c r="AY446"/>
  <c r="AU446"/>
  <c r="BN446"/>
  <c r="BJ446"/>
  <c r="BF446"/>
  <c r="BB446"/>
  <c r="AX446"/>
  <c r="BM446"/>
  <c r="BI446"/>
  <c r="BE446"/>
  <c r="BA446"/>
  <c r="AW446"/>
  <c r="BL352"/>
  <c r="BH352"/>
  <c r="BD352"/>
  <c r="AZ352"/>
  <c r="AV352"/>
  <c r="BK352"/>
  <c r="BG352"/>
  <c r="BC352"/>
  <c r="AY352"/>
  <c r="AU352"/>
  <c r="BN352"/>
  <c r="BJ352"/>
  <c r="BF352"/>
  <c r="BB352"/>
  <c r="AX352"/>
  <c r="BM352"/>
  <c r="BI352"/>
  <c r="BE352"/>
  <c r="BA352"/>
  <c r="AW352"/>
  <c r="AV383"/>
  <c r="AU383"/>
  <c r="AX383"/>
  <c r="AW383"/>
  <c r="AU195"/>
  <c r="AV195"/>
  <c r="AW195"/>
  <c r="AX195"/>
  <c r="BC226"/>
  <c r="AY226"/>
  <c r="AU226"/>
  <c r="BD226"/>
  <c r="AZ226"/>
  <c r="AV226"/>
  <c r="BE226"/>
  <c r="BA226"/>
  <c r="AW226"/>
  <c r="BF226"/>
  <c r="BB226"/>
  <c r="AX226"/>
  <c r="CQ94" i="4"/>
  <c r="BI55" i="5"/>
  <c r="BE55"/>
  <c r="BA55"/>
  <c r="AW55"/>
  <c r="BJ55"/>
  <c r="BF55"/>
  <c r="BB55"/>
  <c r="AX55"/>
  <c r="BG55"/>
  <c r="BC55"/>
  <c r="AY55"/>
  <c r="AU55"/>
  <c r="BH55"/>
  <c r="BD55"/>
  <c r="AZ55"/>
  <c r="AV55"/>
  <c r="BJ148"/>
  <c r="BF148"/>
  <c r="BB148"/>
  <c r="AX148"/>
  <c r="BI148"/>
  <c r="BE148"/>
  <c r="BA148"/>
  <c r="AW148"/>
  <c r="BH148"/>
  <c r="BD148"/>
  <c r="AZ148"/>
  <c r="AV148"/>
  <c r="BG148"/>
  <c r="BC148"/>
  <c r="AY148"/>
  <c r="AU148"/>
  <c r="BF132"/>
  <c r="BB132"/>
  <c r="AX132"/>
  <c r="BE132"/>
  <c r="BA132"/>
  <c r="AW132"/>
  <c r="BD132"/>
  <c r="AZ132"/>
  <c r="AV132"/>
  <c r="BC132"/>
  <c r="AY132"/>
  <c r="AU132"/>
  <c r="BA23"/>
  <c r="AW23"/>
  <c r="BB23"/>
  <c r="AX23"/>
  <c r="AY23"/>
  <c r="AU23"/>
  <c r="AZ23"/>
  <c r="AV23"/>
  <c r="BE39"/>
  <c r="BA39"/>
  <c r="AW39"/>
  <c r="BF39"/>
  <c r="BB39"/>
  <c r="AX39"/>
  <c r="BC39"/>
  <c r="AY39"/>
  <c r="AU39"/>
  <c r="BD39"/>
  <c r="AZ39"/>
  <c r="AV39"/>
  <c r="BA116"/>
  <c r="AW116"/>
  <c r="BB116"/>
  <c r="AX116"/>
  <c r="AY116"/>
  <c r="AU116"/>
  <c r="AZ116"/>
  <c r="AV116"/>
  <c r="BN164"/>
  <c r="BJ164"/>
  <c r="BF164"/>
  <c r="BB164"/>
  <c r="AX164"/>
  <c r="BM164"/>
  <c r="BI164"/>
  <c r="BE164"/>
  <c r="BA164"/>
  <c r="AW164"/>
  <c r="BL164"/>
  <c r="BH164"/>
  <c r="BD164"/>
  <c r="AZ164"/>
  <c r="AV164"/>
  <c r="BK164"/>
  <c r="BG164"/>
  <c r="BC164"/>
  <c r="AY164"/>
  <c r="AU164"/>
  <c r="AW101"/>
  <c r="AX101"/>
  <c r="AU101"/>
  <c r="AV101"/>
  <c r="AW8"/>
  <c r="AX8"/>
  <c r="AU8"/>
  <c r="AV8"/>
  <c r="AN133"/>
  <c r="AS133" s="1"/>
  <c r="AN321"/>
  <c r="AS321" s="1"/>
  <c r="AN415"/>
  <c r="AS415" s="1"/>
  <c r="AN227"/>
  <c r="AS227" s="1"/>
  <c r="B432"/>
  <c r="G432" s="1"/>
  <c r="B338"/>
  <c r="G338" s="1"/>
  <c r="D59" i="2"/>
  <c r="B150" i="5"/>
  <c r="G150" s="1"/>
  <c r="B244"/>
  <c r="G244" s="1"/>
  <c r="E58" i="2"/>
  <c r="AN337" i="5"/>
  <c r="AS337" s="1"/>
  <c r="AN243"/>
  <c r="AS243" s="1"/>
  <c r="AN149"/>
  <c r="AS149" s="1"/>
  <c r="AN431"/>
  <c r="AS431" s="1"/>
  <c r="AN305"/>
  <c r="AS305" s="1"/>
  <c r="AN399"/>
  <c r="AS399" s="1"/>
  <c r="AN211"/>
  <c r="AS211" s="1"/>
  <c r="AN117"/>
  <c r="AS117" s="1"/>
  <c r="HV81" i="4"/>
  <c r="CQ81"/>
  <c r="EJ81"/>
  <c r="D43" i="2"/>
  <c r="E42"/>
  <c r="B416" i="5"/>
  <c r="G416" s="1"/>
  <c r="B228"/>
  <c r="G228" s="1"/>
  <c r="B134"/>
  <c r="G134" s="1"/>
  <c r="B322"/>
  <c r="G322" s="1"/>
  <c r="E26" i="2"/>
  <c r="B212" i="5"/>
  <c r="G212" s="1"/>
  <c r="D27" i="2"/>
  <c r="B306" i="5"/>
  <c r="G306" s="1"/>
  <c r="B118"/>
  <c r="G118" s="1"/>
  <c r="B400"/>
  <c r="G400" s="1"/>
  <c r="E11" i="2"/>
  <c r="B291" i="5"/>
  <c r="G291" s="1"/>
  <c r="B103"/>
  <c r="G103" s="1"/>
  <c r="D12" i="2"/>
  <c r="B197" i="5"/>
  <c r="G197" s="1"/>
  <c r="B385"/>
  <c r="G385" s="1"/>
  <c r="AN102"/>
  <c r="AS102" s="1"/>
  <c r="AN384"/>
  <c r="AS384" s="1"/>
  <c r="AN290"/>
  <c r="AS290" s="1"/>
  <c r="AN196"/>
  <c r="AS196" s="1"/>
  <c r="GC81" i="4"/>
  <c r="B13" i="6"/>
  <c r="C12"/>
  <c r="J12" s="1"/>
  <c r="I12"/>
  <c r="F11" i="2"/>
  <c r="K13" i="6"/>
  <c r="D14"/>
  <c r="F42" i="2"/>
  <c r="F26"/>
  <c r="BL39" i="6"/>
  <c r="BP39" s="1"/>
  <c r="G39" i="12" s="1"/>
  <c r="BK33" i="6"/>
  <c r="BL33" s="1"/>
  <c r="BP33" s="1"/>
  <c r="G33" i="12" s="1"/>
  <c r="BL36" i="6"/>
  <c r="BP36" s="1"/>
  <c r="G36" i="12" s="1"/>
  <c r="BL35" i="6"/>
  <c r="BP35" s="1"/>
  <c r="G35" i="12" s="1"/>
  <c r="BL37" i="6"/>
  <c r="BP37" s="1"/>
  <c r="G37" i="12" s="1"/>
  <c r="BL50" i="6"/>
  <c r="BP50" s="1"/>
  <c r="G50" i="12" s="1"/>
  <c r="BK48" i="6"/>
  <c r="BL48" s="1"/>
  <c r="BP48" s="1"/>
  <c r="G48" i="12" s="1"/>
  <c r="BL49" i="6"/>
  <c r="BP49" s="1"/>
  <c r="G49" i="12" s="1"/>
  <c r="F58" i="2"/>
  <c r="AU18" i="12" l="1"/>
  <c r="M22"/>
  <c r="AU20"/>
  <c r="DC20" s="1"/>
  <c r="CH72"/>
  <c r="BI41" i="6"/>
  <c r="G40" i="5"/>
  <c r="BI25" i="6"/>
  <c r="G24" i="5"/>
  <c r="BI10" i="6"/>
  <c r="G9" i="5"/>
  <c r="BI57" i="6"/>
  <c r="G56" i="5"/>
  <c r="AT72" i="12"/>
  <c r="BJ72" s="1"/>
  <c r="BW72"/>
  <c r="BP24" i="6"/>
  <c r="G24" i="12" s="1"/>
  <c r="L24" s="1"/>
  <c r="V24" s="1"/>
  <c r="AD24" s="1"/>
  <c r="M81"/>
  <c r="V81"/>
  <c r="DD74"/>
  <c r="CS74"/>
  <c r="CH74"/>
  <c r="BW74"/>
  <c r="DD82"/>
  <c r="CS82"/>
  <c r="CH82"/>
  <c r="BW82"/>
  <c r="AV22"/>
  <c r="BW22"/>
  <c r="AF22"/>
  <c r="W47"/>
  <c r="AD47"/>
  <c r="W80"/>
  <c r="AD80"/>
  <c r="W72"/>
  <c r="BC72" s="1"/>
  <c r="AD72"/>
  <c r="AE72" s="1"/>
  <c r="N23"/>
  <c r="X23" s="1"/>
  <c r="AF23" s="1"/>
  <c r="GC94" i="4"/>
  <c r="AN22" i="12"/>
  <c r="AU17"/>
  <c r="BK21"/>
  <c r="BD38"/>
  <c r="L48"/>
  <c r="V48" s="1"/>
  <c r="N48"/>
  <c r="X48" s="1"/>
  <c r="AF48" s="1"/>
  <c r="L34"/>
  <c r="V34" s="1"/>
  <c r="N34"/>
  <c r="X34" s="1"/>
  <c r="AF34" s="1"/>
  <c r="L69"/>
  <c r="V69" s="1"/>
  <c r="N69"/>
  <c r="L65"/>
  <c r="V65" s="1"/>
  <c r="N65"/>
  <c r="X65" s="1"/>
  <c r="L66"/>
  <c r="V66" s="1"/>
  <c r="N66"/>
  <c r="X66" s="1"/>
  <c r="AF66" s="1"/>
  <c r="L63"/>
  <c r="V63" s="1"/>
  <c r="N63"/>
  <c r="X63" s="1"/>
  <c r="AF63" s="1"/>
  <c r="D10"/>
  <c r="D57"/>
  <c r="D25"/>
  <c r="L32"/>
  <c r="V32" s="1"/>
  <c r="AD32" s="1"/>
  <c r="N32"/>
  <c r="X32" s="1"/>
  <c r="AF32" s="1"/>
  <c r="BD22"/>
  <c r="BD80"/>
  <c r="BD8"/>
  <c r="E27" i="15"/>
  <c r="B28"/>
  <c r="D27"/>
  <c r="C27"/>
  <c r="F27"/>
  <c r="E24" i="12"/>
  <c r="F24"/>
  <c r="N24" s="1"/>
  <c r="X24" s="1"/>
  <c r="AF24" s="1"/>
  <c r="E56"/>
  <c r="F56"/>
  <c r="BB22"/>
  <c r="BJ22" s="1"/>
  <c r="W22"/>
  <c r="AE22"/>
  <c r="AL22"/>
  <c r="AM22" s="1"/>
  <c r="C59" i="15"/>
  <c r="T5" s="1"/>
  <c r="F59"/>
  <c r="Z5" s="1"/>
  <c r="E59"/>
  <c r="X5" s="1"/>
  <c r="B60"/>
  <c r="D59"/>
  <c r="V5" s="1"/>
  <c r="N39" i="12"/>
  <c r="X39" s="1"/>
  <c r="AF39" s="1"/>
  <c r="L39"/>
  <c r="V39" s="1"/>
  <c r="L51"/>
  <c r="V51" s="1"/>
  <c r="N51"/>
  <c r="X51" s="1"/>
  <c r="L49"/>
  <c r="V49" s="1"/>
  <c r="N49"/>
  <c r="X49" s="1"/>
  <c r="AF49" s="1"/>
  <c r="L50"/>
  <c r="V50" s="1"/>
  <c r="N50"/>
  <c r="X50" s="1"/>
  <c r="AF50" s="1"/>
  <c r="L35"/>
  <c r="V35" s="1"/>
  <c r="N35"/>
  <c r="X35" s="1"/>
  <c r="L36"/>
  <c r="V36" s="1"/>
  <c r="N36"/>
  <c r="X36" s="1"/>
  <c r="AF36" s="1"/>
  <c r="L54"/>
  <c r="V54" s="1"/>
  <c r="L52"/>
  <c r="V52" s="1"/>
  <c r="N52"/>
  <c r="X52" s="1"/>
  <c r="AF52" s="1"/>
  <c r="L53"/>
  <c r="V53" s="1"/>
  <c r="N53"/>
  <c r="X53" s="1"/>
  <c r="AF53" s="1"/>
  <c r="L37"/>
  <c r="V37" s="1"/>
  <c r="N37"/>
  <c r="X37" s="1"/>
  <c r="AF37" s="1"/>
  <c r="L38"/>
  <c r="V38" s="1"/>
  <c r="L33"/>
  <c r="V33" s="1"/>
  <c r="N33"/>
  <c r="X33" s="1"/>
  <c r="AF33" s="1"/>
  <c r="L70"/>
  <c r="V70" s="1"/>
  <c r="L67"/>
  <c r="V67" s="1"/>
  <c r="N67"/>
  <c r="X67" s="1"/>
  <c r="AF67" s="1"/>
  <c r="L68"/>
  <c r="V68" s="1"/>
  <c r="N68"/>
  <c r="X68" s="1"/>
  <c r="AF68" s="1"/>
  <c r="L64"/>
  <c r="V64" s="1"/>
  <c r="N64"/>
  <c r="X64" s="1"/>
  <c r="AF64" s="1"/>
  <c r="L62"/>
  <c r="V62" s="1"/>
  <c r="N62"/>
  <c r="X62" s="1"/>
  <c r="AF62" s="1"/>
  <c r="D41"/>
  <c r="BB8"/>
  <c r="W8"/>
  <c r="BC8" s="1"/>
  <c r="AE8"/>
  <c r="AL8"/>
  <c r="AM8" s="1"/>
  <c r="BD47"/>
  <c r="BD81"/>
  <c r="C43" i="15"/>
  <c r="F43"/>
  <c r="E43"/>
  <c r="B44"/>
  <c r="D43"/>
  <c r="C12"/>
  <c r="F12"/>
  <c r="E12"/>
  <c r="B13"/>
  <c r="D12"/>
  <c r="L9" i="12"/>
  <c r="V9" s="1"/>
  <c r="AD9" s="1"/>
  <c r="F9"/>
  <c r="N9" s="1"/>
  <c r="X9" s="1"/>
  <c r="AF9" s="1"/>
  <c r="E9"/>
  <c r="E40"/>
  <c r="F40"/>
  <c r="N54"/>
  <c r="X54" s="1"/>
  <c r="N55"/>
  <c r="X55" s="1"/>
  <c r="AF55" s="1"/>
  <c r="L55"/>
  <c r="V55" s="1"/>
  <c r="N70"/>
  <c r="X70" s="1"/>
  <c r="AF70" s="1"/>
  <c r="EJ94" i="4"/>
  <c r="HV94"/>
  <c r="BB73" i="12"/>
  <c r="AL73"/>
  <c r="AM73" s="1"/>
  <c r="BC73"/>
  <c r="AE73"/>
  <c r="BJ76"/>
  <c r="BB76"/>
  <c r="AL76"/>
  <c r="AM76" s="1"/>
  <c r="AE76"/>
  <c r="BC76"/>
  <c r="AU72"/>
  <c r="BB78"/>
  <c r="AL78"/>
  <c r="AM78" s="1"/>
  <c r="AE78"/>
  <c r="BC78"/>
  <c r="BJ79"/>
  <c r="BB79"/>
  <c r="AL79"/>
  <c r="AM79" s="1"/>
  <c r="BC79"/>
  <c r="AE79"/>
  <c r="BB75"/>
  <c r="AL75"/>
  <c r="AM75" s="1"/>
  <c r="BC75"/>
  <c r="AE75"/>
  <c r="BB74"/>
  <c r="AL74"/>
  <c r="AM74" s="1"/>
  <c r="AE74"/>
  <c r="BC74"/>
  <c r="BB77"/>
  <c r="AL77"/>
  <c r="AM77" s="1"/>
  <c r="BC77"/>
  <c r="AE77"/>
  <c r="BB81"/>
  <c r="AL81"/>
  <c r="AM81" s="1"/>
  <c r="BB82"/>
  <c r="AL82"/>
  <c r="AM82" s="1"/>
  <c r="AE82"/>
  <c r="BC82"/>
  <c r="BL82"/>
  <c r="AT82"/>
  <c r="AN56" i="5"/>
  <c r="AS56" s="1"/>
  <c r="AG58" i="2"/>
  <c r="Z58"/>
  <c r="S58"/>
  <c r="L58"/>
  <c r="J8" i="5"/>
  <c r="K8"/>
  <c r="L8"/>
  <c r="I8"/>
  <c r="J39"/>
  <c r="R39"/>
  <c r="N39"/>
  <c r="P39"/>
  <c r="S39"/>
  <c r="O39"/>
  <c r="K39"/>
  <c r="T39"/>
  <c r="L39"/>
  <c r="Q39"/>
  <c r="M39"/>
  <c r="I39"/>
  <c r="N427"/>
  <c r="R427"/>
  <c r="K427"/>
  <c r="S427"/>
  <c r="I427"/>
  <c r="Q427"/>
  <c r="L427"/>
  <c r="T427"/>
  <c r="J427"/>
  <c r="V427"/>
  <c r="X427"/>
  <c r="O427"/>
  <c r="W427"/>
  <c r="M427"/>
  <c r="U427"/>
  <c r="P427"/>
  <c r="J350"/>
  <c r="N350"/>
  <c r="Z350"/>
  <c r="M350"/>
  <c r="U350"/>
  <c r="AB350"/>
  <c r="O350"/>
  <c r="W350"/>
  <c r="L350"/>
  <c r="T350"/>
  <c r="R350"/>
  <c r="V350"/>
  <c r="I350"/>
  <c r="Q350"/>
  <c r="Y350"/>
  <c r="K350"/>
  <c r="S350"/>
  <c r="AA350"/>
  <c r="P350"/>
  <c r="X350"/>
  <c r="O209"/>
  <c r="L209"/>
  <c r="K209"/>
  <c r="M209"/>
  <c r="P209"/>
  <c r="I209"/>
  <c r="J209"/>
  <c r="N209"/>
  <c r="J411"/>
  <c r="N411"/>
  <c r="T411"/>
  <c r="O411"/>
  <c r="I411"/>
  <c r="Q411"/>
  <c r="P411"/>
  <c r="R411"/>
  <c r="K411"/>
  <c r="S411"/>
  <c r="M411"/>
  <c r="L411"/>
  <c r="N302"/>
  <c r="M302"/>
  <c r="O302"/>
  <c r="J302"/>
  <c r="P302"/>
  <c r="I302"/>
  <c r="K302"/>
  <c r="L302"/>
  <c r="N23"/>
  <c r="J23"/>
  <c r="L23"/>
  <c r="M23"/>
  <c r="I23"/>
  <c r="P23"/>
  <c r="O23"/>
  <c r="K23"/>
  <c r="N55"/>
  <c r="V55"/>
  <c r="J55"/>
  <c r="R55"/>
  <c r="X55"/>
  <c r="P55"/>
  <c r="W55"/>
  <c r="S55"/>
  <c r="O55"/>
  <c r="K55"/>
  <c r="T55"/>
  <c r="L55"/>
  <c r="U55"/>
  <c r="Q55"/>
  <c r="M55"/>
  <c r="I55"/>
  <c r="J318"/>
  <c r="N318"/>
  <c r="M318"/>
  <c r="T318"/>
  <c r="O318"/>
  <c r="L318"/>
  <c r="R318"/>
  <c r="I318"/>
  <c r="Q318"/>
  <c r="K318"/>
  <c r="S318"/>
  <c r="P318"/>
  <c r="J287"/>
  <c r="K287"/>
  <c r="L287"/>
  <c r="I287"/>
  <c r="N148"/>
  <c r="X148"/>
  <c r="P148"/>
  <c r="W148"/>
  <c r="O148"/>
  <c r="U148"/>
  <c r="M148"/>
  <c r="T148"/>
  <c r="L148"/>
  <c r="S148"/>
  <c r="K148"/>
  <c r="Q148"/>
  <c r="I148"/>
  <c r="J148"/>
  <c r="R148"/>
  <c r="V148"/>
  <c r="J443"/>
  <c r="N443"/>
  <c r="Z443"/>
  <c r="O443"/>
  <c r="W443"/>
  <c r="L443"/>
  <c r="T443"/>
  <c r="AB443"/>
  <c r="M443"/>
  <c r="U443"/>
  <c r="R443"/>
  <c r="V443"/>
  <c r="K443"/>
  <c r="S443"/>
  <c r="AA443"/>
  <c r="P443"/>
  <c r="X443"/>
  <c r="I443"/>
  <c r="Q443"/>
  <c r="Y443"/>
  <c r="J164"/>
  <c r="R164"/>
  <c r="X164"/>
  <c r="P164"/>
  <c r="AA164"/>
  <c r="S164"/>
  <c r="K164"/>
  <c r="U164"/>
  <c r="M164"/>
  <c r="AB164"/>
  <c r="L164"/>
  <c r="W164"/>
  <c r="O164"/>
  <c r="Y164"/>
  <c r="I164"/>
  <c r="N164"/>
  <c r="V164"/>
  <c r="Z164"/>
  <c r="T164"/>
  <c r="Q164"/>
  <c r="B10"/>
  <c r="AF12" i="2"/>
  <c r="Y12"/>
  <c r="R12"/>
  <c r="K12"/>
  <c r="AN40" i="5"/>
  <c r="AS40" s="1"/>
  <c r="BE40" s="1"/>
  <c r="AG42" i="2"/>
  <c r="Z42"/>
  <c r="S42"/>
  <c r="L42"/>
  <c r="AN9" i="5"/>
  <c r="AS9" s="1"/>
  <c r="AX9" s="1"/>
  <c r="L11" i="2"/>
  <c r="AG11"/>
  <c r="Z11"/>
  <c r="S11"/>
  <c r="B25" i="5"/>
  <c r="AF27" i="2"/>
  <c r="Y27"/>
  <c r="R27"/>
  <c r="K27"/>
  <c r="B119" i="5" s="1"/>
  <c r="G119" s="1"/>
  <c r="AN24"/>
  <c r="AS24" s="1"/>
  <c r="AW24" s="1"/>
  <c r="AG26" i="2"/>
  <c r="Z26"/>
  <c r="S26"/>
  <c r="L26"/>
  <c r="B41" i="5"/>
  <c r="AF43" i="2"/>
  <c r="Y43"/>
  <c r="R43"/>
  <c r="K43"/>
  <c r="B57" i="5"/>
  <c r="AF59" i="2"/>
  <c r="Y59"/>
  <c r="R59"/>
  <c r="K59"/>
  <c r="N361" i="5"/>
  <c r="R361"/>
  <c r="Z361"/>
  <c r="U361"/>
  <c r="Y361"/>
  <c r="AC361"/>
  <c r="I361"/>
  <c r="M361"/>
  <c r="S361"/>
  <c r="L361"/>
  <c r="T361"/>
  <c r="AB361"/>
  <c r="J361"/>
  <c r="V361"/>
  <c r="AD361"/>
  <c r="Q361"/>
  <c r="W361"/>
  <c r="AA361"/>
  <c r="AE361"/>
  <c r="K361"/>
  <c r="O361"/>
  <c r="AF361"/>
  <c r="P361"/>
  <c r="X361"/>
  <c r="J194"/>
  <c r="K194"/>
  <c r="L194"/>
  <c r="I194"/>
  <c r="J225"/>
  <c r="L225"/>
  <c r="T225"/>
  <c r="O225"/>
  <c r="I225"/>
  <c r="Q225"/>
  <c r="P225"/>
  <c r="K225"/>
  <c r="S225"/>
  <c r="M225"/>
  <c r="R225"/>
  <c r="N225"/>
  <c r="N334"/>
  <c r="V334"/>
  <c r="I334"/>
  <c r="Q334"/>
  <c r="X334"/>
  <c r="O334"/>
  <c r="W334"/>
  <c r="P334"/>
  <c r="J334"/>
  <c r="R334"/>
  <c r="M334"/>
  <c r="U334"/>
  <c r="K334"/>
  <c r="S334"/>
  <c r="L334"/>
  <c r="T334"/>
  <c r="S40"/>
  <c r="K268"/>
  <c r="W268"/>
  <c r="AE268"/>
  <c r="M268"/>
  <c r="S268"/>
  <c r="AA268"/>
  <c r="AF268"/>
  <c r="P268"/>
  <c r="X268"/>
  <c r="Q268"/>
  <c r="Y268"/>
  <c r="I268"/>
  <c r="O268"/>
  <c r="U268"/>
  <c r="AC268"/>
  <c r="L268"/>
  <c r="T268"/>
  <c r="AB268"/>
  <c r="J268"/>
  <c r="R268"/>
  <c r="AD268"/>
  <c r="N268"/>
  <c r="V268"/>
  <c r="Z268"/>
  <c r="N395"/>
  <c r="I395"/>
  <c r="L395"/>
  <c r="O395"/>
  <c r="J395"/>
  <c r="P395"/>
  <c r="M395"/>
  <c r="K395"/>
  <c r="N132"/>
  <c r="T132"/>
  <c r="L132"/>
  <c r="O132"/>
  <c r="Q132"/>
  <c r="I132"/>
  <c r="P132"/>
  <c r="S132"/>
  <c r="K132"/>
  <c r="M132"/>
  <c r="J132"/>
  <c r="R132"/>
  <c r="J116"/>
  <c r="N116"/>
  <c r="K116"/>
  <c r="L116"/>
  <c r="I116"/>
  <c r="O116"/>
  <c r="P116"/>
  <c r="M116"/>
  <c r="N454"/>
  <c r="R454"/>
  <c r="Z454"/>
  <c r="K454"/>
  <c r="O454"/>
  <c r="S454"/>
  <c r="Y454"/>
  <c r="W454"/>
  <c r="AE454"/>
  <c r="L454"/>
  <c r="T454"/>
  <c r="AB454"/>
  <c r="J454"/>
  <c r="V454"/>
  <c r="AD454"/>
  <c r="I454"/>
  <c r="M454"/>
  <c r="Q454"/>
  <c r="U454"/>
  <c r="AC454"/>
  <c r="AA454"/>
  <c r="AF454"/>
  <c r="P454"/>
  <c r="X454"/>
  <c r="M241"/>
  <c r="L241"/>
  <c r="T241"/>
  <c r="U241"/>
  <c r="O241"/>
  <c r="S241"/>
  <c r="K241"/>
  <c r="Q241"/>
  <c r="P241"/>
  <c r="X241"/>
  <c r="I241"/>
  <c r="W241"/>
  <c r="N241"/>
  <c r="V241"/>
  <c r="J241"/>
  <c r="R241"/>
  <c r="J257"/>
  <c r="L257"/>
  <c r="T257"/>
  <c r="AB257"/>
  <c r="K257"/>
  <c r="S257"/>
  <c r="I257"/>
  <c r="Y257"/>
  <c r="U257"/>
  <c r="P257"/>
  <c r="X257"/>
  <c r="AA257"/>
  <c r="O257"/>
  <c r="W257"/>
  <c r="Q257"/>
  <c r="M257"/>
  <c r="N257"/>
  <c r="V257"/>
  <c r="R257"/>
  <c r="Z257"/>
  <c r="K101"/>
  <c r="I101"/>
  <c r="J101"/>
  <c r="L101"/>
  <c r="BL40" i="6"/>
  <c r="BP40" s="1"/>
  <c r="G40" i="12" s="1"/>
  <c r="BU72"/>
  <c r="AQ33" i="6"/>
  <c r="AQ44"/>
  <c r="CG4" i="12"/>
  <c r="CR4"/>
  <c r="AU4"/>
  <c r="DC4"/>
  <c r="BK4"/>
  <c r="BV4"/>
  <c r="AH58" i="2"/>
  <c r="AA58"/>
  <c r="T58"/>
  <c r="M58"/>
  <c r="AH26"/>
  <c r="AA26"/>
  <c r="T26"/>
  <c r="M26"/>
  <c r="AA11"/>
  <c r="AH11"/>
  <c r="T11"/>
  <c r="M11"/>
  <c r="AH42"/>
  <c r="AA42"/>
  <c r="T42"/>
  <c r="M42"/>
  <c r="BL56" i="6"/>
  <c r="M56" i="5"/>
  <c r="U56"/>
  <c r="K40"/>
  <c r="P40"/>
  <c r="AT78" i="12"/>
  <c r="AT7"/>
  <c r="AT77"/>
  <c r="AT19"/>
  <c r="AT17"/>
  <c r="CF73"/>
  <c r="AU7"/>
  <c r="AT74"/>
  <c r="CF19"/>
  <c r="AT22"/>
  <c r="AT73"/>
  <c r="AT18"/>
  <c r="CF18" s="1"/>
  <c r="BV21"/>
  <c r="BU76"/>
  <c r="BU79"/>
  <c r="K56" i="5"/>
  <c r="O56"/>
  <c r="S56"/>
  <c r="W56"/>
  <c r="L56"/>
  <c r="P56"/>
  <c r="T56"/>
  <c r="I40"/>
  <c r="Q40"/>
  <c r="DB74" i="12"/>
  <c r="CF22"/>
  <c r="AT76"/>
  <c r="AT79"/>
  <c r="AT75"/>
  <c r="AU21"/>
  <c r="CF7"/>
  <c r="DC72"/>
  <c r="CF77"/>
  <c r="CH20"/>
  <c r="DD20"/>
  <c r="CS20"/>
  <c r="CH19"/>
  <c r="CS19"/>
  <c r="DD19"/>
  <c r="CH18"/>
  <c r="DD18"/>
  <c r="CS18"/>
  <c r="CH7"/>
  <c r="CS7"/>
  <c r="DD7"/>
  <c r="CF79"/>
  <c r="DB79"/>
  <c r="CQ79"/>
  <c r="CF76"/>
  <c r="DB76"/>
  <c r="CQ76"/>
  <c r="BM25" i="6"/>
  <c r="BJ26"/>
  <c r="CH17" i="12"/>
  <c r="CS17"/>
  <c r="DD17"/>
  <c r="CF72"/>
  <c r="DB72"/>
  <c r="CQ72"/>
  <c r="CQ19"/>
  <c r="CF20"/>
  <c r="DB20"/>
  <c r="CQ20"/>
  <c r="CG17"/>
  <c r="CR17"/>
  <c r="DC17"/>
  <c r="CG21"/>
  <c r="CR21"/>
  <c r="DC21"/>
  <c r="CG18"/>
  <c r="DC18"/>
  <c r="CR18"/>
  <c r="CF17"/>
  <c r="CQ17"/>
  <c r="DB17"/>
  <c r="CG6"/>
  <c r="DC6"/>
  <c r="CR6"/>
  <c r="BV6"/>
  <c r="BK6"/>
  <c r="AU6"/>
  <c r="M69"/>
  <c r="M23"/>
  <c r="V23"/>
  <c r="AD23" s="1"/>
  <c r="M80"/>
  <c r="M47"/>
  <c r="BU78"/>
  <c r="BU77"/>
  <c r="BL75"/>
  <c r="BL20"/>
  <c r="BW20"/>
  <c r="BU19"/>
  <c r="BU22"/>
  <c r="BL73"/>
  <c r="BL78"/>
  <c r="BL77"/>
  <c r="BJ20"/>
  <c r="BU20"/>
  <c r="BL19"/>
  <c r="BW19"/>
  <c r="BL22"/>
  <c r="BL18"/>
  <c r="BW18"/>
  <c r="BK17"/>
  <c r="BV17"/>
  <c r="BL7"/>
  <c r="BW7"/>
  <c r="BV72"/>
  <c r="BL74"/>
  <c r="BK18"/>
  <c r="BV18"/>
  <c r="BJ17"/>
  <c r="BU17"/>
  <c r="BL17"/>
  <c r="BW17"/>
  <c r="BK20"/>
  <c r="BJ7"/>
  <c r="AV8"/>
  <c r="AN8"/>
  <c r="AT8"/>
  <c r="BO10" i="6"/>
  <c r="BP10" s="1"/>
  <c r="G10" i="12" s="1"/>
  <c r="BO25" i="6"/>
  <c r="BL25"/>
  <c r="AV81" i="12"/>
  <c r="AN81"/>
  <c r="AT81"/>
  <c r="AV47"/>
  <c r="AN47"/>
  <c r="AV32"/>
  <c r="AN32"/>
  <c r="AV80"/>
  <c r="AN80"/>
  <c r="BJ57" i="6"/>
  <c r="BM57" s="1"/>
  <c r="BO57" s="1"/>
  <c r="BJ41"/>
  <c r="BM41" s="1"/>
  <c r="BO41" s="1"/>
  <c r="BL71"/>
  <c r="BP71" s="1"/>
  <c r="G71" i="12" s="1"/>
  <c r="BP56" i="6"/>
  <c r="G56" i="12" s="1"/>
  <c r="L56" s="1"/>
  <c r="V56" s="1"/>
  <c r="BL57" i="6"/>
  <c r="AV384" i="5"/>
  <c r="AU384"/>
  <c r="AX384"/>
  <c r="AW384"/>
  <c r="AY211"/>
  <c r="AU211"/>
  <c r="AZ211"/>
  <c r="AV211"/>
  <c r="BA211"/>
  <c r="AW211"/>
  <c r="BB211"/>
  <c r="AX211"/>
  <c r="AZ305"/>
  <c r="AV305"/>
  <c r="AY305"/>
  <c r="AU305"/>
  <c r="BB305"/>
  <c r="AX305"/>
  <c r="BA305"/>
  <c r="AW305"/>
  <c r="BH337"/>
  <c r="BD337"/>
  <c r="AZ337"/>
  <c r="AV337"/>
  <c r="BG337"/>
  <c r="BC337"/>
  <c r="AY337"/>
  <c r="AU337"/>
  <c r="BJ337"/>
  <c r="BF337"/>
  <c r="BB337"/>
  <c r="AX337"/>
  <c r="BI337"/>
  <c r="BE337"/>
  <c r="BA337"/>
  <c r="AW337"/>
  <c r="BC227"/>
  <c r="AY227"/>
  <c r="AU227"/>
  <c r="BD227"/>
  <c r="AZ227"/>
  <c r="AV227"/>
  <c r="BE227"/>
  <c r="BA227"/>
  <c r="AW227"/>
  <c r="BF227"/>
  <c r="BB227"/>
  <c r="AX227"/>
  <c r="BD321"/>
  <c r="AZ321"/>
  <c r="AV321"/>
  <c r="BC321"/>
  <c r="AY321"/>
  <c r="AU321"/>
  <c r="BF321"/>
  <c r="BB321"/>
  <c r="AX321"/>
  <c r="BE321"/>
  <c r="BA321"/>
  <c r="AW321"/>
  <c r="AU196"/>
  <c r="AV196"/>
  <c r="AW196"/>
  <c r="AX196"/>
  <c r="AV290"/>
  <c r="AU290"/>
  <c r="AX290"/>
  <c r="AW290"/>
  <c r="AZ399"/>
  <c r="AV399"/>
  <c r="AY399"/>
  <c r="AU399"/>
  <c r="BB399"/>
  <c r="AX399"/>
  <c r="BA399"/>
  <c r="AW399"/>
  <c r="BH431"/>
  <c r="BD431"/>
  <c r="AZ431"/>
  <c r="AV431"/>
  <c r="BG431"/>
  <c r="BC431"/>
  <c r="AY431"/>
  <c r="AU431"/>
  <c r="BJ431"/>
  <c r="BF431"/>
  <c r="BB431"/>
  <c r="AX431"/>
  <c r="BI431"/>
  <c r="BE431"/>
  <c r="BA431"/>
  <c r="AW431"/>
  <c r="BG243"/>
  <c r="BC243"/>
  <c r="AY243"/>
  <c r="AU243"/>
  <c r="BH243"/>
  <c r="BD243"/>
  <c r="AZ243"/>
  <c r="AV243"/>
  <c r="BI243"/>
  <c r="BE243"/>
  <c r="BA243"/>
  <c r="AW243"/>
  <c r="BJ243"/>
  <c r="BF243"/>
  <c r="BB243"/>
  <c r="AX243"/>
  <c r="BD415"/>
  <c r="AZ415"/>
  <c r="AV415"/>
  <c r="BC415"/>
  <c r="AY415"/>
  <c r="AU415"/>
  <c r="BF415"/>
  <c r="BB415"/>
  <c r="AX415"/>
  <c r="BE415"/>
  <c r="BA415"/>
  <c r="AW415"/>
  <c r="BJ149"/>
  <c r="BF149"/>
  <c r="BB149"/>
  <c r="AX149"/>
  <c r="BI149"/>
  <c r="BE149"/>
  <c r="BA149"/>
  <c r="AW149"/>
  <c r="BH149"/>
  <c r="BD149"/>
  <c r="AZ149"/>
  <c r="AV149"/>
  <c r="BG149"/>
  <c r="BC149"/>
  <c r="AY149"/>
  <c r="AU149"/>
  <c r="AW102"/>
  <c r="AX102"/>
  <c r="AU102"/>
  <c r="AV102"/>
  <c r="AW9"/>
  <c r="AU9"/>
  <c r="BA24"/>
  <c r="BB24"/>
  <c r="AY24"/>
  <c r="AZ24"/>
  <c r="BA40"/>
  <c r="BF40"/>
  <c r="AX40"/>
  <c r="AY40"/>
  <c r="BD40"/>
  <c r="AV40"/>
  <c r="BA117"/>
  <c r="AW117"/>
  <c r="BB117"/>
  <c r="AX117"/>
  <c r="AY117"/>
  <c r="AU117"/>
  <c r="AZ117"/>
  <c r="AV117"/>
  <c r="BI56"/>
  <c r="BE56"/>
  <c r="BA56"/>
  <c r="AW56"/>
  <c r="BJ56"/>
  <c r="BF56"/>
  <c r="BB56"/>
  <c r="AX56"/>
  <c r="BG56"/>
  <c r="BC56"/>
  <c r="AY56"/>
  <c r="AU56"/>
  <c r="BH56"/>
  <c r="BD56"/>
  <c r="AZ56"/>
  <c r="AV56"/>
  <c r="BF133"/>
  <c r="BB133"/>
  <c r="AX133"/>
  <c r="BE133"/>
  <c r="BA133"/>
  <c r="AW133"/>
  <c r="BD133"/>
  <c r="AZ133"/>
  <c r="AV133"/>
  <c r="BC133"/>
  <c r="AY133"/>
  <c r="AU133"/>
  <c r="B292"/>
  <c r="G292" s="1"/>
  <c r="E12" i="2"/>
  <c r="B386" i="5"/>
  <c r="G386" s="1"/>
  <c r="D13" i="2"/>
  <c r="B198" i="5"/>
  <c r="G198" s="1"/>
  <c r="B104"/>
  <c r="G104" s="1"/>
  <c r="B307"/>
  <c r="G307" s="1"/>
  <c r="D28" i="2"/>
  <c r="B401" i="5"/>
  <c r="G401" s="1"/>
  <c r="B213"/>
  <c r="G213" s="1"/>
  <c r="E27" i="2"/>
  <c r="AN400" i="5"/>
  <c r="AS400" s="1"/>
  <c r="AN212"/>
  <c r="AS212" s="1"/>
  <c r="AN306"/>
  <c r="AS306" s="1"/>
  <c r="AN118"/>
  <c r="AS118" s="1"/>
  <c r="AN134"/>
  <c r="AS134" s="1"/>
  <c r="AN416"/>
  <c r="AS416" s="1"/>
  <c r="AN322"/>
  <c r="AS322" s="1"/>
  <c r="AN228"/>
  <c r="AS228" s="1"/>
  <c r="AN244"/>
  <c r="AS244" s="1"/>
  <c r="AN338"/>
  <c r="AS338" s="1"/>
  <c r="AN432"/>
  <c r="AS432" s="1"/>
  <c r="AN150"/>
  <c r="AS150" s="1"/>
  <c r="E59" i="2"/>
  <c r="B245" i="5"/>
  <c r="G245" s="1"/>
  <c r="D60" i="2"/>
  <c r="B339" i="5"/>
  <c r="G339" s="1"/>
  <c r="B151"/>
  <c r="G151" s="1"/>
  <c r="B433"/>
  <c r="G433" s="1"/>
  <c r="AN291"/>
  <c r="AS291" s="1"/>
  <c r="AN385"/>
  <c r="AS385" s="1"/>
  <c r="AN103"/>
  <c r="AS103" s="1"/>
  <c r="AN197"/>
  <c r="AS197" s="1"/>
  <c r="B229"/>
  <c r="G229" s="1"/>
  <c r="D44" i="2"/>
  <c r="E43"/>
  <c r="B417" i="5"/>
  <c r="G417" s="1"/>
  <c r="B323"/>
  <c r="G323" s="1"/>
  <c r="B135"/>
  <c r="G135" s="1"/>
  <c r="F27" i="2"/>
  <c r="B14" i="6"/>
  <c r="C13"/>
  <c r="J13" s="1"/>
  <c r="I13"/>
  <c r="F59" i="2"/>
  <c r="F43"/>
  <c r="D15" i="6"/>
  <c r="K15" s="1"/>
  <c r="K14"/>
  <c r="F12" i="2"/>
  <c r="BV20" i="12" l="1"/>
  <c r="CG20"/>
  <c r="CR20"/>
  <c r="BJ74"/>
  <c r="BI42" i="6"/>
  <c r="G41" i="5"/>
  <c r="BI26" i="6"/>
  <c r="G25" i="5"/>
  <c r="BI58" i="6"/>
  <c r="G57" i="5"/>
  <c r="BI11" i="6"/>
  <c r="G10" i="5"/>
  <c r="M55" i="12"/>
  <c r="M39"/>
  <c r="CQ74"/>
  <c r="BD23"/>
  <c r="AV24" i="5"/>
  <c r="AU24"/>
  <c r="AX24"/>
  <c r="AV9"/>
  <c r="CS47" i="12"/>
  <c r="CH47"/>
  <c r="BW47"/>
  <c r="DD47"/>
  <c r="AD55"/>
  <c r="W55"/>
  <c r="BC55" s="1"/>
  <c r="DD54"/>
  <c r="AF54"/>
  <c r="CS54"/>
  <c r="CH54"/>
  <c r="BW54"/>
  <c r="DD62"/>
  <c r="CS62"/>
  <c r="CH62"/>
  <c r="BW62"/>
  <c r="DD64"/>
  <c r="CS64"/>
  <c r="CH64"/>
  <c r="BW64"/>
  <c r="CS67"/>
  <c r="CH67"/>
  <c r="BW67"/>
  <c r="DD67"/>
  <c r="W70"/>
  <c r="AD70"/>
  <c r="W33"/>
  <c r="AD33"/>
  <c r="CS53"/>
  <c r="CH53"/>
  <c r="BW53"/>
  <c r="DD53"/>
  <c r="W54"/>
  <c r="AD54"/>
  <c r="W36"/>
  <c r="AD36"/>
  <c r="AD35"/>
  <c r="W35"/>
  <c r="AD50"/>
  <c r="W50"/>
  <c r="W49"/>
  <c r="AD49"/>
  <c r="W51"/>
  <c r="AD51"/>
  <c r="CS39"/>
  <c r="CH39"/>
  <c r="BW39"/>
  <c r="DD39"/>
  <c r="CS65"/>
  <c r="CH65"/>
  <c r="BW65"/>
  <c r="DD65"/>
  <c r="AF65"/>
  <c r="X69"/>
  <c r="AN69" s="1"/>
  <c r="DD34"/>
  <c r="CS34"/>
  <c r="CH34"/>
  <c r="BW34"/>
  <c r="DD48"/>
  <c r="CS48"/>
  <c r="CH48"/>
  <c r="BW48"/>
  <c r="W56"/>
  <c r="AD56"/>
  <c r="CS81"/>
  <c r="CH81"/>
  <c r="BW81"/>
  <c r="DD81"/>
  <c r="CS55"/>
  <c r="CH55"/>
  <c r="BW55"/>
  <c r="DD55"/>
  <c r="W62"/>
  <c r="AD62"/>
  <c r="W64"/>
  <c r="AD64"/>
  <c r="W68"/>
  <c r="AD68"/>
  <c r="W67"/>
  <c r="AD67"/>
  <c r="W38"/>
  <c r="AD38"/>
  <c r="W37"/>
  <c r="AD37"/>
  <c r="AD53"/>
  <c r="W53"/>
  <c r="W52"/>
  <c r="AD52"/>
  <c r="DD36"/>
  <c r="CS36"/>
  <c r="CH36"/>
  <c r="BW36"/>
  <c r="CS35"/>
  <c r="CH35"/>
  <c r="BW35"/>
  <c r="DD35"/>
  <c r="AF35"/>
  <c r="CS49"/>
  <c r="CH49"/>
  <c r="BW49"/>
  <c r="DD49"/>
  <c r="CS51"/>
  <c r="CH51"/>
  <c r="BW51"/>
  <c r="DD51"/>
  <c r="AF51"/>
  <c r="AD39"/>
  <c r="AE39" s="1"/>
  <c r="W39"/>
  <c r="BC39" s="1"/>
  <c r="DD24"/>
  <c r="CS24"/>
  <c r="CH24"/>
  <c r="DD80"/>
  <c r="CS80"/>
  <c r="CH80"/>
  <c r="BW80"/>
  <c r="W63"/>
  <c r="AD63"/>
  <c r="W66"/>
  <c r="AD66"/>
  <c r="W65"/>
  <c r="AD65"/>
  <c r="AD69"/>
  <c r="W69"/>
  <c r="BC69" s="1"/>
  <c r="W34"/>
  <c r="AD34"/>
  <c r="AD48"/>
  <c r="W48"/>
  <c r="CS22"/>
  <c r="CH22"/>
  <c r="DD22"/>
  <c r="AD81"/>
  <c r="AE81" s="1"/>
  <c r="W81"/>
  <c r="BU18"/>
  <c r="M24"/>
  <c r="M9"/>
  <c r="DB18"/>
  <c r="AU8"/>
  <c r="BJ18"/>
  <c r="BJ77"/>
  <c r="M32"/>
  <c r="CQ18"/>
  <c r="CQ77"/>
  <c r="DB78"/>
  <c r="CF75"/>
  <c r="DB77"/>
  <c r="AZ40" i="5"/>
  <c r="AU40"/>
  <c r="BC40"/>
  <c r="BB40"/>
  <c r="AW40"/>
  <c r="M40"/>
  <c r="L71" i="12"/>
  <c r="V71" s="1"/>
  <c r="D58"/>
  <c r="D11"/>
  <c r="BD70"/>
  <c r="BD55"/>
  <c r="BD9"/>
  <c r="C44" i="15"/>
  <c r="T2" s="1"/>
  <c r="F44"/>
  <c r="Z2" s="1"/>
  <c r="E44"/>
  <c r="X2" s="1"/>
  <c r="B45"/>
  <c r="D44"/>
  <c r="V2" s="1"/>
  <c r="F41" i="12"/>
  <c r="E41"/>
  <c r="BD62"/>
  <c r="BD68"/>
  <c r="BD33"/>
  <c r="BD53"/>
  <c r="BD36"/>
  <c r="BD50"/>
  <c r="BD51"/>
  <c r="BD39"/>
  <c r="V47" i="15"/>
  <c r="V19"/>
  <c r="V61"/>
  <c r="V33"/>
  <c r="X47"/>
  <c r="X19"/>
  <c r="X61"/>
  <c r="X33"/>
  <c r="T47"/>
  <c r="T19"/>
  <c r="T61"/>
  <c r="T33"/>
  <c r="AE24" i="12"/>
  <c r="AL24"/>
  <c r="AM24" s="1"/>
  <c r="BB24"/>
  <c r="W24"/>
  <c r="BC24" s="1"/>
  <c r="C28" i="15"/>
  <c r="F28"/>
  <c r="E28"/>
  <c r="B29"/>
  <c r="D28"/>
  <c r="BB32" i="12"/>
  <c r="CF32" s="1"/>
  <c r="W32"/>
  <c r="AE32"/>
  <c r="AL32"/>
  <c r="AM32" s="1"/>
  <c r="BD63"/>
  <c r="BD34"/>
  <c r="L40"/>
  <c r="V40" s="1"/>
  <c r="N56"/>
  <c r="X56" s="1"/>
  <c r="AF56" s="1"/>
  <c r="D42"/>
  <c r="D26"/>
  <c r="BD54"/>
  <c r="AL9"/>
  <c r="AM9" s="1"/>
  <c r="W9"/>
  <c r="BC9" s="1"/>
  <c r="BB9"/>
  <c r="AE9"/>
  <c r="C13" i="15"/>
  <c r="F13"/>
  <c r="E13"/>
  <c r="B14"/>
  <c r="D13"/>
  <c r="BD64" i="12"/>
  <c r="BD67"/>
  <c r="BD37"/>
  <c r="BD52"/>
  <c r="BD35"/>
  <c r="BD49"/>
  <c r="C60" i="15"/>
  <c r="F60"/>
  <c r="E60"/>
  <c r="B61"/>
  <c r="D60"/>
  <c r="Z47"/>
  <c r="Z19"/>
  <c r="Z61"/>
  <c r="Z33"/>
  <c r="BC22" i="12"/>
  <c r="AU22"/>
  <c r="BD24"/>
  <c r="BD32"/>
  <c r="BL32" s="1"/>
  <c r="F25"/>
  <c r="E25"/>
  <c r="F57"/>
  <c r="E57"/>
  <c r="E10"/>
  <c r="F10"/>
  <c r="N10" s="1"/>
  <c r="X10" s="1"/>
  <c r="AF10" s="1"/>
  <c r="L10"/>
  <c r="V10" s="1"/>
  <c r="AD10" s="1"/>
  <c r="BD66"/>
  <c r="BD65"/>
  <c r="BD48"/>
  <c r="N40"/>
  <c r="X40" s="1"/>
  <c r="AF40" s="1"/>
  <c r="N71"/>
  <c r="X71" s="1"/>
  <c r="AF71" s="1"/>
  <c r="BB55"/>
  <c r="AL55"/>
  <c r="AM55" s="1"/>
  <c r="AE55"/>
  <c r="BB39"/>
  <c r="AL39"/>
  <c r="AM39" s="1"/>
  <c r="AU74"/>
  <c r="AU73"/>
  <c r="BB47"/>
  <c r="AL47"/>
  <c r="AM47" s="1"/>
  <c r="BC47"/>
  <c r="AE47"/>
  <c r="BB80"/>
  <c r="CF80" s="1"/>
  <c r="AL80"/>
  <c r="AM80" s="1"/>
  <c r="AE80"/>
  <c r="BC80"/>
  <c r="BB23"/>
  <c r="AL23"/>
  <c r="AM23" s="1"/>
  <c r="AE23"/>
  <c r="W23"/>
  <c r="BC23" s="1"/>
  <c r="BB69"/>
  <c r="AL69"/>
  <c r="AM69" s="1"/>
  <c r="AE69"/>
  <c r="AU77"/>
  <c r="AU75"/>
  <c r="AU78"/>
  <c r="DB82"/>
  <c r="BU82"/>
  <c r="BJ82"/>
  <c r="CF82"/>
  <c r="CQ82"/>
  <c r="AU82"/>
  <c r="B26" i="5"/>
  <c r="AF28" i="2"/>
  <c r="Y28"/>
  <c r="R28"/>
  <c r="K28"/>
  <c r="J195" i="5"/>
  <c r="I195"/>
  <c r="K195"/>
  <c r="L195"/>
  <c r="J351"/>
  <c r="N351"/>
  <c r="V351"/>
  <c r="I351"/>
  <c r="Q351"/>
  <c r="Y351"/>
  <c r="P351"/>
  <c r="X351"/>
  <c r="O351"/>
  <c r="W351"/>
  <c r="R351"/>
  <c r="Z351"/>
  <c r="AB351"/>
  <c r="M351"/>
  <c r="U351"/>
  <c r="L351"/>
  <c r="T351"/>
  <c r="K351"/>
  <c r="S351"/>
  <c r="AA351"/>
  <c r="J335"/>
  <c r="R335"/>
  <c r="X335"/>
  <c r="M335"/>
  <c r="U335"/>
  <c r="P335"/>
  <c r="K335"/>
  <c r="S335"/>
  <c r="N335"/>
  <c r="V335"/>
  <c r="I335"/>
  <c r="Q335"/>
  <c r="L335"/>
  <c r="T335"/>
  <c r="O335"/>
  <c r="W335"/>
  <c r="P210"/>
  <c r="M210"/>
  <c r="O210"/>
  <c r="L210"/>
  <c r="I210"/>
  <c r="K210"/>
  <c r="J210"/>
  <c r="N210"/>
  <c r="N362"/>
  <c r="V362"/>
  <c r="AD362"/>
  <c r="K362"/>
  <c r="O362"/>
  <c r="AF362"/>
  <c r="P362"/>
  <c r="X362"/>
  <c r="Q362"/>
  <c r="W362"/>
  <c r="AA362"/>
  <c r="AE362"/>
  <c r="J362"/>
  <c r="R362"/>
  <c r="Z362"/>
  <c r="I362"/>
  <c r="M362"/>
  <c r="S362"/>
  <c r="L362"/>
  <c r="T362"/>
  <c r="AB362"/>
  <c r="U362"/>
  <c r="Y362"/>
  <c r="AC362"/>
  <c r="J40"/>
  <c r="R40"/>
  <c r="N40"/>
  <c r="L40"/>
  <c r="T40"/>
  <c r="O40"/>
  <c r="N428"/>
  <c r="V428"/>
  <c r="K428"/>
  <c r="S428"/>
  <c r="L428"/>
  <c r="T428"/>
  <c r="I428"/>
  <c r="Q428"/>
  <c r="J428"/>
  <c r="R428"/>
  <c r="O428"/>
  <c r="W428"/>
  <c r="P428"/>
  <c r="X428"/>
  <c r="M428"/>
  <c r="U428"/>
  <c r="J455"/>
  <c r="R455"/>
  <c r="AD455"/>
  <c r="W455"/>
  <c r="AE455"/>
  <c r="I455"/>
  <c r="M455"/>
  <c r="Q455"/>
  <c r="U455"/>
  <c r="AC455"/>
  <c r="P455"/>
  <c r="X455"/>
  <c r="N455"/>
  <c r="V455"/>
  <c r="Z455"/>
  <c r="AA455"/>
  <c r="AF455"/>
  <c r="K455"/>
  <c r="O455"/>
  <c r="S455"/>
  <c r="Y455"/>
  <c r="L455"/>
  <c r="T455"/>
  <c r="AB455"/>
  <c r="J381"/>
  <c r="L381"/>
  <c r="K381"/>
  <c r="I381"/>
  <c r="J412"/>
  <c r="R412"/>
  <c r="K412"/>
  <c r="S412"/>
  <c r="P412"/>
  <c r="I412"/>
  <c r="Q412"/>
  <c r="N412"/>
  <c r="O412"/>
  <c r="L412"/>
  <c r="T412"/>
  <c r="M412"/>
  <c r="J117"/>
  <c r="O117"/>
  <c r="P117"/>
  <c r="M117"/>
  <c r="K117"/>
  <c r="I117"/>
  <c r="N117"/>
  <c r="L117"/>
  <c r="J396"/>
  <c r="P396"/>
  <c r="M396"/>
  <c r="O396"/>
  <c r="N396"/>
  <c r="I396"/>
  <c r="K396"/>
  <c r="L396"/>
  <c r="N303"/>
  <c r="M303"/>
  <c r="K303"/>
  <c r="J303"/>
  <c r="P303"/>
  <c r="I303"/>
  <c r="L303"/>
  <c r="O303"/>
  <c r="J444"/>
  <c r="R444"/>
  <c r="Z444"/>
  <c r="K444"/>
  <c r="S444"/>
  <c r="AA444"/>
  <c r="M444"/>
  <c r="U444"/>
  <c r="L444"/>
  <c r="T444"/>
  <c r="N444"/>
  <c r="V444"/>
  <c r="AB444"/>
  <c r="O444"/>
  <c r="W444"/>
  <c r="I444"/>
  <c r="Q444"/>
  <c r="Y444"/>
  <c r="P444"/>
  <c r="X444"/>
  <c r="J102"/>
  <c r="L102"/>
  <c r="K102"/>
  <c r="I102"/>
  <c r="AN41"/>
  <c r="AS41" s="1"/>
  <c r="BA41" s="1"/>
  <c r="L43" i="2"/>
  <c r="AG43"/>
  <c r="AN417" i="5" s="1"/>
  <c r="AS417" s="1"/>
  <c r="Z43" i="2"/>
  <c r="S43"/>
  <c r="B42" i="5"/>
  <c r="AF44" i="2"/>
  <c r="B418" i="5" s="1"/>
  <c r="G418" s="1"/>
  <c r="Y44" i="2"/>
  <c r="R44"/>
  <c r="K44"/>
  <c r="B58" i="5"/>
  <c r="AF60" i="2"/>
  <c r="Y60"/>
  <c r="B340" i="5" s="1"/>
  <c r="G340" s="1"/>
  <c r="R60" i="2"/>
  <c r="K60"/>
  <c r="B152" i="5" s="1"/>
  <c r="G152" s="1"/>
  <c r="AN57"/>
  <c r="AS57" s="1"/>
  <c r="AG59" i="2"/>
  <c r="AN433" i="5" s="1"/>
  <c r="AS433" s="1"/>
  <c r="Z59" i="2"/>
  <c r="S59"/>
  <c r="AN245" i="5" s="1"/>
  <c r="AS245" s="1"/>
  <c r="L59" i="2"/>
  <c r="AN25" i="5"/>
  <c r="AS25" s="1"/>
  <c r="AW25" s="1"/>
  <c r="L27" i="2"/>
  <c r="AG27"/>
  <c r="AN401" i="5" s="1"/>
  <c r="AS401" s="1"/>
  <c r="Z27" i="2"/>
  <c r="S27"/>
  <c r="AN213" i="5" s="1"/>
  <c r="AS213" s="1"/>
  <c r="B11"/>
  <c r="AF13" i="2"/>
  <c r="B387" i="5" s="1"/>
  <c r="G387" s="1"/>
  <c r="Y13" i="2"/>
  <c r="R13"/>
  <c r="B199" i="5" s="1"/>
  <c r="G199" s="1"/>
  <c r="K13" i="2"/>
  <c r="AN10" i="5"/>
  <c r="AS10" s="1"/>
  <c r="AX10" s="1"/>
  <c r="AG12" i="2"/>
  <c r="Z12"/>
  <c r="AN292" i="5" s="1"/>
  <c r="AS292" s="1"/>
  <c r="S12" i="2"/>
  <c r="L12"/>
  <c r="AN104" i="5" s="1"/>
  <c r="AS104" s="1"/>
  <c r="J226"/>
  <c r="S226"/>
  <c r="P226"/>
  <c r="I226"/>
  <c r="Q226"/>
  <c r="O226"/>
  <c r="L226"/>
  <c r="T226"/>
  <c r="M226"/>
  <c r="K226"/>
  <c r="N226"/>
  <c r="R226"/>
  <c r="J319"/>
  <c r="N319"/>
  <c r="I319"/>
  <c r="Q319"/>
  <c r="P319"/>
  <c r="O319"/>
  <c r="R319"/>
  <c r="T319"/>
  <c r="M319"/>
  <c r="L319"/>
  <c r="K319"/>
  <c r="S319"/>
  <c r="J288"/>
  <c r="L288"/>
  <c r="I288"/>
  <c r="K288"/>
  <c r="M41"/>
  <c r="N24"/>
  <c r="J24"/>
  <c r="L24"/>
  <c r="M24"/>
  <c r="I24"/>
  <c r="P24"/>
  <c r="O24"/>
  <c r="K24"/>
  <c r="J258"/>
  <c r="I258"/>
  <c r="AA258"/>
  <c r="P258"/>
  <c r="X258"/>
  <c r="M258"/>
  <c r="U258"/>
  <c r="S258"/>
  <c r="W258"/>
  <c r="K258"/>
  <c r="L258"/>
  <c r="T258"/>
  <c r="AB258"/>
  <c r="Q258"/>
  <c r="Y258"/>
  <c r="O258"/>
  <c r="N258"/>
  <c r="Z258"/>
  <c r="R258"/>
  <c r="V258"/>
  <c r="O242"/>
  <c r="U242"/>
  <c r="X242"/>
  <c r="P242"/>
  <c r="K242"/>
  <c r="Q242"/>
  <c r="I242"/>
  <c r="S242"/>
  <c r="W242"/>
  <c r="L242"/>
  <c r="T242"/>
  <c r="M242"/>
  <c r="N242"/>
  <c r="R242"/>
  <c r="J242"/>
  <c r="V242"/>
  <c r="J149"/>
  <c r="T149"/>
  <c r="L149"/>
  <c r="S149"/>
  <c r="K149"/>
  <c r="Q149"/>
  <c r="I149"/>
  <c r="N149"/>
  <c r="R149"/>
  <c r="V149"/>
  <c r="X149"/>
  <c r="P149"/>
  <c r="W149"/>
  <c r="O149"/>
  <c r="U149"/>
  <c r="M149"/>
  <c r="N56"/>
  <c r="V56"/>
  <c r="J56"/>
  <c r="R56"/>
  <c r="X56"/>
  <c r="I56"/>
  <c r="Q56"/>
  <c r="J9"/>
  <c r="L9"/>
  <c r="I9"/>
  <c r="K9"/>
  <c r="N133"/>
  <c r="R133"/>
  <c r="P133"/>
  <c r="S133"/>
  <c r="K133"/>
  <c r="M133"/>
  <c r="T133"/>
  <c r="L133"/>
  <c r="O133"/>
  <c r="Q133"/>
  <c r="I133"/>
  <c r="J133"/>
  <c r="DB73" i="12"/>
  <c r="M64"/>
  <c r="AN68"/>
  <c r="AV68"/>
  <c r="BL65"/>
  <c r="AV65"/>
  <c r="AN65"/>
  <c r="AN62"/>
  <c r="AV62"/>
  <c r="AV63"/>
  <c r="AN63"/>
  <c r="M66"/>
  <c r="AV67"/>
  <c r="AN67"/>
  <c r="M67"/>
  <c r="AV64"/>
  <c r="AN64"/>
  <c r="M68"/>
  <c r="M65"/>
  <c r="M62"/>
  <c r="M63"/>
  <c r="AN66"/>
  <c r="AV66"/>
  <c r="AT47"/>
  <c r="CF47" s="1"/>
  <c r="CF78"/>
  <c r="CG72"/>
  <c r="AH12" i="2"/>
  <c r="T12"/>
  <c r="AA12"/>
  <c r="M12"/>
  <c r="AA43"/>
  <c r="AH43"/>
  <c r="M43"/>
  <c r="T43"/>
  <c r="AA59"/>
  <c r="AH59"/>
  <c r="M59"/>
  <c r="T59"/>
  <c r="AA27"/>
  <c r="AH27"/>
  <c r="M27"/>
  <c r="T27"/>
  <c r="BK72" i="12"/>
  <c r="BJ75"/>
  <c r="BJ73"/>
  <c r="BJ78"/>
  <c r="CR72"/>
  <c r="CQ78"/>
  <c r="BJ19"/>
  <c r="DB22"/>
  <c r="DB19"/>
  <c r="BU7"/>
  <c r="CG80"/>
  <c r="DB7"/>
  <c r="CF74"/>
  <c r="DB75"/>
  <c r="K57" i="5"/>
  <c r="O57"/>
  <c r="S57"/>
  <c r="W57"/>
  <c r="L57"/>
  <c r="P57"/>
  <c r="T57"/>
  <c r="I41"/>
  <c r="Q41"/>
  <c r="K25"/>
  <c r="O25"/>
  <c r="L25"/>
  <c r="AU69" i="12"/>
  <c r="BU74"/>
  <c r="BU75"/>
  <c r="BU73"/>
  <c r="DC22"/>
  <c r="CQ7"/>
  <c r="CQ22"/>
  <c r="CQ75"/>
  <c r="CQ73"/>
  <c r="AT80"/>
  <c r="AT32"/>
  <c r="AT69"/>
  <c r="CF69"/>
  <c r="CF81"/>
  <c r="DB81"/>
  <c r="CQ81"/>
  <c r="DC80"/>
  <c r="CG74"/>
  <c r="DC74"/>
  <c r="CR74"/>
  <c r="CH8"/>
  <c r="DD8"/>
  <c r="CS8"/>
  <c r="CG73"/>
  <c r="DC73"/>
  <c r="CR73"/>
  <c r="CG78"/>
  <c r="DC78"/>
  <c r="CR78"/>
  <c r="CG76"/>
  <c r="DC76"/>
  <c r="CR76"/>
  <c r="CG79"/>
  <c r="DC79"/>
  <c r="CR79"/>
  <c r="DB47"/>
  <c r="CG75"/>
  <c r="DC75"/>
  <c r="CR75"/>
  <c r="CG77"/>
  <c r="DC77"/>
  <c r="CR77"/>
  <c r="BM26" i="6"/>
  <c r="BO26" s="1"/>
  <c r="BJ27"/>
  <c r="CG8" i="12"/>
  <c r="DC8"/>
  <c r="CR8"/>
  <c r="CG19"/>
  <c r="CR19"/>
  <c r="DC19"/>
  <c r="CF8"/>
  <c r="DB8"/>
  <c r="CQ8"/>
  <c r="CG7"/>
  <c r="CR7"/>
  <c r="DC7"/>
  <c r="CG22"/>
  <c r="CR22"/>
  <c r="AU9"/>
  <c r="BV76"/>
  <c r="BK76"/>
  <c r="AU76"/>
  <c r="BV79"/>
  <c r="BK79"/>
  <c r="AU79"/>
  <c r="M38"/>
  <c r="AT38"/>
  <c r="M34"/>
  <c r="M51"/>
  <c r="BJ51"/>
  <c r="M36"/>
  <c r="M53"/>
  <c r="AT53"/>
  <c r="M48"/>
  <c r="M49"/>
  <c r="AT49"/>
  <c r="M56"/>
  <c r="M33"/>
  <c r="M37"/>
  <c r="AT37"/>
  <c r="M54"/>
  <c r="AT23"/>
  <c r="M70"/>
  <c r="M35"/>
  <c r="M50"/>
  <c r="M52"/>
  <c r="AV23"/>
  <c r="AN23"/>
  <c r="BP25" i="6"/>
  <c r="G25" i="12" s="1"/>
  <c r="BJ47"/>
  <c r="BL80"/>
  <c r="BL51"/>
  <c r="BL47"/>
  <c r="BJ81"/>
  <c r="BU81"/>
  <c r="BL81"/>
  <c r="BV80"/>
  <c r="BU69"/>
  <c r="BL35"/>
  <c r="BJ8"/>
  <c r="BU8"/>
  <c r="BJ24"/>
  <c r="BK74"/>
  <c r="BV74"/>
  <c r="BL8"/>
  <c r="BW8"/>
  <c r="BK75"/>
  <c r="BV75"/>
  <c r="BK78"/>
  <c r="BV78"/>
  <c r="BK7"/>
  <c r="BV7"/>
  <c r="BK19"/>
  <c r="BV19"/>
  <c r="BL54"/>
  <c r="BK8"/>
  <c r="BV8"/>
  <c r="BL24"/>
  <c r="BK73"/>
  <c r="BV73"/>
  <c r="BK22"/>
  <c r="BK77"/>
  <c r="BV77"/>
  <c r="AN24"/>
  <c r="BW24" s="1"/>
  <c r="AV24"/>
  <c r="AV9"/>
  <c r="AN9"/>
  <c r="AT24"/>
  <c r="BO11" i="6"/>
  <c r="BP11" s="1"/>
  <c r="G11" i="12" s="1"/>
  <c r="BL26" i="6"/>
  <c r="BL41"/>
  <c r="BP41" s="1"/>
  <c r="G41" i="12" s="1"/>
  <c r="AV37"/>
  <c r="AN37"/>
  <c r="AV34"/>
  <c r="AN34"/>
  <c r="AT34"/>
  <c r="AU55"/>
  <c r="AV55"/>
  <c r="AN55"/>
  <c r="AT54"/>
  <c r="AV51"/>
  <c r="AN51"/>
  <c r="AV39"/>
  <c r="AN39"/>
  <c r="AT36"/>
  <c r="AV35"/>
  <c r="AN35"/>
  <c r="AV48"/>
  <c r="AN48"/>
  <c r="AT48"/>
  <c r="AV52"/>
  <c r="AN52"/>
  <c r="AV49"/>
  <c r="AN49"/>
  <c r="AV33"/>
  <c r="AN33"/>
  <c r="AT33"/>
  <c r="AV38"/>
  <c r="AN38"/>
  <c r="AT55"/>
  <c r="AV54"/>
  <c r="AN54"/>
  <c r="AV70"/>
  <c r="AN70"/>
  <c r="AT39"/>
  <c r="AV36"/>
  <c r="AN36"/>
  <c r="AV53"/>
  <c r="AN53"/>
  <c r="AV50"/>
  <c r="AN50"/>
  <c r="BJ42" i="6"/>
  <c r="BM42" s="1"/>
  <c r="BO42" s="1"/>
  <c r="BJ58"/>
  <c r="BM58" s="1"/>
  <c r="BO58" s="1"/>
  <c r="BP57"/>
  <c r="G57" i="12" s="1"/>
  <c r="L57" s="1"/>
  <c r="V57" s="1"/>
  <c r="AV291" i="5"/>
  <c r="AU291"/>
  <c r="AX291"/>
  <c r="AW291"/>
  <c r="BD416"/>
  <c r="AZ416"/>
  <c r="AV416"/>
  <c r="BC416"/>
  <c r="AY416"/>
  <c r="AU416"/>
  <c r="BF416"/>
  <c r="BB416"/>
  <c r="AX416"/>
  <c r="BE416"/>
  <c r="BA416"/>
  <c r="AW416"/>
  <c r="BH338"/>
  <c r="BD338"/>
  <c r="AZ338"/>
  <c r="AV338"/>
  <c r="BG338"/>
  <c r="BC338"/>
  <c r="AY338"/>
  <c r="AU338"/>
  <c r="BJ338"/>
  <c r="BF338"/>
  <c r="BB338"/>
  <c r="AX338"/>
  <c r="BI338"/>
  <c r="BE338"/>
  <c r="BA338"/>
  <c r="AW338"/>
  <c r="BC228"/>
  <c r="AY228"/>
  <c r="AU228"/>
  <c r="BD228"/>
  <c r="AZ228"/>
  <c r="AV228"/>
  <c r="BE228"/>
  <c r="BA228"/>
  <c r="AW228"/>
  <c r="BF228"/>
  <c r="BB228"/>
  <c r="AX228"/>
  <c r="AY212"/>
  <c r="AU212"/>
  <c r="AZ212"/>
  <c r="AV212"/>
  <c r="BA212"/>
  <c r="AW212"/>
  <c r="BB212"/>
  <c r="AX212"/>
  <c r="AU197"/>
  <c r="AV197"/>
  <c r="AW197"/>
  <c r="AX197"/>
  <c r="AV385"/>
  <c r="AU385"/>
  <c r="AX385"/>
  <c r="AW385"/>
  <c r="BG432"/>
  <c r="BC432"/>
  <c r="BH432"/>
  <c r="AZ432"/>
  <c r="AV432"/>
  <c r="BF432"/>
  <c r="AY432"/>
  <c r="AU432"/>
  <c r="BI432"/>
  <c r="BE432"/>
  <c r="BA432"/>
  <c r="BD432"/>
  <c r="AX432"/>
  <c r="BJ432"/>
  <c r="BB432"/>
  <c r="AW432"/>
  <c r="BG244"/>
  <c r="BC244"/>
  <c r="AY244"/>
  <c r="AU244"/>
  <c r="BH244"/>
  <c r="BD244"/>
  <c r="AZ244"/>
  <c r="AV244"/>
  <c r="BI244"/>
  <c r="BE244"/>
  <c r="BA244"/>
  <c r="AW244"/>
  <c r="BJ244"/>
  <c r="BF244"/>
  <c r="BB244"/>
  <c r="AX244"/>
  <c r="BD322"/>
  <c r="AZ322"/>
  <c r="AV322"/>
  <c r="BC322"/>
  <c r="AY322"/>
  <c r="AU322"/>
  <c r="BF322"/>
  <c r="BB322"/>
  <c r="AX322"/>
  <c r="BE322"/>
  <c r="BA322"/>
  <c r="AW322"/>
  <c r="AZ306"/>
  <c r="AV306"/>
  <c r="AY306"/>
  <c r="AU306"/>
  <c r="BB306"/>
  <c r="AX306"/>
  <c r="BA306"/>
  <c r="AW306"/>
  <c r="AZ400"/>
  <c r="AV400"/>
  <c r="AY400"/>
  <c r="AU400"/>
  <c r="BB400"/>
  <c r="AX400"/>
  <c r="BA400"/>
  <c r="AW400"/>
  <c r="BI57"/>
  <c r="BE57"/>
  <c r="BA57"/>
  <c r="AW57"/>
  <c r="BJ57"/>
  <c r="BF57"/>
  <c r="BB57"/>
  <c r="AX57"/>
  <c r="BG57"/>
  <c r="BC57"/>
  <c r="AY57"/>
  <c r="AU57"/>
  <c r="BH57"/>
  <c r="BD57"/>
  <c r="AZ57"/>
  <c r="AV57"/>
  <c r="BJ150"/>
  <c r="BF150"/>
  <c r="BB150"/>
  <c r="AX150"/>
  <c r="BI150"/>
  <c r="BE150"/>
  <c r="BA150"/>
  <c r="AW150"/>
  <c r="BH150"/>
  <c r="BD150"/>
  <c r="AZ150"/>
  <c r="AV150"/>
  <c r="BG150"/>
  <c r="BC150"/>
  <c r="AY150"/>
  <c r="AU150"/>
  <c r="BA118"/>
  <c r="AW118"/>
  <c r="BB118"/>
  <c r="AX118"/>
  <c r="AY118"/>
  <c r="AU118"/>
  <c r="AZ118"/>
  <c r="AV118"/>
  <c r="BA25"/>
  <c r="BB25"/>
  <c r="AY25"/>
  <c r="AZ25"/>
  <c r="AW103"/>
  <c r="AX103"/>
  <c r="AU103"/>
  <c r="AV103"/>
  <c r="BE41"/>
  <c r="AW41"/>
  <c r="BB41"/>
  <c r="BC41"/>
  <c r="AU41"/>
  <c r="AZ41"/>
  <c r="BF134"/>
  <c r="BB134"/>
  <c r="AX134"/>
  <c r="BE134"/>
  <c r="BA134"/>
  <c r="AW134"/>
  <c r="BD134"/>
  <c r="AZ134"/>
  <c r="AV134"/>
  <c r="BC134"/>
  <c r="AY134"/>
  <c r="AU134"/>
  <c r="AW10"/>
  <c r="AU10"/>
  <c r="B136"/>
  <c r="G136" s="1"/>
  <c r="E44" i="2"/>
  <c r="B324" i="5"/>
  <c r="G324" s="1"/>
  <c r="D45" i="2"/>
  <c r="B230" i="5"/>
  <c r="G230" s="1"/>
  <c r="E60" i="2"/>
  <c r="D61"/>
  <c r="B434" i="5"/>
  <c r="G434" s="1"/>
  <c r="B246"/>
  <c r="G246" s="1"/>
  <c r="AN307"/>
  <c r="AS307" s="1"/>
  <c r="AN119"/>
  <c r="AS119" s="1"/>
  <c r="AN229"/>
  <c r="AS229" s="1"/>
  <c r="AN135"/>
  <c r="AS135" s="1"/>
  <c r="AN323"/>
  <c r="AS323" s="1"/>
  <c r="AN151"/>
  <c r="AS151" s="1"/>
  <c r="AN339"/>
  <c r="AS339" s="1"/>
  <c r="D29" i="2"/>
  <c r="B402" i="5"/>
  <c r="G402" s="1"/>
  <c r="B308"/>
  <c r="G308" s="1"/>
  <c r="E28" i="2"/>
  <c r="B120" i="5"/>
  <c r="G120" s="1"/>
  <c r="B214"/>
  <c r="G214" s="1"/>
  <c r="D14" i="2"/>
  <c r="B293" i="5"/>
  <c r="G293" s="1"/>
  <c r="B105"/>
  <c r="G105" s="1"/>
  <c r="E13" i="2"/>
  <c r="AN386" i="5"/>
  <c r="AS386" s="1"/>
  <c r="AN198"/>
  <c r="AS198" s="1"/>
  <c r="F44" i="2"/>
  <c r="B15" i="6"/>
  <c r="C14"/>
  <c r="J14" s="1"/>
  <c r="I14"/>
  <c r="F13" i="2"/>
  <c r="F60"/>
  <c r="F28"/>
  <c r="BJ80" i="12" l="1"/>
  <c r="AU39"/>
  <c r="M40"/>
  <c r="BU47"/>
  <c r="CQ47"/>
  <c r="BJ32"/>
  <c r="BU80"/>
  <c r="BU24"/>
  <c r="BK24"/>
  <c r="DB32"/>
  <c r="DB80"/>
  <c r="BD69"/>
  <c r="BI59" i="6"/>
  <c r="G58" i="5"/>
  <c r="BI12" i="6"/>
  <c r="G11" i="5"/>
  <c r="BI43" i="6"/>
  <c r="G42" i="5"/>
  <c r="BI27" i="6"/>
  <c r="G26" i="5"/>
  <c r="AV10"/>
  <c r="AV41"/>
  <c r="BD41"/>
  <c r="AY41"/>
  <c r="AX41"/>
  <c r="BF41"/>
  <c r="AV25"/>
  <c r="AU25"/>
  <c r="AX25"/>
  <c r="DD50" i="12"/>
  <c r="CS50"/>
  <c r="CH50"/>
  <c r="BW50"/>
  <c r="CS33"/>
  <c r="CH33"/>
  <c r="BW33"/>
  <c r="DD33"/>
  <c r="DD66"/>
  <c r="CS66"/>
  <c r="CH66"/>
  <c r="BW66"/>
  <c r="CS71"/>
  <c r="CH71"/>
  <c r="BW71"/>
  <c r="DD71"/>
  <c r="DD32"/>
  <c r="CS32"/>
  <c r="CH32"/>
  <c r="BW32"/>
  <c r="CS37"/>
  <c r="CH37"/>
  <c r="BW37"/>
  <c r="DD37"/>
  <c r="W40"/>
  <c r="AU40" s="1"/>
  <c r="AD40"/>
  <c r="AE40" s="1"/>
  <c r="DD70"/>
  <c r="CS70"/>
  <c r="CH70"/>
  <c r="BW70"/>
  <c r="AD57"/>
  <c r="W57"/>
  <c r="DD38"/>
  <c r="CS38"/>
  <c r="CH38"/>
  <c r="BW38"/>
  <c r="CS23"/>
  <c r="CH23"/>
  <c r="BW23"/>
  <c r="DD23"/>
  <c r="DD68"/>
  <c r="CS68"/>
  <c r="CH68"/>
  <c r="BW68"/>
  <c r="DD40"/>
  <c r="CS40"/>
  <c r="CH40"/>
  <c r="BW40"/>
  <c r="DD52"/>
  <c r="CS52"/>
  <c r="CH52"/>
  <c r="BW52"/>
  <c r="DD56"/>
  <c r="CS56"/>
  <c r="CH56"/>
  <c r="BW56"/>
  <c r="CS63"/>
  <c r="CH63"/>
  <c r="BW63"/>
  <c r="DD63"/>
  <c r="W71"/>
  <c r="AD71"/>
  <c r="BC81"/>
  <c r="AU81"/>
  <c r="AF69"/>
  <c r="AV69"/>
  <c r="BL69" s="1"/>
  <c r="AT51"/>
  <c r="CQ80"/>
  <c r="AU47"/>
  <c r="D59"/>
  <c r="D27"/>
  <c r="BD71"/>
  <c r="BB10"/>
  <c r="W10"/>
  <c r="BC10" s="1"/>
  <c r="AE10"/>
  <c r="AL10"/>
  <c r="AM10" s="1"/>
  <c r="E61" i="15"/>
  <c r="B62"/>
  <c r="D61"/>
  <c r="C61"/>
  <c r="F61"/>
  <c r="V30"/>
  <c r="V58"/>
  <c r="V16"/>
  <c r="V44"/>
  <c r="X58"/>
  <c r="X44"/>
  <c r="X30"/>
  <c r="X16"/>
  <c r="T30"/>
  <c r="T58"/>
  <c r="T16"/>
  <c r="T44"/>
  <c r="N57" i="12"/>
  <c r="X57" s="1"/>
  <c r="AF57" s="1"/>
  <c r="L25"/>
  <c r="V25" s="1"/>
  <c r="AD25" s="1"/>
  <c r="N41"/>
  <c r="X41" s="1"/>
  <c r="AF41" s="1"/>
  <c r="D12"/>
  <c r="D43"/>
  <c r="BD40"/>
  <c r="BD10"/>
  <c r="E14" i="15"/>
  <c r="B15"/>
  <c r="D14"/>
  <c r="C14"/>
  <c r="F14"/>
  <c r="E26" i="12"/>
  <c r="F26"/>
  <c r="E42"/>
  <c r="F42"/>
  <c r="BD56"/>
  <c r="BC32"/>
  <c r="AU32"/>
  <c r="E29" i="15"/>
  <c r="B30"/>
  <c r="D29"/>
  <c r="C29"/>
  <c r="F29"/>
  <c r="E45"/>
  <c r="P10" s="1"/>
  <c r="B46"/>
  <c r="D45"/>
  <c r="N10" s="1"/>
  <c r="C45"/>
  <c r="L10" s="1"/>
  <c r="F45"/>
  <c r="R10" s="1"/>
  <c r="Z58"/>
  <c r="Z44"/>
  <c r="Z30"/>
  <c r="Z16"/>
  <c r="L11" i="12"/>
  <c r="V11" s="1"/>
  <c r="AD11" s="1"/>
  <c r="E11"/>
  <c r="F11"/>
  <c r="N11" s="1"/>
  <c r="X11" s="1"/>
  <c r="AF11" s="1"/>
  <c r="E58"/>
  <c r="F58"/>
  <c r="N25"/>
  <c r="X25" s="1"/>
  <c r="AF25" s="1"/>
  <c r="L41"/>
  <c r="V41" s="1"/>
  <c r="BU54"/>
  <c r="BB54"/>
  <c r="AL54"/>
  <c r="AM54" s="1"/>
  <c r="AE54"/>
  <c r="BC54"/>
  <c r="BB37"/>
  <c r="DB37" s="1"/>
  <c r="AL37"/>
  <c r="AM37" s="1"/>
  <c r="AE37"/>
  <c r="BB33"/>
  <c r="AL33"/>
  <c r="AM33" s="1"/>
  <c r="AE33"/>
  <c r="BB56"/>
  <c r="AL56"/>
  <c r="AM56" s="1"/>
  <c r="AE56"/>
  <c r="BC56"/>
  <c r="BB40"/>
  <c r="AL40"/>
  <c r="AM40" s="1"/>
  <c r="BC40"/>
  <c r="BB49"/>
  <c r="AL49"/>
  <c r="AM49" s="1"/>
  <c r="AE49"/>
  <c r="BB48"/>
  <c r="AL48"/>
  <c r="AM48" s="1"/>
  <c r="AE48"/>
  <c r="BB53"/>
  <c r="AL53"/>
  <c r="AM53" s="1"/>
  <c r="AE53"/>
  <c r="AE36"/>
  <c r="BB36"/>
  <c r="AL36"/>
  <c r="AM36" s="1"/>
  <c r="BU51"/>
  <c r="BB51"/>
  <c r="AL51"/>
  <c r="AM51" s="1"/>
  <c r="BC51"/>
  <c r="AE51"/>
  <c r="AE34"/>
  <c r="BB34"/>
  <c r="AL34"/>
  <c r="AM34" s="1"/>
  <c r="AE38"/>
  <c r="BB38"/>
  <c r="AL38"/>
  <c r="AM38" s="1"/>
  <c r="BB62"/>
  <c r="AL62"/>
  <c r="AM62" s="1"/>
  <c r="AE62"/>
  <c r="BC62"/>
  <c r="BB64"/>
  <c r="AL64"/>
  <c r="AM64" s="1"/>
  <c r="AE64"/>
  <c r="BC64"/>
  <c r="AU80"/>
  <c r="BB52"/>
  <c r="AL52"/>
  <c r="AM52" s="1"/>
  <c r="AE52"/>
  <c r="BC52"/>
  <c r="DC52" s="1"/>
  <c r="BB50"/>
  <c r="AL50"/>
  <c r="AM50" s="1"/>
  <c r="AE50"/>
  <c r="BC50"/>
  <c r="BU35"/>
  <c r="BB35"/>
  <c r="AL35"/>
  <c r="AM35" s="1"/>
  <c r="AE35"/>
  <c r="BC35"/>
  <c r="BB70"/>
  <c r="CF70" s="1"/>
  <c r="AL70"/>
  <c r="AM70" s="1"/>
  <c r="AE70"/>
  <c r="BC70"/>
  <c r="BB63"/>
  <c r="AL63"/>
  <c r="AM63" s="1"/>
  <c r="BC63"/>
  <c r="AE63"/>
  <c r="BB65"/>
  <c r="AL65"/>
  <c r="AM65" s="1"/>
  <c r="BC65"/>
  <c r="AE65"/>
  <c r="BB68"/>
  <c r="AL68"/>
  <c r="AM68" s="1"/>
  <c r="AE68"/>
  <c r="BC68"/>
  <c r="BB67"/>
  <c r="AL67"/>
  <c r="AM67" s="1"/>
  <c r="BC67"/>
  <c r="AE67"/>
  <c r="BB66"/>
  <c r="AL66"/>
  <c r="AM66" s="1"/>
  <c r="AE66"/>
  <c r="BC66"/>
  <c r="DC82"/>
  <c r="CG82"/>
  <c r="BK82"/>
  <c r="CR82"/>
  <c r="BV82"/>
  <c r="AN26" i="5"/>
  <c r="AS26" s="1"/>
  <c r="AG28" i="2"/>
  <c r="Z28"/>
  <c r="S28"/>
  <c r="L28"/>
  <c r="B43" i="5"/>
  <c r="AF45" i="2"/>
  <c r="Y45"/>
  <c r="R45"/>
  <c r="K45"/>
  <c r="M243" i="5"/>
  <c r="I243"/>
  <c r="S243"/>
  <c r="W243"/>
  <c r="L243"/>
  <c r="T243"/>
  <c r="K243"/>
  <c r="Q243"/>
  <c r="O243"/>
  <c r="U243"/>
  <c r="X243"/>
  <c r="P243"/>
  <c r="N243"/>
  <c r="R243"/>
  <c r="J243"/>
  <c r="V243"/>
  <c r="J336"/>
  <c r="R336"/>
  <c r="I336"/>
  <c r="Q336"/>
  <c r="X336"/>
  <c r="O336"/>
  <c r="W336"/>
  <c r="P336"/>
  <c r="N336"/>
  <c r="V336"/>
  <c r="M336"/>
  <c r="U336"/>
  <c r="K336"/>
  <c r="S336"/>
  <c r="L336"/>
  <c r="T336"/>
  <c r="J352"/>
  <c r="N352"/>
  <c r="Z352"/>
  <c r="I352"/>
  <c r="Q352"/>
  <c r="Y352"/>
  <c r="K352"/>
  <c r="S352"/>
  <c r="AA352"/>
  <c r="P352"/>
  <c r="X352"/>
  <c r="R352"/>
  <c r="V352"/>
  <c r="M352"/>
  <c r="U352"/>
  <c r="AB352"/>
  <c r="O352"/>
  <c r="W352"/>
  <c r="L352"/>
  <c r="T352"/>
  <c r="J118"/>
  <c r="N118"/>
  <c r="K118"/>
  <c r="L118"/>
  <c r="I118"/>
  <c r="O118"/>
  <c r="P118"/>
  <c r="M118"/>
  <c r="J382"/>
  <c r="L382"/>
  <c r="K382"/>
  <c r="I382"/>
  <c r="J413"/>
  <c r="R413"/>
  <c r="T413"/>
  <c r="O413"/>
  <c r="I413"/>
  <c r="Q413"/>
  <c r="P413"/>
  <c r="N413"/>
  <c r="K413"/>
  <c r="S413"/>
  <c r="M413"/>
  <c r="L413"/>
  <c r="K211"/>
  <c r="I211"/>
  <c r="P211"/>
  <c r="L211"/>
  <c r="O211"/>
  <c r="M211"/>
  <c r="N211"/>
  <c r="J211"/>
  <c r="J10"/>
  <c r="L10"/>
  <c r="I10"/>
  <c r="K10"/>
  <c r="N57"/>
  <c r="V57"/>
  <c r="J57"/>
  <c r="R57"/>
  <c r="X57"/>
  <c r="Q57"/>
  <c r="I57"/>
  <c r="U57"/>
  <c r="M57"/>
  <c r="J456"/>
  <c r="R456"/>
  <c r="AD456"/>
  <c r="I456"/>
  <c r="M456"/>
  <c r="Q456"/>
  <c r="U456"/>
  <c r="AC456"/>
  <c r="AA456"/>
  <c r="AF456"/>
  <c r="P456"/>
  <c r="X456"/>
  <c r="N456"/>
  <c r="V456"/>
  <c r="Z456"/>
  <c r="K456"/>
  <c r="O456"/>
  <c r="S456"/>
  <c r="Y456"/>
  <c r="W456"/>
  <c r="AE456"/>
  <c r="L456"/>
  <c r="T456"/>
  <c r="AB456"/>
  <c r="J304"/>
  <c r="M304"/>
  <c r="O304"/>
  <c r="N304"/>
  <c r="P304"/>
  <c r="I304"/>
  <c r="K304"/>
  <c r="L304"/>
  <c r="J289"/>
  <c r="L289"/>
  <c r="I289"/>
  <c r="K289"/>
  <c r="O26"/>
  <c r="AN42"/>
  <c r="AS42" s="1"/>
  <c r="AG44" i="2"/>
  <c r="Z44"/>
  <c r="S44"/>
  <c r="AN230" i="5" s="1"/>
  <c r="AS230" s="1"/>
  <c r="L44" i="2"/>
  <c r="AN11" i="5"/>
  <c r="AS11" s="1"/>
  <c r="AX11" s="1"/>
  <c r="L13" i="2"/>
  <c r="AG13"/>
  <c r="AN387" i="5" s="1"/>
  <c r="AS387" s="1"/>
  <c r="Z13" i="2"/>
  <c r="S13"/>
  <c r="B12" i="5"/>
  <c r="AF14" i="2"/>
  <c r="B388" i="5" s="1"/>
  <c r="G388" s="1"/>
  <c r="Y14" i="2"/>
  <c r="R14"/>
  <c r="B200" i="5" s="1"/>
  <c r="G200" s="1"/>
  <c r="K14" i="2"/>
  <c r="B27" i="5"/>
  <c r="AF29" i="2"/>
  <c r="Y29"/>
  <c r="B309" i="5" s="1"/>
  <c r="G309" s="1"/>
  <c r="R29" i="2"/>
  <c r="K29"/>
  <c r="B121" i="5" s="1"/>
  <c r="G121" s="1"/>
  <c r="B59"/>
  <c r="AF61" i="2"/>
  <c r="Y61"/>
  <c r="R61"/>
  <c r="B247" i="5" s="1"/>
  <c r="G247" s="1"/>
  <c r="K61" i="2"/>
  <c r="AN58" i="5"/>
  <c r="AS58" s="1"/>
  <c r="BE58" s="1"/>
  <c r="AG60" i="2"/>
  <c r="Z60"/>
  <c r="S60"/>
  <c r="AN246" i="5" s="1"/>
  <c r="AS246" s="1"/>
  <c r="L60" i="2"/>
  <c r="J227" i="5"/>
  <c r="L227"/>
  <c r="T227"/>
  <c r="O227"/>
  <c r="I227"/>
  <c r="Q227"/>
  <c r="P227"/>
  <c r="K227"/>
  <c r="S227"/>
  <c r="M227"/>
  <c r="N227"/>
  <c r="R227"/>
  <c r="J103"/>
  <c r="L103"/>
  <c r="K103"/>
  <c r="I103"/>
  <c r="X150"/>
  <c r="P150"/>
  <c r="W150"/>
  <c r="O150"/>
  <c r="U150"/>
  <c r="M150"/>
  <c r="J150"/>
  <c r="N150"/>
  <c r="R150"/>
  <c r="V150"/>
  <c r="T150"/>
  <c r="L150"/>
  <c r="S150"/>
  <c r="K150"/>
  <c r="Q150"/>
  <c r="I150"/>
  <c r="N25"/>
  <c r="J25"/>
  <c r="M25"/>
  <c r="P25"/>
  <c r="I25"/>
  <c r="J41"/>
  <c r="N41"/>
  <c r="R41"/>
  <c r="T41"/>
  <c r="L41"/>
  <c r="O41"/>
  <c r="P41"/>
  <c r="S41"/>
  <c r="K41"/>
  <c r="J320"/>
  <c r="N320"/>
  <c r="I320"/>
  <c r="Q320"/>
  <c r="K320"/>
  <c r="S320"/>
  <c r="P320"/>
  <c r="R320"/>
  <c r="M320"/>
  <c r="T320"/>
  <c r="O320"/>
  <c r="L320"/>
  <c r="J196"/>
  <c r="I196"/>
  <c r="K196"/>
  <c r="L196"/>
  <c r="J397"/>
  <c r="P397"/>
  <c r="M397"/>
  <c r="K397"/>
  <c r="N397"/>
  <c r="I397"/>
  <c r="L397"/>
  <c r="O397"/>
  <c r="J134"/>
  <c r="N134"/>
  <c r="R134"/>
  <c r="P134"/>
  <c r="S134"/>
  <c r="K134"/>
  <c r="M134"/>
  <c r="T134"/>
  <c r="L134"/>
  <c r="O134"/>
  <c r="Q134"/>
  <c r="I134"/>
  <c r="N429"/>
  <c r="R429"/>
  <c r="K429"/>
  <c r="S429"/>
  <c r="I429"/>
  <c r="Q429"/>
  <c r="L429"/>
  <c r="T429"/>
  <c r="J429"/>
  <c r="V429"/>
  <c r="X429"/>
  <c r="O429"/>
  <c r="W429"/>
  <c r="M429"/>
  <c r="U429"/>
  <c r="P429"/>
  <c r="J445"/>
  <c r="R445"/>
  <c r="Z445"/>
  <c r="AA445"/>
  <c r="P445"/>
  <c r="X445"/>
  <c r="K445"/>
  <c r="O445"/>
  <c r="S445"/>
  <c r="Y445"/>
  <c r="N445"/>
  <c r="V445"/>
  <c r="W445"/>
  <c r="L445"/>
  <c r="T445"/>
  <c r="I445"/>
  <c r="M445"/>
  <c r="Q445"/>
  <c r="U445"/>
  <c r="AB445"/>
  <c r="AT9" i="12"/>
  <c r="AT62"/>
  <c r="BL64"/>
  <c r="BL67"/>
  <c r="BL62"/>
  <c r="BL68"/>
  <c r="AT64"/>
  <c r="BL66"/>
  <c r="AT63"/>
  <c r="BU65"/>
  <c r="BJ65"/>
  <c r="DB65"/>
  <c r="AT65"/>
  <c r="CF65"/>
  <c r="CQ65"/>
  <c r="AT68"/>
  <c r="AT67"/>
  <c r="AT66"/>
  <c r="BL63"/>
  <c r="AH28" i="2"/>
  <c r="AA28"/>
  <c r="T28"/>
  <c r="M28"/>
  <c r="AH60"/>
  <c r="AA60"/>
  <c r="T60"/>
  <c r="M60"/>
  <c r="AA13"/>
  <c r="AH13"/>
  <c r="T13"/>
  <c r="M13"/>
  <c r="AH44"/>
  <c r="AA44"/>
  <c r="T44"/>
  <c r="M44"/>
  <c r="BK80" i="12"/>
  <c r="CR80"/>
  <c r="AU24"/>
  <c r="M26" i="5"/>
  <c r="K58"/>
  <c r="S58"/>
  <c r="L58"/>
  <c r="T58"/>
  <c r="AU50" i="12"/>
  <c r="CG69"/>
  <c r="BJ69"/>
  <c r="K26" i="5"/>
  <c r="I58"/>
  <c r="M58"/>
  <c r="Q58"/>
  <c r="U58"/>
  <c r="BV22" i="12"/>
  <c r="BU32"/>
  <c r="CQ32"/>
  <c r="DB69"/>
  <c r="BJ54"/>
  <c r="CQ69"/>
  <c r="AT52"/>
  <c r="AU52"/>
  <c r="AU70"/>
  <c r="BJ35"/>
  <c r="BV24"/>
  <c r="CF52"/>
  <c r="AT50"/>
  <c r="AT35"/>
  <c r="AT70"/>
  <c r="CF39"/>
  <c r="DB39"/>
  <c r="CQ39"/>
  <c r="CF55"/>
  <c r="DB55"/>
  <c r="CQ55"/>
  <c r="CF33"/>
  <c r="CQ33"/>
  <c r="DB33"/>
  <c r="CF49"/>
  <c r="CQ49"/>
  <c r="DB49"/>
  <c r="CF53"/>
  <c r="DB53"/>
  <c r="CQ53"/>
  <c r="CG70"/>
  <c r="DC70"/>
  <c r="CR70"/>
  <c r="CF34"/>
  <c r="DB34"/>
  <c r="CQ34"/>
  <c r="CF38"/>
  <c r="DB38"/>
  <c r="CQ38"/>
  <c r="CF54"/>
  <c r="DB54"/>
  <c r="CQ54"/>
  <c r="CF51"/>
  <c r="DB51"/>
  <c r="CQ51"/>
  <c r="CQ37"/>
  <c r="CF48"/>
  <c r="DB48"/>
  <c r="CQ48"/>
  <c r="CF36"/>
  <c r="CQ36"/>
  <c r="DB36"/>
  <c r="CH9"/>
  <c r="CS9"/>
  <c r="DD9"/>
  <c r="CF35"/>
  <c r="DB35"/>
  <c r="CQ35"/>
  <c r="BM27" i="6"/>
  <c r="BJ28"/>
  <c r="CG9" i="12"/>
  <c r="DC9"/>
  <c r="CR9"/>
  <c r="CF9"/>
  <c r="DB9"/>
  <c r="CQ9"/>
  <c r="CF23"/>
  <c r="DB23"/>
  <c r="CQ23"/>
  <c r="CG24"/>
  <c r="DB24"/>
  <c r="CQ24"/>
  <c r="CF24"/>
  <c r="M25"/>
  <c r="M57"/>
  <c r="M41"/>
  <c r="BU23"/>
  <c r="BJ23"/>
  <c r="M71"/>
  <c r="M10"/>
  <c r="AU10"/>
  <c r="AU23"/>
  <c r="BL23"/>
  <c r="BJ52"/>
  <c r="BU52"/>
  <c r="BV52"/>
  <c r="BL53"/>
  <c r="BJ39"/>
  <c r="BU39"/>
  <c r="BJ55"/>
  <c r="BU55"/>
  <c r="BL38"/>
  <c r="BJ33"/>
  <c r="BU33"/>
  <c r="BL33"/>
  <c r="BJ49"/>
  <c r="BU49"/>
  <c r="BL49"/>
  <c r="BL48"/>
  <c r="BJ53"/>
  <c r="BU53"/>
  <c r="BL39"/>
  <c r="BK70"/>
  <c r="BV70"/>
  <c r="BJ34"/>
  <c r="BU34"/>
  <c r="BL34"/>
  <c r="BJ38"/>
  <c r="BU38"/>
  <c r="BJ50"/>
  <c r="BL50"/>
  <c r="BL36"/>
  <c r="BL70"/>
  <c r="BJ37"/>
  <c r="BL52"/>
  <c r="BJ48"/>
  <c r="BU48"/>
  <c r="BJ36"/>
  <c r="BU36"/>
  <c r="BL55"/>
  <c r="BL37"/>
  <c r="BK9"/>
  <c r="BV9"/>
  <c r="BJ9"/>
  <c r="BU9"/>
  <c r="BV69"/>
  <c r="BL9"/>
  <c r="BW9"/>
  <c r="BO12" i="6"/>
  <c r="BP12" s="1"/>
  <c r="G12" i="12" s="1"/>
  <c r="AV10"/>
  <c r="AN10"/>
  <c r="AV25"/>
  <c r="BO27" i="6"/>
  <c r="BL27"/>
  <c r="BP26"/>
  <c r="G26" i="12" s="1"/>
  <c r="AV56"/>
  <c r="AN56"/>
  <c r="AT56"/>
  <c r="AU56"/>
  <c r="AV40"/>
  <c r="AN40"/>
  <c r="AT40"/>
  <c r="AV71"/>
  <c r="AN71"/>
  <c r="BJ59" i="6"/>
  <c r="BM59" s="1"/>
  <c r="BO59" s="1"/>
  <c r="BL58"/>
  <c r="BP58" s="1"/>
  <c r="G58" i="12" s="1"/>
  <c r="BJ43" i="6"/>
  <c r="BM43" s="1"/>
  <c r="BO43" s="1"/>
  <c r="BL42"/>
  <c r="AV386" i="5"/>
  <c r="AU386"/>
  <c r="AX386"/>
  <c r="AW386"/>
  <c r="AZ307"/>
  <c r="AV307"/>
  <c r="AY307"/>
  <c r="AU307"/>
  <c r="BB307"/>
  <c r="AX307"/>
  <c r="BA307"/>
  <c r="AW307"/>
  <c r="AU198"/>
  <c r="AV198"/>
  <c r="AW198"/>
  <c r="AX198"/>
  <c r="BH339"/>
  <c r="BD339"/>
  <c r="AZ339"/>
  <c r="AV339"/>
  <c r="BG339"/>
  <c r="BC339"/>
  <c r="AY339"/>
  <c r="AU339"/>
  <c r="BJ339"/>
  <c r="BF339"/>
  <c r="BB339"/>
  <c r="AX339"/>
  <c r="BI339"/>
  <c r="BE339"/>
  <c r="BA339"/>
  <c r="AW339"/>
  <c r="BC229"/>
  <c r="AY229"/>
  <c r="AU229"/>
  <c r="BD229"/>
  <c r="AZ229"/>
  <c r="AV229"/>
  <c r="BE229"/>
  <c r="BA229"/>
  <c r="AW229"/>
  <c r="BF229"/>
  <c r="BB229"/>
  <c r="AX229"/>
  <c r="AV292"/>
  <c r="AU292"/>
  <c r="AX292"/>
  <c r="AW292"/>
  <c r="BG433"/>
  <c r="BC433"/>
  <c r="AY433"/>
  <c r="AU433"/>
  <c r="BD433"/>
  <c r="AV433"/>
  <c r="BF433"/>
  <c r="AX433"/>
  <c r="BI433"/>
  <c r="BE433"/>
  <c r="BA433"/>
  <c r="AW433"/>
  <c r="BH433"/>
  <c r="AZ433"/>
  <c r="BJ433"/>
  <c r="BB433"/>
  <c r="BG245"/>
  <c r="BC245"/>
  <c r="AY245"/>
  <c r="AU245"/>
  <c r="BH245"/>
  <c r="BD245"/>
  <c r="AZ245"/>
  <c r="AV245"/>
  <c r="BI245"/>
  <c r="BE245"/>
  <c r="BA245"/>
  <c r="AW245"/>
  <c r="BJ245"/>
  <c r="BF245"/>
  <c r="BB245"/>
  <c r="AX245"/>
  <c r="BD323"/>
  <c r="AZ323"/>
  <c r="AV323"/>
  <c r="BC323"/>
  <c r="AY323"/>
  <c r="AU323"/>
  <c r="BF323"/>
  <c r="BB323"/>
  <c r="AX323"/>
  <c r="BE323"/>
  <c r="BA323"/>
  <c r="AW323"/>
  <c r="BD417"/>
  <c r="AZ417"/>
  <c r="AV417"/>
  <c r="BC417"/>
  <c r="AY417"/>
  <c r="AU417"/>
  <c r="BF417"/>
  <c r="BB417"/>
  <c r="AX417"/>
  <c r="BE417"/>
  <c r="BA417"/>
  <c r="AW417"/>
  <c r="AY213"/>
  <c r="AU213"/>
  <c r="AZ213"/>
  <c r="AV213"/>
  <c r="BA213"/>
  <c r="AW213"/>
  <c r="BB213"/>
  <c r="AX213"/>
  <c r="AZ401"/>
  <c r="AV401"/>
  <c r="AY401"/>
  <c r="AU401"/>
  <c r="BB401"/>
  <c r="AX401"/>
  <c r="BA401"/>
  <c r="AW401"/>
  <c r="AU11"/>
  <c r="BA26"/>
  <c r="AW26"/>
  <c r="BB26"/>
  <c r="AX26"/>
  <c r="AY26"/>
  <c r="AU26"/>
  <c r="AZ26"/>
  <c r="AV26"/>
  <c r="BJ151"/>
  <c r="BF151"/>
  <c r="BB151"/>
  <c r="AX151"/>
  <c r="BI151"/>
  <c r="BE151"/>
  <c r="BA151"/>
  <c r="AW151"/>
  <c r="BH151"/>
  <c r="BD151"/>
  <c r="AZ151"/>
  <c r="AV151"/>
  <c r="BG151"/>
  <c r="BC151"/>
  <c r="AY151"/>
  <c r="AU151"/>
  <c r="BF135"/>
  <c r="BB135"/>
  <c r="AX135"/>
  <c r="BE135"/>
  <c r="BA135"/>
  <c r="AW135"/>
  <c r="BD135"/>
  <c r="AZ135"/>
  <c r="AV135"/>
  <c r="BC135"/>
  <c r="AY135"/>
  <c r="AU135"/>
  <c r="BA119"/>
  <c r="AW119"/>
  <c r="BB119"/>
  <c r="AX119"/>
  <c r="AY119"/>
  <c r="AU119"/>
  <c r="AZ119"/>
  <c r="AV119"/>
  <c r="BE42"/>
  <c r="BA42"/>
  <c r="AW42"/>
  <c r="BF42"/>
  <c r="BB42"/>
  <c r="AX42"/>
  <c r="BC42"/>
  <c r="AY42"/>
  <c r="AU42"/>
  <c r="BD42"/>
  <c r="AZ42"/>
  <c r="AV42"/>
  <c r="AW104"/>
  <c r="AX104"/>
  <c r="AU104"/>
  <c r="AV104"/>
  <c r="BA58"/>
  <c r="AW58"/>
  <c r="AY58"/>
  <c r="AU58"/>
  <c r="AN120"/>
  <c r="AS120" s="1"/>
  <c r="AN402"/>
  <c r="AS402" s="1"/>
  <c r="AN214"/>
  <c r="AS214" s="1"/>
  <c r="AN308"/>
  <c r="AS308" s="1"/>
  <c r="AN152"/>
  <c r="AS152" s="1"/>
  <c r="AN434"/>
  <c r="AS434" s="1"/>
  <c r="AN340"/>
  <c r="AS340" s="1"/>
  <c r="D46" i="2"/>
  <c r="B231" i="5"/>
  <c r="G231" s="1"/>
  <c r="B325"/>
  <c r="G325" s="1"/>
  <c r="B137"/>
  <c r="G137" s="1"/>
  <c r="E45" i="2"/>
  <c r="B419" i="5"/>
  <c r="G419" s="1"/>
  <c r="AN136"/>
  <c r="AS136" s="1"/>
  <c r="AN418"/>
  <c r="AS418" s="1"/>
  <c r="AN324"/>
  <c r="AS324" s="1"/>
  <c r="AN105"/>
  <c r="AS105" s="1"/>
  <c r="AN199"/>
  <c r="AS199" s="1"/>
  <c r="AN293"/>
  <c r="AS293" s="1"/>
  <c r="D15" i="2"/>
  <c r="B294" i="5"/>
  <c r="G294" s="1"/>
  <c r="B106"/>
  <c r="G106" s="1"/>
  <c r="E14" i="2"/>
  <c r="D30"/>
  <c r="B403" i="5"/>
  <c r="G403" s="1"/>
  <c r="B215"/>
  <c r="G215" s="1"/>
  <c r="E29" i="2"/>
  <c r="D62"/>
  <c r="B153" i="5"/>
  <c r="G153" s="1"/>
  <c r="B341"/>
  <c r="G341" s="1"/>
  <c r="E61" i="2"/>
  <c r="B435" i="5"/>
  <c r="G435" s="1"/>
  <c r="F29" i="2"/>
  <c r="F61"/>
  <c r="F14"/>
  <c r="C15" i="6"/>
  <c r="J15" s="1"/>
  <c r="I15"/>
  <c r="F45" i="2"/>
  <c r="CR52" i="12" l="1"/>
  <c r="CF37"/>
  <c r="BI60" i="6"/>
  <c r="G59" i="5"/>
  <c r="BI13" i="6"/>
  <c r="G12" i="5"/>
  <c r="BI28" i="6"/>
  <c r="G27" i="5"/>
  <c r="BI44" i="6"/>
  <c r="G43" i="5"/>
  <c r="BJ70" i="12"/>
  <c r="BU37"/>
  <c r="DB50"/>
  <c r="CG52"/>
  <c r="BD58" i="5"/>
  <c r="BG58"/>
  <c r="BF58"/>
  <c r="BI58"/>
  <c r="AW11"/>
  <c r="L26"/>
  <c r="AV58"/>
  <c r="AZ58"/>
  <c r="BH58"/>
  <c r="BC58"/>
  <c r="AX58"/>
  <c r="BB58"/>
  <c r="BJ58"/>
  <c r="AV11"/>
  <c r="AN25" i="12"/>
  <c r="BW25" s="1"/>
  <c r="BU50"/>
  <c r="BK52"/>
  <c r="CF50"/>
  <c r="CQ50"/>
  <c r="AD41"/>
  <c r="W41"/>
  <c r="BC41" s="1"/>
  <c r="CS69"/>
  <c r="CH69"/>
  <c r="BW69"/>
  <c r="DD69"/>
  <c r="DC81"/>
  <c r="BK81"/>
  <c r="CG81"/>
  <c r="CR81"/>
  <c r="BV81"/>
  <c r="CG47"/>
  <c r="DC47"/>
  <c r="BV47"/>
  <c r="BK47"/>
  <c r="CR47"/>
  <c r="D28"/>
  <c r="D44"/>
  <c r="BD25"/>
  <c r="BD11"/>
  <c r="AL11"/>
  <c r="AM11" s="1"/>
  <c r="W11"/>
  <c r="BC11" s="1"/>
  <c r="BB11"/>
  <c r="AE11"/>
  <c r="R52" i="15"/>
  <c r="R24"/>
  <c r="R66"/>
  <c r="R38"/>
  <c r="N52"/>
  <c r="N24"/>
  <c r="N66"/>
  <c r="N38"/>
  <c r="P52"/>
  <c r="P24"/>
  <c r="P66"/>
  <c r="P38"/>
  <c r="E30"/>
  <c r="P7" s="1"/>
  <c r="B31"/>
  <c r="D30"/>
  <c r="N7" s="1"/>
  <c r="C30"/>
  <c r="L7" s="1"/>
  <c r="F30"/>
  <c r="R7" s="1"/>
  <c r="BD41" i="12"/>
  <c r="BD57"/>
  <c r="C62" i="15"/>
  <c r="F62"/>
  <c r="E62"/>
  <c r="B63"/>
  <c r="D62"/>
  <c r="E27" i="12"/>
  <c r="F27"/>
  <c r="E59"/>
  <c r="F59"/>
  <c r="N58"/>
  <c r="X58" s="1"/>
  <c r="AF58" s="1"/>
  <c r="N26"/>
  <c r="X26" s="1"/>
  <c r="AF26" s="1"/>
  <c r="D60"/>
  <c r="D13"/>
  <c r="L52" i="15"/>
  <c r="L24"/>
  <c r="L66"/>
  <c r="L38"/>
  <c r="E46"/>
  <c r="B47"/>
  <c r="D46"/>
  <c r="C46"/>
  <c r="F46"/>
  <c r="DC32" i="12"/>
  <c r="BK32"/>
  <c r="CG32"/>
  <c r="CR32"/>
  <c r="BV32"/>
  <c r="E15" i="15"/>
  <c r="P4" s="1"/>
  <c r="B16"/>
  <c r="D15"/>
  <c r="N4" s="1"/>
  <c r="C15"/>
  <c r="L4" s="1"/>
  <c r="F15"/>
  <c r="R4" s="1"/>
  <c r="E43" i="12"/>
  <c r="F43"/>
  <c r="E12"/>
  <c r="F12"/>
  <c r="N12" s="1"/>
  <c r="X12" s="1"/>
  <c r="AF12" s="1"/>
  <c r="L12"/>
  <c r="V12" s="1"/>
  <c r="AD12" s="1"/>
  <c r="BB25"/>
  <c r="CQ25" s="1"/>
  <c r="AE25"/>
  <c r="AL25"/>
  <c r="AM25" s="1"/>
  <c r="W25"/>
  <c r="L58"/>
  <c r="V58" s="1"/>
  <c r="L26"/>
  <c r="V26" s="1"/>
  <c r="AD26" s="1"/>
  <c r="BB71"/>
  <c r="AL71"/>
  <c r="AM71" s="1"/>
  <c r="BC71"/>
  <c r="AE71"/>
  <c r="BB41"/>
  <c r="AL41"/>
  <c r="AM41" s="1"/>
  <c r="AE41"/>
  <c r="BB57"/>
  <c r="AL57"/>
  <c r="AM57" s="1"/>
  <c r="BC57"/>
  <c r="AE57"/>
  <c r="BC38"/>
  <c r="AU38"/>
  <c r="BC34"/>
  <c r="AU34"/>
  <c r="BC36"/>
  <c r="AU36"/>
  <c r="BC53"/>
  <c r="AU53"/>
  <c r="BC48"/>
  <c r="AU48"/>
  <c r="BC49"/>
  <c r="AU49"/>
  <c r="BC33"/>
  <c r="AU33"/>
  <c r="BC37"/>
  <c r="AU37"/>
  <c r="AN43" i="5"/>
  <c r="AS43" s="1"/>
  <c r="AG45" i="2"/>
  <c r="Z45"/>
  <c r="S45"/>
  <c r="L45"/>
  <c r="AN59" i="5"/>
  <c r="AS59" s="1"/>
  <c r="AG61" i="2"/>
  <c r="Z61"/>
  <c r="S61"/>
  <c r="L61"/>
  <c r="AN27" i="5"/>
  <c r="AS27" s="1"/>
  <c r="L29" i="2"/>
  <c r="AG29"/>
  <c r="Z29"/>
  <c r="S29"/>
  <c r="B28" i="5"/>
  <c r="AF30" i="2"/>
  <c r="Y30"/>
  <c r="R30"/>
  <c r="K30"/>
  <c r="AN12" i="5"/>
  <c r="AS12" s="1"/>
  <c r="AG14" i="2"/>
  <c r="Z14"/>
  <c r="S14"/>
  <c r="L14"/>
  <c r="B13" i="5"/>
  <c r="AF15" i="2"/>
  <c r="Y15"/>
  <c r="R15"/>
  <c r="K15"/>
  <c r="J228" i="5"/>
  <c r="S228"/>
  <c r="P228"/>
  <c r="I228"/>
  <c r="Q228"/>
  <c r="O228"/>
  <c r="L228"/>
  <c r="T228"/>
  <c r="M228"/>
  <c r="K228"/>
  <c r="R228"/>
  <c r="N228"/>
  <c r="J135"/>
  <c r="R135"/>
  <c r="T135"/>
  <c r="L135"/>
  <c r="O135"/>
  <c r="Q135"/>
  <c r="I135"/>
  <c r="P135"/>
  <c r="S135"/>
  <c r="K135"/>
  <c r="M135"/>
  <c r="N135"/>
  <c r="I244"/>
  <c r="S244"/>
  <c r="W244"/>
  <c r="L244"/>
  <c r="T244"/>
  <c r="M244"/>
  <c r="O244"/>
  <c r="U244"/>
  <c r="X244"/>
  <c r="P244"/>
  <c r="K244"/>
  <c r="Q244"/>
  <c r="J244"/>
  <c r="R244"/>
  <c r="N244"/>
  <c r="V244"/>
  <c r="J321"/>
  <c r="N321"/>
  <c r="T321"/>
  <c r="M321"/>
  <c r="L321"/>
  <c r="K321"/>
  <c r="S321"/>
  <c r="R321"/>
  <c r="I321"/>
  <c r="Q321"/>
  <c r="P321"/>
  <c r="O321"/>
  <c r="J383"/>
  <c r="L383"/>
  <c r="K383"/>
  <c r="I383"/>
  <c r="N305"/>
  <c r="P305"/>
  <c r="I305"/>
  <c r="L305"/>
  <c r="O305"/>
  <c r="J305"/>
  <c r="M305"/>
  <c r="K305"/>
  <c r="P212"/>
  <c r="K212"/>
  <c r="L212"/>
  <c r="M212"/>
  <c r="O212"/>
  <c r="I212"/>
  <c r="J212"/>
  <c r="N212"/>
  <c r="N337"/>
  <c r="R337"/>
  <c r="I337"/>
  <c r="Q337"/>
  <c r="L337"/>
  <c r="T337"/>
  <c r="O337"/>
  <c r="W337"/>
  <c r="J337"/>
  <c r="V337"/>
  <c r="X337"/>
  <c r="M337"/>
  <c r="U337"/>
  <c r="P337"/>
  <c r="K337"/>
  <c r="S337"/>
  <c r="B60"/>
  <c r="AF62" i="2"/>
  <c r="Y62"/>
  <c r="R62"/>
  <c r="K62"/>
  <c r="B44" i="5"/>
  <c r="AF46" i="2"/>
  <c r="Y46"/>
  <c r="R46"/>
  <c r="K46"/>
  <c r="J290" i="5"/>
  <c r="L290"/>
  <c r="I290"/>
  <c r="K290"/>
  <c r="J42"/>
  <c r="R42"/>
  <c r="N42"/>
  <c r="T42"/>
  <c r="L42"/>
  <c r="Q42"/>
  <c r="M42"/>
  <c r="I42"/>
  <c r="K42"/>
  <c r="P42"/>
  <c r="S42"/>
  <c r="O42"/>
  <c r="J11"/>
  <c r="L11"/>
  <c r="I11"/>
  <c r="K11"/>
  <c r="J414"/>
  <c r="N414"/>
  <c r="O414"/>
  <c r="L414"/>
  <c r="T414"/>
  <c r="M414"/>
  <c r="R414"/>
  <c r="K414"/>
  <c r="S414"/>
  <c r="P414"/>
  <c r="I414"/>
  <c r="Q414"/>
  <c r="K119"/>
  <c r="L119"/>
  <c r="I119"/>
  <c r="J119"/>
  <c r="N119"/>
  <c r="O119"/>
  <c r="P119"/>
  <c r="M119"/>
  <c r="J197"/>
  <c r="I197"/>
  <c r="K197"/>
  <c r="L197"/>
  <c r="N26"/>
  <c r="J26"/>
  <c r="P26"/>
  <c r="I26"/>
  <c r="N398"/>
  <c r="I398"/>
  <c r="K398"/>
  <c r="L398"/>
  <c r="J398"/>
  <c r="P398"/>
  <c r="M398"/>
  <c r="O398"/>
  <c r="N151"/>
  <c r="R151"/>
  <c r="V151"/>
  <c r="T151"/>
  <c r="L151"/>
  <c r="S151"/>
  <c r="K151"/>
  <c r="Q151"/>
  <c r="I151"/>
  <c r="J151"/>
  <c r="X151"/>
  <c r="P151"/>
  <c r="W151"/>
  <c r="O151"/>
  <c r="U151"/>
  <c r="M151"/>
  <c r="J104"/>
  <c r="L104"/>
  <c r="K104"/>
  <c r="I104"/>
  <c r="N58"/>
  <c r="V58"/>
  <c r="J58"/>
  <c r="R58"/>
  <c r="P58"/>
  <c r="O58"/>
  <c r="X58"/>
  <c r="W58"/>
  <c r="J446"/>
  <c r="N446"/>
  <c r="Z446"/>
  <c r="K446"/>
  <c r="O446"/>
  <c r="S446"/>
  <c r="Y446"/>
  <c r="W446"/>
  <c r="L446"/>
  <c r="T446"/>
  <c r="R446"/>
  <c r="V446"/>
  <c r="I446"/>
  <c r="M446"/>
  <c r="Q446"/>
  <c r="U446"/>
  <c r="AB446"/>
  <c r="AA446"/>
  <c r="P446"/>
  <c r="X446"/>
  <c r="J430"/>
  <c r="R430"/>
  <c r="O430"/>
  <c r="W430"/>
  <c r="P430"/>
  <c r="X430"/>
  <c r="M430"/>
  <c r="U430"/>
  <c r="N430"/>
  <c r="V430"/>
  <c r="K430"/>
  <c r="S430"/>
  <c r="L430"/>
  <c r="T430"/>
  <c r="I430"/>
  <c r="Q430"/>
  <c r="AT71" i="12"/>
  <c r="AT25"/>
  <c r="CF25" s="1"/>
  <c r="AU71"/>
  <c r="BK69"/>
  <c r="BU70"/>
  <c r="DC69"/>
  <c r="AU67"/>
  <c r="AU68"/>
  <c r="AU63"/>
  <c r="CF64"/>
  <c r="BU64"/>
  <c r="BJ64"/>
  <c r="DB64"/>
  <c r="CQ64"/>
  <c r="AU62"/>
  <c r="DB66"/>
  <c r="BJ66"/>
  <c r="CF66"/>
  <c r="CQ66"/>
  <c r="BU66"/>
  <c r="AU66"/>
  <c r="DB67"/>
  <c r="CF67"/>
  <c r="BJ67"/>
  <c r="BU67"/>
  <c r="CQ67"/>
  <c r="CQ68"/>
  <c r="CF68"/>
  <c r="BJ68"/>
  <c r="DB68"/>
  <c r="BU68"/>
  <c r="CG65"/>
  <c r="DC65"/>
  <c r="BV65"/>
  <c r="BK65"/>
  <c r="CR65"/>
  <c r="AU65"/>
  <c r="CF63"/>
  <c r="BU63"/>
  <c r="BJ63"/>
  <c r="DB63"/>
  <c r="CQ63"/>
  <c r="AU64"/>
  <c r="CF62"/>
  <c r="CQ62"/>
  <c r="BU62"/>
  <c r="BJ62"/>
  <c r="DB62"/>
  <c r="DB70"/>
  <c r="CR69"/>
  <c r="AA45" i="2"/>
  <c r="AH45"/>
  <c r="M45"/>
  <c r="T45"/>
  <c r="AH14"/>
  <c r="T14"/>
  <c r="AA14"/>
  <c r="M14"/>
  <c r="AA61"/>
  <c r="AH61"/>
  <c r="M61"/>
  <c r="T61"/>
  <c r="AA29"/>
  <c r="AH29"/>
  <c r="M29"/>
  <c r="T29"/>
  <c r="DB52" i="12"/>
  <c r="M11"/>
  <c r="AT10"/>
  <c r="DB71"/>
  <c r="CQ70"/>
  <c r="CQ52"/>
  <c r="CG53"/>
  <c r="DC53"/>
  <c r="CR53"/>
  <c r="CG55"/>
  <c r="CR55"/>
  <c r="DC55"/>
  <c r="CG39"/>
  <c r="DC39"/>
  <c r="CR39"/>
  <c r="CH10"/>
  <c r="DD10"/>
  <c r="CS10"/>
  <c r="CG51"/>
  <c r="DC51"/>
  <c r="CR51"/>
  <c r="CG54"/>
  <c r="DC54"/>
  <c r="CR54"/>
  <c r="BM28" i="6"/>
  <c r="BO28" s="1"/>
  <c r="BJ29"/>
  <c r="CF40" i="12"/>
  <c r="DB40"/>
  <c r="CQ40"/>
  <c r="CF56"/>
  <c r="DB56"/>
  <c r="CQ56"/>
  <c r="CG34"/>
  <c r="DC34"/>
  <c r="CR34"/>
  <c r="CG49"/>
  <c r="DC49"/>
  <c r="CR49"/>
  <c r="CG36"/>
  <c r="DC36"/>
  <c r="CR36"/>
  <c r="CG48"/>
  <c r="CR48"/>
  <c r="DC48"/>
  <c r="CG50"/>
  <c r="DC50"/>
  <c r="CR50"/>
  <c r="CG35"/>
  <c r="DC35"/>
  <c r="CR35"/>
  <c r="DB25"/>
  <c r="CG23"/>
  <c r="DC23"/>
  <c r="CR23"/>
  <c r="DC24"/>
  <c r="CR24"/>
  <c r="CF10"/>
  <c r="DB10"/>
  <c r="CQ10"/>
  <c r="BV35"/>
  <c r="AU35"/>
  <c r="BK35"/>
  <c r="BK51"/>
  <c r="AU51"/>
  <c r="BV51"/>
  <c r="BK54"/>
  <c r="AU54"/>
  <c r="BV54"/>
  <c r="M12"/>
  <c r="BK23"/>
  <c r="BV23"/>
  <c r="BP27" i="6"/>
  <c r="G27" i="12" s="1"/>
  <c r="L27" s="1"/>
  <c r="V27" s="1"/>
  <c r="AD27" s="1"/>
  <c r="BK34"/>
  <c r="BV34"/>
  <c r="BK49"/>
  <c r="BV49"/>
  <c r="BK36"/>
  <c r="BV36"/>
  <c r="BK48"/>
  <c r="BV48"/>
  <c r="BK50"/>
  <c r="BV50"/>
  <c r="BL71"/>
  <c r="BJ40"/>
  <c r="BU40"/>
  <c r="BL40"/>
  <c r="BU71"/>
  <c r="BJ56"/>
  <c r="BU56"/>
  <c r="BL56"/>
  <c r="BJ10"/>
  <c r="BU10"/>
  <c r="BK53"/>
  <c r="BV53"/>
  <c r="BK55"/>
  <c r="BV55"/>
  <c r="BK39"/>
  <c r="BV39"/>
  <c r="BL25"/>
  <c r="BL10"/>
  <c r="BW10"/>
  <c r="AV11"/>
  <c r="AN11"/>
  <c r="AT11"/>
  <c r="AU11"/>
  <c r="BL28" i="6"/>
  <c r="BO13"/>
  <c r="BL13"/>
  <c r="AV57" i="12"/>
  <c r="AN57"/>
  <c r="AT57"/>
  <c r="AV41"/>
  <c r="AN41"/>
  <c r="AT41"/>
  <c r="AU57"/>
  <c r="BJ60" i="6"/>
  <c r="BM60" s="1"/>
  <c r="BO60" s="1"/>
  <c r="BL59"/>
  <c r="BP59" s="1"/>
  <c r="G59" i="12" s="1"/>
  <c r="L59" s="1"/>
  <c r="V59" s="1"/>
  <c r="BJ44" i="6"/>
  <c r="BM44" s="1"/>
  <c r="BO44" s="1"/>
  <c r="BL43"/>
  <c r="BP43" s="1"/>
  <c r="G43" i="12" s="1"/>
  <c r="BP42" i="6"/>
  <c r="G42" i="12" s="1"/>
  <c r="N42" s="1"/>
  <c r="X42" s="1"/>
  <c r="AF42" s="1"/>
  <c r="BD418" i="5"/>
  <c r="AZ418"/>
  <c r="AV418"/>
  <c r="BC418"/>
  <c r="AY418"/>
  <c r="AU418"/>
  <c r="BF418"/>
  <c r="BB418"/>
  <c r="AX418"/>
  <c r="BE418"/>
  <c r="BA418"/>
  <c r="AW418"/>
  <c r="BG434"/>
  <c r="BC434"/>
  <c r="AY434"/>
  <c r="AU434"/>
  <c r="BD434"/>
  <c r="AV434"/>
  <c r="BF434"/>
  <c r="AX434"/>
  <c r="BI434"/>
  <c r="BE434"/>
  <c r="BA434"/>
  <c r="AW434"/>
  <c r="BH434"/>
  <c r="AZ434"/>
  <c r="BJ434"/>
  <c r="BB434"/>
  <c r="AY214"/>
  <c r="AU214"/>
  <c r="AZ214"/>
  <c r="AV214"/>
  <c r="BA214"/>
  <c r="AW214"/>
  <c r="BB214"/>
  <c r="AX214"/>
  <c r="AU199"/>
  <c r="AV199"/>
  <c r="AW199"/>
  <c r="AX199"/>
  <c r="BD324"/>
  <c r="AZ324"/>
  <c r="AV324"/>
  <c r="BC324"/>
  <c r="AY324"/>
  <c r="AU324"/>
  <c r="BF324"/>
  <c r="BB324"/>
  <c r="AX324"/>
  <c r="BE324"/>
  <c r="BA324"/>
  <c r="AW324"/>
  <c r="AV293"/>
  <c r="AU293"/>
  <c r="AX293"/>
  <c r="AW293"/>
  <c r="AV387"/>
  <c r="AU387"/>
  <c r="AX387"/>
  <c r="AW387"/>
  <c r="BC230"/>
  <c r="AY230"/>
  <c r="AU230"/>
  <c r="BD230"/>
  <c r="AZ230"/>
  <c r="AV230"/>
  <c r="BE230"/>
  <c r="BA230"/>
  <c r="AW230"/>
  <c r="BF230"/>
  <c r="BB230"/>
  <c r="AX230"/>
  <c r="BH340"/>
  <c r="BD340"/>
  <c r="AZ340"/>
  <c r="AV340"/>
  <c r="BG340"/>
  <c r="BC340"/>
  <c r="AY340"/>
  <c r="AU340"/>
  <c r="BJ340"/>
  <c r="BF340"/>
  <c r="BB340"/>
  <c r="AX340"/>
  <c r="BI340"/>
  <c r="BE340"/>
  <c r="BA340"/>
  <c r="AW340"/>
  <c r="BG246"/>
  <c r="BC246"/>
  <c r="AY246"/>
  <c r="AU246"/>
  <c r="BH246"/>
  <c r="BD246"/>
  <c r="AZ246"/>
  <c r="AV246"/>
  <c r="BI246"/>
  <c r="BE246"/>
  <c r="BA246"/>
  <c r="AW246"/>
  <c r="BJ246"/>
  <c r="BF246"/>
  <c r="BB246"/>
  <c r="AX246"/>
  <c r="AZ308"/>
  <c r="AV308"/>
  <c r="AY308"/>
  <c r="AU308"/>
  <c r="BB308"/>
  <c r="AX308"/>
  <c r="BA308"/>
  <c r="AW308"/>
  <c r="AZ402"/>
  <c r="AV402"/>
  <c r="AY402"/>
  <c r="AU402"/>
  <c r="BB402"/>
  <c r="AX402"/>
  <c r="BA402"/>
  <c r="AW402"/>
  <c r="BI59"/>
  <c r="BE59"/>
  <c r="BA59"/>
  <c r="AW59"/>
  <c r="BJ59"/>
  <c r="BF59"/>
  <c r="BB59"/>
  <c r="AX59"/>
  <c r="BG59"/>
  <c r="BC59"/>
  <c r="AY59"/>
  <c r="AU59"/>
  <c r="BH59"/>
  <c r="BD59"/>
  <c r="AZ59"/>
  <c r="AV59"/>
  <c r="BJ152"/>
  <c r="BF152"/>
  <c r="BB152"/>
  <c r="AX152"/>
  <c r="BI152"/>
  <c r="BE152"/>
  <c r="BA152"/>
  <c r="AW152"/>
  <c r="BH152"/>
  <c r="BD152"/>
  <c r="AZ152"/>
  <c r="AV152"/>
  <c r="BG152"/>
  <c r="BC152"/>
  <c r="AY152"/>
  <c r="AU152"/>
  <c r="BA120"/>
  <c r="AW120"/>
  <c r="BB120"/>
  <c r="AX120"/>
  <c r="AY120"/>
  <c r="AU120"/>
  <c r="AZ120"/>
  <c r="AV120"/>
  <c r="BA27"/>
  <c r="AW27"/>
  <c r="BB27"/>
  <c r="AX27"/>
  <c r="AY27"/>
  <c r="AU27"/>
  <c r="AZ27"/>
  <c r="AV27"/>
  <c r="AW105"/>
  <c r="AX105"/>
  <c r="AU105"/>
  <c r="AV105"/>
  <c r="AW12"/>
  <c r="AX12"/>
  <c r="AU12"/>
  <c r="AV12"/>
  <c r="BF136"/>
  <c r="BB136"/>
  <c r="AX136"/>
  <c r="BE136"/>
  <c r="BA136"/>
  <c r="AW136"/>
  <c r="BD136"/>
  <c r="AZ136"/>
  <c r="AV136"/>
  <c r="BC136"/>
  <c r="AY136"/>
  <c r="AU136"/>
  <c r="BE43"/>
  <c r="BA43"/>
  <c r="AW43"/>
  <c r="BF43"/>
  <c r="BB43"/>
  <c r="AX43"/>
  <c r="BC43"/>
  <c r="AY43"/>
  <c r="AU43"/>
  <c r="BD43"/>
  <c r="AZ43"/>
  <c r="AV43"/>
  <c r="E30" i="2"/>
  <c r="D31"/>
  <c r="B404" i="5"/>
  <c r="G404" s="1"/>
  <c r="B216"/>
  <c r="G216" s="1"/>
  <c r="B122"/>
  <c r="G122" s="1"/>
  <c r="B310"/>
  <c r="G310" s="1"/>
  <c r="AN106"/>
  <c r="AS106" s="1"/>
  <c r="AN388"/>
  <c r="AS388" s="1"/>
  <c r="AN294"/>
  <c r="AS294" s="1"/>
  <c r="AN200"/>
  <c r="AS200" s="1"/>
  <c r="B138"/>
  <c r="G138" s="1"/>
  <c r="D47" i="2"/>
  <c r="B232" i="5"/>
  <c r="G232" s="1"/>
  <c r="B326"/>
  <c r="G326" s="1"/>
  <c r="E46" i="2"/>
  <c r="B420" i="5"/>
  <c r="G420" s="1"/>
  <c r="AN435"/>
  <c r="AS435" s="1"/>
  <c r="AN341"/>
  <c r="AS341" s="1"/>
  <c r="AN153"/>
  <c r="AS153" s="1"/>
  <c r="AN247"/>
  <c r="AS247" s="1"/>
  <c r="E62" i="2"/>
  <c r="B154" i="5"/>
  <c r="G154" s="1"/>
  <c r="B436"/>
  <c r="G436" s="1"/>
  <c r="B248"/>
  <c r="G248" s="1"/>
  <c r="B342"/>
  <c r="G342" s="1"/>
  <c r="AN215"/>
  <c r="AS215" s="1"/>
  <c r="AN121"/>
  <c r="AS121" s="1"/>
  <c r="AN403"/>
  <c r="AS403" s="1"/>
  <c r="AN309"/>
  <c r="AS309" s="1"/>
  <c r="D16" i="2"/>
  <c r="B295" i="5"/>
  <c r="G295" s="1"/>
  <c r="B389"/>
  <c r="G389" s="1"/>
  <c r="E15" i="2"/>
  <c r="B107" i="5"/>
  <c r="G107" s="1"/>
  <c r="B201"/>
  <c r="G201" s="1"/>
  <c r="AN231"/>
  <c r="AS231" s="1"/>
  <c r="AN137"/>
  <c r="AS137" s="1"/>
  <c r="AN325"/>
  <c r="AS325" s="1"/>
  <c r="AN419"/>
  <c r="AS419" s="1"/>
  <c r="F15" i="2"/>
  <c r="F62"/>
  <c r="F30"/>
  <c r="F46"/>
  <c r="BJ25" i="12" l="1"/>
  <c r="M26"/>
  <c r="M58"/>
  <c r="BI45" i="6"/>
  <c r="G44" i="5"/>
  <c r="BI14" i="6"/>
  <c r="G13" i="5"/>
  <c r="BI29" i="6"/>
  <c r="G28" i="5"/>
  <c r="BI61" i="6"/>
  <c r="G60" i="5"/>
  <c r="W59" i="12"/>
  <c r="AD59"/>
  <c r="CS41"/>
  <c r="CH41"/>
  <c r="BW41"/>
  <c r="DD41"/>
  <c r="CS57"/>
  <c r="CH57"/>
  <c r="BW57"/>
  <c r="DD57"/>
  <c r="W58"/>
  <c r="AD58"/>
  <c r="AE58" s="1"/>
  <c r="CS25"/>
  <c r="CH25"/>
  <c r="DD25"/>
  <c r="DD42"/>
  <c r="CS42"/>
  <c r="CH42"/>
  <c r="BW42"/>
  <c r="AU41"/>
  <c r="BU25"/>
  <c r="BB27"/>
  <c r="AE27"/>
  <c r="AL27"/>
  <c r="AM27" s="1"/>
  <c r="W27"/>
  <c r="BC27" s="1"/>
  <c r="BD42"/>
  <c r="D45"/>
  <c r="BC25"/>
  <c r="AU25"/>
  <c r="BB12"/>
  <c r="W12"/>
  <c r="BC12" s="1"/>
  <c r="AE12"/>
  <c r="AL12"/>
  <c r="AM12" s="1"/>
  <c r="R46" i="15"/>
  <c r="R18"/>
  <c r="R60"/>
  <c r="R32"/>
  <c r="N46"/>
  <c r="N18"/>
  <c r="N60"/>
  <c r="N32"/>
  <c r="P46"/>
  <c r="P18"/>
  <c r="P60"/>
  <c r="P32"/>
  <c r="BD58" i="12"/>
  <c r="C63" i="15"/>
  <c r="D63"/>
  <c r="E63"/>
  <c r="F63"/>
  <c r="R49"/>
  <c r="R21"/>
  <c r="R63"/>
  <c r="R35"/>
  <c r="N49"/>
  <c r="N21"/>
  <c r="N63"/>
  <c r="N35"/>
  <c r="P49"/>
  <c r="P21"/>
  <c r="P63"/>
  <c r="P35"/>
  <c r="N27" i="12"/>
  <c r="X27" s="1"/>
  <c r="AF27" s="1"/>
  <c r="L42"/>
  <c r="V42" s="1"/>
  <c r="D61"/>
  <c r="D14"/>
  <c r="D29"/>
  <c r="BB26"/>
  <c r="W26"/>
  <c r="BC26" s="1"/>
  <c r="AE26"/>
  <c r="AL26"/>
  <c r="AM26" s="1"/>
  <c r="BD12"/>
  <c r="L46" i="15"/>
  <c r="L18"/>
  <c r="L60"/>
  <c r="L32"/>
  <c r="C16"/>
  <c r="F16"/>
  <c r="E16"/>
  <c r="B17"/>
  <c r="D16"/>
  <c r="E47"/>
  <c r="B48"/>
  <c r="D47"/>
  <c r="C47"/>
  <c r="F47"/>
  <c r="F13" i="12"/>
  <c r="E13"/>
  <c r="E60"/>
  <c r="F60"/>
  <c r="BD26"/>
  <c r="L49" i="15"/>
  <c r="L21"/>
  <c r="L63"/>
  <c r="L35"/>
  <c r="C31"/>
  <c r="F31"/>
  <c r="E31"/>
  <c r="B32"/>
  <c r="D31"/>
  <c r="E44" i="12"/>
  <c r="F44"/>
  <c r="E28"/>
  <c r="F28"/>
  <c r="N43"/>
  <c r="X43" s="1"/>
  <c r="L43"/>
  <c r="N59"/>
  <c r="X59" s="1"/>
  <c r="AF59" s="1"/>
  <c r="CG37"/>
  <c r="CR37"/>
  <c r="BV37"/>
  <c r="DC37"/>
  <c r="BK37"/>
  <c r="BB58"/>
  <c r="AL58"/>
  <c r="AM58" s="1"/>
  <c r="BC58"/>
  <c r="DC33"/>
  <c r="BK33"/>
  <c r="CG33"/>
  <c r="CR33"/>
  <c r="BV33"/>
  <c r="CG38"/>
  <c r="CR38"/>
  <c r="BV38"/>
  <c r="DC38"/>
  <c r="BK38"/>
  <c r="AN60" i="5"/>
  <c r="AS60" s="1"/>
  <c r="AG62" i="2"/>
  <c r="Z62"/>
  <c r="S62"/>
  <c r="L62"/>
  <c r="J198" i="5"/>
  <c r="I198"/>
  <c r="K198"/>
  <c r="L198"/>
  <c r="J120"/>
  <c r="N120"/>
  <c r="K120"/>
  <c r="L120"/>
  <c r="I120"/>
  <c r="O120"/>
  <c r="P120"/>
  <c r="M120"/>
  <c r="J291"/>
  <c r="L291"/>
  <c r="I291"/>
  <c r="K291"/>
  <c r="P213"/>
  <c r="L213"/>
  <c r="O213"/>
  <c r="M213"/>
  <c r="K213"/>
  <c r="I213"/>
  <c r="J213"/>
  <c r="N213"/>
  <c r="J384"/>
  <c r="I384"/>
  <c r="L384"/>
  <c r="K384"/>
  <c r="J431"/>
  <c r="V431"/>
  <c r="K431"/>
  <c r="S431"/>
  <c r="I431"/>
  <c r="Q431"/>
  <c r="L431"/>
  <c r="T431"/>
  <c r="N431"/>
  <c r="R431"/>
  <c r="X431"/>
  <c r="O431"/>
  <c r="W431"/>
  <c r="M431"/>
  <c r="U431"/>
  <c r="P431"/>
  <c r="J399"/>
  <c r="I399"/>
  <c r="L399"/>
  <c r="O399"/>
  <c r="N399"/>
  <c r="P399"/>
  <c r="M399"/>
  <c r="K399"/>
  <c r="J338"/>
  <c r="R338"/>
  <c r="I338"/>
  <c r="Q338"/>
  <c r="X338"/>
  <c r="O338"/>
  <c r="W338"/>
  <c r="P338"/>
  <c r="N338"/>
  <c r="V338"/>
  <c r="M338"/>
  <c r="U338"/>
  <c r="K338"/>
  <c r="S338"/>
  <c r="L338"/>
  <c r="T338"/>
  <c r="J322"/>
  <c r="R322"/>
  <c r="M322"/>
  <c r="T322"/>
  <c r="O322"/>
  <c r="L322"/>
  <c r="N322"/>
  <c r="I322"/>
  <c r="Q322"/>
  <c r="K322"/>
  <c r="S322"/>
  <c r="P322"/>
  <c r="AN13"/>
  <c r="AS13" s="1"/>
  <c r="L15" i="2"/>
  <c r="AG15"/>
  <c r="Z15"/>
  <c r="S15"/>
  <c r="B45" i="5"/>
  <c r="AF47" i="2"/>
  <c r="Y47"/>
  <c r="R47"/>
  <c r="K47"/>
  <c r="B29" i="5"/>
  <c r="AF31" i="2"/>
  <c r="Y31"/>
  <c r="R31"/>
  <c r="K31"/>
  <c r="B14" i="5"/>
  <c r="AF16" i="2"/>
  <c r="Y16"/>
  <c r="R16"/>
  <c r="K16"/>
  <c r="AN44" i="5"/>
  <c r="AS44" s="1"/>
  <c r="AG46" i="2"/>
  <c r="Z46"/>
  <c r="S46"/>
  <c r="L46"/>
  <c r="AN28" i="5"/>
  <c r="AS28" s="1"/>
  <c r="AW28" s="1"/>
  <c r="AG30" i="2"/>
  <c r="Z30"/>
  <c r="S30"/>
  <c r="L30"/>
  <c r="J43" i="5"/>
  <c r="R43"/>
  <c r="N43"/>
  <c r="T43"/>
  <c r="L43"/>
  <c r="Q43"/>
  <c r="M43"/>
  <c r="I43"/>
  <c r="P43"/>
  <c r="S43"/>
  <c r="O43"/>
  <c r="K43"/>
  <c r="J152"/>
  <c r="R152"/>
  <c r="V152"/>
  <c r="N152"/>
  <c r="X152"/>
  <c r="P152"/>
  <c r="W152"/>
  <c r="O152"/>
  <c r="U152"/>
  <c r="M152"/>
  <c r="T152"/>
  <c r="L152"/>
  <c r="S152"/>
  <c r="K152"/>
  <c r="Q152"/>
  <c r="I152"/>
  <c r="K245"/>
  <c r="Q245"/>
  <c r="O245"/>
  <c r="U245"/>
  <c r="X245"/>
  <c r="P245"/>
  <c r="M245"/>
  <c r="I245"/>
  <c r="S245"/>
  <c r="W245"/>
  <c r="L245"/>
  <c r="T245"/>
  <c r="N245"/>
  <c r="V245"/>
  <c r="J245"/>
  <c r="R245"/>
  <c r="N27"/>
  <c r="J27"/>
  <c r="L27"/>
  <c r="M27"/>
  <c r="I27"/>
  <c r="P27"/>
  <c r="O27"/>
  <c r="K27"/>
  <c r="J105"/>
  <c r="L105"/>
  <c r="K105"/>
  <c r="I105"/>
  <c r="N136"/>
  <c r="P136"/>
  <c r="S136"/>
  <c r="K136"/>
  <c r="M136"/>
  <c r="J136"/>
  <c r="R136"/>
  <c r="T136"/>
  <c r="L136"/>
  <c r="O136"/>
  <c r="Q136"/>
  <c r="I136"/>
  <c r="S60"/>
  <c r="J306"/>
  <c r="P306"/>
  <c r="I306"/>
  <c r="K306"/>
  <c r="L306"/>
  <c r="N306"/>
  <c r="M306"/>
  <c r="O306"/>
  <c r="J12"/>
  <c r="K12"/>
  <c r="L12"/>
  <c r="I12"/>
  <c r="N59"/>
  <c r="R59"/>
  <c r="J59"/>
  <c r="V59"/>
  <c r="X59"/>
  <c r="P59"/>
  <c r="W59"/>
  <c r="S59"/>
  <c r="O59"/>
  <c r="K59"/>
  <c r="T59"/>
  <c r="L59"/>
  <c r="U59"/>
  <c r="Q59"/>
  <c r="M59"/>
  <c r="I59"/>
  <c r="J415"/>
  <c r="R415"/>
  <c r="T415"/>
  <c r="O415"/>
  <c r="I415"/>
  <c r="Q415"/>
  <c r="P415"/>
  <c r="N415"/>
  <c r="K415"/>
  <c r="S415"/>
  <c r="M415"/>
  <c r="L415"/>
  <c r="J229"/>
  <c r="L229"/>
  <c r="T229"/>
  <c r="O229"/>
  <c r="I229"/>
  <c r="Q229"/>
  <c r="P229"/>
  <c r="K229"/>
  <c r="S229"/>
  <c r="M229"/>
  <c r="N229"/>
  <c r="R229"/>
  <c r="L13"/>
  <c r="M28"/>
  <c r="AT26" i="12"/>
  <c r="DB26" s="1"/>
  <c r="CF71"/>
  <c r="DC66"/>
  <c r="BK66"/>
  <c r="CG66"/>
  <c r="CR66"/>
  <c r="BV66"/>
  <c r="CG63"/>
  <c r="DC63"/>
  <c r="BK63"/>
  <c r="CR63"/>
  <c r="BV63"/>
  <c r="CG62"/>
  <c r="CR62"/>
  <c r="BV62"/>
  <c r="DC62"/>
  <c r="BK62"/>
  <c r="CG67"/>
  <c r="CR67"/>
  <c r="BK67"/>
  <c r="DC67"/>
  <c r="BV67"/>
  <c r="DC64"/>
  <c r="BV64"/>
  <c r="CG64"/>
  <c r="CR64"/>
  <c r="BK64"/>
  <c r="CG68"/>
  <c r="CR68"/>
  <c r="BV68"/>
  <c r="DC68"/>
  <c r="BK68"/>
  <c r="CQ71"/>
  <c r="AH46" i="2"/>
  <c r="AA46"/>
  <c r="T46"/>
  <c r="M46"/>
  <c r="AH30"/>
  <c r="AA30"/>
  <c r="T30"/>
  <c r="M30"/>
  <c r="AH62"/>
  <c r="AA62"/>
  <c r="T62"/>
  <c r="M62"/>
  <c r="AA15"/>
  <c r="AH15"/>
  <c r="T15"/>
  <c r="M15"/>
  <c r="DC71" i="12"/>
  <c r="BJ71"/>
  <c r="K60" i="5"/>
  <c r="L60"/>
  <c r="O28"/>
  <c r="M60"/>
  <c r="U60"/>
  <c r="I13"/>
  <c r="CG57" i="12"/>
  <c r="DC57"/>
  <c r="CR57"/>
  <c r="CF41"/>
  <c r="CQ41"/>
  <c r="DB41"/>
  <c r="CG71"/>
  <c r="CG40"/>
  <c r="CR40"/>
  <c r="DC40"/>
  <c r="BM29" i="6"/>
  <c r="BO29" s="1"/>
  <c r="BJ30"/>
  <c r="CF57" i="12"/>
  <c r="DB57"/>
  <c r="CQ57"/>
  <c r="CG56"/>
  <c r="DC56"/>
  <c r="CR56"/>
  <c r="CH11"/>
  <c r="CS11"/>
  <c r="DD11"/>
  <c r="CG11"/>
  <c r="CR11"/>
  <c r="DC11"/>
  <c r="CF11"/>
  <c r="DB11"/>
  <c r="CQ11"/>
  <c r="CG10"/>
  <c r="CR10"/>
  <c r="DC10"/>
  <c r="M27"/>
  <c r="AU27"/>
  <c r="M59"/>
  <c r="BP28" i="6"/>
  <c r="G28" i="12" s="1"/>
  <c r="BK57"/>
  <c r="BV57"/>
  <c r="BJ41"/>
  <c r="BU41"/>
  <c r="BL41"/>
  <c r="BJ57"/>
  <c r="BU57"/>
  <c r="BL57"/>
  <c r="BK11"/>
  <c r="BV11"/>
  <c r="BJ11"/>
  <c r="BU11"/>
  <c r="BK10"/>
  <c r="BV10"/>
  <c r="BK56"/>
  <c r="BV56"/>
  <c r="BL11"/>
  <c r="BW11"/>
  <c r="BK25"/>
  <c r="BV25"/>
  <c r="BV71"/>
  <c r="BK40"/>
  <c r="BV40"/>
  <c r="BO14" i="6"/>
  <c r="BL14"/>
  <c r="BL29"/>
  <c r="AN26" i="12"/>
  <c r="AV26"/>
  <c r="AV12"/>
  <c r="AN12"/>
  <c r="AU26"/>
  <c r="AN27"/>
  <c r="AV27"/>
  <c r="AU12"/>
  <c r="BP13" i="6"/>
  <c r="G13" i="12" s="1"/>
  <c r="AV58"/>
  <c r="AN58"/>
  <c r="AT58"/>
  <c r="AU58"/>
  <c r="BJ61" i="6"/>
  <c r="BM61" s="1"/>
  <c r="BO61" s="1"/>
  <c r="BL60"/>
  <c r="BP60" s="1"/>
  <c r="G60" i="12" s="1"/>
  <c r="BJ45" i="6"/>
  <c r="BM45" s="1"/>
  <c r="BO45" s="1"/>
  <c r="BL44"/>
  <c r="BD419" i="5"/>
  <c r="AZ419"/>
  <c r="AV419"/>
  <c r="BC419"/>
  <c r="AY419"/>
  <c r="AU419"/>
  <c r="BF419"/>
  <c r="BB419"/>
  <c r="AX419"/>
  <c r="BE419"/>
  <c r="BA419"/>
  <c r="AW419"/>
  <c r="AZ403"/>
  <c r="AV403"/>
  <c r="AY403"/>
  <c r="AU403"/>
  <c r="BB403"/>
  <c r="AX403"/>
  <c r="BA403"/>
  <c r="AW403"/>
  <c r="BG435"/>
  <c r="BC435"/>
  <c r="AY435"/>
  <c r="AU435"/>
  <c r="BD435"/>
  <c r="AV435"/>
  <c r="BF435"/>
  <c r="AX435"/>
  <c r="BI435"/>
  <c r="BE435"/>
  <c r="BA435"/>
  <c r="AW435"/>
  <c r="BH435"/>
  <c r="AZ435"/>
  <c r="BJ435"/>
  <c r="BB435"/>
  <c r="AV388"/>
  <c r="AU388"/>
  <c r="AX388"/>
  <c r="AW388"/>
  <c r="AY215"/>
  <c r="AU215"/>
  <c r="AZ215"/>
  <c r="AV215"/>
  <c r="BA215"/>
  <c r="AW215"/>
  <c r="BB215"/>
  <c r="AX215"/>
  <c r="AU200"/>
  <c r="AV200"/>
  <c r="AW200"/>
  <c r="AX200"/>
  <c r="BD325"/>
  <c r="AZ325"/>
  <c r="AV325"/>
  <c r="BC325"/>
  <c r="AY325"/>
  <c r="AU325"/>
  <c r="BF325"/>
  <c r="BB325"/>
  <c r="AX325"/>
  <c r="BE325"/>
  <c r="BA325"/>
  <c r="AW325"/>
  <c r="BC231"/>
  <c r="AY231"/>
  <c r="AU231"/>
  <c r="BD231"/>
  <c r="AZ231"/>
  <c r="AV231"/>
  <c r="BE231"/>
  <c r="BA231"/>
  <c r="AW231"/>
  <c r="BF231"/>
  <c r="BB231"/>
  <c r="AX231"/>
  <c r="AZ309"/>
  <c r="AV309"/>
  <c r="AY309"/>
  <c r="AU309"/>
  <c r="BB309"/>
  <c r="AX309"/>
  <c r="BA309"/>
  <c r="AW309"/>
  <c r="BG247"/>
  <c r="BC247"/>
  <c r="AY247"/>
  <c r="AU247"/>
  <c r="BH247"/>
  <c r="BD247"/>
  <c r="AZ247"/>
  <c r="AV247"/>
  <c r="BI247"/>
  <c r="BE247"/>
  <c r="BA247"/>
  <c r="AW247"/>
  <c r="BJ247"/>
  <c r="BF247"/>
  <c r="BB247"/>
  <c r="AX247"/>
  <c r="BH341"/>
  <c r="BD341"/>
  <c r="AZ341"/>
  <c r="AV341"/>
  <c r="BG341"/>
  <c r="BC341"/>
  <c r="AY341"/>
  <c r="AU341"/>
  <c r="BJ341"/>
  <c r="BF341"/>
  <c r="BB341"/>
  <c r="AX341"/>
  <c r="BI341"/>
  <c r="BE341"/>
  <c r="BA341"/>
  <c r="AW341"/>
  <c r="AV294"/>
  <c r="AU294"/>
  <c r="AX294"/>
  <c r="AW294"/>
  <c r="BJ153"/>
  <c r="BF153"/>
  <c r="BB153"/>
  <c r="AX153"/>
  <c r="BI153"/>
  <c r="BE153"/>
  <c r="BA153"/>
  <c r="AW153"/>
  <c r="BH153"/>
  <c r="BD153"/>
  <c r="AZ153"/>
  <c r="AV153"/>
  <c r="BG153"/>
  <c r="BC153"/>
  <c r="AY153"/>
  <c r="AU153"/>
  <c r="BF137"/>
  <c r="BB137"/>
  <c r="AX137"/>
  <c r="BE137"/>
  <c r="BA137"/>
  <c r="AW137"/>
  <c r="BD137"/>
  <c r="AZ137"/>
  <c r="AV137"/>
  <c r="BC137"/>
  <c r="AY137"/>
  <c r="AU137"/>
  <c r="AW13"/>
  <c r="AX13"/>
  <c r="AU13"/>
  <c r="AV13"/>
  <c r="BA121"/>
  <c r="AW121"/>
  <c r="BB121"/>
  <c r="AX121"/>
  <c r="AY121"/>
  <c r="AU121"/>
  <c r="AZ121"/>
  <c r="AV121"/>
  <c r="BI60"/>
  <c r="BE60"/>
  <c r="BA60"/>
  <c r="AW60"/>
  <c r="BJ60"/>
  <c r="BF60"/>
  <c r="BB60"/>
  <c r="AX60"/>
  <c r="BG60"/>
  <c r="BC60"/>
  <c r="AY60"/>
  <c r="AU60"/>
  <c r="BH60"/>
  <c r="BD60"/>
  <c r="AZ60"/>
  <c r="AV60"/>
  <c r="BE44"/>
  <c r="BA44"/>
  <c r="AW44"/>
  <c r="BF44"/>
  <c r="BB44"/>
  <c r="AX44"/>
  <c r="BC44"/>
  <c r="AY44"/>
  <c r="AU44"/>
  <c r="BD44"/>
  <c r="AZ44"/>
  <c r="AV44"/>
  <c r="AW106"/>
  <c r="AX106"/>
  <c r="AU106"/>
  <c r="AV106"/>
  <c r="BA28"/>
  <c r="BB28"/>
  <c r="AY28"/>
  <c r="AZ28"/>
  <c r="AN295"/>
  <c r="AS295" s="1"/>
  <c r="AN389"/>
  <c r="AS389" s="1"/>
  <c r="AN107"/>
  <c r="AS107" s="1"/>
  <c r="AN201"/>
  <c r="AS201" s="1"/>
  <c r="B108"/>
  <c r="G108" s="1"/>
  <c r="E16" i="2"/>
  <c r="B296" i="5"/>
  <c r="G296" s="1"/>
  <c r="D17" i="2"/>
  <c r="B202" i="5"/>
  <c r="G202" s="1"/>
  <c r="B390"/>
  <c r="G390" s="1"/>
  <c r="AN138"/>
  <c r="AS138" s="1"/>
  <c r="AN420"/>
  <c r="AS420" s="1"/>
  <c r="AN232"/>
  <c r="AS232" s="1"/>
  <c r="AN326"/>
  <c r="AS326" s="1"/>
  <c r="B405"/>
  <c r="G405" s="1"/>
  <c r="B217"/>
  <c r="G217" s="1"/>
  <c r="D32" i="2"/>
  <c r="E31"/>
  <c r="B311" i="5"/>
  <c r="G311" s="1"/>
  <c r="B123"/>
  <c r="G123" s="1"/>
  <c r="AN154"/>
  <c r="AS154" s="1"/>
  <c r="AN436"/>
  <c r="AS436" s="1"/>
  <c r="AN342"/>
  <c r="AS342" s="1"/>
  <c r="AN248"/>
  <c r="AS248" s="1"/>
  <c r="B327"/>
  <c r="G327" s="1"/>
  <c r="B421"/>
  <c r="G421" s="1"/>
  <c r="E47" i="2"/>
  <c r="B233" i="5"/>
  <c r="G233" s="1"/>
  <c r="B139"/>
  <c r="G139" s="1"/>
  <c r="AN216"/>
  <c r="AS216" s="1"/>
  <c r="AN404"/>
  <c r="AS404" s="1"/>
  <c r="AN122"/>
  <c r="AS122" s="1"/>
  <c r="AN310"/>
  <c r="AS310" s="1"/>
  <c r="F47" i="2"/>
  <c r="F31"/>
  <c r="F16"/>
  <c r="BU26" i="12" l="1"/>
  <c r="CQ26"/>
  <c r="BI30" i="6"/>
  <c r="G29" i="5"/>
  <c r="BI15" i="6"/>
  <c r="G14" i="5"/>
  <c r="BI46" i="6"/>
  <c r="G45" i="5"/>
  <c r="Q60"/>
  <c r="I60"/>
  <c r="T60"/>
  <c r="CS27" i="12"/>
  <c r="CH27"/>
  <c r="DD26"/>
  <c r="CS26"/>
  <c r="CH26"/>
  <c r="BW26"/>
  <c r="M43"/>
  <c r="V43"/>
  <c r="AL43" s="1"/>
  <c r="AM43" s="1"/>
  <c r="W42"/>
  <c r="AD42"/>
  <c r="DD58"/>
  <c r="CS58"/>
  <c r="CH58"/>
  <c r="BW58"/>
  <c r="BW27"/>
  <c r="DD27"/>
  <c r="CS59"/>
  <c r="CH59"/>
  <c r="BW59"/>
  <c r="DD59"/>
  <c r="CS43"/>
  <c r="CH43"/>
  <c r="BW43"/>
  <c r="DD43"/>
  <c r="AF43"/>
  <c r="AV28" i="5"/>
  <c r="AU28"/>
  <c r="AX28"/>
  <c r="CF26" i="12"/>
  <c r="L28" i="5"/>
  <c r="K28"/>
  <c r="BJ26" i="12"/>
  <c r="D15"/>
  <c r="D46"/>
  <c r="BD59"/>
  <c r="BD43"/>
  <c r="C32" i="15"/>
  <c r="F32"/>
  <c r="E32"/>
  <c r="B33"/>
  <c r="D32"/>
  <c r="C17"/>
  <c r="F17"/>
  <c r="E17"/>
  <c r="B18"/>
  <c r="D17"/>
  <c r="F29" i="12"/>
  <c r="E29"/>
  <c r="E14"/>
  <c r="F14"/>
  <c r="F61"/>
  <c r="E61"/>
  <c r="BD27"/>
  <c r="CG25"/>
  <c r="DC25"/>
  <c r="CR25"/>
  <c r="N28"/>
  <c r="X28" s="1"/>
  <c r="L60"/>
  <c r="V60" s="1"/>
  <c r="N13"/>
  <c r="X13" s="1"/>
  <c r="D30"/>
  <c r="C48" i="15"/>
  <c r="D48"/>
  <c r="E48"/>
  <c r="F48"/>
  <c r="F45" i="12"/>
  <c r="E45"/>
  <c r="L28"/>
  <c r="V28" s="1"/>
  <c r="AD28" s="1"/>
  <c r="N60"/>
  <c r="X60" s="1"/>
  <c r="AF60" s="1"/>
  <c r="L13"/>
  <c r="V13" s="1"/>
  <c r="AD13" s="1"/>
  <c r="BB59"/>
  <c r="AL59"/>
  <c r="AM59" s="1"/>
  <c r="BC59"/>
  <c r="AE59"/>
  <c r="AN45" i="5"/>
  <c r="AS45" s="1"/>
  <c r="BA45" s="1"/>
  <c r="AG47" i="2"/>
  <c r="Z47"/>
  <c r="S47"/>
  <c r="L47"/>
  <c r="N28" i="5"/>
  <c r="J28"/>
  <c r="P28"/>
  <c r="I28"/>
  <c r="J13"/>
  <c r="K13"/>
  <c r="J323"/>
  <c r="N323"/>
  <c r="T323"/>
  <c r="M323"/>
  <c r="L323"/>
  <c r="K323"/>
  <c r="S323"/>
  <c r="R323"/>
  <c r="I323"/>
  <c r="Q323"/>
  <c r="P323"/>
  <c r="O323"/>
  <c r="N60"/>
  <c r="V60"/>
  <c r="J60"/>
  <c r="R60"/>
  <c r="X60"/>
  <c r="W60"/>
  <c r="P60"/>
  <c r="O60"/>
  <c r="J199"/>
  <c r="K199"/>
  <c r="L199"/>
  <c r="I199"/>
  <c r="J121"/>
  <c r="N121"/>
  <c r="K121"/>
  <c r="L121"/>
  <c r="I121"/>
  <c r="O121"/>
  <c r="P121"/>
  <c r="M121"/>
  <c r="O246"/>
  <c r="U246"/>
  <c r="X246"/>
  <c r="P246"/>
  <c r="K246"/>
  <c r="Q246"/>
  <c r="I246"/>
  <c r="S246"/>
  <c r="W246"/>
  <c r="L246"/>
  <c r="T246"/>
  <c r="M246"/>
  <c r="J246"/>
  <c r="R246"/>
  <c r="N246"/>
  <c r="V246"/>
  <c r="J416"/>
  <c r="N416"/>
  <c r="K416"/>
  <c r="S416"/>
  <c r="P416"/>
  <c r="I416"/>
  <c r="Q416"/>
  <c r="R416"/>
  <c r="O416"/>
  <c r="L416"/>
  <c r="T416"/>
  <c r="M416"/>
  <c r="J44"/>
  <c r="R44"/>
  <c r="N44"/>
  <c r="T44"/>
  <c r="L44"/>
  <c r="Q44"/>
  <c r="M44"/>
  <c r="I44"/>
  <c r="P44"/>
  <c r="S44"/>
  <c r="O44"/>
  <c r="K44"/>
  <c r="N307"/>
  <c r="P307"/>
  <c r="I307"/>
  <c r="L307"/>
  <c r="O307"/>
  <c r="J307"/>
  <c r="M307"/>
  <c r="K307"/>
  <c r="J385"/>
  <c r="I385"/>
  <c r="L385"/>
  <c r="K385"/>
  <c r="J292"/>
  <c r="K292"/>
  <c r="L292"/>
  <c r="I292"/>
  <c r="B30"/>
  <c r="AF32" i="2"/>
  <c r="Y32"/>
  <c r="R32"/>
  <c r="K32"/>
  <c r="B15" i="5"/>
  <c r="AF17" i="2"/>
  <c r="Y17"/>
  <c r="R17"/>
  <c r="B203" i="5" s="1"/>
  <c r="G203" s="1"/>
  <c r="K17" i="2"/>
  <c r="AN14" i="5"/>
  <c r="AS14" s="1"/>
  <c r="AW14" s="1"/>
  <c r="AG16" i="2"/>
  <c r="Z16"/>
  <c r="S16"/>
  <c r="L16"/>
  <c r="AN29" i="5"/>
  <c r="AS29" s="1"/>
  <c r="AW29" s="1"/>
  <c r="L31" i="2"/>
  <c r="AG31"/>
  <c r="Z31"/>
  <c r="S31"/>
  <c r="X153" i="5"/>
  <c r="P153"/>
  <c r="W153"/>
  <c r="O153"/>
  <c r="U153"/>
  <c r="M153"/>
  <c r="T153"/>
  <c r="L153"/>
  <c r="S153"/>
  <c r="K153"/>
  <c r="Q153"/>
  <c r="I153"/>
  <c r="J153"/>
  <c r="N153"/>
  <c r="R153"/>
  <c r="V153"/>
  <c r="K106"/>
  <c r="I106"/>
  <c r="L106"/>
  <c r="J106"/>
  <c r="N400"/>
  <c r="P400"/>
  <c r="M400"/>
  <c r="O400"/>
  <c r="J400"/>
  <c r="I400"/>
  <c r="K400"/>
  <c r="L400"/>
  <c r="J230"/>
  <c r="L230"/>
  <c r="T230"/>
  <c r="M230"/>
  <c r="K230"/>
  <c r="S230"/>
  <c r="P230"/>
  <c r="I230"/>
  <c r="Q230"/>
  <c r="O230"/>
  <c r="N230"/>
  <c r="R230"/>
  <c r="N339"/>
  <c r="V339"/>
  <c r="X339"/>
  <c r="M339"/>
  <c r="U339"/>
  <c r="P339"/>
  <c r="K339"/>
  <c r="S339"/>
  <c r="J339"/>
  <c r="R339"/>
  <c r="I339"/>
  <c r="Q339"/>
  <c r="L339"/>
  <c r="T339"/>
  <c r="O339"/>
  <c r="W339"/>
  <c r="J137"/>
  <c r="N137"/>
  <c r="R137"/>
  <c r="P137"/>
  <c r="S137"/>
  <c r="K137"/>
  <c r="M137"/>
  <c r="T137"/>
  <c r="L137"/>
  <c r="O137"/>
  <c r="Q137"/>
  <c r="I137"/>
  <c r="N432"/>
  <c r="V432"/>
  <c r="K432"/>
  <c r="S432"/>
  <c r="L432"/>
  <c r="T432"/>
  <c r="I432"/>
  <c r="Q432"/>
  <c r="J432"/>
  <c r="R432"/>
  <c r="O432"/>
  <c r="W432"/>
  <c r="P432"/>
  <c r="X432"/>
  <c r="M432"/>
  <c r="U432"/>
  <c r="O214"/>
  <c r="I214"/>
  <c r="P214"/>
  <c r="K214"/>
  <c r="L214"/>
  <c r="M214"/>
  <c r="J214"/>
  <c r="N214"/>
  <c r="AT12" i="12"/>
  <c r="CR71"/>
  <c r="AH16" i="2"/>
  <c r="T16"/>
  <c r="AA16"/>
  <c r="M16"/>
  <c r="AA31"/>
  <c r="AH31"/>
  <c r="M31"/>
  <c r="T31"/>
  <c r="AA47"/>
  <c r="AH47"/>
  <c r="M47"/>
  <c r="T47"/>
  <c r="BK71" i="12"/>
  <c r="AT27"/>
  <c r="BU27" s="1"/>
  <c r="DB12"/>
  <c r="CF27"/>
  <c r="CF58"/>
  <c r="DB58"/>
  <c r="CQ58"/>
  <c r="CG41"/>
  <c r="DC41"/>
  <c r="CR41"/>
  <c r="CH12"/>
  <c r="DD12"/>
  <c r="CS12"/>
  <c r="BM30" i="6"/>
  <c r="BO30" s="1"/>
  <c r="BJ31"/>
  <c r="BM31" s="1"/>
  <c r="CQ12" i="12"/>
  <c r="CG26"/>
  <c r="DC26"/>
  <c r="CR26"/>
  <c r="M13"/>
  <c r="M42"/>
  <c r="BP29" i="6"/>
  <c r="G29" i="12" s="1"/>
  <c r="L29" s="1"/>
  <c r="V29" s="1"/>
  <c r="AD29" s="1"/>
  <c r="BJ58"/>
  <c r="BU58"/>
  <c r="BL58"/>
  <c r="BK41"/>
  <c r="BV41"/>
  <c r="BL26"/>
  <c r="BL43"/>
  <c r="BL27"/>
  <c r="BK26"/>
  <c r="BV26"/>
  <c r="BL12"/>
  <c r="BW12"/>
  <c r="BL30" i="6"/>
  <c r="BO15"/>
  <c r="BL15"/>
  <c r="AN28" i="12"/>
  <c r="BP14" i="6"/>
  <c r="G14" i="12" s="1"/>
  <c r="L14" s="1"/>
  <c r="V14" s="1"/>
  <c r="AD14" s="1"/>
  <c r="AV42"/>
  <c r="AN42"/>
  <c r="AV59"/>
  <c r="AN59"/>
  <c r="AT59"/>
  <c r="AV43"/>
  <c r="AN43"/>
  <c r="BL61" i="6"/>
  <c r="BJ46"/>
  <c r="BM46" s="1"/>
  <c r="BO46" s="1"/>
  <c r="BL45"/>
  <c r="BP45" s="1"/>
  <c r="G45" i="12" s="1"/>
  <c r="BP44" i="6"/>
  <c r="G44" i="12" s="1"/>
  <c r="AZ310" i="5"/>
  <c r="AV310"/>
  <c r="AY310"/>
  <c r="AU310"/>
  <c r="BB310"/>
  <c r="AX310"/>
  <c r="BA310"/>
  <c r="AW310"/>
  <c r="BG248"/>
  <c r="BC248"/>
  <c r="AY248"/>
  <c r="AU248"/>
  <c r="BH248"/>
  <c r="BD248"/>
  <c r="AZ248"/>
  <c r="AV248"/>
  <c r="BI248"/>
  <c r="BE248"/>
  <c r="BA248"/>
  <c r="AW248"/>
  <c r="BJ248"/>
  <c r="BF248"/>
  <c r="BB248"/>
  <c r="AX248"/>
  <c r="BD420"/>
  <c r="AZ420"/>
  <c r="AV420"/>
  <c r="BC420"/>
  <c r="AY420"/>
  <c r="AU420"/>
  <c r="BF420"/>
  <c r="BB420"/>
  <c r="AX420"/>
  <c r="BE420"/>
  <c r="BA420"/>
  <c r="AW420"/>
  <c r="AY216"/>
  <c r="AU216"/>
  <c r="AZ216"/>
  <c r="AV216"/>
  <c r="BA216"/>
  <c r="AW216"/>
  <c r="BB216"/>
  <c r="AX216"/>
  <c r="BH342"/>
  <c r="BD342"/>
  <c r="AZ342"/>
  <c r="AV342"/>
  <c r="BG342"/>
  <c r="BC342"/>
  <c r="AY342"/>
  <c r="AU342"/>
  <c r="BJ342"/>
  <c r="BF342"/>
  <c r="BB342"/>
  <c r="AX342"/>
  <c r="BI342"/>
  <c r="BE342"/>
  <c r="BA342"/>
  <c r="AW342"/>
  <c r="BC232"/>
  <c r="AY232"/>
  <c r="AU232"/>
  <c r="BD232"/>
  <c r="AZ232"/>
  <c r="AV232"/>
  <c r="BE232"/>
  <c r="BA232"/>
  <c r="AW232"/>
  <c r="BF232"/>
  <c r="BB232"/>
  <c r="AX232"/>
  <c r="AU201"/>
  <c r="AV201"/>
  <c r="AW201"/>
  <c r="AX201"/>
  <c r="AV389"/>
  <c r="AU389"/>
  <c r="AX389"/>
  <c r="AW389"/>
  <c r="AY404"/>
  <c r="AU404"/>
  <c r="AX404"/>
  <c r="AV404"/>
  <c r="BA404"/>
  <c r="AW404"/>
  <c r="BB404"/>
  <c r="AZ404"/>
  <c r="BG436"/>
  <c r="BC436"/>
  <c r="AY436"/>
  <c r="AU436"/>
  <c r="BD436"/>
  <c r="AV436"/>
  <c r="BF436"/>
  <c r="AX436"/>
  <c r="BI436"/>
  <c r="BE436"/>
  <c r="BA436"/>
  <c r="AW436"/>
  <c r="BH436"/>
  <c r="AZ436"/>
  <c r="BJ436"/>
  <c r="BB436"/>
  <c r="BD326"/>
  <c r="AZ326"/>
  <c r="AV326"/>
  <c r="BC326"/>
  <c r="AY326"/>
  <c r="AU326"/>
  <c r="BF326"/>
  <c r="BB326"/>
  <c r="AX326"/>
  <c r="BE326"/>
  <c r="BA326"/>
  <c r="AW326"/>
  <c r="AV295"/>
  <c r="AU295"/>
  <c r="AX295"/>
  <c r="AW295"/>
  <c r="AX14"/>
  <c r="AV14"/>
  <c r="BA122"/>
  <c r="AW122"/>
  <c r="BB122"/>
  <c r="AX122"/>
  <c r="AY122"/>
  <c r="AU122"/>
  <c r="AZ122"/>
  <c r="AV122"/>
  <c r="BE45"/>
  <c r="AW45"/>
  <c r="BB45"/>
  <c r="BC45"/>
  <c r="AU45"/>
  <c r="AZ45"/>
  <c r="BJ154"/>
  <c r="BF154"/>
  <c r="BB154"/>
  <c r="AX154"/>
  <c r="BI154"/>
  <c r="BE154"/>
  <c r="BA154"/>
  <c r="AW154"/>
  <c r="BH154"/>
  <c r="BD154"/>
  <c r="AZ154"/>
  <c r="AV154"/>
  <c r="BG154"/>
  <c r="BC154"/>
  <c r="AY154"/>
  <c r="AU154"/>
  <c r="BA29"/>
  <c r="BB29"/>
  <c r="AY29"/>
  <c r="AZ29"/>
  <c r="BF138"/>
  <c r="BB138"/>
  <c r="AX138"/>
  <c r="BE138"/>
  <c r="BA138"/>
  <c r="AW138"/>
  <c r="BD138"/>
  <c r="AZ138"/>
  <c r="AV138"/>
  <c r="BC138"/>
  <c r="AY138"/>
  <c r="AU138"/>
  <c r="AW107"/>
  <c r="AX107"/>
  <c r="AU107"/>
  <c r="AV107"/>
  <c r="AN421"/>
  <c r="AS421" s="1"/>
  <c r="AN139"/>
  <c r="AS139" s="1"/>
  <c r="AN327"/>
  <c r="AS327" s="1"/>
  <c r="AN233"/>
  <c r="AS233" s="1"/>
  <c r="AN123"/>
  <c r="AS123" s="1"/>
  <c r="AN217"/>
  <c r="AS217" s="1"/>
  <c r="AN311"/>
  <c r="AS311" s="1"/>
  <c r="AN405"/>
  <c r="AS405" s="1"/>
  <c r="B124"/>
  <c r="G124" s="1"/>
  <c r="B406"/>
  <c r="G406" s="1"/>
  <c r="B218"/>
  <c r="G218" s="1"/>
  <c r="B312"/>
  <c r="G312" s="1"/>
  <c r="E32" i="2"/>
  <c r="B297" i="5"/>
  <c r="G297" s="1"/>
  <c r="B391"/>
  <c r="G391" s="1"/>
  <c r="B109"/>
  <c r="G109" s="1"/>
  <c r="E17" i="2"/>
  <c r="AN202" i="5"/>
  <c r="AS202" s="1"/>
  <c r="AN296"/>
  <c r="AS296" s="1"/>
  <c r="AN108"/>
  <c r="AS108" s="1"/>
  <c r="AN390"/>
  <c r="AS390" s="1"/>
  <c r="F17" i="2"/>
  <c r="F32"/>
  <c r="DB43" i="12" l="1"/>
  <c r="BB43"/>
  <c r="BI31" i="6"/>
  <c r="G30" i="5"/>
  <c r="BI16" i="6"/>
  <c r="G15" i="5"/>
  <c r="I15" s="1"/>
  <c r="AU14"/>
  <c r="AT43" i="12"/>
  <c r="BJ43"/>
  <c r="AN13"/>
  <c r="AF13"/>
  <c r="AV28"/>
  <c r="AF28"/>
  <c r="AV29" i="5"/>
  <c r="AU29"/>
  <c r="AX29"/>
  <c r="AV45"/>
  <c r="BD45"/>
  <c r="AY45"/>
  <c r="AX45"/>
  <c r="BF45"/>
  <c r="BU43" i="12"/>
  <c r="M60"/>
  <c r="CQ43"/>
  <c r="CF43"/>
  <c r="W60"/>
  <c r="BC60" s="1"/>
  <c r="AD60"/>
  <c r="AE60" s="1"/>
  <c r="AD43"/>
  <c r="AE43" s="1"/>
  <c r="W43"/>
  <c r="BV43" s="1"/>
  <c r="AU59"/>
  <c r="M28"/>
  <c r="AL29"/>
  <c r="AM29" s="1"/>
  <c r="W29"/>
  <c r="BC29" s="1"/>
  <c r="BB29"/>
  <c r="AE29"/>
  <c r="BB14"/>
  <c r="W14"/>
  <c r="BC14" s="1"/>
  <c r="AE14"/>
  <c r="AL14"/>
  <c r="AM14" s="1"/>
  <c r="L44"/>
  <c r="V44" s="1"/>
  <c r="D16"/>
  <c r="AL13"/>
  <c r="AM13" s="1"/>
  <c r="W13"/>
  <c r="BC13" s="1"/>
  <c r="BB13"/>
  <c r="AE13"/>
  <c r="E18" i="15"/>
  <c r="F18"/>
  <c r="C18"/>
  <c r="D18"/>
  <c r="N44" i="12"/>
  <c r="X44" s="1"/>
  <c r="AF44" s="1"/>
  <c r="L45"/>
  <c r="V45" s="1"/>
  <c r="N14"/>
  <c r="X14" s="1"/>
  <c r="AF14" s="1"/>
  <c r="D31"/>
  <c r="BD60"/>
  <c r="BB28"/>
  <c r="W28"/>
  <c r="BC28" s="1"/>
  <c r="AE28"/>
  <c r="AL28"/>
  <c r="AM28" s="1"/>
  <c r="E30"/>
  <c r="F30"/>
  <c r="BD13"/>
  <c r="BD28"/>
  <c r="C33" i="15"/>
  <c r="D33"/>
  <c r="E33"/>
  <c r="F33"/>
  <c r="E46" i="12"/>
  <c r="F46"/>
  <c r="E15"/>
  <c r="F15"/>
  <c r="N45"/>
  <c r="X45" s="1"/>
  <c r="AF45" s="1"/>
  <c r="N29"/>
  <c r="X29" s="1"/>
  <c r="BL29" s="1"/>
  <c r="BB42"/>
  <c r="AL42"/>
  <c r="AM42" s="1"/>
  <c r="AE42"/>
  <c r="BC42"/>
  <c r="BB60"/>
  <c r="AL60"/>
  <c r="AM60" s="1"/>
  <c r="AN30" i="5"/>
  <c r="AS30" s="1"/>
  <c r="AG32" i="2"/>
  <c r="AN406" i="5" s="1"/>
  <c r="AS406" s="1"/>
  <c r="Z32" i="2"/>
  <c r="S32"/>
  <c r="L32"/>
  <c r="N308" i="5"/>
  <c r="M308"/>
  <c r="O308"/>
  <c r="J308"/>
  <c r="P308"/>
  <c r="I308"/>
  <c r="K308"/>
  <c r="L308"/>
  <c r="J231"/>
  <c r="L231"/>
  <c r="T231"/>
  <c r="O231"/>
  <c r="I231"/>
  <c r="Q231"/>
  <c r="P231"/>
  <c r="K231"/>
  <c r="S231"/>
  <c r="M231"/>
  <c r="N231"/>
  <c r="R231"/>
  <c r="J433"/>
  <c r="R433"/>
  <c r="Q433"/>
  <c r="I433"/>
  <c r="T433"/>
  <c r="S433"/>
  <c r="K433"/>
  <c r="X433"/>
  <c r="N433"/>
  <c r="V433"/>
  <c r="U433"/>
  <c r="M433"/>
  <c r="L433"/>
  <c r="W433"/>
  <c r="O433"/>
  <c r="P433"/>
  <c r="J324"/>
  <c r="N324"/>
  <c r="I324"/>
  <c r="Q324"/>
  <c r="K324"/>
  <c r="S324"/>
  <c r="P324"/>
  <c r="R324"/>
  <c r="M324"/>
  <c r="T324"/>
  <c r="O324"/>
  <c r="L324"/>
  <c r="J200"/>
  <c r="K200"/>
  <c r="L200"/>
  <c r="I200"/>
  <c r="J138"/>
  <c r="R138"/>
  <c r="P138"/>
  <c r="S138"/>
  <c r="K138"/>
  <c r="M138"/>
  <c r="T138"/>
  <c r="L138"/>
  <c r="O138"/>
  <c r="Q138"/>
  <c r="I138"/>
  <c r="N138"/>
  <c r="J293"/>
  <c r="K293"/>
  <c r="L293"/>
  <c r="I293"/>
  <c r="N154"/>
  <c r="T154"/>
  <c r="L154"/>
  <c r="S154"/>
  <c r="K154"/>
  <c r="Q154"/>
  <c r="I154"/>
  <c r="J154"/>
  <c r="R154"/>
  <c r="V154"/>
  <c r="X154"/>
  <c r="P154"/>
  <c r="W154"/>
  <c r="O154"/>
  <c r="U154"/>
  <c r="M154"/>
  <c r="AN15"/>
  <c r="AS15" s="1"/>
  <c r="AW15" s="1"/>
  <c r="L17" i="2"/>
  <c r="AG17"/>
  <c r="Z17"/>
  <c r="S17"/>
  <c r="J29" i="5"/>
  <c r="N29"/>
  <c r="L29"/>
  <c r="M29"/>
  <c r="I29"/>
  <c r="P29"/>
  <c r="O29"/>
  <c r="K29"/>
  <c r="K247"/>
  <c r="Q247"/>
  <c r="O247"/>
  <c r="U247"/>
  <c r="X247"/>
  <c r="P247"/>
  <c r="M247"/>
  <c r="I247"/>
  <c r="S247"/>
  <c r="W247"/>
  <c r="L247"/>
  <c r="T247"/>
  <c r="N247"/>
  <c r="R247"/>
  <c r="J247"/>
  <c r="V247"/>
  <c r="J386"/>
  <c r="I386"/>
  <c r="L386"/>
  <c r="K386"/>
  <c r="J401"/>
  <c r="I401"/>
  <c r="L401"/>
  <c r="O401"/>
  <c r="N401"/>
  <c r="P401"/>
  <c r="M401"/>
  <c r="K401"/>
  <c r="J45"/>
  <c r="R45"/>
  <c r="N45"/>
  <c r="T45"/>
  <c r="L45"/>
  <c r="Q45"/>
  <c r="M45"/>
  <c r="I45"/>
  <c r="P45"/>
  <c r="S45"/>
  <c r="O45"/>
  <c r="K45"/>
  <c r="J14"/>
  <c r="L14"/>
  <c r="I14"/>
  <c r="K14"/>
  <c r="N340"/>
  <c r="R340"/>
  <c r="M340"/>
  <c r="U340"/>
  <c r="K340"/>
  <c r="S340"/>
  <c r="L340"/>
  <c r="T340"/>
  <c r="J340"/>
  <c r="V340"/>
  <c r="I340"/>
  <c r="Q340"/>
  <c r="X340"/>
  <c r="O340"/>
  <c r="W340"/>
  <c r="P340"/>
  <c r="P215"/>
  <c r="L215"/>
  <c r="O215"/>
  <c r="M215"/>
  <c r="K215"/>
  <c r="I215"/>
  <c r="N215"/>
  <c r="J215"/>
  <c r="J417"/>
  <c r="N417"/>
  <c r="T417"/>
  <c r="O417"/>
  <c r="I417"/>
  <c r="Q417"/>
  <c r="P417"/>
  <c r="R417"/>
  <c r="K417"/>
  <c r="S417"/>
  <c r="M417"/>
  <c r="L417"/>
  <c r="L107"/>
  <c r="J107"/>
  <c r="K107"/>
  <c r="I107"/>
  <c r="J122"/>
  <c r="K122"/>
  <c r="L122"/>
  <c r="I122"/>
  <c r="O122"/>
  <c r="P122"/>
  <c r="M122"/>
  <c r="N122"/>
  <c r="AH32" i="2"/>
  <c r="AA32"/>
  <c r="T32"/>
  <c r="M32"/>
  <c r="AA17"/>
  <c r="AH17"/>
  <c r="M17"/>
  <c r="T17"/>
  <c r="AT13" i="12"/>
  <c r="DB13" s="1"/>
  <c r="BJ12"/>
  <c r="CF12"/>
  <c r="CG27"/>
  <c r="BU12"/>
  <c r="CG12"/>
  <c r="DB27"/>
  <c r="BJ27"/>
  <c r="CQ27"/>
  <c r="CQ28"/>
  <c r="AT42"/>
  <c r="AT28"/>
  <c r="CF59"/>
  <c r="DB59"/>
  <c r="CQ59"/>
  <c r="CG58"/>
  <c r="DC58"/>
  <c r="CR58"/>
  <c r="CG43"/>
  <c r="DC43"/>
  <c r="CR43"/>
  <c r="CF42"/>
  <c r="CQ42"/>
  <c r="DB42"/>
  <c r="CF28"/>
  <c r="DB28"/>
  <c r="DC27"/>
  <c r="CQ13"/>
  <c r="DC12"/>
  <c r="AV13"/>
  <c r="M14"/>
  <c r="M29"/>
  <c r="BJ29"/>
  <c r="BJ42"/>
  <c r="BU42"/>
  <c r="BK58"/>
  <c r="BV58"/>
  <c r="BV12"/>
  <c r="BJ59"/>
  <c r="BU59"/>
  <c r="BL59"/>
  <c r="BL42"/>
  <c r="BU28"/>
  <c r="BL28"/>
  <c r="BV27"/>
  <c r="AU13"/>
  <c r="BP15" i="6"/>
  <c r="G15" i="12" s="1"/>
  <c r="BP30" i="6"/>
  <c r="G30" i="12" s="1"/>
  <c r="BO31" i="6"/>
  <c r="BL31"/>
  <c r="BO16"/>
  <c r="BL16"/>
  <c r="AT60" i="12"/>
  <c r="AV60"/>
  <c r="AN60"/>
  <c r="BL46" i="6"/>
  <c r="BP46" s="1"/>
  <c r="G46" i="12" s="1"/>
  <c r="BP61" i="6"/>
  <c r="G61" i="12" s="1"/>
  <c r="L61" s="1"/>
  <c r="V61" s="1"/>
  <c r="AV390" i="5"/>
  <c r="AU390"/>
  <c r="AX390"/>
  <c r="AW390"/>
  <c r="AY405"/>
  <c r="AU405"/>
  <c r="AX405"/>
  <c r="AV405"/>
  <c r="BA405"/>
  <c r="AW405"/>
  <c r="BB405"/>
  <c r="AZ405"/>
  <c r="BD421"/>
  <c r="AZ421"/>
  <c r="AV421"/>
  <c r="BC421"/>
  <c r="AY421"/>
  <c r="AU421"/>
  <c r="BF421"/>
  <c r="BB421"/>
  <c r="AX421"/>
  <c r="BE421"/>
  <c r="BA421"/>
  <c r="AW421"/>
  <c r="AU202"/>
  <c r="AV202"/>
  <c r="AW202"/>
  <c r="AX202"/>
  <c r="AZ311"/>
  <c r="AV311"/>
  <c r="AY311"/>
  <c r="AU311"/>
  <c r="BB311"/>
  <c r="AX311"/>
  <c r="BA311"/>
  <c r="AW311"/>
  <c r="BC233"/>
  <c r="AY233"/>
  <c r="AU233"/>
  <c r="BD233"/>
  <c r="AZ233"/>
  <c r="AV233"/>
  <c r="BE233"/>
  <c r="BA233"/>
  <c r="AW233"/>
  <c r="BF233"/>
  <c r="BB233"/>
  <c r="AX233"/>
  <c r="AV296"/>
  <c r="AU296"/>
  <c r="AX296"/>
  <c r="AW296"/>
  <c r="AY217"/>
  <c r="AU217"/>
  <c r="AZ217"/>
  <c r="AV217"/>
  <c r="BA217"/>
  <c r="AW217"/>
  <c r="BB217"/>
  <c r="AX217"/>
  <c r="BD327"/>
  <c r="AZ327"/>
  <c r="AV327"/>
  <c r="BC327"/>
  <c r="AY327"/>
  <c r="AU327"/>
  <c r="BF327"/>
  <c r="BB327"/>
  <c r="AX327"/>
  <c r="BE327"/>
  <c r="BA327"/>
  <c r="AW327"/>
  <c r="AX15"/>
  <c r="AV15"/>
  <c r="BA30"/>
  <c r="AW30"/>
  <c r="BB30"/>
  <c r="AX30"/>
  <c r="AY30"/>
  <c r="AU30"/>
  <c r="AZ30"/>
  <c r="AV30"/>
  <c r="AW108"/>
  <c r="AX108"/>
  <c r="AU108"/>
  <c r="AV108"/>
  <c r="BA123"/>
  <c r="AW123"/>
  <c r="BB123"/>
  <c r="AX123"/>
  <c r="AY123"/>
  <c r="AU123"/>
  <c r="AZ123"/>
  <c r="AV123"/>
  <c r="BF139"/>
  <c r="BB139"/>
  <c r="AX139"/>
  <c r="BE139"/>
  <c r="BA139"/>
  <c r="AW139"/>
  <c r="BD139"/>
  <c r="AZ139"/>
  <c r="AV139"/>
  <c r="BC139"/>
  <c r="AY139"/>
  <c r="AU139"/>
  <c r="AN297"/>
  <c r="AS297" s="1"/>
  <c r="AN203"/>
  <c r="AS203" s="1"/>
  <c r="AN109"/>
  <c r="AS109" s="1"/>
  <c r="AN391"/>
  <c r="AS391" s="1"/>
  <c r="AN218"/>
  <c r="AS218" s="1"/>
  <c r="AN124"/>
  <c r="AS124" s="1"/>
  <c r="AN312"/>
  <c r="AS312" s="1"/>
  <c r="M45" i="12" l="1"/>
  <c r="BL13"/>
  <c r="AV29"/>
  <c r="AU15" i="5"/>
  <c r="AU60" i="12"/>
  <c r="AN29"/>
  <c r="AU28"/>
  <c r="W61"/>
  <c r="AD61"/>
  <c r="DD60"/>
  <c r="CS60"/>
  <c r="CH60"/>
  <c r="BW60"/>
  <c r="AD45"/>
  <c r="AE45" s="1"/>
  <c r="W45"/>
  <c r="CS29"/>
  <c r="CH29"/>
  <c r="BW29"/>
  <c r="DD29"/>
  <c r="AF29"/>
  <c r="DD44"/>
  <c r="CS44"/>
  <c r="CH44"/>
  <c r="BW44"/>
  <c r="W44"/>
  <c r="AD44"/>
  <c r="BC43"/>
  <c r="BK43"/>
  <c r="AU43"/>
  <c r="DD28"/>
  <c r="CS28"/>
  <c r="CH28"/>
  <c r="BW28"/>
  <c r="AU42"/>
  <c r="BD29"/>
  <c r="BD45"/>
  <c r="E31"/>
  <c r="F31"/>
  <c r="BD14"/>
  <c r="BD44"/>
  <c r="L46"/>
  <c r="N30"/>
  <c r="X30" s="1"/>
  <c r="AF30" s="1"/>
  <c r="E16"/>
  <c r="F16"/>
  <c r="N61"/>
  <c r="X61" s="1"/>
  <c r="AF61" s="1"/>
  <c r="N15"/>
  <c r="X15" s="1"/>
  <c r="AF15" s="1"/>
  <c r="L15"/>
  <c r="V15" s="1"/>
  <c r="AD15" s="1"/>
  <c r="N46"/>
  <c r="X46" s="1"/>
  <c r="AF46" s="1"/>
  <c r="L30"/>
  <c r="V30" s="1"/>
  <c r="AD30" s="1"/>
  <c r="BB45"/>
  <c r="AL45"/>
  <c r="AM45" s="1"/>
  <c r="BC45"/>
  <c r="N309" i="5"/>
  <c r="P309"/>
  <c r="I309"/>
  <c r="L309"/>
  <c r="O309"/>
  <c r="J309"/>
  <c r="M309"/>
  <c r="K309"/>
  <c r="J30"/>
  <c r="N30"/>
  <c r="P30"/>
  <c r="K30"/>
  <c r="L30"/>
  <c r="M30"/>
  <c r="I30"/>
  <c r="O30"/>
  <c r="N341"/>
  <c r="R341"/>
  <c r="I341"/>
  <c r="Q341"/>
  <c r="L341"/>
  <c r="T341"/>
  <c r="O341"/>
  <c r="W341"/>
  <c r="J341"/>
  <c r="V341"/>
  <c r="X341"/>
  <c r="M341"/>
  <c r="U341"/>
  <c r="P341"/>
  <c r="K341"/>
  <c r="S341"/>
  <c r="I248"/>
  <c r="S248"/>
  <c r="W248"/>
  <c r="L248"/>
  <c r="T248"/>
  <c r="M248"/>
  <c r="O248"/>
  <c r="U248"/>
  <c r="X248"/>
  <c r="P248"/>
  <c r="K248"/>
  <c r="Q248"/>
  <c r="N248"/>
  <c r="R248"/>
  <c r="J248"/>
  <c r="V248"/>
  <c r="J15"/>
  <c r="K15"/>
  <c r="L15"/>
  <c r="J325"/>
  <c r="N325"/>
  <c r="I325"/>
  <c r="Q325"/>
  <c r="P325"/>
  <c r="O325"/>
  <c r="R325"/>
  <c r="T325"/>
  <c r="M325"/>
  <c r="L325"/>
  <c r="K325"/>
  <c r="S325"/>
  <c r="N402"/>
  <c r="P402"/>
  <c r="M402"/>
  <c r="O402"/>
  <c r="J402"/>
  <c r="I402"/>
  <c r="K402"/>
  <c r="L402"/>
  <c r="O216"/>
  <c r="I216"/>
  <c r="P216"/>
  <c r="K216"/>
  <c r="L216"/>
  <c r="M216"/>
  <c r="N216"/>
  <c r="J216"/>
  <c r="J201"/>
  <c r="K201"/>
  <c r="L201"/>
  <c r="I201"/>
  <c r="N434"/>
  <c r="R434"/>
  <c r="U434"/>
  <c r="M434"/>
  <c r="L434"/>
  <c r="W434"/>
  <c r="O434"/>
  <c r="P434"/>
  <c r="J434"/>
  <c r="V434"/>
  <c r="Q434"/>
  <c r="I434"/>
  <c r="T434"/>
  <c r="S434"/>
  <c r="K434"/>
  <c r="X434"/>
  <c r="J108"/>
  <c r="K108"/>
  <c r="L108"/>
  <c r="I108"/>
  <c r="N139"/>
  <c r="R139"/>
  <c r="J139"/>
  <c r="P139"/>
  <c r="S139"/>
  <c r="K139"/>
  <c r="M139"/>
  <c r="T139"/>
  <c r="L139"/>
  <c r="O139"/>
  <c r="Q139"/>
  <c r="I139"/>
  <c r="J123"/>
  <c r="N123"/>
  <c r="P123"/>
  <c r="K123"/>
  <c r="L123"/>
  <c r="I123"/>
  <c r="O123"/>
  <c r="M123"/>
  <c r="J387"/>
  <c r="I387"/>
  <c r="L387"/>
  <c r="K387"/>
  <c r="J232"/>
  <c r="L232"/>
  <c r="T232"/>
  <c r="M232"/>
  <c r="K232"/>
  <c r="S232"/>
  <c r="P232"/>
  <c r="I232"/>
  <c r="Q232"/>
  <c r="O232"/>
  <c r="R232"/>
  <c r="N232"/>
  <c r="J294"/>
  <c r="L294"/>
  <c r="I294"/>
  <c r="K294"/>
  <c r="J418"/>
  <c r="N418"/>
  <c r="K418"/>
  <c r="S418"/>
  <c r="P418"/>
  <c r="I418"/>
  <c r="Q418"/>
  <c r="R418"/>
  <c r="O418"/>
  <c r="L418"/>
  <c r="T418"/>
  <c r="M418"/>
  <c r="BU13" i="12"/>
  <c r="CF13"/>
  <c r="BJ13"/>
  <c r="CR28"/>
  <c r="BK27"/>
  <c r="BJ28"/>
  <c r="BK12"/>
  <c r="CR12"/>
  <c r="CR27"/>
  <c r="AT14"/>
  <c r="AT29"/>
  <c r="BU29"/>
  <c r="CF60"/>
  <c r="DB60"/>
  <c r="CQ60"/>
  <c r="CH13"/>
  <c r="CS13"/>
  <c r="DD13"/>
  <c r="CG42"/>
  <c r="DC42"/>
  <c r="CR42"/>
  <c r="CG59"/>
  <c r="DC59"/>
  <c r="CR59"/>
  <c r="CF14"/>
  <c r="DB14"/>
  <c r="CQ14"/>
  <c r="CG13"/>
  <c r="CR13"/>
  <c r="DC13"/>
  <c r="CF29"/>
  <c r="DB29"/>
  <c r="CQ29"/>
  <c r="BW13"/>
  <c r="M30"/>
  <c r="M15"/>
  <c r="M44"/>
  <c r="BP16" i="6"/>
  <c r="G16" i="12" s="1"/>
  <c r="BJ60"/>
  <c r="BU60"/>
  <c r="BK42"/>
  <c r="BV42"/>
  <c r="BK13"/>
  <c r="BV13"/>
  <c r="BK59"/>
  <c r="BV59"/>
  <c r="BJ14"/>
  <c r="BU14"/>
  <c r="BL60"/>
  <c r="AU14"/>
  <c r="AV14"/>
  <c r="AN14"/>
  <c r="BP31" i="6"/>
  <c r="G31" i="12" s="1"/>
  <c r="L31" s="1"/>
  <c r="V31" s="1"/>
  <c r="AD31" s="1"/>
  <c r="AV45"/>
  <c r="AN45"/>
  <c r="AU45"/>
  <c r="AT45"/>
  <c r="AV44"/>
  <c r="AN44"/>
  <c r="AY406" i="5"/>
  <c r="AU406"/>
  <c r="AX406"/>
  <c r="AV406"/>
  <c r="BA406"/>
  <c r="AW406"/>
  <c r="BB406"/>
  <c r="AZ406"/>
  <c r="AV391"/>
  <c r="AU391"/>
  <c r="AX391"/>
  <c r="AW391"/>
  <c r="AU203"/>
  <c r="AV203"/>
  <c r="AW203"/>
  <c r="AX203"/>
  <c r="AZ312"/>
  <c r="AV312"/>
  <c r="AY312"/>
  <c r="AU312"/>
  <c r="BB312"/>
  <c r="AX312"/>
  <c r="BA312"/>
  <c r="AW312"/>
  <c r="AY218"/>
  <c r="AU218"/>
  <c r="AZ218"/>
  <c r="AV218"/>
  <c r="BA218"/>
  <c r="AW218"/>
  <c r="BB218"/>
  <c r="AX218"/>
  <c r="AV297"/>
  <c r="AU297"/>
  <c r="AX297"/>
  <c r="AW297"/>
  <c r="AW109"/>
  <c r="AX109"/>
  <c r="AU109"/>
  <c r="AV109"/>
  <c r="BA124"/>
  <c r="AW124"/>
  <c r="BB124"/>
  <c r="AX124"/>
  <c r="AY124"/>
  <c r="AU124"/>
  <c r="AZ124"/>
  <c r="AV124"/>
  <c r="CS45" i="12" l="1"/>
  <c r="CH45"/>
  <c r="BW45"/>
  <c r="DD45"/>
  <c r="DD46"/>
  <c r="CS46"/>
  <c r="CH46"/>
  <c r="BW46"/>
  <c r="M46"/>
  <c r="V46"/>
  <c r="AL46" s="1"/>
  <c r="AM46" s="1"/>
  <c r="AL31"/>
  <c r="AM31" s="1"/>
  <c r="W31"/>
  <c r="BC31" s="1"/>
  <c r="BB31"/>
  <c r="AE31"/>
  <c r="BD46"/>
  <c r="BD15"/>
  <c r="BD30"/>
  <c r="N16"/>
  <c r="X16" s="1"/>
  <c r="AE30"/>
  <c r="AL30"/>
  <c r="AM30" s="1"/>
  <c r="BB30"/>
  <c r="W30"/>
  <c r="BC30" s="1"/>
  <c r="AL15"/>
  <c r="AM15" s="1"/>
  <c r="W15"/>
  <c r="BC15" s="1"/>
  <c r="BB15"/>
  <c r="AE15"/>
  <c r="BD61"/>
  <c r="L16"/>
  <c r="V16" s="1"/>
  <c r="N31"/>
  <c r="X31" s="1"/>
  <c r="BB44"/>
  <c r="AL44"/>
  <c r="AM44" s="1"/>
  <c r="AE44"/>
  <c r="BC44"/>
  <c r="BB46"/>
  <c r="J388" i="5"/>
  <c r="I388"/>
  <c r="L388"/>
  <c r="K388"/>
  <c r="P217"/>
  <c r="L217"/>
  <c r="O217"/>
  <c r="M217"/>
  <c r="K217"/>
  <c r="I217"/>
  <c r="J217"/>
  <c r="N217"/>
  <c r="J419"/>
  <c r="N419"/>
  <c r="K419"/>
  <c r="S419"/>
  <c r="M419"/>
  <c r="L419"/>
  <c r="R419"/>
  <c r="T419"/>
  <c r="O419"/>
  <c r="I419"/>
  <c r="Q419"/>
  <c r="P419"/>
  <c r="N435"/>
  <c r="R435"/>
  <c r="Q435"/>
  <c r="I435"/>
  <c r="T435"/>
  <c r="S435"/>
  <c r="K435"/>
  <c r="X435"/>
  <c r="J435"/>
  <c r="V435"/>
  <c r="U435"/>
  <c r="M435"/>
  <c r="L435"/>
  <c r="W435"/>
  <c r="O435"/>
  <c r="P435"/>
  <c r="J403"/>
  <c r="I403"/>
  <c r="L403"/>
  <c r="O403"/>
  <c r="N403"/>
  <c r="P403"/>
  <c r="M403"/>
  <c r="K403"/>
  <c r="J326"/>
  <c r="N326"/>
  <c r="I326"/>
  <c r="Q326"/>
  <c r="K326"/>
  <c r="S326"/>
  <c r="P326"/>
  <c r="R326"/>
  <c r="M326"/>
  <c r="T326"/>
  <c r="O326"/>
  <c r="L326"/>
  <c r="J233"/>
  <c r="L233"/>
  <c r="T233"/>
  <c r="O233"/>
  <c r="I233"/>
  <c r="Q233"/>
  <c r="P233"/>
  <c r="K233"/>
  <c r="S233"/>
  <c r="M233"/>
  <c r="N233"/>
  <c r="R233"/>
  <c r="J202"/>
  <c r="I202"/>
  <c r="K202"/>
  <c r="L202"/>
  <c r="J295"/>
  <c r="L295"/>
  <c r="I295"/>
  <c r="K295"/>
  <c r="N310"/>
  <c r="M310"/>
  <c r="O310"/>
  <c r="J310"/>
  <c r="P310"/>
  <c r="I310"/>
  <c r="K310"/>
  <c r="L310"/>
  <c r="K109"/>
  <c r="I109"/>
  <c r="L109"/>
  <c r="J109"/>
  <c r="J342"/>
  <c r="R342"/>
  <c r="M342"/>
  <c r="U342"/>
  <c r="K342"/>
  <c r="S342"/>
  <c r="L342"/>
  <c r="T342"/>
  <c r="N342"/>
  <c r="V342"/>
  <c r="I342"/>
  <c r="Q342"/>
  <c r="X342"/>
  <c r="O342"/>
  <c r="W342"/>
  <c r="P342"/>
  <c r="J124"/>
  <c r="N124"/>
  <c r="O124"/>
  <c r="P124"/>
  <c r="M124"/>
  <c r="K124"/>
  <c r="L124"/>
  <c r="I124"/>
  <c r="CG28" i="12"/>
  <c r="BK28"/>
  <c r="DC28"/>
  <c r="AT44"/>
  <c r="BV28"/>
  <c r="AT15"/>
  <c r="AT30"/>
  <c r="DB30" s="1"/>
  <c r="CH16"/>
  <c r="CF45"/>
  <c r="DB45"/>
  <c r="CQ45"/>
  <c r="CH14"/>
  <c r="CS14"/>
  <c r="DD14"/>
  <c r="CG60"/>
  <c r="DC60"/>
  <c r="CR60"/>
  <c r="DD16"/>
  <c r="CG14"/>
  <c r="DC14"/>
  <c r="CR14"/>
  <c r="CG29"/>
  <c r="DC29"/>
  <c r="CR29"/>
  <c r="BK29"/>
  <c r="BV29"/>
  <c r="AU29"/>
  <c r="M31"/>
  <c r="BJ31"/>
  <c r="M61"/>
  <c r="BL44"/>
  <c r="BJ45"/>
  <c r="BU45"/>
  <c r="BJ44"/>
  <c r="BW16"/>
  <c r="BK14"/>
  <c r="BV14"/>
  <c r="BL45"/>
  <c r="BL14"/>
  <c r="BW14"/>
  <c r="BK60"/>
  <c r="BV60"/>
  <c r="AN15"/>
  <c r="AV15"/>
  <c r="AN16"/>
  <c r="AN30"/>
  <c r="AV30"/>
  <c r="DD30" s="1"/>
  <c r="AV61"/>
  <c r="AN61"/>
  <c r="AT46"/>
  <c r="AV46"/>
  <c r="AN46"/>
  <c r="Q3" i="4"/>
  <c r="U3" s="1"/>
  <c r="Y3" s="1"/>
  <c r="AC3" s="1"/>
  <c r="AG3" s="1"/>
  <c r="AK3" s="1"/>
  <c r="AO3" s="1"/>
  <c r="P3"/>
  <c r="T3" s="1"/>
  <c r="X3" s="1"/>
  <c r="AB3" s="1"/>
  <c r="AF3" s="1"/>
  <c r="AJ3" s="1"/>
  <c r="AN3" s="1"/>
  <c r="O3"/>
  <c r="S3" s="1"/>
  <c r="W3" s="1"/>
  <c r="AA3" s="1"/>
  <c r="AE3" s="1"/>
  <c r="AI3" s="1"/>
  <c r="AM3" s="1"/>
  <c r="N3"/>
  <c r="R3" s="1"/>
  <c r="V3" s="1"/>
  <c r="Z3" s="1"/>
  <c r="AD3" s="1"/>
  <c r="AH3" s="1"/>
  <c r="AL3" s="1"/>
  <c r="EO3"/>
  <c r="ET3" s="1"/>
  <c r="EN3"/>
  <c r="ES3" s="1"/>
  <c r="EQ3"/>
  <c r="EV3" s="1"/>
  <c r="EP3"/>
  <c r="GH3"/>
  <c r="GM3" s="1"/>
  <c r="GQ3" s="1"/>
  <c r="GU3" s="1"/>
  <c r="GY3" s="1"/>
  <c r="HC3" s="1"/>
  <c r="HG3" s="1"/>
  <c r="HK3" s="1"/>
  <c r="HO3" s="1"/>
  <c r="GG3"/>
  <c r="GL3" s="1"/>
  <c r="GP3" s="1"/>
  <c r="GT3" s="1"/>
  <c r="GX3" s="1"/>
  <c r="HB3" s="1"/>
  <c r="HF3" s="1"/>
  <c r="HJ3" s="1"/>
  <c r="HN3" s="1"/>
  <c r="GJ3"/>
  <c r="GO3" s="1"/>
  <c r="GS3" s="1"/>
  <c r="GW3" s="1"/>
  <c r="HA3" s="1"/>
  <c r="HE3" s="1"/>
  <c r="HI3" s="1"/>
  <c r="HM3" s="1"/>
  <c r="HQ3" s="1"/>
  <c r="GI3"/>
  <c r="GN3" s="1"/>
  <c r="GR3" s="1"/>
  <c r="GV3" s="1"/>
  <c r="GZ3" s="1"/>
  <c r="HD3" s="1"/>
  <c r="HH3" s="1"/>
  <c r="HL3" s="1"/>
  <c r="HP3" s="1"/>
  <c r="ER3"/>
  <c r="GK3" s="1"/>
  <c r="EU3"/>
  <c r="BU15" i="12" l="1"/>
  <c r="AU30"/>
  <c r="BU30"/>
  <c r="CQ30"/>
  <c r="CS31"/>
  <c r="CH31"/>
  <c r="BW31"/>
  <c r="DD31"/>
  <c r="AF31"/>
  <c r="CS61"/>
  <c r="CH61"/>
  <c r="BW61"/>
  <c r="DD61"/>
  <c r="CS30"/>
  <c r="CH30"/>
  <c r="BW30"/>
  <c r="BJ16"/>
  <c r="AD16"/>
  <c r="AE16" s="1"/>
  <c r="BL16"/>
  <c r="AF16"/>
  <c r="W46"/>
  <c r="BC46" s="1"/>
  <c r="AD46"/>
  <c r="AE46" s="1"/>
  <c r="AV16"/>
  <c r="AU15"/>
  <c r="BJ30"/>
  <c r="BJ15"/>
  <c r="CF30"/>
  <c r="AU44"/>
  <c r="M16"/>
  <c r="CQ15"/>
  <c r="CF44"/>
  <c r="DB15"/>
  <c r="CF15"/>
  <c r="BD31"/>
  <c r="BD16"/>
  <c r="BB16"/>
  <c r="W16"/>
  <c r="BC16" s="1"/>
  <c r="AL16"/>
  <c r="AM16" s="1"/>
  <c r="BB61"/>
  <c r="CF61" s="1"/>
  <c r="AL61"/>
  <c r="AM61" s="1"/>
  <c r="BC61"/>
  <c r="CG61" s="1"/>
  <c r="AE61"/>
  <c r="DB61"/>
  <c r="J203" i="5"/>
  <c r="I203"/>
  <c r="K203"/>
  <c r="L203"/>
  <c r="J404"/>
  <c r="K404"/>
  <c r="M404"/>
  <c r="P404"/>
  <c r="N404"/>
  <c r="O404"/>
  <c r="L404"/>
  <c r="I404"/>
  <c r="J296"/>
  <c r="K296"/>
  <c r="L296"/>
  <c r="I296"/>
  <c r="J327"/>
  <c r="N327"/>
  <c r="T327"/>
  <c r="M327"/>
  <c r="L327"/>
  <c r="K327"/>
  <c r="S327"/>
  <c r="R327"/>
  <c r="I327"/>
  <c r="Q327"/>
  <c r="P327"/>
  <c r="O327"/>
  <c r="N311"/>
  <c r="P311"/>
  <c r="I311"/>
  <c r="L311"/>
  <c r="O311"/>
  <c r="J311"/>
  <c r="M311"/>
  <c r="K311"/>
  <c r="P218"/>
  <c r="K218"/>
  <c r="L218"/>
  <c r="M218"/>
  <c r="O218"/>
  <c r="I218"/>
  <c r="N218"/>
  <c r="J218"/>
  <c r="J436"/>
  <c r="R436"/>
  <c r="Q436"/>
  <c r="I436"/>
  <c r="T436"/>
  <c r="S436"/>
  <c r="K436"/>
  <c r="X436"/>
  <c r="N436"/>
  <c r="V436"/>
  <c r="U436"/>
  <c r="M436"/>
  <c r="L436"/>
  <c r="W436"/>
  <c r="O436"/>
  <c r="P436"/>
  <c r="J389"/>
  <c r="I389"/>
  <c r="L389"/>
  <c r="K389"/>
  <c r="J420"/>
  <c r="N420"/>
  <c r="O420"/>
  <c r="L420"/>
  <c r="T420"/>
  <c r="M420"/>
  <c r="R420"/>
  <c r="K420"/>
  <c r="S420"/>
  <c r="P420"/>
  <c r="I420"/>
  <c r="Q420"/>
  <c r="CG44" i="12"/>
  <c r="BU44"/>
  <c r="CQ44"/>
  <c r="BU16"/>
  <c r="AU61"/>
  <c r="CS16"/>
  <c r="DB44"/>
  <c r="BU31"/>
  <c r="AT61"/>
  <c r="AT16"/>
  <c r="AT31"/>
  <c r="DC44"/>
  <c r="CF46"/>
  <c r="DB46"/>
  <c r="CQ46"/>
  <c r="CG45"/>
  <c r="DC45"/>
  <c r="CR45"/>
  <c r="CH15"/>
  <c r="DD15"/>
  <c r="CS15"/>
  <c r="CG15"/>
  <c r="CR15"/>
  <c r="DC15"/>
  <c r="CG30"/>
  <c r="CR30"/>
  <c r="DC30"/>
  <c r="CF16"/>
  <c r="DB16"/>
  <c r="CQ16"/>
  <c r="CF31"/>
  <c r="DB31"/>
  <c r="CQ31"/>
  <c r="BV31"/>
  <c r="BL46"/>
  <c r="BV61"/>
  <c r="BJ46"/>
  <c r="BU46"/>
  <c r="BL31"/>
  <c r="BK45"/>
  <c r="BV45"/>
  <c r="BK30"/>
  <c r="BV30"/>
  <c r="BL15"/>
  <c r="BW15"/>
  <c r="BJ61"/>
  <c r="BL61"/>
  <c r="BL30"/>
  <c r="BK44"/>
  <c r="BV44"/>
  <c r="BK15"/>
  <c r="BV15"/>
  <c r="AN31"/>
  <c r="AV31"/>
  <c r="AU46" l="1"/>
  <c r="DC61"/>
  <c r="BU61"/>
  <c r="BK61"/>
  <c r="CR61"/>
  <c r="CQ61"/>
  <c r="CR44"/>
  <c r="N312" i="5"/>
  <c r="P312"/>
  <c r="I312"/>
  <c r="K312"/>
  <c r="L312"/>
  <c r="J312"/>
  <c r="M312"/>
  <c r="O312"/>
  <c r="J421"/>
  <c r="R421"/>
  <c r="K421"/>
  <c r="S421"/>
  <c r="M421"/>
  <c r="L421"/>
  <c r="N421"/>
  <c r="T421"/>
  <c r="O421"/>
  <c r="I421"/>
  <c r="Q421"/>
  <c r="P421"/>
  <c r="J390"/>
  <c r="L390"/>
  <c r="K390"/>
  <c r="I390"/>
  <c r="N405"/>
  <c r="O405"/>
  <c r="L405"/>
  <c r="I405"/>
  <c r="J405"/>
  <c r="K405"/>
  <c r="M405"/>
  <c r="P405"/>
  <c r="J297"/>
  <c r="L297"/>
  <c r="I297"/>
  <c r="K297"/>
  <c r="BK31" i="12"/>
  <c r="AU31"/>
  <c r="CG46"/>
  <c r="DC46"/>
  <c r="CR46"/>
  <c r="CG16"/>
  <c r="DC16"/>
  <c r="CR16"/>
  <c r="CG31"/>
  <c r="DC31"/>
  <c r="CR31"/>
  <c r="BK16"/>
  <c r="BV16"/>
  <c r="AU16"/>
  <c r="BK46"/>
  <c r="BV46"/>
  <c r="J391" i="5" l="1"/>
  <c r="I391"/>
  <c r="L391"/>
  <c r="K391"/>
  <c r="J406"/>
  <c r="K406"/>
  <c r="M406"/>
  <c r="P406"/>
  <c r="O406"/>
  <c r="I406"/>
  <c r="N406"/>
  <c r="L406"/>
  <c r="B5" i="9" l="1"/>
  <c r="B61" s="1"/>
  <c r="D5" l="1"/>
  <c r="G5" s="1"/>
  <c r="K6" s="1"/>
  <c r="G6" s="1"/>
  <c r="B47"/>
  <c r="C47" s="1"/>
  <c r="E61"/>
  <c r="C61"/>
  <c r="B33"/>
  <c r="C33" s="1"/>
  <c r="E33" s="1"/>
  <c r="E34" s="1"/>
  <c r="E35" s="1"/>
  <c r="E36" s="1"/>
  <c r="E37" s="1"/>
  <c r="E38" s="1"/>
  <c r="E39" s="1"/>
  <c r="E40" s="1"/>
  <c r="E41" s="1"/>
  <c r="E47"/>
  <c r="F47" s="1"/>
  <c r="F48" s="1"/>
  <c r="F49" s="1"/>
  <c r="F50" s="1"/>
  <c r="F51" s="1"/>
  <c r="F52" s="1"/>
  <c r="F53" s="1"/>
  <c r="F54" s="1"/>
  <c r="F55" s="1"/>
  <c r="L6" l="1"/>
  <c r="M6"/>
  <c r="N6"/>
  <c r="H5"/>
  <c r="F33"/>
  <c r="Y33"/>
  <c r="O7"/>
  <c r="M7"/>
  <c r="L7"/>
  <c r="N7"/>
  <c r="Y34"/>
  <c r="K7"/>
  <c r="G7" s="1"/>
  <c r="P8" s="1"/>
  <c r="H6"/>
  <c r="X33"/>
  <c r="X34" l="1"/>
  <c r="Z34" s="1"/>
  <c r="H7"/>
  <c r="L8"/>
  <c r="O8"/>
  <c r="M8"/>
  <c r="X35"/>
  <c r="Y35"/>
  <c r="K8"/>
  <c r="G8" s="1"/>
  <c r="O9" s="1"/>
  <c r="N8"/>
  <c r="Z33"/>
  <c r="F34"/>
  <c r="F35" s="1"/>
  <c r="F36" s="1"/>
  <c r="F37" s="1"/>
  <c r="F38" s="1"/>
  <c r="F39" s="1"/>
  <c r="F40" s="1"/>
  <c r="F41" s="1"/>
  <c r="X36" l="1"/>
  <c r="Y36"/>
  <c r="K9"/>
  <c r="G9" s="1"/>
  <c r="L10" s="1"/>
  <c r="P9"/>
  <c r="H8"/>
  <c r="L9"/>
  <c r="N9"/>
  <c r="Z35"/>
  <c r="Q9"/>
  <c r="M9"/>
  <c r="P10" l="1"/>
  <c r="O10"/>
  <c r="R10"/>
  <c r="Z36"/>
  <c r="H9"/>
  <c r="M10"/>
  <c r="N10"/>
  <c r="X37"/>
  <c r="Y37"/>
  <c r="Z37" s="1"/>
  <c r="K10"/>
  <c r="G10" s="1"/>
  <c r="Q10"/>
  <c r="X38" l="1"/>
  <c r="Y38"/>
  <c r="K11"/>
  <c r="G11" s="1"/>
  <c r="N12" s="1"/>
  <c r="P11"/>
  <c r="O11"/>
  <c r="R11"/>
  <c r="Q11"/>
  <c r="H10"/>
  <c r="N11"/>
  <c r="L11"/>
  <c r="M11"/>
  <c r="S11"/>
  <c r="Q12" l="1"/>
  <c r="P12"/>
  <c r="R12"/>
  <c r="O12"/>
  <c r="Z38"/>
  <c r="M12"/>
  <c r="T12"/>
  <c r="H11"/>
  <c r="X39"/>
  <c r="Y39"/>
  <c r="K12"/>
  <c r="G12" s="1"/>
  <c r="M13" s="1"/>
  <c r="S12"/>
  <c r="L12"/>
  <c r="Z39" l="1"/>
  <c r="T13"/>
  <c r="X40"/>
  <c r="Y40"/>
  <c r="K13"/>
  <c r="G13" s="1"/>
  <c r="S13"/>
  <c r="R13"/>
  <c r="Q13"/>
  <c r="N13"/>
  <c r="O13"/>
  <c r="U13"/>
  <c r="H12"/>
  <c r="L13"/>
  <c r="P13"/>
  <c r="Z40" l="1"/>
  <c r="X41"/>
  <c r="Y41"/>
  <c r="Z41" s="1"/>
  <c r="H13"/>
  <c r="I98" i="13" l="1"/>
  <c r="I97"/>
  <c r="H96" l="1"/>
  <c r="K96" l="1"/>
  <c r="J96"/>
  <c r="M96" s="1"/>
  <c r="I96"/>
  <c r="L96" s="1"/>
  <c r="O74" i="1"/>
  <c r="B83" i="2" s="1"/>
  <c r="M74" i="1"/>
  <c r="N73"/>
  <c r="M73" s="1"/>
  <c r="L73" s="1"/>
  <c r="O73" s="1"/>
  <c r="E69" i="4" l="1"/>
  <c r="B73" i="2"/>
  <c r="N72" i="1"/>
  <c r="M72" s="1"/>
  <c r="L72" s="1"/>
  <c r="O72" s="1"/>
  <c r="N74"/>
  <c r="E82" i="4"/>
  <c r="AD83" i="2"/>
  <c r="P83"/>
  <c r="C83"/>
  <c r="W83"/>
  <c r="I83"/>
  <c r="N82" i="4" l="1"/>
  <c r="Z82"/>
  <c r="V82"/>
  <c r="AL82"/>
  <c r="AX82"/>
  <c r="J82"/>
  <c r="CU82"/>
  <c r="F82"/>
  <c r="R82"/>
  <c r="AH82"/>
  <c r="AD82"/>
  <c r="EN82"/>
  <c r="GG82"/>
  <c r="E84"/>
  <c r="E85"/>
  <c r="E86"/>
  <c r="E88"/>
  <c r="E89"/>
  <c r="E90"/>
  <c r="E92"/>
  <c r="E93"/>
  <c r="E94"/>
  <c r="E83"/>
  <c r="E87"/>
  <c r="E91"/>
  <c r="E56"/>
  <c r="B63" i="2"/>
  <c r="N71" i="1"/>
  <c r="M71" s="1"/>
  <c r="L71" s="1"/>
  <c r="O71" s="1"/>
  <c r="Z69" i="4"/>
  <c r="AL69"/>
  <c r="R69"/>
  <c r="N69"/>
  <c r="AH69"/>
  <c r="V69"/>
  <c r="AD69"/>
  <c r="J69"/>
  <c r="AQ69" s="1"/>
  <c r="EN69"/>
  <c r="AX69"/>
  <c r="CU69"/>
  <c r="GG69"/>
  <c r="F69"/>
  <c r="E75"/>
  <c r="E80"/>
  <c r="E81"/>
  <c r="E79"/>
  <c r="E71"/>
  <c r="E74"/>
  <c r="E78"/>
  <c r="E72"/>
  <c r="E76"/>
  <c r="E77"/>
  <c r="E73"/>
  <c r="E70"/>
  <c r="AE83" i="2"/>
  <c r="Q83"/>
  <c r="X83"/>
  <c r="J83"/>
  <c r="P73"/>
  <c r="AD73"/>
  <c r="I73"/>
  <c r="W73"/>
  <c r="C73"/>
  <c r="B74"/>
  <c r="J73" i="1"/>
  <c r="R76" i="4" l="1"/>
  <c r="AD76"/>
  <c r="N76"/>
  <c r="Z76"/>
  <c r="J76"/>
  <c r="AL76"/>
  <c r="V76"/>
  <c r="AH76"/>
  <c r="CU76"/>
  <c r="EN76"/>
  <c r="GG76"/>
  <c r="AX76"/>
  <c r="F76"/>
  <c r="E43"/>
  <c r="N70" i="1"/>
  <c r="M70" s="1"/>
  <c r="L70" s="1"/>
  <c r="O70" s="1"/>
  <c r="B48" i="2"/>
  <c r="AD56" i="4"/>
  <c r="N56"/>
  <c r="Z56"/>
  <c r="V56"/>
  <c r="AL56"/>
  <c r="R56"/>
  <c r="AH56"/>
  <c r="J56"/>
  <c r="EN56"/>
  <c r="CU56"/>
  <c r="AX56"/>
  <c r="GG56"/>
  <c r="F56"/>
  <c r="E58"/>
  <c r="E65"/>
  <c r="E57"/>
  <c r="E61"/>
  <c r="E66"/>
  <c r="E64"/>
  <c r="E67"/>
  <c r="E59"/>
  <c r="E62"/>
  <c r="E63"/>
  <c r="E60"/>
  <c r="E68"/>
  <c r="N91"/>
  <c r="Z91"/>
  <c r="AL91"/>
  <c r="V91"/>
  <c r="AH91"/>
  <c r="R91"/>
  <c r="AD91"/>
  <c r="GG91"/>
  <c r="EN91"/>
  <c r="J91"/>
  <c r="F91"/>
  <c r="CU91"/>
  <c r="AX91"/>
  <c r="AH83"/>
  <c r="R83"/>
  <c r="AL83"/>
  <c r="J83"/>
  <c r="EN83"/>
  <c r="V83"/>
  <c r="Z83"/>
  <c r="N83"/>
  <c r="AD83"/>
  <c r="AX83"/>
  <c r="F83"/>
  <c r="CU83"/>
  <c r="GG83"/>
  <c r="AH93"/>
  <c r="R93"/>
  <c r="AL93"/>
  <c r="V93"/>
  <c r="Z93"/>
  <c r="N93"/>
  <c r="AD93"/>
  <c r="J93"/>
  <c r="CU93"/>
  <c r="GG93"/>
  <c r="AX93"/>
  <c r="EN93"/>
  <c r="F93"/>
  <c r="AL90"/>
  <c r="R90"/>
  <c r="AH90"/>
  <c r="V90"/>
  <c r="AD90"/>
  <c r="N90"/>
  <c r="Z90"/>
  <c r="J90"/>
  <c r="CU90"/>
  <c r="AX90"/>
  <c r="GG90"/>
  <c r="EN90"/>
  <c r="F90"/>
  <c r="R88"/>
  <c r="AH88"/>
  <c r="V88"/>
  <c r="AL88"/>
  <c r="Z88"/>
  <c r="N88"/>
  <c r="AD88"/>
  <c r="J88"/>
  <c r="EN88"/>
  <c r="GG88"/>
  <c r="CU88"/>
  <c r="AX88"/>
  <c r="F88"/>
  <c r="N85"/>
  <c r="Z85"/>
  <c r="V85"/>
  <c r="AL85"/>
  <c r="AH85"/>
  <c r="R85"/>
  <c r="AD85"/>
  <c r="J85"/>
  <c r="AX85"/>
  <c r="CU85"/>
  <c r="EN85"/>
  <c r="GG85"/>
  <c r="F85"/>
  <c r="HF82"/>
  <c r="GT82"/>
  <c r="GP82"/>
  <c r="GL82"/>
  <c r="GX82"/>
  <c r="HJ82"/>
  <c r="HB82"/>
  <c r="HN82"/>
  <c r="DL82"/>
  <c r="DP82"/>
  <c r="DH82"/>
  <c r="EB82"/>
  <c r="DT82"/>
  <c r="DX82"/>
  <c r="DD82"/>
  <c r="CZ82"/>
  <c r="BO82"/>
  <c r="CA82"/>
  <c r="BG82"/>
  <c r="BK82"/>
  <c r="CI82"/>
  <c r="CE82"/>
  <c r="BS82"/>
  <c r="BW82"/>
  <c r="BC82"/>
  <c r="E7" i="8"/>
  <c r="C35" i="6"/>
  <c r="H95" i="13"/>
  <c r="AE73" i="2"/>
  <c r="X73"/>
  <c r="J73"/>
  <c r="Q73"/>
  <c r="AH73" i="4"/>
  <c r="AL73"/>
  <c r="V73"/>
  <c r="Z73"/>
  <c r="N73"/>
  <c r="AD73"/>
  <c r="R73"/>
  <c r="J73"/>
  <c r="EN73"/>
  <c r="GG73"/>
  <c r="CU73"/>
  <c r="AX73"/>
  <c r="F73"/>
  <c r="V78"/>
  <c r="AL78"/>
  <c r="R78"/>
  <c r="AD78"/>
  <c r="N78"/>
  <c r="Z78"/>
  <c r="AH78"/>
  <c r="J78"/>
  <c r="CU78"/>
  <c r="EN78"/>
  <c r="AX78"/>
  <c r="GG78"/>
  <c r="F78"/>
  <c r="AD71"/>
  <c r="AH71"/>
  <c r="R71"/>
  <c r="AL71"/>
  <c r="V71"/>
  <c r="Z71"/>
  <c r="N71"/>
  <c r="GG71"/>
  <c r="J71"/>
  <c r="EN71"/>
  <c r="AX71"/>
  <c r="CU71"/>
  <c r="F71"/>
  <c r="AH81"/>
  <c r="AD81"/>
  <c r="R81"/>
  <c r="AL81"/>
  <c r="V81"/>
  <c r="N81"/>
  <c r="Z81"/>
  <c r="J81"/>
  <c r="EN81"/>
  <c r="AX81"/>
  <c r="CU81"/>
  <c r="GG81"/>
  <c r="F81"/>
  <c r="AL75"/>
  <c r="V75"/>
  <c r="AH75"/>
  <c r="AD75"/>
  <c r="R75"/>
  <c r="Z75"/>
  <c r="N75"/>
  <c r="AX75"/>
  <c r="EN75"/>
  <c r="GG75"/>
  <c r="J75"/>
  <c r="CU75"/>
  <c r="F75"/>
  <c r="GP69"/>
  <c r="GX69"/>
  <c r="HB69"/>
  <c r="HJ69"/>
  <c r="HF69"/>
  <c r="GT69"/>
  <c r="HN69"/>
  <c r="GL69"/>
  <c r="BW69"/>
  <c r="CA69"/>
  <c r="CE69"/>
  <c r="CI69"/>
  <c r="BG69"/>
  <c r="BK69"/>
  <c r="BO69"/>
  <c r="BS69"/>
  <c r="BC69"/>
  <c r="P74" i="2"/>
  <c r="W74"/>
  <c r="I74"/>
  <c r="AD74"/>
  <c r="C74"/>
  <c r="B75"/>
  <c r="AH70" i="4"/>
  <c r="Z70"/>
  <c r="V70"/>
  <c r="N70"/>
  <c r="AD70"/>
  <c r="R70"/>
  <c r="AL70"/>
  <c r="CU70"/>
  <c r="GG70"/>
  <c r="J70"/>
  <c r="AX70"/>
  <c r="EN70"/>
  <c r="F70"/>
  <c r="AH77"/>
  <c r="AD77"/>
  <c r="N77"/>
  <c r="Z77"/>
  <c r="V77"/>
  <c r="AL77"/>
  <c r="R77"/>
  <c r="GG77"/>
  <c r="CU77"/>
  <c r="J77"/>
  <c r="AQ77" s="1"/>
  <c r="EN77"/>
  <c r="AX77"/>
  <c r="F77"/>
  <c r="Z72"/>
  <c r="AD72"/>
  <c r="AL72"/>
  <c r="N72"/>
  <c r="J72"/>
  <c r="R72"/>
  <c r="V72"/>
  <c r="AH72"/>
  <c r="CU72"/>
  <c r="AX72"/>
  <c r="EN72"/>
  <c r="GG72"/>
  <c r="F72"/>
  <c r="AH74"/>
  <c r="V74"/>
  <c r="AL74"/>
  <c r="Z74"/>
  <c r="N74"/>
  <c r="AD74"/>
  <c r="R74"/>
  <c r="EN74"/>
  <c r="CU74"/>
  <c r="AX74"/>
  <c r="GG74"/>
  <c r="J74"/>
  <c r="AQ74" s="1"/>
  <c r="F74"/>
  <c r="Z79"/>
  <c r="V79"/>
  <c r="N79"/>
  <c r="AH79"/>
  <c r="J79"/>
  <c r="R79"/>
  <c r="AL79"/>
  <c r="AD79"/>
  <c r="GG79"/>
  <c r="AX79"/>
  <c r="CU79"/>
  <c r="EN79"/>
  <c r="F79"/>
  <c r="AD80"/>
  <c r="R80"/>
  <c r="AH80"/>
  <c r="AL80"/>
  <c r="V80"/>
  <c r="Z80"/>
  <c r="N80"/>
  <c r="AX80"/>
  <c r="GG80"/>
  <c r="J80"/>
  <c r="AQ80" s="1"/>
  <c r="EN80"/>
  <c r="CU80"/>
  <c r="F80"/>
  <c r="AA69"/>
  <c r="AM69"/>
  <c r="W69"/>
  <c r="S69"/>
  <c r="AI69"/>
  <c r="AE69"/>
  <c r="O69"/>
  <c r="K69"/>
  <c r="GH69"/>
  <c r="CV69"/>
  <c r="AY69"/>
  <c r="EO69"/>
  <c r="DD69"/>
  <c r="DL69"/>
  <c r="DX69"/>
  <c r="DP69"/>
  <c r="DH69"/>
  <c r="DT69"/>
  <c r="EB69"/>
  <c r="CZ69"/>
  <c r="FU69"/>
  <c r="EW69"/>
  <c r="FE69"/>
  <c r="ES69"/>
  <c r="FQ69"/>
  <c r="FI69"/>
  <c r="FA69"/>
  <c r="FM69"/>
  <c r="P63" i="2"/>
  <c r="W63"/>
  <c r="C63"/>
  <c r="I63"/>
  <c r="AD63"/>
  <c r="B64"/>
  <c r="AD87" i="4"/>
  <c r="N87"/>
  <c r="AH87"/>
  <c r="R87"/>
  <c r="AL87"/>
  <c r="V87"/>
  <c r="Z87"/>
  <c r="EN87"/>
  <c r="F87"/>
  <c r="GG87"/>
  <c r="CU87"/>
  <c r="J87"/>
  <c r="AX87"/>
  <c r="AD94"/>
  <c r="AH94"/>
  <c r="R94"/>
  <c r="AL94"/>
  <c r="V94"/>
  <c r="Z94"/>
  <c r="N94"/>
  <c r="J94"/>
  <c r="EN94"/>
  <c r="GG94"/>
  <c r="AX94"/>
  <c r="CU94"/>
  <c r="F94"/>
  <c r="AH92"/>
  <c r="R92"/>
  <c r="AL92"/>
  <c r="V92"/>
  <c r="Z92"/>
  <c r="N92"/>
  <c r="AD92"/>
  <c r="EN92"/>
  <c r="GG92"/>
  <c r="AX92"/>
  <c r="J92"/>
  <c r="CU92"/>
  <c r="F92"/>
  <c r="Z89"/>
  <c r="N89"/>
  <c r="AD89"/>
  <c r="AH89"/>
  <c r="R89"/>
  <c r="AL89"/>
  <c r="V89"/>
  <c r="AX89"/>
  <c r="EN89"/>
  <c r="J89"/>
  <c r="CU89"/>
  <c r="GG89"/>
  <c r="F89"/>
  <c r="Z86"/>
  <c r="N86"/>
  <c r="AD86"/>
  <c r="AH86"/>
  <c r="R86"/>
  <c r="AL86"/>
  <c r="V86"/>
  <c r="CU86"/>
  <c r="GG86"/>
  <c r="AX86"/>
  <c r="J86"/>
  <c r="AQ86" s="1"/>
  <c r="EN86"/>
  <c r="F86"/>
  <c r="AL84"/>
  <c r="V84"/>
  <c r="AH84"/>
  <c r="R84"/>
  <c r="AD84"/>
  <c r="N84"/>
  <c r="Z84"/>
  <c r="GG84"/>
  <c r="CU84"/>
  <c r="EN84"/>
  <c r="J84"/>
  <c r="AX84"/>
  <c r="F84"/>
  <c r="FQ82"/>
  <c r="EW82"/>
  <c r="FU82"/>
  <c r="FA82"/>
  <c r="ES82"/>
  <c r="FI82"/>
  <c r="FE82"/>
  <c r="FM82"/>
  <c r="AE82"/>
  <c r="AI82"/>
  <c r="W82"/>
  <c r="AA82"/>
  <c r="AY82"/>
  <c r="CV82"/>
  <c r="O82"/>
  <c r="S82"/>
  <c r="AM82"/>
  <c r="K82"/>
  <c r="EO82"/>
  <c r="GH82"/>
  <c r="J72" i="1"/>
  <c r="AQ82" i="4"/>
  <c r="AQ89" l="1"/>
  <c r="AQ92"/>
  <c r="AQ94"/>
  <c r="HS69"/>
  <c r="AQ78"/>
  <c r="CN82"/>
  <c r="AQ90"/>
  <c r="AQ75"/>
  <c r="AQ81"/>
  <c r="AQ71"/>
  <c r="AQ85"/>
  <c r="AQ56"/>
  <c r="AR82"/>
  <c r="HC82"/>
  <c r="GU82"/>
  <c r="HG82"/>
  <c r="HO82"/>
  <c r="GM82"/>
  <c r="GQ82"/>
  <c r="GY82"/>
  <c r="HK82"/>
  <c r="DY82"/>
  <c r="DQ82"/>
  <c r="DI82"/>
  <c r="DU82"/>
  <c r="EC82"/>
  <c r="DE82"/>
  <c r="DM82"/>
  <c r="DA82"/>
  <c r="AE84"/>
  <c r="AI84"/>
  <c r="S84"/>
  <c r="AM84"/>
  <c r="W84"/>
  <c r="AA84"/>
  <c r="O84"/>
  <c r="EO84"/>
  <c r="GH84"/>
  <c r="CV84"/>
  <c r="AY84"/>
  <c r="K84"/>
  <c r="AR84" s="1"/>
  <c r="E6" i="8"/>
  <c r="H94" i="13"/>
  <c r="C34" i="6"/>
  <c r="FJ82" i="4"/>
  <c r="FB82"/>
  <c r="FN82"/>
  <c r="FV82"/>
  <c r="ET82"/>
  <c r="EX82"/>
  <c r="FF82"/>
  <c r="FR82"/>
  <c r="CF82"/>
  <c r="CJ82"/>
  <c r="BX82"/>
  <c r="CB82"/>
  <c r="BP82"/>
  <c r="BT82"/>
  <c r="BH82"/>
  <c r="BL82"/>
  <c r="BD82"/>
  <c r="CO82" s="1"/>
  <c r="CI84"/>
  <c r="CE84"/>
  <c r="CA84"/>
  <c r="BW84"/>
  <c r="BS84"/>
  <c r="BO84"/>
  <c r="BK84"/>
  <c r="BG84"/>
  <c r="BC84"/>
  <c r="FQ84"/>
  <c r="FI84"/>
  <c r="FA84"/>
  <c r="FM84"/>
  <c r="FU84"/>
  <c r="EW84"/>
  <c r="FE84"/>
  <c r="ES84"/>
  <c r="HJ84"/>
  <c r="HB84"/>
  <c r="GT84"/>
  <c r="HF84"/>
  <c r="HN84"/>
  <c r="GP84"/>
  <c r="GX84"/>
  <c r="GL84"/>
  <c r="AM86"/>
  <c r="W86"/>
  <c r="AI86"/>
  <c r="S86"/>
  <c r="EO86"/>
  <c r="AY86"/>
  <c r="GH86"/>
  <c r="AE86"/>
  <c r="O86"/>
  <c r="AA86"/>
  <c r="K86"/>
  <c r="AR86" s="1"/>
  <c r="CV86"/>
  <c r="HB86"/>
  <c r="GT86"/>
  <c r="HF86"/>
  <c r="HN86"/>
  <c r="GP86"/>
  <c r="GX86"/>
  <c r="HJ86"/>
  <c r="GL86"/>
  <c r="GX89"/>
  <c r="HJ89"/>
  <c r="HB89"/>
  <c r="GT89"/>
  <c r="HF89"/>
  <c r="HN89"/>
  <c r="GP89"/>
  <c r="GL89"/>
  <c r="BO89"/>
  <c r="BS89"/>
  <c r="BG89"/>
  <c r="BK89"/>
  <c r="CE89"/>
  <c r="CI89"/>
  <c r="BW89"/>
  <c r="CA89"/>
  <c r="BC89"/>
  <c r="S92"/>
  <c r="AI92"/>
  <c r="W92"/>
  <c r="AM92"/>
  <c r="AY92"/>
  <c r="EO92"/>
  <c r="AA92"/>
  <c r="O92"/>
  <c r="AE92"/>
  <c r="GH92"/>
  <c r="K92"/>
  <c r="CV92"/>
  <c r="HJ92"/>
  <c r="HB92"/>
  <c r="GT92"/>
  <c r="HF92"/>
  <c r="HN92"/>
  <c r="GP92"/>
  <c r="GX92"/>
  <c r="GL92"/>
  <c r="EB94"/>
  <c r="DT94"/>
  <c r="DL94"/>
  <c r="DD94"/>
  <c r="DX94"/>
  <c r="DP94"/>
  <c r="DH94"/>
  <c r="CZ94"/>
  <c r="HJ94"/>
  <c r="HB94"/>
  <c r="GT94"/>
  <c r="HF94"/>
  <c r="HN94"/>
  <c r="GP94"/>
  <c r="GX94"/>
  <c r="GL94"/>
  <c r="HS94" s="1"/>
  <c r="BO87"/>
  <c r="BS87"/>
  <c r="BG87"/>
  <c r="BK87"/>
  <c r="BC87"/>
  <c r="CE87"/>
  <c r="CI87"/>
  <c r="BW87"/>
  <c r="CA87"/>
  <c r="EB87"/>
  <c r="DT87"/>
  <c r="DL87"/>
  <c r="DD87"/>
  <c r="DX87"/>
  <c r="DP87"/>
  <c r="DH87"/>
  <c r="CZ87"/>
  <c r="AM87"/>
  <c r="AA87"/>
  <c r="O87"/>
  <c r="AE87"/>
  <c r="AY87"/>
  <c r="GH87"/>
  <c r="S87"/>
  <c r="AI87"/>
  <c r="W87"/>
  <c r="K87"/>
  <c r="CV87"/>
  <c r="EO87"/>
  <c r="X63" i="2"/>
  <c r="J63"/>
  <c r="Q63"/>
  <c r="AE63"/>
  <c r="BT69" i="4"/>
  <c r="BP69"/>
  <c r="BL69"/>
  <c r="BH69"/>
  <c r="CF69"/>
  <c r="CJ69"/>
  <c r="BX69"/>
  <c r="CB69"/>
  <c r="BD69"/>
  <c r="CO69" s="1"/>
  <c r="GY69"/>
  <c r="GQ69"/>
  <c r="HO69"/>
  <c r="HG69"/>
  <c r="GU69"/>
  <c r="HC69"/>
  <c r="HK69"/>
  <c r="GM69"/>
  <c r="HT69" s="1"/>
  <c r="DP80"/>
  <c r="DT80"/>
  <c r="EB80"/>
  <c r="DD80"/>
  <c r="CZ80"/>
  <c r="DX80"/>
  <c r="DL80"/>
  <c r="DH80"/>
  <c r="CA80"/>
  <c r="BW80"/>
  <c r="CI80"/>
  <c r="CE80"/>
  <c r="BK80"/>
  <c r="BG80"/>
  <c r="BS80"/>
  <c r="BO80"/>
  <c r="BC80"/>
  <c r="W79"/>
  <c r="S79"/>
  <c r="AI79"/>
  <c r="K79"/>
  <c r="GH79"/>
  <c r="CV79"/>
  <c r="AE79"/>
  <c r="O79"/>
  <c r="AA79"/>
  <c r="AM79"/>
  <c r="EO79"/>
  <c r="AY79"/>
  <c r="DT79"/>
  <c r="EB79"/>
  <c r="DH79"/>
  <c r="DP79"/>
  <c r="CZ79"/>
  <c r="DX79"/>
  <c r="DD79"/>
  <c r="DL79"/>
  <c r="HB79"/>
  <c r="HJ79"/>
  <c r="GX79"/>
  <c r="GP79"/>
  <c r="HN79"/>
  <c r="HF79"/>
  <c r="GT79"/>
  <c r="GL79"/>
  <c r="BO74"/>
  <c r="BS74"/>
  <c r="BG74"/>
  <c r="BK74"/>
  <c r="CI74"/>
  <c r="CE74"/>
  <c r="CA74"/>
  <c r="BW74"/>
  <c r="BC74"/>
  <c r="FA74"/>
  <c r="FI74"/>
  <c r="FQ74"/>
  <c r="FE74"/>
  <c r="EW74"/>
  <c r="FU74"/>
  <c r="FM74"/>
  <c r="ES74"/>
  <c r="FZ74" s="1"/>
  <c r="AA72"/>
  <c r="AM72"/>
  <c r="W72"/>
  <c r="AI72"/>
  <c r="S72"/>
  <c r="AE72"/>
  <c r="O72"/>
  <c r="GH72"/>
  <c r="K72"/>
  <c r="AY72"/>
  <c r="CV72"/>
  <c r="EO72"/>
  <c r="FA72"/>
  <c r="FM72"/>
  <c r="FU72"/>
  <c r="EW72"/>
  <c r="ES72"/>
  <c r="FE72"/>
  <c r="FQ72"/>
  <c r="FI72"/>
  <c r="DT72"/>
  <c r="EB72"/>
  <c r="DD72"/>
  <c r="DL72"/>
  <c r="DX72"/>
  <c r="DP72"/>
  <c r="DH72"/>
  <c r="CZ72"/>
  <c r="EG72" s="1"/>
  <c r="CI77"/>
  <c r="CE77"/>
  <c r="CA77"/>
  <c r="BW77"/>
  <c r="BC77"/>
  <c r="BS77"/>
  <c r="BO77"/>
  <c r="BK77"/>
  <c r="BG77"/>
  <c r="GT77"/>
  <c r="HF77"/>
  <c r="HN77"/>
  <c r="GP77"/>
  <c r="GX77"/>
  <c r="HJ77"/>
  <c r="HB77"/>
  <c r="GL77"/>
  <c r="AA70"/>
  <c r="AI70"/>
  <c r="W70"/>
  <c r="K70"/>
  <c r="S70"/>
  <c r="AE70"/>
  <c r="O70"/>
  <c r="AM70"/>
  <c r="CV70"/>
  <c r="GH70"/>
  <c r="EO70"/>
  <c r="AY70"/>
  <c r="BS70"/>
  <c r="BO70"/>
  <c r="BK70"/>
  <c r="BG70"/>
  <c r="CE70"/>
  <c r="CI70"/>
  <c r="BW70"/>
  <c r="CA70"/>
  <c r="BC70"/>
  <c r="GX70"/>
  <c r="GP70"/>
  <c r="HN70"/>
  <c r="HF70"/>
  <c r="GT70"/>
  <c r="HB70"/>
  <c r="HJ70"/>
  <c r="GL70"/>
  <c r="Q74" i="2"/>
  <c r="AE74"/>
  <c r="J74"/>
  <c r="X74"/>
  <c r="AI75" i="4"/>
  <c r="W75"/>
  <c r="AM75"/>
  <c r="AA75"/>
  <c r="O75"/>
  <c r="AE75"/>
  <c r="S75"/>
  <c r="K75"/>
  <c r="AR75" s="1"/>
  <c r="EO75"/>
  <c r="GH75"/>
  <c r="CV75"/>
  <c r="AY75"/>
  <c r="FM75"/>
  <c r="FA75"/>
  <c r="FI75"/>
  <c r="ES75"/>
  <c r="FQ75"/>
  <c r="FE75"/>
  <c r="EW75"/>
  <c r="FU75"/>
  <c r="HF81"/>
  <c r="HN81"/>
  <c r="GT81"/>
  <c r="GL81"/>
  <c r="HB81"/>
  <c r="GX81"/>
  <c r="HJ81"/>
  <c r="GP81"/>
  <c r="BW81"/>
  <c r="CA81"/>
  <c r="CE81"/>
  <c r="CI81"/>
  <c r="BC81"/>
  <c r="BK81"/>
  <c r="BG81"/>
  <c r="BS81"/>
  <c r="BO81"/>
  <c r="AA71"/>
  <c r="AE71"/>
  <c r="O71"/>
  <c r="AI71"/>
  <c r="CV71"/>
  <c r="S71"/>
  <c r="W71"/>
  <c r="AM71"/>
  <c r="K71"/>
  <c r="EO71"/>
  <c r="AY71"/>
  <c r="GH71"/>
  <c r="CI71"/>
  <c r="CE71"/>
  <c r="CA71"/>
  <c r="BW71"/>
  <c r="BC71"/>
  <c r="BO71"/>
  <c r="BS71"/>
  <c r="BG71"/>
  <c r="BK71"/>
  <c r="HN78"/>
  <c r="GP78"/>
  <c r="GX78"/>
  <c r="GL78"/>
  <c r="HJ78"/>
  <c r="HB78"/>
  <c r="GT78"/>
  <c r="HF78"/>
  <c r="FQ78"/>
  <c r="FI78"/>
  <c r="FA78"/>
  <c r="FM78"/>
  <c r="ES78"/>
  <c r="FU78"/>
  <c r="EW78"/>
  <c r="FE78"/>
  <c r="AA73"/>
  <c r="S73"/>
  <c r="AE73"/>
  <c r="O73"/>
  <c r="AI73"/>
  <c r="AM73"/>
  <c r="W73"/>
  <c r="K73"/>
  <c r="AR73" s="1"/>
  <c r="AY73"/>
  <c r="GH73"/>
  <c r="EO73"/>
  <c r="CV73"/>
  <c r="DD73"/>
  <c r="DL73"/>
  <c r="DX73"/>
  <c r="DP73"/>
  <c r="DH73"/>
  <c r="DT73"/>
  <c r="EB73"/>
  <c r="CZ73"/>
  <c r="EG73" s="1"/>
  <c r="FU73"/>
  <c r="EW73"/>
  <c r="FE73"/>
  <c r="FQ73"/>
  <c r="FI73"/>
  <c r="FA73"/>
  <c r="FM73"/>
  <c r="ES73"/>
  <c r="FZ73" s="1"/>
  <c r="AS29" i="6"/>
  <c r="AT29" s="1"/>
  <c r="C46"/>
  <c r="AS40" s="1"/>
  <c r="AT40" s="1"/>
  <c r="C57"/>
  <c r="C79"/>
  <c r="C68"/>
  <c r="G35"/>
  <c r="HJ85" i="4"/>
  <c r="HB85"/>
  <c r="GT85"/>
  <c r="HF85"/>
  <c r="HN85"/>
  <c r="GP85"/>
  <c r="GX85"/>
  <c r="GL85"/>
  <c r="DL85"/>
  <c r="DX85"/>
  <c r="DP85"/>
  <c r="DH85"/>
  <c r="DT85"/>
  <c r="EB85"/>
  <c r="DD85"/>
  <c r="CZ85"/>
  <c r="AE88"/>
  <c r="O88"/>
  <c r="AI88"/>
  <c r="S88"/>
  <c r="GH88"/>
  <c r="CV88"/>
  <c r="AM88"/>
  <c r="W88"/>
  <c r="AA88"/>
  <c r="K88"/>
  <c r="AR88" s="1"/>
  <c r="EO88"/>
  <c r="AY88"/>
  <c r="DX88"/>
  <c r="DP88"/>
  <c r="DH88"/>
  <c r="DT88"/>
  <c r="EB88"/>
  <c r="DD88"/>
  <c r="DL88"/>
  <c r="CZ88"/>
  <c r="FQ88"/>
  <c r="FI88"/>
  <c r="FA88"/>
  <c r="FM88"/>
  <c r="FU88"/>
  <c r="EW88"/>
  <c r="FE88"/>
  <c r="ES88"/>
  <c r="FQ90"/>
  <c r="FI90"/>
  <c r="FA90"/>
  <c r="FM90"/>
  <c r="FU90"/>
  <c r="EW90"/>
  <c r="FE90"/>
  <c r="ES90"/>
  <c r="BO90"/>
  <c r="BS90"/>
  <c r="BG90"/>
  <c r="BK90"/>
  <c r="BC90"/>
  <c r="CE90"/>
  <c r="CI90"/>
  <c r="BW90"/>
  <c r="CA90"/>
  <c r="W93"/>
  <c r="AM93"/>
  <c r="AI93"/>
  <c r="S93"/>
  <c r="K93"/>
  <c r="AY93"/>
  <c r="EO93"/>
  <c r="AE93"/>
  <c r="O93"/>
  <c r="AA93"/>
  <c r="GH93"/>
  <c r="CV93"/>
  <c r="BS93"/>
  <c r="BO93"/>
  <c r="BK93"/>
  <c r="BG93"/>
  <c r="BC93"/>
  <c r="CI93"/>
  <c r="CE93"/>
  <c r="CA93"/>
  <c r="BW93"/>
  <c r="DL93"/>
  <c r="DX93"/>
  <c r="DP93"/>
  <c r="DH93"/>
  <c r="DT93"/>
  <c r="EB93"/>
  <c r="DD93"/>
  <c r="CZ93"/>
  <c r="EG93" s="1"/>
  <c r="DT83"/>
  <c r="DL83"/>
  <c r="DD83"/>
  <c r="DX83"/>
  <c r="DP83"/>
  <c r="DH83"/>
  <c r="EB83"/>
  <c r="CZ83"/>
  <c r="EG83" s="1"/>
  <c r="BK83"/>
  <c r="BG83"/>
  <c r="BS83"/>
  <c r="BO83"/>
  <c r="CA83"/>
  <c r="BW83"/>
  <c r="CI83"/>
  <c r="CE83"/>
  <c r="BC83"/>
  <c r="BO91"/>
  <c r="BS91"/>
  <c r="BG91"/>
  <c r="BK91"/>
  <c r="BC91"/>
  <c r="CE91"/>
  <c r="CI91"/>
  <c r="BW91"/>
  <c r="CA91"/>
  <c r="W91"/>
  <c r="AI91"/>
  <c r="S91"/>
  <c r="AE91"/>
  <c r="AY91"/>
  <c r="EO91"/>
  <c r="CV91"/>
  <c r="O91"/>
  <c r="AA91"/>
  <c r="AM91"/>
  <c r="K91"/>
  <c r="GH91"/>
  <c r="FQ91"/>
  <c r="FI91"/>
  <c r="FA91"/>
  <c r="FM91"/>
  <c r="FU91"/>
  <c r="EW91"/>
  <c r="FE91"/>
  <c r="ES91"/>
  <c r="AD60"/>
  <c r="R60"/>
  <c r="AH60"/>
  <c r="J60"/>
  <c r="AL60"/>
  <c r="V60"/>
  <c r="Z60"/>
  <c r="N60"/>
  <c r="CU60"/>
  <c r="AX60"/>
  <c r="EN60"/>
  <c r="GG60"/>
  <c r="F60"/>
  <c r="Z62"/>
  <c r="AL62"/>
  <c r="R62"/>
  <c r="N62"/>
  <c r="J62"/>
  <c r="AD62"/>
  <c r="V62"/>
  <c r="AH62"/>
  <c r="GG62"/>
  <c r="EN62"/>
  <c r="AX62"/>
  <c r="F62"/>
  <c r="CU62"/>
  <c r="AH67"/>
  <c r="R67"/>
  <c r="AD67"/>
  <c r="AL67"/>
  <c r="V67"/>
  <c r="Z67"/>
  <c r="N67"/>
  <c r="CU67"/>
  <c r="EN67"/>
  <c r="J67"/>
  <c r="AX67"/>
  <c r="GG67"/>
  <c r="F67"/>
  <c r="N66"/>
  <c r="R66"/>
  <c r="V66"/>
  <c r="AL66"/>
  <c r="J66"/>
  <c r="CU66"/>
  <c r="Z66"/>
  <c r="AH66"/>
  <c r="AD66"/>
  <c r="AX66"/>
  <c r="EN66"/>
  <c r="GG66"/>
  <c r="F66"/>
  <c r="V57"/>
  <c r="AL57"/>
  <c r="AH57"/>
  <c r="R57"/>
  <c r="AD57"/>
  <c r="Z57"/>
  <c r="N57"/>
  <c r="J57"/>
  <c r="AQ57" s="1"/>
  <c r="AX57"/>
  <c r="EN57"/>
  <c r="CU57"/>
  <c r="GG57"/>
  <c r="F57"/>
  <c r="R58"/>
  <c r="AD58"/>
  <c r="AH58"/>
  <c r="J58"/>
  <c r="CU58"/>
  <c r="V58"/>
  <c r="AL58"/>
  <c r="N58"/>
  <c r="Z58"/>
  <c r="AX58"/>
  <c r="GG58"/>
  <c r="EN58"/>
  <c r="F58"/>
  <c r="GP56"/>
  <c r="GX56"/>
  <c r="HJ56"/>
  <c r="HB56"/>
  <c r="GL56"/>
  <c r="GT56"/>
  <c r="HF56"/>
  <c r="HN56"/>
  <c r="DL56"/>
  <c r="DX56"/>
  <c r="DP56"/>
  <c r="CZ56"/>
  <c r="DH56"/>
  <c r="DT56"/>
  <c r="EB56"/>
  <c r="DD56"/>
  <c r="AD48" i="2"/>
  <c r="P48"/>
  <c r="W48"/>
  <c r="I48"/>
  <c r="C48"/>
  <c r="B49"/>
  <c r="N43" i="4"/>
  <c r="AD43"/>
  <c r="AH43"/>
  <c r="R43"/>
  <c r="GG43"/>
  <c r="AL43"/>
  <c r="V43"/>
  <c r="Z43"/>
  <c r="J43"/>
  <c r="EN43"/>
  <c r="AX43"/>
  <c r="F43"/>
  <c r="E49"/>
  <c r="E52"/>
  <c r="E51"/>
  <c r="E46"/>
  <c r="E53"/>
  <c r="CU43"/>
  <c r="E54"/>
  <c r="E55"/>
  <c r="E48"/>
  <c r="E45"/>
  <c r="E44"/>
  <c r="E50"/>
  <c r="E47"/>
  <c r="W76"/>
  <c r="AA76"/>
  <c r="AE76"/>
  <c r="K76"/>
  <c r="O76"/>
  <c r="S76"/>
  <c r="AI76"/>
  <c r="AM76"/>
  <c r="CV76"/>
  <c r="GH76"/>
  <c r="EO76"/>
  <c r="AY76"/>
  <c r="HJ76"/>
  <c r="HB76"/>
  <c r="GT76"/>
  <c r="HF76"/>
  <c r="HN76"/>
  <c r="GP76"/>
  <c r="GX76"/>
  <c r="GL76"/>
  <c r="EB76"/>
  <c r="DT76"/>
  <c r="DL76"/>
  <c r="DD76"/>
  <c r="DX76"/>
  <c r="DP76"/>
  <c r="DH76"/>
  <c r="CZ76"/>
  <c r="FZ82"/>
  <c r="AQ79"/>
  <c r="AQ72"/>
  <c r="AQ83"/>
  <c r="AQ76"/>
  <c r="DL84"/>
  <c r="DX84"/>
  <c r="DP84"/>
  <c r="DH84"/>
  <c r="DT84"/>
  <c r="EB84"/>
  <c r="DD84"/>
  <c r="CZ84"/>
  <c r="EG84" s="1"/>
  <c r="FQ86"/>
  <c r="FI86"/>
  <c r="FA86"/>
  <c r="FM86"/>
  <c r="FU86"/>
  <c r="EW86"/>
  <c r="FE86"/>
  <c r="ES86"/>
  <c r="FZ86" s="1"/>
  <c r="BO86"/>
  <c r="BS86"/>
  <c r="BG86"/>
  <c r="BK86"/>
  <c r="BC86"/>
  <c r="CE86"/>
  <c r="CI86"/>
  <c r="BW86"/>
  <c r="CA86"/>
  <c r="EB86"/>
  <c r="DT86"/>
  <c r="DL86"/>
  <c r="DD86"/>
  <c r="DX86"/>
  <c r="DP86"/>
  <c r="DH86"/>
  <c r="CZ86"/>
  <c r="AM89"/>
  <c r="AI89"/>
  <c r="S89"/>
  <c r="EO89"/>
  <c r="CV89"/>
  <c r="GH89"/>
  <c r="AY89"/>
  <c r="AE89"/>
  <c r="W89"/>
  <c r="AA89"/>
  <c r="O89"/>
  <c r="K89"/>
  <c r="DX89"/>
  <c r="DP89"/>
  <c r="DH89"/>
  <c r="DT89"/>
  <c r="EB89"/>
  <c r="DD89"/>
  <c r="DL89"/>
  <c r="CZ89"/>
  <c r="FI89"/>
  <c r="FA89"/>
  <c r="FM89"/>
  <c r="FU89"/>
  <c r="EW89"/>
  <c r="FE89"/>
  <c r="FQ89"/>
  <c r="ES89"/>
  <c r="DP92"/>
  <c r="DH92"/>
  <c r="DT92"/>
  <c r="EB92"/>
  <c r="DD92"/>
  <c r="DL92"/>
  <c r="DX92"/>
  <c r="CZ92"/>
  <c r="BS92"/>
  <c r="BO92"/>
  <c r="BK92"/>
  <c r="BG92"/>
  <c r="BC92"/>
  <c r="CI92"/>
  <c r="CE92"/>
  <c r="CA92"/>
  <c r="BW92"/>
  <c r="FE92"/>
  <c r="FQ92"/>
  <c r="FI92"/>
  <c r="FA92"/>
  <c r="FM92"/>
  <c r="FU92"/>
  <c r="EW92"/>
  <c r="ES92"/>
  <c r="AA94"/>
  <c r="W94"/>
  <c r="AM94"/>
  <c r="AI94"/>
  <c r="AY94"/>
  <c r="GH94"/>
  <c r="S94"/>
  <c r="AE94"/>
  <c r="O94"/>
  <c r="EO94"/>
  <c r="CV94"/>
  <c r="K94"/>
  <c r="BO94"/>
  <c r="BS94"/>
  <c r="BG94"/>
  <c r="BK94"/>
  <c r="BC94"/>
  <c r="CE94"/>
  <c r="CI94"/>
  <c r="BW94"/>
  <c r="CA94"/>
  <c r="FE94"/>
  <c r="FQ94"/>
  <c r="FI94"/>
  <c r="FA94"/>
  <c r="FM94"/>
  <c r="FU94"/>
  <c r="EW94"/>
  <c r="ES94"/>
  <c r="HB87"/>
  <c r="GT87"/>
  <c r="HF87"/>
  <c r="HN87"/>
  <c r="GP87"/>
  <c r="GX87"/>
  <c r="HJ87"/>
  <c r="GL87"/>
  <c r="FQ87"/>
  <c r="FI87"/>
  <c r="FA87"/>
  <c r="FM87"/>
  <c r="FU87"/>
  <c r="EW87"/>
  <c r="FE87"/>
  <c r="ES87"/>
  <c r="W64" i="2"/>
  <c r="I64"/>
  <c r="C64"/>
  <c r="AD64"/>
  <c r="P64"/>
  <c r="B65"/>
  <c r="FN69" i="4"/>
  <c r="FV69"/>
  <c r="EX69"/>
  <c r="FF69"/>
  <c r="ET69"/>
  <c r="FR69"/>
  <c r="FJ69"/>
  <c r="FB69"/>
  <c r="DM69"/>
  <c r="DE69"/>
  <c r="EC69"/>
  <c r="DU69"/>
  <c r="DI69"/>
  <c r="DQ69"/>
  <c r="DY69"/>
  <c r="DA69"/>
  <c r="AA80"/>
  <c r="AE80"/>
  <c r="AI80"/>
  <c r="O80"/>
  <c r="S80"/>
  <c r="AM80"/>
  <c r="W80"/>
  <c r="AY80"/>
  <c r="K80"/>
  <c r="CV80"/>
  <c r="GH80"/>
  <c r="EO80"/>
  <c r="FM80"/>
  <c r="FU80"/>
  <c r="FI80"/>
  <c r="FA80"/>
  <c r="FQ80"/>
  <c r="FE80"/>
  <c r="EW80"/>
  <c r="ES80"/>
  <c r="HF80"/>
  <c r="GP80"/>
  <c r="HN80"/>
  <c r="HJ80"/>
  <c r="GX80"/>
  <c r="HB80"/>
  <c r="GT80"/>
  <c r="GL80"/>
  <c r="FA79"/>
  <c r="FM79"/>
  <c r="FU79"/>
  <c r="ES79"/>
  <c r="EW79"/>
  <c r="FE79"/>
  <c r="FQ79"/>
  <c r="FI79"/>
  <c r="BK79"/>
  <c r="BG79"/>
  <c r="BS79"/>
  <c r="BO79"/>
  <c r="BC79"/>
  <c r="BW79"/>
  <c r="CA79"/>
  <c r="CE79"/>
  <c r="CI79"/>
  <c r="O74"/>
  <c r="S74"/>
  <c r="AI74"/>
  <c r="W74"/>
  <c r="AM74"/>
  <c r="AA74"/>
  <c r="AE74"/>
  <c r="K74"/>
  <c r="AR74" s="1"/>
  <c r="AY74"/>
  <c r="CV74"/>
  <c r="GH74"/>
  <c r="EO74"/>
  <c r="HJ74"/>
  <c r="HB74"/>
  <c r="HF74"/>
  <c r="GL74"/>
  <c r="GT74"/>
  <c r="GP74"/>
  <c r="HN74"/>
  <c r="GX74"/>
  <c r="DL74"/>
  <c r="DT74"/>
  <c r="EB74"/>
  <c r="DH74"/>
  <c r="DP74"/>
  <c r="DX74"/>
  <c r="DD74"/>
  <c r="CZ74"/>
  <c r="EG74" s="1"/>
  <c r="HN72"/>
  <c r="GT72"/>
  <c r="HJ72"/>
  <c r="HB72"/>
  <c r="GL72"/>
  <c r="GX72"/>
  <c r="GP72"/>
  <c r="HF72"/>
  <c r="BO72"/>
  <c r="BW72"/>
  <c r="CA72"/>
  <c r="BS72"/>
  <c r="BK72"/>
  <c r="BG72"/>
  <c r="CI72"/>
  <c r="CE72"/>
  <c r="BC72"/>
  <c r="AA77"/>
  <c r="AI77"/>
  <c r="O77"/>
  <c r="AE77"/>
  <c r="K77"/>
  <c r="CV77"/>
  <c r="S77"/>
  <c r="W77"/>
  <c r="AM77"/>
  <c r="GH77"/>
  <c r="AY77"/>
  <c r="EO77"/>
  <c r="EW77"/>
  <c r="FE77"/>
  <c r="FQ77"/>
  <c r="ES77"/>
  <c r="FI77"/>
  <c r="FA77"/>
  <c r="FM77"/>
  <c r="FU77"/>
  <c r="DH77"/>
  <c r="DT77"/>
  <c r="EB77"/>
  <c r="DD77"/>
  <c r="DL77"/>
  <c r="DX77"/>
  <c r="DP77"/>
  <c r="CZ77"/>
  <c r="FI70"/>
  <c r="FM70"/>
  <c r="FA70"/>
  <c r="EW70"/>
  <c r="FU70"/>
  <c r="FE70"/>
  <c r="FQ70"/>
  <c r="ES70"/>
  <c r="EB70"/>
  <c r="DT70"/>
  <c r="DL70"/>
  <c r="DD70"/>
  <c r="DX70"/>
  <c r="DP70"/>
  <c r="DH70"/>
  <c r="CZ70"/>
  <c r="P75" i="2"/>
  <c r="AD75"/>
  <c r="W75"/>
  <c r="I75"/>
  <c r="C75"/>
  <c r="B76"/>
  <c r="DP75" i="4"/>
  <c r="EB75"/>
  <c r="DT75"/>
  <c r="DL75"/>
  <c r="CZ75"/>
  <c r="DX75"/>
  <c r="DD75"/>
  <c r="DH75"/>
  <c r="GX75"/>
  <c r="GP75"/>
  <c r="HN75"/>
  <c r="GL75"/>
  <c r="HF75"/>
  <c r="GT75"/>
  <c r="HB75"/>
  <c r="HJ75"/>
  <c r="CI75"/>
  <c r="CE75"/>
  <c r="BK75"/>
  <c r="BG75"/>
  <c r="BO75"/>
  <c r="BS75"/>
  <c r="CA75"/>
  <c r="BW75"/>
  <c r="BC75"/>
  <c r="CN75" s="1"/>
  <c r="AI81"/>
  <c r="AM81"/>
  <c r="W81"/>
  <c r="AA81"/>
  <c r="AE81"/>
  <c r="O81"/>
  <c r="S81"/>
  <c r="K81"/>
  <c r="AR81" s="1"/>
  <c r="CV81"/>
  <c r="GH81"/>
  <c r="AY81"/>
  <c r="EO81"/>
  <c r="DD81"/>
  <c r="DH81"/>
  <c r="DT81"/>
  <c r="DP81"/>
  <c r="CZ81"/>
  <c r="DX81"/>
  <c r="DL81"/>
  <c r="EB81"/>
  <c r="FA81"/>
  <c r="FM81"/>
  <c r="FU81"/>
  <c r="FI81"/>
  <c r="FE81"/>
  <c r="FQ81"/>
  <c r="EW81"/>
  <c r="ES81"/>
  <c r="FZ81" s="1"/>
  <c r="EB71"/>
  <c r="DT71"/>
  <c r="DL71"/>
  <c r="DD71"/>
  <c r="CZ71"/>
  <c r="DX71"/>
  <c r="DP71"/>
  <c r="DH71"/>
  <c r="FA71"/>
  <c r="FI71"/>
  <c r="FQ71"/>
  <c r="FE71"/>
  <c r="ES71"/>
  <c r="EW71"/>
  <c r="FU71"/>
  <c r="FM71"/>
  <c r="GT71"/>
  <c r="HF71"/>
  <c r="HN71"/>
  <c r="GP71"/>
  <c r="GX71"/>
  <c r="HJ71"/>
  <c r="HB71"/>
  <c r="GL71"/>
  <c r="HS71" s="1"/>
  <c r="S78"/>
  <c r="O78"/>
  <c r="AE78"/>
  <c r="K78"/>
  <c r="AM78"/>
  <c r="AA78"/>
  <c r="W78"/>
  <c r="AI78"/>
  <c r="CV78"/>
  <c r="AY78"/>
  <c r="GH78"/>
  <c r="EO78"/>
  <c r="BS78"/>
  <c r="BO78"/>
  <c r="BK78"/>
  <c r="BG78"/>
  <c r="BC78"/>
  <c r="CI78"/>
  <c r="CE78"/>
  <c r="CA78"/>
  <c r="BW78"/>
  <c r="DT78"/>
  <c r="DL78"/>
  <c r="DD78"/>
  <c r="CZ78"/>
  <c r="DX78"/>
  <c r="DP78"/>
  <c r="DH78"/>
  <c r="EB78"/>
  <c r="CE73"/>
  <c r="CI73"/>
  <c r="BW73"/>
  <c r="CA73"/>
  <c r="BC73"/>
  <c r="BO73"/>
  <c r="BS73"/>
  <c r="BG73"/>
  <c r="BK73"/>
  <c r="GX73"/>
  <c r="HJ73"/>
  <c r="HB73"/>
  <c r="GT73"/>
  <c r="HF73"/>
  <c r="HN73"/>
  <c r="GP73"/>
  <c r="GL73"/>
  <c r="K95" i="13"/>
  <c r="J95"/>
  <c r="M95" s="1"/>
  <c r="I95"/>
  <c r="L95" s="1"/>
  <c r="G16" i="8"/>
  <c r="F7"/>
  <c r="H16" s="1"/>
  <c r="AI85" i="4"/>
  <c r="S85"/>
  <c r="AE85"/>
  <c r="CV85"/>
  <c r="GH85"/>
  <c r="O85"/>
  <c r="AA85"/>
  <c r="AM85"/>
  <c r="W85"/>
  <c r="K85"/>
  <c r="AY85"/>
  <c r="EO85"/>
  <c r="FQ85"/>
  <c r="FI85"/>
  <c r="FA85"/>
  <c r="FM85"/>
  <c r="FU85"/>
  <c r="EW85"/>
  <c r="FE85"/>
  <c r="ES85"/>
  <c r="BO85"/>
  <c r="BS85"/>
  <c r="BG85"/>
  <c r="BK85"/>
  <c r="BC85"/>
  <c r="CE85"/>
  <c r="CI85"/>
  <c r="BW85"/>
  <c r="CA85"/>
  <c r="BO88"/>
  <c r="BS88"/>
  <c r="BG88"/>
  <c r="BK88"/>
  <c r="BC88"/>
  <c r="CE88"/>
  <c r="CI88"/>
  <c r="BW88"/>
  <c r="CA88"/>
  <c r="GX88"/>
  <c r="HJ88"/>
  <c r="HB88"/>
  <c r="GT88"/>
  <c r="HF88"/>
  <c r="HN88"/>
  <c r="GP88"/>
  <c r="GL88"/>
  <c r="AA90"/>
  <c r="O90"/>
  <c r="AE90"/>
  <c r="K90"/>
  <c r="AY90"/>
  <c r="EO90"/>
  <c r="AI90"/>
  <c r="S90"/>
  <c r="W90"/>
  <c r="AM90"/>
  <c r="CV90"/>
  <c r="GH90"/>
  <c r="GX90"/>
  <c r="HJ90"/>
  <c r="HB90"/>
  <c r="GT90"/>
  <c r="HF90"/>
  <c r="HN90"/>
  <c r="GP90"/>
  <c r="GL90"/>
  <c r="DH90"/>
  <c r="EB90"/>
  <c r="DT90"/>
  <c r="DL90"/>
  <c r="DD90"/>
  <c r="DX90"/>
  <c r="DP90"/>
  <c r="CZ90"/>
  <c r="FE93"/>
  <c r="FQ93"/>
  <c r="FI93"/>
  <c r="FA93"/>
  <c r="FM93"/>
  <c r="FU93"/>
  <c r="EW93"/>
  <c r="ES93"/>
  <c r="HJ93"/>
  <c r="HB93"/>
  <c r="GT93"/>
  <c r="HF93"/>
  <c r="HN93"/>
  <c r="GP93"/>
  <c r="GX93"/>
  <c r="GL93"/>
  <c r="GX83"/>
  <c r="HJ83"/>
  <c r="HB83"/>
  <c r="GT83"/>
  <c r="HF83"/>
  <c r="HN83"/>
  <c r="GP83"/>
  <c r="GL83"/>
  <c r="W83"/>
  <c r="AM83"/>
  <c r="S83"/>
  <c r="AI83"/>
  <c r="AE83"/>
  <c r="O83"/>
  <c r="AA83"/>
  <c r="EO83"/>
  <c r="CV83"/>
  <c r="AY83"/>
  <c r="K83"/>
  <c r="AR83" s="1"/>
  <c r="GH83"/>
  <c r="FQ83"/>
  <c r="FI83"/>
  <c r="FA83"/>
  <c r="FM83"/>
  <c r="FU83"/>
  <c r="EW83"/>
  <c r="FE83"/>
  <c r="ES83"/>
  <c r="DH91"/>
  <c r="EB91"/>
  <c r="DT91"/>
  <c r="DL91"/>
  <c r="DD91"/>
  <c r="DX91"/>
  <c r="DP91"/>
  <c r="CZ91"/>
  <c r="GX91"/>
  <c r="HJ91"/>
  <c r="HB91"/>
  <c r="GT91"/>
  <c r="HF91"/>
  <c r="HN91"/>
  <c r="GP91"/>
  <c r="GL91"/>
  <c r="R68"/>
  <c r="AD68"/>
  <c r="Z68"/>
  <c r="AX68"/>
  <c r="N68"/>
  <c r="V68"/>
  <c r="AL68"/>
  <c r="AH68"/>
  <c r="J68"/>
  <c r="EN68"/>
  <c r="CU68"/>
  <c r="F68"/>
  <c r="GG68"/>
  <c r="N63"/>
  <c r="Z63"/>
  <c r="AH63"/>
  <c r="AD63"/>
  <c r="J63"/>
  <c r="R63"/>
  <c r="AL63"/>
  <c r="V63"/>
  <c r="AX63"/>
  <c r="CU63"/>
  <c r="F63"/>
  <c r="EN63"/>
  <c r="GG63"/>
  <c r="N59"/>
  <c r="Z59"/>
  <c r="AH59"/>
  <c r="AD59"/>
  <c r="J59"/>
  <c r="R59"/>
  <c r="AL59"/>
  <c r="V59"/>
  <c r="EN59"/>
  <c r="GG59"/>
  <c r="AX59"/>
  <c r="F59"/>
  <c r="CU59"/>
  <c r="R64"/>
  <c r="AD64"/>
  <c r="V64"/>
  <c r="J64"/>
  <c r="GG64"/>
  <c r="AH64"/>
  <c r="N64"/>
  <c r="AL64"/>
  <c r="Z64"/>
  <c r="AX64"/>
  <c r="EN64"/>
  <c r="CU64"/>
  <c r="F64"/>
  <c r="AL61"/>
  <c r="V61"/>
  <c r="AH61"/>
  <c r="J61"/>
  <c r="R61"/>
  <c r="AD61"/>
  <c r="N61"/>
  <c r="Z61"/>
  <c r="EN61"/>
  <c r="GG61"/>
  <c r="CU61"/>
  <c r="AX61"/>
  <c r="F61"/>
  <c r="N65"/>
  <c r="Z65"/>
  <c r="AL65"/>
  <c r="V65"/>
  <c r="J65"/>
  <c r="AH65"/>
  <c r="R65"/>
  <c r="AD65"/>
  <c r="GG65"/>
  <c r="AX65"/>
  <c r="CU65"/>
  <c r="EN65"/>
  <c r="F65"/>
  <c r="AE56"/>
  <c r="AI56"/>
  <c r="S56"/>
  <c r="K56"/>
  <c r="AY56"/>
  <c r="W56"/>
  <c r="AM56"/>
  <c r="O56"/>
  <c r="AA56"/>
  <c r="CV56"/>
  <c r="GH56"/>
  <c r="EO56"/>
  <c r="BO56"/>
  <c r="BS56"/>
  <c r="BG56"/>
  <c r="BK56"/>
  <c r="BC56"/>
  <c r="CE56"/>
  <c r="CI56"/>
  <c r="BW56"/>
  <c r="CA56"/>
  <c r="FM56"/>
  <c r="FA56"/>
  <c r="FQ56"/>
  <c r="FI56"/>
  <c r="ES56"/>
  <c r="FE56"/>
  <c r="FU56"/>
  <c r="EW56"/>
  <c r="B33" i="2"/>
  <c r="E30" i="4"/>
  <c r="N69" i="1"/>
  <c r="M69" s="1"/>
  <c r="L69" s="1"/>
  <c r="O69" s="1"/>
  <c r="CA76" i="4"/>
  <c r="BW76"/>
  <c r="BO76"/>
  <c r="BS76"/>
  <c r="BC76"/>
  <c r="BK76"/>
  <c r="BG76"/>
  <c r="CI76"/>
  <c r="CE76"/>
  <c r="FE76"/>
  <c r="FQ76"/>
  <c r="FI76"/>
  <c r="FA76"/>
  <c r="FM76"/>
  <c r="FU76"/>
  <c r="EW76"/>
  <c r="ES76"/>
  <c r="AQ84"/>
  <c r="AQ87"/>
  <c r="FZ69"/>
  <c r="EG69"/>
  <c r="AR69"/>
  <c r="AQ70"/>
  <c r="CN69"/>
  <c r="AQ73"/>
  <c r="EG82"/>
  <c r="HS82"/>
  <c r="AQ88"/>
  <c r="AQ93"/>
  <c r="AQ91"/>
  <c r="J71" i="1"/>
  <c r="AQ68" i="4" l="1"/>
  <c r="HS73"/>
  <c r="AR71"/>
  <c r="CN74"/>
  <c r="EG94"/>
  <c r="HS92"/>
  <c r="CN89"/>
  <c r="AR80"/>
  <c r="AR94"/>
  <c r="FZ92"/>
  <c r="AQ67"/>
  <c r="FZ91"/>
  <c r="FZ90"/>
  <c r="FZ88"/>
  <c r="EG88"/>
  <c r="EG85"/>
  <c r="HS85"/>
  <c r="HS70"/>
  <c r="CN70"/>
  <c r="CN56"/>
  <c r="AQ59"/>
  <c r="P33" i="2"/>
  <c r="AD33"/>
  <c r="I33"/>
  <c r="W33"/>
  <c r="C33"/>
  <c r="B34"/>
  <c r="HO56" i="4"/>
  <c r="HG56"/>
  <c r="GY56"/>
  <c r="GQ56"/>
  <c r="HK56"/>
  <c r="HC56"/>
  <c r="GU56"/>
  <c r="GM56"/>
  <c r="FM65"/>
  <c r="FU65"/>
  <c r="EW65"/>
  <c r="FE65"/>
  <c r="FQ65"/>
  <c r="FI65"/>
  <c r="FA65"/>
  <c r="ES65"/>
  <c r="AE61"/>
  <c r="AA61"/>
  <c r="W61"/>
  <c r="S61"/>
  <c r="AI61"/>
  <c r="AM61"/>
  <c r="O61"/>
  <c r="K61"/>
  <c r="AY61"/>
  <c r="EO61"/>
  <c r="GH61"/>
  <c r="CV61"/>
  <c r="DX61"/>
  <c r="DP61"/>
  <c r="DH61"/>
  <c r="DT61"/>
  <c r="EB61"/>
  <c r="DD61"/>
  <c r="DL61"/>
  <c r="CZ61"/>
  <c r="EG61" s="1"/>
  <c r="DD64"/>
  <c r="DH64"/>
  <c r="DT64"/>
  <c r="EB64"/>
  <c r="DP64"/>
  <c r="DL64"/>
  <c r="DX64"/>
  <c r="CZ64"/>
  <c r="EG64" s="1"/>
  <c r="DP59"/>
  <c r="DD59"/>
  <c r="DT59"/>
  <c r="DL59"/>
  <c r="DX59"/>
  <c r="EB59"/>
  <c r="DH59"/>
  <c r="CZ59"/>
  <c r="EG59" s="1"/>
  <c r="CI59"/>
  <c r="CE59"/>
  <c r="CA59"/>
  <c r="BW59"/>
  <c r="BS59"/>
  <c r="BO59"/>
  <c r="BK59"/>
  <c r="BG59"/>
  <c r="BC59"/>
  <c r="FU59"/>
  <c r="EW59"/>
  <c r="FE59"/>
  <c r="FQ59"/>
  <c r="ES59"/>
  <c r="FI59"/>
  <c r="FA59"/>
  <c r="FM59"/>
  <c r="DH63"/>
  <c r="EB63"/>
  <c r="DT63"/>
  <c r="DL63"/>
  <c r="DD63"/>
  <c r="DP63"/>
  <c r="DX63"/>
  <c r="CZ63"/>
  <c r="E5" i="8"/>
  <c r="C33" i="6"/>
  <c r="H93" i="13"/>
  <c r="AD30" i="4"/>
  <c r="N30"/>
  <c r="AH30"/>
  <c r="AL30"/>
  <c r="V30"/>
  <c r="Z30"/>
  <c r="R30"/>
  <c r="CU30"/>
  <c r="EN30"/>
  <c r="GG30"/>
  <c r="AX30"/>
  <c r="F30"/>
  <c r="E37"/>
  <c r="J30"/>
  <c r="E36"/>
  <c r="E41"/>
  <c r="E42"/>
  <c r="E34"/>
  <c r="E39"/>
  <c r="E38"/>
  <c r="E35"/>
  <c r="E32"/>
  <c r="E31"/>
  <c r="E40"/>
  <c r="E33"/>
  <c r="FF56"/>
  <c r="FR56"/>
  <c r="FJ56"/>
  <c r="FB56"/>
  <c r="FN56"/>
  <c r="FV56"/>
  <c r="EX56"/>
  <c r="ET56"/>
  <c r="DQ56"/>
  <c r="DI56"/>
  <c r="EC56"/>
  <c r="DU56"/>
  <c r="DM56"/>
  <c r="DE56"/>
  <c r="DY56"/>
  <c r="DA56"/>
  <c r="W65"/>
  <c r="AA65"/>
  <c r="O65"/>
  <c r="S65"/>
  <c r="AI65"/>
  <c r="AM65"/>
  <c r="AE65"/>
  <c r="GH65"/>
  <c r="CV65"/>
  <c r="K65"/>
  <c r="EO65"/>
  <c r="AY65"/>
  <c r="DX65"/>
  <c r="DP65"/>
  <c r="DH65"/>
  <c r="DT65"/>
  <c r="EB65"/>
  <c r="DD65"/>
  <c r="DL65"/>
  <c r="CZ65"/>
  <c r="HF65"/>
  <c r="HN65"/>
  <c r="GP65"/>
  <c r="GX65"/>
  <c r="HJ65"/>
  <c r="HB65"/>
  <c r="GT65"/>
  <c r="GL65"/>
  <c r="BO61"/>
  <c r="BS61"/>
  <c r="BG61"/>
  <c r="BK61"/>
  <c r="CE61"/>
  <c r="CI61"/>
  <c r="BW61"/>
  <c r="CA61"/>
  <c r="BC61"/>
  <c r="GX61"/>
  <c r="GP61"/>
  <c r="HN61"/>
  <c r="HF61"/>
  <c r="GT61"/>
  <c r="HB61"/>
  <c r="HJ61"/>
  <c r="GL61"/>
  <c r="AA64"/>
  <c r="O64"/>
  <c r="W64"/>
  <c r="S64"/>
  <c r="K64"/>
  <c r="AI64"/>
  <c r="AM64"/>
  <c r="AE64"/>
  <c r="CV64"/>
  <c r="GH64"/>
  <c r="EO64"/>
  <c r="AY64"/>
  <c r="EW64"/>
  <c r="FU64"/>
  <c r="FM64"/>
  <c r="FA64"/>
  <c r="FI64"/>
  <c r="FQ64"/>
  <c r="FE64"/>
  <c r="ES64"/>
  <c r="GX64"/>
  <c r="HJ64"/>
  <c r="GP64"/>
  <c r="GT64"/>
  <c r="HF64"/>
  <c r="HN64"/>
  <c r="HB64"/>
  <c r="GL64"/>
  <c r="AM59"/>
  <c r="AI59"/>
  <c r="S59"/>
  <c r="AE59"/>
  <c r="O59"/>
  <c r="AA59"/>
  <c r="W59"/>
  <c r="GH59"/>
  <c r="K59"/>
  <c r="CV59"/>
  <c r="EO59"/>
  <c r="AY59"/>
  <c r="GX59"/>
  <c r="HJ59"/>
  <c r="HB59"/>
  <c r="GL59"/>
  <c r="GT59"/>
  <c r="HF59"/>
  <c r="HN59"/>
  <c r="GP59"/>
  <c r="GX63"/>
  <c r="HJ63"/>
  <c r="HB63"/>
  <c r="GT63"/>
  <c r="HF63"/>
  <c r="HN63"/>
  <c r="GP63"/>
  <c r="GL63"/>
  <c r="AM63"/>
  <c r="AA63"/>
  <c r="AE63"/>
  <c r="O63"/>
  <c r="AI63"/>
  <c r="S63"/>
  <c r="W63"/>
  <c r="K63"/>
  <c r="CV63"/>
  <c r="AY63"/>
  <c r="EO63"/>
  <c r="GH63"/>
  <c r="BW63"/>
  <c r="CA63"/>
  <c r="CE63"/>
  <c r="CI63"/>
  <c r="BG63"/>
  <c r="BK63"/>
  <c r="BO63"/>
  <c r="BS63"/>
  <c r="BC63"/>
  <c r="AA68"/>
  <c r="W68"/>
  <c r="S68"/>
  <c r="AI68"/>
  <c r="O68"/>
  <c r="AE68"/>
  <c r="AM68"/>
  <c r="K68"/>
  <c r="CV68"/>
  <c r="GH68"/>
  <c r="AY68"/>
  <c r="EO68"/>
  <c r="FI68"/>
  <c r="FQ68"/>
  <c r="EW68"/>
  <c r="ES68"/>
  <c r="FE68"/>
  <c r="FM68"/>
  <c r="FU68"/>
  <c r="FA68"/>
  <c r="BG68"/>
  <c r="BK68"/>
  <c r="BO68"/>
  <c r="BS68"/>
  <c r="BW68"/>
  <c r="CA68"/>
  <c r="CE68"/>
  <c r="CI68"/>
  <c r="BC68"/>
  <c r="CN68" s="1"/>
  <c r="HC83"/>
  <c r="GU83"/>
  <c r="HG83"/>
  <c r="HO83"/>
  <c r="GQ83"/>
  <c r="GY83"/>
  <c r="HK83"/>
  <c r="GM83"/>
  <c r="HT83" s="1"/>
  <c r="CJ83"/>
  <c r="CF83"/>
  <c r="CB83"/>
  <c r="BX83"/>
  <c r="BT83"/>
  <c r="BP83"/>
  <c r="BL83"/>
  <c r="BH83"/>
  <c r="BD83"/>
  <c r="FR83"/>
  <c r="FJ83"/>
  <c r="FB83"/>
  <c r="FN83"/>
  <c r="FV83"/>
  <c r="EX83"/>
  <c r="FF83"/>
  <c r="ET83"/>
  <c r="HG90"/>
  <c r="HO90"/>
  <c r="GQ90"/>
  <c r="GY90"/>
  <c r="GM90"/>
  <c r="HK90"/>
  <c r="HC90"/>
  <c r="GU90"/>
  <c r="EX90"/>
  <c r="FF90"/>
  <c r="FR90"/>
  <c r="FJ90"/>
  <c r="FB90"/>
  <c r="FN90"/>
  <c r="FV90"/>
  <c r="ET90"/>
  <c r="EX85"/>
  <c r="FF85"/>
  <c r="FR85"/>
  <c r="ET85"/>
  <c r="FJ85"/>
  <c r="FB85"/>
  <c r="FN85"/>
  <c r="FV85"/>
  <c r="DI85"/>
  <c r="DU85"/>
  <c r="EC85"/>
  <c r="DE85"/>
  <c r="DM85"/>
  <c r="DY85"/>
  <c r="DQ85"/>
  <c r="DA85"/>
  <c r="GY78"/>
  <c r="HK78"/>
  <c r="HC78"/>
  <c r="GU78"/>
  <c r="HG78"/>
  <c r="HO78"/>
  <c r="GQ78"/>
  <c r="GM78"/>
  <c r="DQ78"/>
  <c r="DI78"/>
  <c r="DY78"/>
  <c r="DM78"/>
  <c r="DE78"/>
  <c r="DU78"/>
  <c r="EC78"/>
  <c r="DA78"/>
  <c r="CF81"/>
  <c r="CJ81"/>
  <c r="BX81"/>
  <c r="CB81"/>
  <c r="BP81"/>
  <c r="BT81"/>
  <c r="BH81"/>
  <c r="BL81"/>
  <c r="BD81"/>
  <c r="DM81"/>
  <c r="DY81"/>
  <c r="DQ81"/>
  <c r="DI81"/>
  <c r="DA81"/>
  <c r="DU81"/>
  <c r="EC81"/>
  <c r="DE81"/>
  <c r="P76" i="2"/>
  <c r="AD76"/>
  <c r="I76"/>
  <c r="W76"/>
  <c r="C76"/>
  <c r="B77"/>
  <c r="FR77" i="4"/>
  <c r="FJ77"/>
  <c r="FB77"/>
  <c r="FV77"/>
  <c r="EX77"/>
  <c r="FN77"/>
  <c r="FF77"/>
  <c r="ET77"/>
  <c r="GA77" s="1"/>
  <c r="HO77"/>
  <c r="GY77"/>
  <c r="HK77"/>
  <c r="HC77"/>
  <c r="HG77"/>
  <c r="GU77"/>
  <c r="GQ77"/>
  <c r="GM77"/>
  <c r="HT77" s="1"/>
  <c r="DU77"/>
  <c r="DI77"/>
  <c r="EC77"/>
  <c r="DE77"/>
  <c r="DM77"/>
  <c r="DQ77"/>
  <c r="DY77"/>
  <c r="DA77"/>
  <c r="EH77" s="1"/>
  <c r="HO74"/>
  <c r="GQ74"/>
  <c r="GY74"/>
  <c r="HK74"/>
  <c r="HC74"/>
  <c r="GU74"/>
  <c r="HG74"/>
  <c r="GM74"/>
  <c r="HT74" s="1"/>
  <c r="BH74"/>
  <c r="BL74"/>
  <c r="BP74"/>
  <c r="BT74"/>
  <c r="BX74"/>
  <c r="CB74"/>
  <c r="CF74"/>
  <c r="CJ74"/>
  <c r="BD74"/>
  <c r="FN80"/>
  <c r="FV80"/>
  <c r="EX80"/>
  <c r="FF80"/>
  <c r="FR80"/>
  <c r="FJ80"/>
  <c r="FB80"/>
  <c r="ET80"/>
  <c r="DM80"/>
  <c r="DY80"/>
  <c r="DQ80"/>
  <c r="DI80"/>
  <c r="DU80"/>
  <c r="EC80"/>
  <c r="DE80"/>
  <c r="DA80"/>
  <c r="CJ80"/>
  <c r="CF80"/>
  <c r="CB80"/>
  <c r="BX80"/>
  <c r="BD80"/>
  <c r="BP80"/>
  <c r="BT80"/>
  <c r="BH80"/>
  <c r="BL80"/>
  <c r="AD65" i="2"/>
  <c r="P65"/>
  <c r="W65"/>
  <c r="I65"/>
  <c r="C65"/>
  <c r="B66"/>
  <c r="DU94" i="4"/>
  <c r="EC94"/>
  <c r="DE94"/>
  <c r="DM94"/>
  <c r="DA94"/>
  <c r="DY94"/>
  <c r="DQ94"/>
  <c r="DI94"/>
  <c r="BX94"/>
  <c r="CB94"/>
  <c r="CF94"/>
  <c r="CJ94"/>
  <c r="BH94"/>
  <c r="BL94"/>
  <c r="BP94"/>
  <c r="BT94"/>
  <c r="BD94"/>
  <c r="HO89"/>
  <c r="GQ89"/>
  <c r="GY89"/>
  <c r="HK89"/>
  <c r="HC89"/>
  <c r="GU89"/>
  <c r="HG89"/>
  <c r="GM89"/>
  <c r="FB89"/>
  <c r="FN89"/>
  <c r="FV89"/>
  <c r="EX89"/>
  <c r="FF89"/>
  <c r="FR89"/>
  <c r="FJ89"/>
  <c r="ET89"/>
  <c r="CF76"/>
  <c r="CJ76"/>
  <c r="BX76"/>
  <c r="CB76"/>
  <c r="BT76"/>
  <c r="BP76"/>
  <c r="BL76"/>
  <c r="BH76"/>
  <c r="BD76"/>
  <c r="HK76"/>
  <c r="HC76"/>
  <c r="GQ76"/>
  <c r="GY76"/>
  <c r="HO76"/>
  <c r="HG76"/>
  <c r="GU76"/>
  <c r="GM76"/>
  <c r="AL47"/>
  <c r="Z47"/>
  <c r="N47"/>
  <c r="AD47"/>
  <c r="R47"/>
  <c r="AH47"/>
  <c r="V47"/>
  <c r="J47"/>
  <c r="EN47"/>
  <c r="GG47"/>
  <c r="F47"/>
  <c r="AX47"/>
  <c r="CU47"/>
  <c r="N44"/>
  <c r="AL44"/>
  <c r="V44"/>
  <c r="AH44"/>
  <c r="R44"/>
  <c r="AD44"/>
  <c r="Z44"/>
  <c r="J44"/>
  <c r="GG44"/>
  <c r="CU44"/>
  <c r="AX44"/>
  <c r="EN44"/>
  <c r="F44"/>
  <c r="N48"/>
  <c r="Z48"/>
  <c r="AL48"/>
  <c r="AH48"/>
  <c r="V48"/>
  <c r="AD48"/>
  <c r="R48"/>
  <c r="J48"/>
  <c r="AQ48" s="1"/>
  <c r="EN48"/>
  <c r="GG48"/>
  <c r="F48"/>
  <c r="AX48"/>
  <c r="CU48"/>
  <c r="AH54"/>
  <c r="R54"/>
  <c r="AD54"/>
  <c r="N54"/>
  <c r="Z54"/>
  <c r="AL54"/>
  <c r="V54"/>
  <c r="AX54"/>
  <c r="J54"/>
  <c r="GG54"/>
  <c r="EN54"/>
  <c r="CU54"/>
  <c r="F54"/>
  <c r="AH53"/>
  <c r="V53"/>
  <c r="AL53"/>
  <c r="Z53"/>
  <c r="AD53"/>
  <c r="N53"/>
  <c r="R53"/>
  <c r="AX53"/>
  <c r="EN53"/>
  <c r="CU53"/>
  <c r="GG53"/>
  <c r="J53"/>
  <c r="F53"/>
  <c r="AH51"/>
  <c r="N51"/>
  <c r="AD51"/>
  <c r="Z51"/>
  <c r="V51"/>
  <c r="AL51"/>
  <c r="R51"/>
  <c r="GG51"/>
  <c r="J51"/>
  <c r="AQ51" s="1"/>
  <c r="AX51"/>
  <c r="CU51"/>
  <c r="EN51"/>
  <c r="F51"/>
  <c r="AH49"/>
  <c r="R49"/>
  <c r="AD49"/>
  <c r="N49"/>
  <c r="Z49"/>
  <c r="V49"/>
  <c r="AL49"/>
  <c r="J49"/>
  <c r="AX49"/>
  <c r="GG49"/>
  <c r="CU49"/>
  <c r="EN49"/>
  <c r="F49"/>
  <c r="BK43"/>
  <c r="BG43"/>
  <c r="CI43"/>
  <c r="CE43"/>
  <c r="BW43"/>
  <c r="BO43"/>
  <c r="BS43"/>
  <c r="CA43"/>
  <c r="BC43"/>
  <c r="GX43"/>
  <c r="HJ43"/>
  <c r="HB43"/>
  <c r="GT43"/>
  <c r="HF43"/>
  <c r="HN43"/>
  <c r="GP43"/>
  <c r="GL43"/>
  <c r="J48" i="2"/>
  <c r="Q48"/>
  <c r="X48"/>
  <c r="AE48"/>
  <c r="FE58" i="4"/>
  <c r="FQ58"/>
  <c r="FI58"/>
  <c r="FA58"/>
  <c r="FM58"/>
  <c r="FU58"/>
  <c r="EW58"/>
  <c r="ES58"/>
  <c r="BW58"/>
  <c r="CA58"/>
  <c r="CE58"/>
  <c r="CI58"/>
  <c r="BC58"/>
  <c r="BG58"/>
  <c r="BK58"/>
  <c r="BO58"/>
  <c r="BS58"/>
  <c r="AM57"/>
  <c r="W57"/>
  <c r="AI57"/>
  <c r="O57"/>
  <c r="AE57"/>
  <c r="S57"/>
  <c r="AA57"/>
  <c r="K57"/>
  <c r="EO57"/>
  <c r="CV57"/>
  <c r="GH57"/>
  <c r="AY57"/>
  <c r="DD57"/>
  <c r="DL57"/>
  <c r="DX57"/>
  <c r="DP57"/>
  <c r="DH57"/>
  <c r="DT57"/>
  <c r="EB57"/>
  <c r="CZ57"/>
  <c r="BS57"/>
  <c r="BO57"/>
  <c r="BW57"/>
  <c r="CA57"/>
  <c r="BC57"/>
  <c r="CI57"/>
  <c r="CE57"/>
  <c r="BK57"/>
  <c r="BG57"/>
  <c r="GP66"/>
  <c r="HF66"/>
  <c r="GT66"/>
  <c r="HB66"/>
  <c r="GX66"/>
  <c r="HJ66"/>
  <c r="HN66"/>
  <c r="GL66"/>
  <c r="BW66"/>
  <c r="BS66"/>
  <c r="BO66"/>
  <c r="CE66"/>
  <c r="BG66"/>
  <c r="BK66"/>
  <c r="CA66"/>
  <c r="CI66"/>
  <c r="BC66"/>
  <c r="DD66"/>
  <c r="DX66"/>
  <c r="DP66"/>
  <c r="DH66"/>
  <c r="EB66"/>
  <c r="DT66"/>
  <c r="DL66"/>
  <c r="CZ66"/>
  <c r="O67"/>
  <c r="AE67"/>
  <c r="S67"/>
  <c r="AI67"/>
  <c r="W67"/>
  <c r="AM67"/>
  <c r="AA67"/>
  <c r="EO67"/>
  <c r="CV67"/>
  <c r="AY67"/>
  <c r="K67"/>
  <c r="GH67"/>
  <c r="BG67"/>
  <c r="BK67"/>
  <c r="BO67"/>
  <c r="BS67"/>
  <c r="BW67"/>
  <c r="CA67"/>
  <c r="CE67"/>
  <c r="CI67"/>
  <c r="BC67"/>
  <c r="FA67"/>
  <c r="FI67"/>
  <c r="FQ67"/>
  <c r="FE67"/>
  <c r="EW67"/>
  <c r="FU67"/>
  <c r="FM67"/>
  <c r="ES67"/>
  <c r="S62"/>
  <c r="AI62"/>
  <c r="AM62"/>
  <c r="W62"/>
  <c r="K62"/>
  <c r="AA62"/>
  <c r="O62"/>
  <c r="AE62"/>
  <c r="GH62"/>
  <c r="AY62"/>
  <c r="CV62"/>
  <c r="EO62"/>
  <c r="FU62"/>
  <c r="EW62"/>
  <c r="FE62"/>
  <c r="FQ62"/>
  <c r="FI62"/>
  <c r="FA62"/>
  <c r="FM62"/>
  <c r="ES62"/>
  <c r="W60"/>
  <c r="O60"/>
  <c r="AE60"/>
  <c r="AI60"/>
  <c r="AM60"/>
  <c r="S60"/>
  <c r="AA60"/>
  <c r="GH60"/>
  <c r="EO60"/>
  <c r="K60"/>
  <c r="CV60"/>
  <c r="AY60"/>
  <c r="FQ60"/>
  <c r="FI60"/>
  <c r="FA60"/>
  <c r="FM60"/>
  <c r="FU60"/>
  <c r="EW60"/>
  <c r="FE60"/>
  <c r="ES60"/>
  <c r="DP60"/>
  <c r="DX60"/>
  <c r="DT60"/>
  <c r="DH60"/>
  <c r="EB60"/>
  <c r="DD60"/>
  <c r="DL60"/>
  <c r="CZ60"/>
  <c r="EC91"/>
  <c r="DE91"/>
  <c r="DM91"/>
  <c r="DY91"/>
  <c r="DQ91"/>
  <c r="DI91"/>
  <c r="DU91"/>
  <c r="DA91"/>
  <c r="BP91"/>
  <c r="BT91"/>
  <c r="BH91"/>
  <c r="BL91"/>
  <c r="CF91"/>
  <c r="CJ91"/>
  <c r="BX91"/>
  <c r="CB91"/>
  <c r="BD91"/>
  <c r="DU93"/>
  <c r="EC93"/>
  <c r="DE93"/>
  <c r="DM93"/>
  <c r="DA93"/>
  <c r="DY93"/>
  <c r="DQ93"/>
  <c r="DI93"/>
  <c r="BT93"/>
  <c r="BP93"/>
  <c r="BL93"/>
  <c r="BH93"/>
  <c r="CJ93"/>
  <c r="CF93"/>
  <c r="CB93"/>
  <c r="BX93"/>
  <c r="BD93"/>
  <c r="FB88"/>
  <c r="FN88"/>
  <c r="FV88"/>
  <c r="EX88"/>
  <c r="ET88"/>
  <c r="FF88"/>
  <c r="FR88"/>
  <c r="FJ88"/>
  <c r="HO88"/>
  <c r="GQ88"/>
  <c r="GY88"/>
  <c r="HK88"/>
  <c r="HC88"/>
  <c r="GU88"/>
  <c r="HG88"/>
  <c r="GM88"/>
  <c r="AS62" i="6"/>
  <c r="AT62" s="1"/>
  <c r="G68"/>
  <c r="AS51"/>
  <c r="AT51" s="1"/>
  <c r="G57"/>
  <c r="FF73" i="4"/>
  <c r="FR73"/>
  <c r="FV73"/>
  <c r="EX73"/>
  <c r="FN73"/>
  <c r="FB73"/>
  <c r="FJ73"/>
  <c r="ET73"/>
  <c r="BP73"/>
  <c r="BX73"/>
  <c r="CB73"/>
  <c r="BT73"/>
  <c r="CF73"/>
  <c r="CJ73"/>
  <c r="BH73"/>
  <c r="BL73"/>
  <c r="BD73"/>
  <c r="HG71"/>
  <c r="HC71"/>
  <c r="GU71"/>
  <c r="GY71"/>
  <c r="HK71"/>
  <c r="GQ71"/>
  <c r="HO71"/>
  <c r="GM71"/>
  <c r="FB71"/>
  <c r="FN71"/>
  <c r="FV71"/>
  <c r="EX71"/>
  <c r="FF71"/>
  <c r="FR71"/>
  <c r="FJ71"/>
  <c r="ET71"/>
  <c r="DU75"/>
  <c r="DM75"/>
  <c r="DE75"/>
  <c r="DY75"/>
  <c r="DQ75"/>
  <c r="DI75"/>
  <c r="EC75"/>
  <c r="DA75"/>
  <c r="FB75"/>
  <c r="FN75"/>
  <c r="FV75"/>
  <c r="ET75"/>
  <c r="EX75"/>
  <c r="FF75"/>
  <c r="FR75"/>
  <c r="FJ75"/>
  <c r="BP70"/>
  <c r="BT70"/>
  <c r="BH70"/>
  <c r="BL70"/>
  <c r="CJ70"/>
  <c r="CF70"/>
  <c r="CB70"/>
  <c r="BX70"/>
  <c r="BD70"/>
  <c r="GQ70"/>
  <c r="HO70"/>
  <c r="HK70"/>
  <c r="GY70"/>
  <c r="HC70"/>
  <c r="GU70"/>
  <c r="HG70"/>
  <c r="GM70"/>
  <c r="DI72"/>
  <c r="DE72"/>
  <c r="DY72"/>
  <c r="DM72"/>
  <c r="DU72"/>
  <c r="EC72"/>
  <c r="DQ72"/>
  <c r="DA72"/>
  <c r="CJ79"/>
  <c r="CF79"/>
  <c r="CB79"/>
  <c r="BX79"/>
  <c r="BT79"/>
  <c r="BP79"/>
  <c r="BL79"/>
  <c r="BH79"/>
  <c r="BD79"/>
  <c r="EC79"/>
  <c r="DI79"/>
  <c r="DU79"/>
  <c r="DY79"/>
  <c r="DQ79"/>
  <c r="DM79"/>
  <c r="DE79"/>
  <c r="DA79"/>
  <c r="FV87"/>
  <c r="EX87"/>
  <c r="FF87"/>
  <c r="ET87"/>
  <c r="FR87"/>
  <c r="FJ87"/>
  <c r="FB87"/>
  <c r="FN87"/>
  <c r="HG87"/>
  <c r="HO87"/>
  <c r="GQ87"/>
  <c r="GY87"/>
  <c r="HK87"/>
  <c r="HC87"/>
  <c r="GU87"/>
  <c r="GM87"/>
  <c r="BP92"/>
  <c r="BT92"/>
  <c r="BH92"/>
  <c r="BL92"/>
  <c r="CF92"/>
  <c r="CJ92"/>
  <c r="BX92"/>
  <c r="CB92"/>
  <c r="BD92"/>
  <c r="DI86"/>
  <c r="DU86"/>
  <c r="EC86"/>
  <c r="DE86"/>
  <c r="DA86"/>
  <c r="DM86"/>
  <c r="DY86"/>
  <c r="DQ86"/>
  <c r="BT86"/>
  <c r="BP86"/>
  <c r="BL86"/>
  <c r="BH86"/>
  <c r="CJ86"/>
  <c r="CF86"/>
  <c r="CB86"/>
  <c r="BX86"/>
  <c r="BD86"/>
  <c r="C45" i="6"/>
  <c r="C78"/>
  <c r="G78" s="1"/>
  <c r="C56"/>
  <c r="G56" s="1"/>
  <c r="C67"/>
  <c r="G67" s="1"/>
  <c r="G34"/>
  <c r="F6" i="8"/>
  <c r="H15" s="1"/>
  <c r="G15"/>
  <c r="BP84" i="4"/>
  <c r="BT84"/>
  <c r="BH84"/>
  <c r="BL84"/>
  <c r="CF84"/>
  <c r="CJ84"/>
  <c r="BX84"/>
  <c r="CB84"/>
  <c r="BD84"/>
  <c r="HO84"/>
  <c r="GQ84"/>
  <c r="GY84"/>
  <c r="HK84"/>
  <c r="HC84"/>
  <c r="GU84"/>
  <c r="HG84"/>
  <c r="GM84"/>
  <c r="AQ64"/>
  <c r="FZ76"/>
  <c r="CN76"/>
  <c r="J70" i="1"/>
  <c r="FZ56" i="4"/>
  <c r="AR56"/>
  <c r="AQ65"/>
  <c r="AQ61"/>
  <c r="AQ63"/>
  <c r="HS91"/>
  <c r="EG91"/>
  <c r="FZ83"/>
  <c r="HS83"/>
  <c r="HS93"/>
  <c r="FZ93"/>
  <c r="EG90"/>
  <c r="HS90"/>
  <c r="AR90"/>
  <c r="HS88"/>
  <c r="CN88"/>
  <c r="FZ85"/>
  <c r="AR85"/>
  <c r="EG78"/>
  <c r="CN78"/>
  <c r="FZ71"/>
  <c r="EG71"/>
  <c r="EG81"/>
  <c r="HS75"/>
  <c r="EG70"/>
  <c r="FZ70"/>
  <c r="EG77"/>
  <c r="FZ77"/>
  <c r="CN72"/>
  <c r="HS72"/>
  <c r="FZ79"/>
  <c r="HS80"/>
  <c r="FZ80"/>
  <c r="EH69"/>
  <c r="FZ87"/>
  <c r="HS87"/>
  <c r="FZ94"/>
  <c r="CN94"/>
  <c r="EG92"/>
  <c r="FZ89"/>
  <c r="EG89"/>
  <c r="AR89"/>
  <c r="EG86"/>
  <c r="CN86"/>
  <c r="EG76"/>
  <c r="HS76"/>
  <c r="AR76"/>
  <c r="AQ43"/>
  <c r="HS56"/>
  <c r="AQ58"/>
  <c r="AR91"/>
  <c r="CN83"/>
  <c r="CN90"/>
  <c r="FZ78"/>
  <c r="CN81"/>
  <c r="AR70"/>
  <c r="HS77"/>
  <c r="CN77"/>
  <c r="FZ72"/>
  <c r="AR72"/>
  <c r="HS79"/>
  <c r="AR79"/>
  <c r="CN80"/>
  <c r="EG80"/>
  <c r="AR87"/>
  <c r="EG87"/>
  <c r="CN87"/>
  <c r="AR92"/>
  <c r="HS89"/>
  <c r="HS86"/>
  <c r="HS84"/>
  <c r="FZ84"/>
  <c r="CN84"/>
  <c r="HT82"/>
  <c r="E17"/>
  <c r="B18" i="2"/>
  <c r="N68" i="1"/>
  <c r="M68" s="1"/>
  <c r="J69"/>
  <c r="BX56" i="4"/>
  <c r="BH56"/>
  <c r="CF56"/>
  <c r="BP56"/>
  <c r="CB56"/>
  <c r="BL56"/>
  <c r="CJ56"/>
  <c r="BT56"/>
  <c r="BD56"/>
  <c r="BG65"/>
  <c r="BK65"/>
  <c r="BO65"/>
  <c r="BS65"/>
  <c r="BC65"/>
  <c r="BW65"/>
  <c r="CA65"/>
  <c r="CE65"/>
  <c r="CI65"/>
  <c r="FA61"/>
  <c r="FM61"/>
  <c r="FQ61"/>
  <c r="FE61"/>
  <c r="FI61"/>
  <c r="FU61"/>
  <c r="EW61"/>
  <c r="ES61"/>
  <c r="CI64"/>
  <c r="CE64"/>
  <c r="BK64"/>
  <c r="BG64"/>
  <c r="BO64"/>
  <c r="BS64"/>
  <c r="CA64"/>
  <c r="BW64"/>
  <c r="BC64"/>
  <c r="FE63"/>
  <c r="FQ63"/>
  <c r="FI63"/>
  <c r="FA63"/>
  <c r="FM63"/>
  <c r="FU63"/>
  <c r="EW63"/>
  <c r="ES63"/>
  <c r="GT68"/>
  <c r="GX68"/>
  <c r="HJ68"/>
  <c r="GP68"/>
  <c r="HN68"/>
  <c r="HF68"/>
  <c r="HB68"/>
  <c r="GL68"/>
  <c r="DD68"/>
  <c r="DL68"/>
  <c r="DX68"/>
  <c r="DP68"/>
  <c r="DH68"/>
  <c r="DT68"/>
  <c r="EB68"/>
  <c r="CZ68"/>
  <c r="DY83"/>
  <c r="DQ83"/>
  <c r="DI83"/>
  <c r="DU83"/>
  <c r="EC83"/>
  <c r="DE83"/>
  <c r="DM83"/>
  <c r="DA83"/>
  <c r="DE90"/>
  <c r="DM90"/>
  <c r="DY90"/>
  <c r="DA90"/>
  <c r="DQ90"/>
  <c r="DI90"/>
  <c r="DU90"/>
  <c r="EC90"/>
  <c r="BT90"/>
  <c r="BP90"/>
  <c r="BL90"/>
  <c r="BH90"/>
  <c r="CJ90"/>
  <c r="CF90"/>
  <c r="CB90"/>
  <c r="BX90"/>
  <c r="BD90"/>
  <c r="BT85"/>
  <c r="BP85"/>
  <c r="BL85"/>
  <c r="BH85"/>
  <c r="BD85"/>
  <c r="CJ85"/>
  <c r="CF85"/>
  <c r="CB85"/>
  <c r="BX85"/>
  <c r="HO85"/>
  <c r="GQ85"/>
  <c r="GY85"/>
  <c r="HK85"/>
  <c r="HC85"/>
  <c r="GU85"/>
  <c r="HG85"/>
  <c r="GM85"/>
  <c r="FV78"/>
  <c r="FN78"/>
  <c r="EX78"/>
  <c r="FF78"/>
  <c r="FR78"/>
  <c r="FB78"/>
  <c r="FJ78"/>
  <c r="ET78"/>
  <c r="BL78"/>
  <c r="BH78"/>
  <c r="BT78"/>
  <c r="BP78"/>
  <c r="CB78"/>
  <c r="BX78"/>
  <c r="CJ78"/>
  <c r="CF78"/>
  <c r="BD78"/>
  <c r="FN81"/>
  <c r="FV81"/>
  <c r="EX81"/>
  <c r="FR81"/>
  <c r="FF81"/>
  <c r="FB81"/>
  <c r="FJ81"/>
  <c r="ET81"/>
  <c r="GY81"/>
  <c r="HK81"/>
  <c r="HC81"/>
  <c r="GU81"/>
  <c r="HG81"/>
  <c r="HO81"/>
  <c r="GQ81"/>
  <c r="GM81"/>
  <c r="AE75" i="2"/>
  <c r="Q75"/>
  <c r="X75"/>
  <c r="J75"/>
  <c r="CJ77" i="4"/>
  <c r="BP77"/>
  <c r="BT77"/>
  <c r="BH77"/>
  <c r="CF77"/>
  <c r="CB77"/>
  <c r="BX77"/>
  <c r="BL77"/>
  <c r="BD77"/>
  <c r="FN74"/>
  <c r="FV74"/>
  <c r="EX74"/>
  <c r="FF74"/>
  <c r="FR74"/>
  <c r="FJ74"/>
  <c r="FB74"/>
  <c r="ET74"/>
  <c r="DU74"/>
  <c r="EC74"/>
  <c r="DM74"/>
  <c r="DE74"/>
  <c r="DQ74"/>
  <c r="DY74"/>
  <c r="DI74"/>
  <c r="DA74"/>
  <c r="GQ80"/>
  <c r="GY80"/>
  <c r="HK80"/>
  <c r="HC80"/>
  <c r="GU80"/>
  <c r="HG80"/>
  <c r="HO80"/>
  <c r="GM80"/>
  <c r="Q64" i="2"/>
  <c r="J64"/>
  <c r="X64"/>
  <c r="AE64"/>
  <c r="FN94" i="4"/>
  <c r="FV94"/>
  <c r="EX94"/>
  <c r="FF94"/>
  <c r="ET94"/>
  <c r="FR94"/>
  <c r="FJ94"/>
  <c r="FB94"/>
  <c r="GQ94"/>
  <c r="GY94"/>
  <c r="HK94"/>
  <c r="HC94"/>
  <c r="GU94"/>
  <c r="HG94"/>
  <c r="HO94"/>
  <c r="GM94"/>
  <c r="BT89"/>
  <c r="BP89"/>
  <c r="BL89"/>
  <c r="BH89"/>
  <c r="CJ89"/>
  <c r="CF89"/>
  <c r="CB89"/>
  <c r="BX89"/>
  <c r="BD89"/>
  <c r="DI89"/>
  <c r="DU89"/>
  <c r="EC89"/>
  <c r="DE89"/>
  <c r="DM89"/>
  <c r="DY89"/>
  <c r="DQ89"/>
  <c r="DA89"/>
  <c r="FB76"/>
  <c r="FJ76"/>
  <c r="FR76"/>
  <c r="EX76"/>
  <c r="FF76"/>
  <c r="FN76"/>
  <c r="FV76"/>
  <c r="ET76"/>
  <c r="DY76"/>
  <c r="DQ76"/>
  <c r="DI76"/>
  <c r="EC76"/>
  <c r="DU76"/>
  <c r="DM76"/>
  <c r="DE76"/>
  <c r="DA76"/>
  <c r="V50"/>
  <c r="AL50"/>
  <c r="R50"/>
  <c r="AH50"/>
  <c r="AD50"/>
  <c r="N50"/>
  <c r="Z50"/>
  <c r="GG50"/>
  <c r="J50"/>
  <c r="CU50"/>
  <c r="F50"/>
  <c r="EN50"/>
  <c r="AX50"/>
  <c r="V45"/>
  <c r="Z45"/>
  <c r="AD45"/>
  <c r="N45"/>
  <c r="AH45"/>
  <c r="R45"/>
  <c r="AL45"/>
  <c r="J45"/>
  <c r="GG45"/>
  <c r="F45"/>
  <c r="AX45"/>
  <c r="CU45"/>
  <c r="EN45"/>
  <c r="V55"/>
  <c r="AD55"/>
  <c r="AH55"/>
  <c r="AL55"/>
  <c r="N55"/>
  <c r="R55"/>
  <c r="Z55"/>
  <c r="EN55"/>
  <c r="J55"/>
  <c r="F55"/>
  <c r="CU55"/>
  <c r="GG55"/>
  <c r="AX55"/>
  <c r="DT43"/>
  <c r="DL43"/>
  <c r="DD43"/>
  <c r="DP43"/>
  <c r="DH43"/>
  <c r="DX43"/>
  <c r="EB43"/>
  <c r="CZ43"/>
  <c r="N46"/>
  <c r="AH46"/>
  <c r="R46"/>
  <c r="AL46"/>
  <c r="V46"/>
  <c r="Z46"/>
  <c r="AD46"/>
  <c r="J46"/>
  <c r="GG46"/>
  <c r="AX46"/>
  <c r="CU46"/>
  <c r="EN46"/>
  <c r="F46"/>
  <c r="V52"/>
  <c r="AL52"/>
  <c r="Z52"/>
  <c r="N52"/>
  <c r="AD52"/>
  <c r="R52"/>
  <c r="AH52"/>
  <c r="J52"/>
  <c r="AX52"/>
  <c r="EN52"/>
  <c r="CU52"/>
  <c r="GG52"/>
  <c r="F52"/>
  <c r="AE43"/>
  <c r="AA43"/>
  <c r="W43"/>
  <c r="AM43"/>
  <c r="S43"/>
  <c r="AI43"/>
  <c r="O43"/>
  <c r="K43"/>
  <c r="AR43" s="1"/>
  <c r="EO43"/>
  <c r="CV43"/>
  <c r="GH43"/>
  <c r="AY43"/>
  <c r="FI43"/>
  <c r="FA43"/>
  <c r="FM43"/>
  <c r="FU43"/>
  <c r="ES43"/>
  <c r="EW43"/>
  <c r="FE43"/>
  <c r="FQ43"/>
  <c r="P49" i="2"/>
  <c r="AD49"/>
  <c r="I49"/>
  <c r="W49"/>
  <c r="C49"/>
  <c r="B50"/>
  <c r="AM58" i="4"/>
  <c r="S58"/>
  <c r="AI58"/>
  <c r="O58"/>
  <c r="AE58"/>
  <c r="AA58"/>
  <c r="W58"/>
  <c r="K58"/>
  <c r="CV58"/>
  <c r="GH58"/>
  <c r="EO58"/>
  <c r="AY58"/>
  <c r="GT58"/>
  <c r="HF58"/>
  <c r="HN58"/>
  <c r="GP58"/>
  <c r="GX58"/>
  <c r="HJ58"/>
  <c r="HB58"/>
  <c r="GL58"/>
  <c r="DX58"/>
  <c r="DP58"/>
  <c r="DH58"/>
  <c r="EB58"/>
  <c r="DT58"/>
  <c r="DL58"/>
  <c r="DD58"/>
  <c r="CZ58"/>
  <c r="GT57"/>
  <c r="HF57"/>
  <c r="HN57"/>
  <c r="GP57"/>
  <c r="GX57"/>
  <c r="HJ57"/>
  <c r="HB57"/>
  <c r="GL57"/>
  <c r="FA57"/>
  <c r="FM57"/>
  <c r="FU57"/>
  <c r="EW57"/>
  <c r="FE57"/>
  <c r="FQ57"/>
  <c r="FI57"/>
  <c r="ES57"/>
  <c r="S66"/>
  <c r="AM66"/>
  <c r="AE66"/>
  <c r="AA66"/>
  <c r="AI66"/>
  <c r="O66"/>
  <c r="W66"/>
  <c r="EO66"/>
  <c r="AY66"/>
  <c r="K66"/>
  <c r="AR66" s="1"/>
  <c r="GH66"/>
  <c r="CV66"/>
  <c r="EW66"/>
  <c r="FE66"/>
  <c r="FQ66"/>
  <c r="FI66"/>
  <c r="FA66"/>
  <c r="FM66"/>
  <c r="FU66"/>
  <c r="ES66"/>
  <c r="GP67"/>
  <c r="GX67"/>
  <c r="HN67"/>
  <c r="HF67"/>
  <c r="GT67"/>
  <c r="HJ67"/>
  <c r="HB67"/>
  <c r="GL67"/>
  <c r="DX67"/>
  <c r="DD67"/>
  <c r="DL67"/>
  <c r="DP67"/>
  <c r="DH67"/>
  <c r="EB67"/>
  <c r="DT67"/>
  <c r="CZ67"/>
  <c r="DP62"/>
  <c r="DH62"/>
  <c r="EB62"/>
  <c r="DT62"/>
  <c r="DL62"/>
  <c r="DD62"/>
  <c r="DX62"/>
  <c r="CZ62"/>
  <c r="CA62"/>
  <c r="BW62"/>
  <c r="CI62"/>
  <c r="CE62"/>
  <c r="BK62"/>
  <c r="BG62"/>
  <c r="BS62"/>
  <c r="BO62"/>
  <c r="BC62"/>
  <c r="HJ62"/>
  <c r="HB62"/>
  <c r="GT62"/>
  <c r="HF62"/>
  <c r="HN62"/>
  <c r="GP62"/>
  <c r="GX62"/>
  <c r="GL62"/>
  <c r="HF60"/>
  <c r="HN60"/>
  <c r="GP60"/>
  <c r="GX60"/>
  <c r="HJ60"/>
  <c r="HB60"/>
  <c r="GT60"/>
  <c r="GL60"/>
  <c r="BK60"/>
  <c r="BG60"/>
  <c r="BS60"/>
  <c r="BO60"/>
  <c r="CA60"/>
  <c r="BW60"/>
  <c r="CI60"/>
  <c r="CE60"/>
  <c r="BC60"/>
  <c r="CN60" s="1"/>
  <c r="GU91"/>
  <c r="HG91"/>
  <c r="HO91"/>
  <c r="GQ91"/>
  <c r="GM91"/>
  <c r="GY91"/>
  <c r="HK91"/>
  <c r="HC91"/>
  <c r="FV91"/>
  <c r="EX91"/>
  <c r="FF91"/>
  <c r="FR91"/>
  <c r="FJ91"/>
  <c r="FB91"/>
  <c r="FN91"/>
  <c r="ET91"/>
  <c r="GA91" s="1"/>
  <c r="GQ93"/>
  <c r="GY93"/>
  <c r="HK93"/>
  <c r="GM93"/>
  <c r="HC93"/>
  <c r="GU93"/>
  <c r="HG93"/>
  <c r="HO93"/>
  <c r="EX93"/>
  <c r="FF93"/>
  <c r="FR93"/>
  <c r="FJ93"/>
  <c r="FB93"/>
  <c r="FN93"/>
  <c r="FV93"/>
  <c r="ET93"/>
  <c r="GA93" s="1"/>
  <c r="BT88"/>
  <c r="BP88"/>
  <c r="BL88"/>
  <c r="BH88"/>
  <c r="BD88"/>
  <c r="CJ88"/>
  <c r="CF88"/>
  <c r="CB88"/>
  <c r="BX88"/>
  <c r="DI88"/>
  <c r="DU88"/>
  <c r="EC88"/>
  <c r="DE88"/>
  <c r="DM88"/>
  <c r="DY88"/>
  <c r="DQ88"/>
  <c r="DA88"/>
  <c r="L35" i="6"/>
  <c r="G46"/>
  <c r="H35"/>
  <c r="AS73"/>
  <c r="AT73" s="1"/>
  <c r="G79"/>
  <c r="L79" s="1"/>
  <c r="DM73" i="4"/>
  <c r="DY73"/>
  <c r="DQ73"/>
  <c r="DI73"/>
  <c r="DU73"/>
  <c r="EC73"/>
  <c r="DE73"/>
  <c r="DA73"/>
  <c r="HG73"/>
  <c r="HO73"/>
  <c r="GQ73"/>
  <c r="GY73"/>
  <c r="HK73"/>
  <c r="HC73"/>
  <c r="GU73"/>
  <c r="GM73"/>
  <c r="BP71"/>
  <c r="BT71"/>
  <c r="BH71"/>
  <c r="BL71"/>
  <c r="CJ71"/>
  <c r="CF71"/>
  <c r="CB71"/>
  <c r="BX71"/>
  <c r="BD71"/>
  <c r="DE71"/>
  <c r="DU71"/>
  <c r="DI71"/>
  <c r="DQ71"/>
  <c r="DM71"/>
  <c r="DY71"/>
  <c r="EC71"/>
  <c r="DA71"/>
  <c r="CB75"/>
  <c r="BX75"/>
  <c r="CJ75"/>
  <c r="CF75"/>
  <c r="BL75"/>
  <c r="BH75"/>
  <c r="BT75"/>
  <c r="BP75"/>
  <c r="BD75"/>
  <c r="CO75" s="1"/>
  <c r="GY75"/>
  <c r="HK75"/>
  <c r="GQ75"/>
  <c r="HO75"/>
  <c r="HG75"/>
  <c r="HC75"/>
  <c r="GU75"/>
  <c r="GM75"/>
  <c r="FN70"/>
  <c r="FV70"/>
  <c r="EX70"/>
  <c r="FF70"/>
  <c r="FR70"/>
  <c r="FJ70"/>
  <c r="FB70"/>
  <c r="ET70"/>
  <c r="GA70" s="1"/>
  <c r="DM70"/>
  <c r="DY70"/>
  <c r="DQ70"/>
  <c r="DI70"/>
  <c r="DU70"/>
  <c r="EC70"/>
  <c r="DE70"/>
  <c r="DA70"/>
  <c r="EH70" s="1"/>
  <c r="FN72"/>
  <c r="FV72"/>
  <c r="EX72"/>
  <c r="FF72"/>
  <c r="FR72"/>
  <c r="FJ72"/>
  <c r="FB72"/>
  <c r="ET72"/>
  <c r="GA72" s="1"/>
  <c r="BH72"/>
  <c r="BL72"/>
  <c r="CF72"/>
  <c r="CJ72"/>
  <c r="BT72"/>
  <c r="CB72"/>
  <c r="BX72"/>
  <c r="BP72"/>
  <c r="BD72"/>
  <c r="HC72"/>
  <c r="GU72"/>
  <c r="HG72"/>
  <c r="HO72"/>
  <c r="GM72"/>
  <c r="GQ72"/>
  <c r="GY72"/>
  <c r="HK72"/>
  <c r="EX79"/>
  <c r="FV79"/>
  <c r="FN79"/>
  <c r="FB79"/>
  <c r="FJ79"/>
  <c r="FR79"/>
  <c r="FF79"/>
  <c r="ET79"/>
  <c r="GY79"/>
  <c r="HC79"/>
  <c r="HK79"/>
  <c r="HG79"/>
  <c r="GU79"/>
  <c r="HO79"/>
  <c r="GQ79"/>
  <c r="GM79"/>
  <c r="DE87"/>
  <c r="DM87"/>
  <c r="DY87"/>
  <c r="DA87"/>
  <c r="DQ87"/>
  <c r="DI87"/>
  <c r="DU87"/>
  <c r="EC87"/>
  <c r="BT87"/>
  <c r="BP87"/>
  <c r="BL87"/>
  <c r="BH87"/>
  <c r="CJ87"/>
  <c r="CF87"/>
  <c r="CB87"/>
  <c r="BX87"/>
  <c r="BD87"/>
  <c r="DI92"/>
  <c r="DU92"/>
  <c r="EC92"/>
  <c r="DE92"/>
  <c r="DA92"/>
  <c r="DM92"/>
  <c r="DY92"/>
  <c r="DQ92"/>
  <c r="HO92"/>
  <c r="GQ92"/>
  <c r="GY92"/>
  <c r="GM92"/>
  <c r="HK92"/>
  <c r="HC92"/>
  <c r="GU92"/>
  <c r="HG92"/>
  <c r="FV92"/>
  <c r="EX92"/>
  <c r="FF92"/>
  <c r="FR92"/>
  <c r="FJ92"/>
  <c r="FB92"/>
  <c r="FN92"/>
  <c r="ET92"/>
  <c r="HO86"/>
  <c r="GQ86"/>
  <c r="GY86"/>
  <c r="HK86"/>
  <c r="HC86"/>
  <c r="GU86"/>
  <c r="HG86"/>
  <c r="GM86"/>
  <c r="FV86"/>
  <c r="EX86"/>
  <c r="FF86"/>
  <c r="FR86"/>
  <c r="FJ86"/>
  <c r="FB86"/>
  <c r="FN86"/>
  <c r="ET86"/>
  <c r="K94" i="13"/>
  <c r="J94"/>
  <c r="M94" s="1"/>
  <c r="I94"/>
  <c r="L94" s="1"/>
  <c r="DI84" i="4"/>
  <c r="EC84"/>
  <c r="DU84"/>
  <c r="DM84"/>
  <c r="DE84"/>
  <c r="DY84"/>
  <c r="DQ84"/>
  <c r="DA84"/>
  <c r="FN84"/>
  <c r="FV84"/>
  <c r="EX84"/>
  <c r="FF84"/>
  <c r="FR84"/>
  <c r="FJ84"/>
  <c r="FB84"/>
  <c r="ET84"/>
  <c r="CN85"/>
  <c r="CN73"/>
  <c r="AR78"/>
  <c r="EG75"/>
  <c r="AR77"/>
  <c r="HS74"/>
  <c r="CN79"/>
  <c r="GA69"/>
  <c r="CN92"/>
  <c r="EG56"/>
  <c r="AQ66"/>
  <c r="AQ62"/>
  <c r="AQ60"/>
  <c r="CN91"/>
  <c r="CN93"/>
  <c r="AR93"/>
  <c r="HS78"/>
  <c r="CN71"/>
  <c r="HS81"/>
  <c r="FZ75"/>
  <c r="EG79"/>
  <c r="GA82"/>
  <c r="EH82"/>
  <c r="AR61" l="1"/>
  <c r="FZ65"/>
  <c r="GA86"/>
  <c r="HT86"/>
  <c r="GA92"/>
  <c r="CO87"/>
  <c r="EH73"/>
  <c r="EG62"/>
  <c r="EG67"/>
  <c r="HS67"/>
  <c r="FZ66"/>
  <c r="FZ57"/>
  <c r="HS57"/>
  <c r="EG58"/>
  <c r="HS58"/>
  <c r="AR58"/>
  <c r="AQ46"/>
  <c r="EG43"/>
  <c r="AQ53"/>
  <c r="AQ54"/>
  <c r="AQ47"/>
  <c r="HT76"/>
  <c r="CO76"/>
  <c r="CO81"/>
  <c r="AR63"/>
  <c r="HS63"/>
  <c r="HS64"/>
  <c r="FZ64"/>
  <c r="HS61"/>
  <c r="CN61"/>
  <c r="AQ30"/>
  <c r="AQ55"/>
  <c r="AQ45"/>
  <c r="HT94"/>
  <c r="HT80"/>
  <c r="EH74"/>
  <c r="GA74"/>
  <c r="CO77"/>
  <c r="GA78"/>
  <c r="HT85"/>
  <c r="EH83"/>
  <c r="EG68"/>
  <c r="HS68"/>
  <c r="FZ63"/>
  <c r="CN64"/>
  <c r="CO56"/>
  <c r="CO92"/>
  <c r="EH72"/>
  <c r="HT70"/>
  <c r="CO70"/>
  <c r="GA73"/>
  <c r="HT88"/>
  <c r="CO93"/>
  <c r="EH91"/>
  <c r="EG60"/>
  <c r="FZ60"/>
  <c r="AR60"/>
  <c r="FZ62"/>
  <c r="FZ67"/>
  <c r="CN67"/>
  <c r="AR67"/>
  <c r="HS66"/>
  <c r="FZ58"/>
  <c r="HS43"/>
  <c r="CN43"/>
  <c r="AQ49"/>
  <c r="HT75"/>
  <c r="AQ50"/>
  <c r="HT73"/>
  <c r="L68" i="6"/>
  <c r="DQ66" i="4"/>
  <c r="DY66"/>
  <c r="DU66"/>
  <c r="DI66"/>
  <c r="EC66"/>
  <c r="DE66"/>
  <c r="DM66"/>
  <c r="DA66"/>
  <c r="HK66"/>
  <c r="HC66"/>
  <c r="HG66"/>
  <c r="GU66"/>
  <c r="GQ66"/>
  <c r="HO66"/>
  <c r="GY66"/>
  <c r="GM66"/>
  <c r="BL66"/>
  <c r="BH66"/>
  <c r="BT66"/>
  <c r="BP66"/>
  <c r="CB66"/>
  <c r="BX66"/>
  <c r="CJ66"/>
  <c r="CF66"/>
  <c r="BD66"/>
  <c r="FF58"/>
  <c r="FR58"/>
  <c r="FJ58"/>
  <c r="FB58"/>
  <c r="FN58"/>
  <c r="FV58"/>
  <c r="EX58"/>
  <c r="ET58"/>
  <c r="DM58"/>
  <c r="DQ58"/>
  <c r="DI58"/>
  <c r="DU58"/>
  <c r="DE58"/>
  <c r="EC58"/>
  <c r="DY58"/>
  <c r="DA58"/>
  <c r="X49" i="2"/>
  <c r="AE49"/>
  <c r="J49"/>
  <c r="Q49"/>
  <c r="GY43" i="4"/>
  <c r="HC43"/>
  <c r="GU43"/>
  <c r="HG43"/>
  <c r="GQ43"/>
  <c r="HO43"/>
  <c r="HK43"/>
  <c r="GM43"/>
  <c r="FB43"/>
  <c r="FN43"/>
  <c r="FV43"/>
  <c r="EX43"/>
  <c r="FF43"/>
  <c r="FR43"/>
  <c r="FJ43"/>
  <c r="ET43"/>
  <c r="HB52"/>
  <c r="GX52"/>
  <c r="GT52"/>
  <c r="HN52"/>
  <c r="GP52"/>
  <c r="HJ52"/>
  <c r="HF52"/>
  <c r="GL52"/>
  <c r="FU52"/>
  <c r="FA52"/>
  <c r="FE52"/>
  <c r="FQ52"/>
  <c r="FI52"/>
  <c r="EW52"/>
  <c r="FM52"/>
  <c r="ES52"/>
  <c r="O46"/>
  <c r="AM46"/>
  <c r="S46"/>
  <c r="W46"/>
  <c r="K46"/>
  <c r="AE46"/>
  <c r="AI46"/>
  <c r="AA46"/>
  <c r="GH46"/>
  <c r="EO46"/>
  <c r="CV46"/>
  <c r="AY46"/>
  <c r="EB46"/>
  <c r="DT46"/>
  <c r="DL46"/>
  <c r="DD46"/>
  <c r="DX46"/>
  <c r="DP46"/>
  <c r="DH46"/>
  <c r="CZ46"/>
  <c r="GT46"/>
  <c r="HF46"/>
  <c r="HN46"/>
  <c r="GP46"/>
  <c r="GX46"/>
  <c r="HJ46"/>
  <c r="HB46"/>
  <c r="GL46"/>
  <c r="HJ55"/>
  <c r="HB55"/>
  <c r="GT55"/>
  <c r="HF55"/>
  <c r="HN55"/>
  <c r="GP55"/>
  <c r="GX55"/>
  <c r="GL55"/>
  <c r="AE55"/>
  <c r="O55"/>
  <c r="AA55"/>
  <c r="AM55"/>
  <c r="W55"/>
  <c r="AI55"/>
  <c r="S55"/>
  <c r="K55"/>
  <c r="GH55"/>
  <c r="CV55"/>
  <c r="EO55"/>
  <c r="AY55"/>
  <c r="FI55"/>
  <c r="FA55"/>
  <c r="FM55"/>
  <c r="ES55"/>
  <c r="FU55"/>
  <c r="EW55"/>
  <c r="FE55"/>
  <c r="FQ55"/>
  <c r="FM45"/>
  <c r="FU45"/>
  <c r="EW45"/>
  <c r="FE45"/>
  <c r="FQ45"/>
  <c r="FI45"/>
  <c r="FA45"/>
  <c r="ES45"/>
  <c r="CI45"/>
  <c r="CE45"/>
  <c r="CA45"/>
  <c r="BW45"/>
  <c r="BS45"/>
  <c r="BO45"/>
  <c r="BK45"/>
  <c r="BG45"/>
  <c r="BC45"/>
  <c r="GP45"/>
  <c r="GX45"/>
  <c r="HJ45"/>
  <c r="HB45"/>
  <c r="GT45"/>
  <c r="HF45"/>
  <c r="HN45"/>
  <c r="GL45"/>
  <c r="FI50"/>
  <c r="FA50"/>
  <c r="FM50"/>
  <c r="FU50"/>
  <c r="EW50"/>
  <c r="FE50"/>
  <c r="FQ50"/>
  <c r="ES50"/>
  <c r="DX50"/>
  <c r="DP50"/>
  <c r="DH50"/>
  <c r="EB50"/>
  <c r="DT50"/>
  <c r="DL50"/>
  <c r="DD50"/>
  <c r="CZ50"/>
  <c r="GX50"/>
  <c r="HJ50"/>
  <c r="HB50"/>
  <c r="GT50"/>
  <c r="HF50"/>
  <c r="HN50"/>
  <c r="GP50"/>
  <c r="GL50"/>
  <c r="E3" i="8"/>
  <c r="C31" i="6"/>
  <c r="H91" i="13"/>
  <c r="AD18" i="2"/>
  <c r="I18"/>
  <c r="C18"/>
  <c r="W18"/>
  <c r="P18"/>
  <c r="B19"/>
  <c r="E4" i="8"/>
  <c r="C32" i="6"/>
  <c r="H92" i="13"/>
  <c r="EC60" i="4"/>
  <c r="DU60"/>
  <c r="DM60"/>
  <c r="DE60"/>
  <c r="DY60"/>
  <c r="DQ60"/>
  <c r="DI60"/>
  <c r="DA60"/>
  <c r="EX60"/>
  <c r="FF60"/>
  <c r="FR60"/>
  <c r="FJ60"/>
  <c r="FB60"/>
  <c r="FN60"/>
  <c r="FV60"/>
  <c r="ET60"/>
  <c r="DY62"/>
  <c r="DE62"/>
  <c r="EC62"/>
  <c r="DU62"/>
  <c r="DQ62"/>
  <c r="DI62"/>
  <c r="DM62"/>
  <c r="DA62"/>
  <c r="HC62"/>
  <c r="GY62"/>
  <c r="HK62"/>
  <c r="HO62"/>
  <c r="GM62"/>
  <c r="GQ62"/>
  <c r="HG62"/>
  <c r="GU62"/>
  <c r="HK67"/>
  <c r="HC67"/>
  <c r="HG67"/>
  <c r="GU67"/>
  <c r="GQ67"/>
  <c r="HO67"/>
  <c r="GY67"/>
  <c r="GM67"/>
  <c r="BT67"/>
  <c r="BP67"/>
  <c r="CB67"/>
  <c r="BX67"/>
  <c r="BL67"/>
  <c r="CJ67"/>
  <c r="CF67"/>
  <c r="BH67"/>
  <c r="BD67"/>
  <c r="FJ67"/>
  <c r="FB67"/>
  <c r="FV67"/>
  <c r="FN67"/>
  <c r="FF67"/>
  <c r="EX67"/>
  <c r="FR67"/>
  <c r="ET67"/>
  <c r="CB57"/>
  <c r="BT57"/>
  <c r="BP57"/>
  <c r="BX57"/>
  <c r="BH57"/>
  <c r="BL57"/>
  <c r="CF57"/>
  <c r="CJ57"/>
  <c r="BD57"/>
  <c r="DM57"/>
  <c r="DE57"/>
  <c r="DU57"/>
  <c r="EC57"/>
  <c r="DQ57"/>
  <c r="DI57"/>
  <c r="DY57"/>
  <c r="DA57"/>
  <c r="S49"/>
  <c r="AM49"/>
  <c r="W49"/>
  <c r="AA49"/>
  <c r="O49"/>
  <c r="AE49"/>
  <c r="AI49"/>
  <c r="AY49"/>
  <c r="K49"/>
  <c r="EO49"/>
  <c r="GH49"/>
  <c r="CV49"/>
  <c r="EB49"/>
  <c r="DD49"/>
  <c r="DL49"/>
  <c r="DX49"/>
  <c r="DP49"/>
  <c r="DH49"/>
  <c r="DT49"/>
  <c r="CZ49"/>
  <c r="CI49"/>
  <c r="CE49"/>
  <c r="CA49"/>
  <c r="BW49"/>
  <c r="BS49"/>
  <c r="BO49"/>
  <c r="BK49"/>
  <c r="BG49"/>
  <c r="BC49"/>
  <c r="FE51"/>
  <c r="FQ51"/>
  <c r="FI51"/>
  <c r="FA51"/>
  <c r="FM51"/>
  <c r="FU51"/>
  <c r="EW51"/>
  <c r="ES51"/>
  <c r="BO51"/>
  <c r="BS51"/>
  <c r="BG51"/>
  <c r="BK51"/>
  <c r="CE51"/>
  <c r="CI51"/>
  <c r="BW51"/>
  <c r="CA51"/>
  <c r="BC51"/>
  <c r="HN51"/>
  <c r="GP51"/>
  <c r="GX51"/>
  <c r="HJ51"/>
  <c r="HB51"/>
  <c r="GT51"/>
  <c r="HF51"/>
  <c r="GL51"/>
  <c r="S53"/>
  <c r="AA53"/>
  <c r="O53"/>
  <c r="W53"/>
  <c r="AM53"/>
  <c r="AI53"/>
  <c r="AE53"/>
  <c r="K53"/>
  <c r="GH53"/>
  <c r="EO53"/>
  <c r="CV53"/>
  <c r="AY53"/>
  <c r="HJ53"/>
  <c r="GX53"/>
  <c r="GP53"/>
  <c r="HN53"/>
  <c r="HF53"/>
  <c r="GT53"/>
  <c r="HB53"/>
  <c r="GL53"/>
  <c r="FA53"/>
  <c r="FI53"/>
  <c r="FQ53"/>
  <c r="FE53"/>
  <c r="EW53"/>
  <c r="FU53"/>
  <c r="FM53"/>
  <c r="ES53"/>
  <c r="DP54"/>
  <c r="DX54"/>
  <c r="DD54"/>
  <c r="DL54"/>
  <c r="DT54"/>
  <c r="EB54"/>
  <c r="DH54"/>
  <c r="CZ54"/>
  <c r="GT54"/>
  <c r="HB54"/>
  <c r="HJ54"/>
  <c r="GX54"/>
  <c r="GP54"/>
  <c r="HN54"/>
  <c r="HF54"/>
  <c r="GL54"/>
  <c r="CI54"/>
  <c r="CE54"/>
  <c r="CA54"/>
  <c r="BW54"/>
  <c r="BO54"/>
  <c r="BS54"/>
  <c r="BG54"/>
  <c r="BK54"/>
  <c r="BC54"/>
  <c r="DD48"/>
  <c r="EB48"/>
  <c r="DT48"/>
  <c r="DP48"/>
  <c r="DH48"/>
  <c r="DL48"/>
  <c r="DX48"/>
  <c r="CZ48"/>
  <c r="AA48"/>
  <c r="W48"/>
  <c r="AM48"/>
  <c r="K48"/>
  <c r="S48"/>
  <c r="AI48"/>
  <c r="AE48"/>
  <c r="O48"/>
  <c r="EO48"/>
  <c r="GH48"/>
  <c r="AY48"/>
  <c r="CV48"/>
  <c r="FM48"/>
  <c r="FA48"/>
  <c r="FU48"/>
  <c r="EW48"/>
  <c r="FE48"/>
  <c r="FI48"/>
  <c r="FQ48"/>
  <c r="ES48"/>
  <c r="FI44"/>
  <c r="FA44"/>
  <c r="FM44"/>
  <c r="FU44"/>
  <c r="EW44"/>
  <c r="FE44"/>
  <c r="FQ44"/>
  <c r="ES44"/>
  <c r="EB44"/>
  <c r="DT44"/>
  <c r="DH44"/>
  <c r="DX44"/>
  <c r="DP44"/>
  <c r="DD44"/>
  <c r="DL44"/>
  <c r="CZ44"/>
  <c r="DL47"/>
  <c r="DH47"/>
  <c r="DD47"/>
  <c r="EB47"/>
  <c r="DT47"/>
  <c r="DX47"/>
  <c r="DP47"/>
  <c r="CZ47"/>
  <c r="AE47"/>
  <c r="AI47"/>
  <c r="S47"/>
  <c r="W47"/>
  <c r="AM47"/>
  <c r="O47"/>
  <c r="AA47"/>
  <c r="EO47"/>
  <c r="K47"/>
  <c r="CV47"/>
  <c r="GH47"/>
  <c r="AY47"/>
  <c r="FM47"/>
  <c r="FU47"/>
  <c r="EW47"/>
  <c r="ES47"/>
  <c r="FE47"/>
  <c r="FQ47"/>
  <c r="FI47"/>
  <c r="FA47"/>
  <c r="AE65" i="2"/>
  <c r="J65"/>
  <c r="X65"/>
  <c r="Q65"/>
  <c r="Q76"/>
  <c r="J76"/>
  <c r="X76"/>
  <c r="AE76"/>
  <c r="FR68" i="4"/>
  <c r="FB68"/>
  <c r="FJ68"/>
  <c r="FV68"/>
  <c r="FN68"/>
  <c r="EX68"/>
  <c r="FF68"/>
  <c r="ET68"/>
  <c r="GY68"/>
  <c r="HO68"/>
  <c r="GQ68"/>
  <c r="HG68"/>
  <c r="GU68"/>
  <c r="HK68"/>
  <c r="HC68"/>
  <c r="GM68"/>
  <c r="EX63"/>
  <c r="FV63"/>
  <c r="FF63"/>
  <c r="FR63"/>
  <c r="FJ63"/>
  <c r="FN63"/>
  <c r="FB63"/>
  <c r="ET63"/>
  <c r="DM63"/>
  <c r="DY63"/>
  <c r="DQ63"/>
  <c r="DU63"/>
  <c r="DI63"/>
  <c r="DE63"/>
  <c r="EC63"/>
  <c r="DA63"/>
  <c r="FF59"/>
  <c r="FR59"/>
  <c r="FJ59"/>
  <c r="FB59"/>
  <c r="FN59"/>
  <c r="FV59"/>
  <c r="EX59"/>
  <c r="ET59"/>
  <c r="FB64"/>
  <c r="FN64"/>
  <c r="FV64"/>
  <c r="EX64"/>
  <c r="FF64"/>
  <c r="FR64"/>
  <c r="FJ64"/>
  <c r="ET64"/>
  <c r="EC64"/>
  <c r="DU64"/>
  <c r="DM64"/>
  <c r="DE64"/>
  <c r="DY64"/>
  <c r="DQ64"/>
  <c r="DI64"/>
  <c r="DA64"/>
  <c r="BP65"/>
  <c r="BT65"/>
  <c r="BH65"/>
  <c r="BL65"/>
  <c r="CJ65"/>
  <c r="CF65"/>
  <c r="CB65"/>
  <c r="BX65"/>
  <c r="BD65"/>
  <c r="HK65"/>
  <c r="HC65"/>
  <c r="GU65"/>
  <c r="HG65"/>
  <c r="HO65"/>
  <c r="GQ65"/>
  <c r="GY65"/>
  <c r="GM65"/>
  <c r="AH33"/>
  <c r="AD33"/>
  <c r="N33"/>
  <c r="J33"/>
  <c r="V33"/>
  <c r="Z33"/>
  <c r="R33"/>
  <c r="AL33"/>
  <c r="AX33"/>
  <c r="EN33"/>
  <c r="GG33"/>
  <c r="CU33"/>
  <c r="F33"/>
  <c r="V31"/>
  <c r="Z31"/>
  <c r="N31"/>
  <c r="AD31"/>
  <c r="AH31"/>
  <c r="R31"/>
  <c r="AL31"/>
  <c r="CU31"/>
  <c r="AX31"/>
  <c r="J31"/>
  <c r="GG31"/>
  <c r="EN31"/>
  <c r="F31"/>
  <c r="AD35"/>
  <c r="AH35"/>
  <c r="Z35"/>
  <c r="V35"/>
  <c r="AL35"/>
  <c r="R35"/>
  <c r="N35"/>
  <c r="J35"/>
  <c r="EN35"/>
  <c r="GG35"/>
  <c r="CU35"/>
  <c r="AX35"/>
  <c r="F35"/>
  <c r="AD39"/>
  <c r="R39"/>
  <c r="Z39"/>
  <c r="V39"/>
  <c r="AL39"/>
  <c r="N39"/>
  <c r="AH39"/>
  <c r="EN39"/>
  <c r="J39"/>
  <c r="CU39"/>
  <c r="GG39"/>
  <c r="AX39"/>
  <c r="F39"/>
  <c r="AH42"/>
  <c r="R42"/>
  <c r="Z42"/>
  <c r="AL42"/>
  <c r="V42"/>
  <c r="AD42"/>
  <c r="N42"/>
  <c r="CU42"/>
  <c r="GG42"/>
  <c r="AX42"/>
  <c r="J42"/>
  <c r="EN42"/>
  <c r="F42"/>
  <c r="AH36"/>
  <c r="N36"/>
  <c r="Z36"/>
  <c r="AD36"/>
  <c r="AL36"/>
  <c r="V36"/>
  <c r="R36"/>
  <c r="GG36"/>
  <c r="CU36"/>
  <c r="J36"/>
  <c r="AQ36" s="1"/>
  <c r="EN36"/>
  <c r="F36"/>
  <c r="AX36"/>
  <c r="V37"/>
  <c r="AL37"/>
  <c r="R37"/>
  <c r="AH37"/>
  <c r="AD37"/>
  <c r="N37"/>
  <c r="Z37"/>
  <c r="GG37"/>
  <c r="AX37"/>
  <c r="J37"/>
  <c r="EN37"/>
  <c r="CU37"/>
  <c r="F37"/>
  <c r="BK30"/>
  <c r="BG30"/>
  <c r="CI30"/>
  <c r="CE30"/>
  <c r="BO30"/>
  <c r="BW30"/>
  <c r="CA30"/>
  <c r="BS30"/>
  <c r="BC30"/>
  <c r="EW30"/>
  <c r="FU30"/>
  <c r="FA30"/>
  <c r="FM30"/>
  <c r="ES30"/>
  <c r="FQ30"/>
  <c r="FI30"/>
  <c r="FE30"/>
  <c r="C44" i="6"/>
  <c r="C77"/>
  <c r="G77" s="1"/>
  <c r="C66"/>
  <c r="G66" s="1"/>
  <c r="C55"/>
  <c r="G55" s="1"/>
  <c r="G33"/>
  <c r="GQ61" i="4"/>
  <c r="HG61"/>
  <c r="GU61"/>
  <c r="HC61"/>
  <c r="GY61"/>
  <c r="HK61"/>
  <c r="HO61"/>
  <c r="GM61"/>
  <c r="BP61"/>
  <c r="BT61"/>
  <c r="BH61"/>
  <c r="BL61"/>
  <c r="CJ61"/>
  <c r="CF61"/>
  <c r="CB61"/>
  <c r="BX61"/>
  <c r="BD61"/>
  <c r="J33" i="2"/>
  <c r="X33"/>
  <c r="AE33"/>
  <c r="Q33"/>
  <c r="HT93" i="4"/>
  <c r="GA84"/>
  <c r="EH84"/>
  <c r="EH92"/>
  <c r="EH87"/>
  <c r="HT79"/>
  <c r="GA79"/>
  <c r="CO72"/>
  <c r="EH71"/>
  <c r="CO71"/>
  <c r="EH88"/>
  <c r="CO88"/>
  <c r="HT91"/>
  <c r="HS60"/>
  <c r="HS62"/>
  <c r="CN62"/>
  <c r="FZ43"/>
  <c r="AQ52"/>
  <c r="EH76"/>
  <c r="GA76"/>
  <c r="EH89"/>
  <c r="CO89"/>
  <c r="GA94"/>
  <c r="HT81"/>
  <c r="GA81"/>
  <c r="CO78"/>
  <c r="CO90"/>
  <c r="FZ61"/>
  <c r="CN65"/>
  <c r="HT84"/>
  <c r="CO84"/>
  <c r="L67" i="6"/>
  <c r="L78"/>
  <c r="CO86" i="4"/>
  <c r="EH86"/>
  <c r="HT87"/>
  <c r="GA87"/>
  <c r="EH79"/>
  <c r="CO79"/>
  <c r="GA75"/>
  <c r="EH75"/>
  <c r="GA71"/>
  <c r="HT71"/>
  <c r="CO73"/>
  <c r="GA88"/>
  <c r="CO91"/>
  <c r="AR62"/>
  <c r="EG66"/>
  <c r="CN66"/>
  <c r="EG57"/>
  <c r="AR57"/>
  <c r="CN58"/>
  <c r="AQ44"/>
  <c r="GA89"/>
  <c r="HT89"/>
  <c r="CO94"/>
  <c r="EH94"/>
  <c r="EH80"/>
  <c r="GA80"/>
  <c r="CO74"/>
  <c r="EH81"/>
  <c r="EH78"/>
  <c r="HT78"/>
  <c r="EH85"/>
  <c r="GA85"/>
  <c r="GA90"/>
  <c r="GA83"/>
  <c r="CO83"/>
  <c r="FZ68"/>
  <c r="AR68"/>
  <c r="CN63"/>
  <c r="AR59"/>
  <c r="AR64"/>
  <c r="HS65"/>
  <c r="EG65"/>
  <c r="AR65"/>
  <c r="EH56"/>
  <c r="GA56"/>
  <c r="EG63"/>
  <c r="CN59"/>
  <c r="H57" i="6"/>
  <c r="H46"/>
  <c r="H68"/>
  <c r="H79"/>
  <c r="FR66" i="4"/>
  <c r="FJ66"/>
  <c r="FB66"/>
  <c r="FV66"/>
  <c r="FN66"/>
  <c r="FF66"/>
  <c r="EX66"/>
  <c r="ET66"/>
  <c r="CF58"/>
  <c r="CJ58"/>
  <c r="BX58"/>
  <c r="CB58"/>
  <c r="BP58"/>
  <c r="BT58"/>
  <c r="BH58"/>
  <c r="BL58"/>
  <c r="BD58"/>
  <c r="CO58" s="1"/>
  <c r="GQ58"/>
  <c r="GY58"/>
  <c r="HK58"/>
  <c r="HC58"/>
  <c r="GU58"/>
  <c r="HG58"/>
  <c r="HO58"/>
  <c r="GM58"/>
  <c r="HT58" s="1"/>
  <c r="I50" i="2"/>
  <c r="AD50"/>
  <c r="P50"/>
  <c r="W50"/>
  <c r="C50"/>
  <c r="B51"/>
  <c r="BT43" i="4"/>
  <c r="BP43"/>
  <c r="BL43"/>
  <c r="BH43"/>
  <c r="CJ43"/>
  <c r="CF43"/>
  <c r="CB43"/>
  <c r="BX43"/>
  <c r="BD43"/>
  <c r="EC43"/>
  <c r="DE43"/>
  <c r="DM43"/>
  <c r="DY43"/>
  <c r="DQ43"/>
  <c r="DI43"/>
  <c r="DU43"/>
  <c r="DA43"/>
  <c r="O52"/>
  <c r="AA52"/>
  <c r="AM52"/>
  <c r="AE52"/>
  <c r="AI52"/>
  <c r="S52"/>
  <c r="W52"/>
  <c r="EO52"/>
  <c r="K52"/>
  <c r="AR52" s="1"/>
  <c r="GH52"/>
  <c r="AY52"/>
  <c r="CV52"/>
  <c r="DX52"/>
  <c r="DP52"/>
  <c r="DH52"/>
  <c r="DT52"/>
  <c r="EB52"/>
  <c r="DD52"/>
  <c r="DL52"/>
  <c r="CZ52"/>
  <c r="CE52"/>
  <c r="CI52"/>
  <c r="BW52"/>
  <c r="CA52"/>
  <c r="BO52"/>
  <c r="BS52"/>
  <c r="BG52"/>
  <c r="BK52"/>
  <c r="BC52"/>
  <c r="CN52" s="1"/>
  <c r="FM46"/>
  <c r="FU46"/>
  <c r="EW46"/>
  <c r="FE46"/>
  <c r="FQ46"/>
  <c r="FI46"/>
  <c r="FA46"/>
  <c r="ES46"/>
  <c r="FZ46" s="1"/>
  <c r="CA46"/>
  <c r="BW46"/>
  <c r="CI46"/>
  <c r="CE46"/>
  <c r="BK46"/>
  <c r="BG46"/>
  <c r="BS46"/>
  <c r="BO46"/>
  <c r="BC46"/>
  <c r="BW55"/>
  <c r="CA55"/>
  <c r="CE55"/>
  <c r="CI55"/>
  <c r="BK55"/>
  <c r="BG55"/>
  <c r="BS55"/>
  <c r="BO55"/>
  <c r="BC55"/>
  <c r="DL55"/>
  <c r="DD55"/>
  <c r="DP55"/>
  <c r="DH55"/>
  <c r="DX55"/>
  <c r="EB55"/>
  <c r="DT55"/>
  <c r="CZ55"/>
  <c r="EB45"/>
  <c r="DD45"/>
  <c r="DL45"/>
  <c r="DX45"/>
  <c r="DP45"/>
  <c r="DH45"/>
  <c r="DT45"/>
  <c r="CZ45"/>
  <c r="O45"/>
  <c r="AA45"/>
  <c r="W45"/>
  <c r="AI45"/>
  <c r="AE45"/>
  <c r="AM45"/>
  <c r="S45"/>
  <c r="EO45"/>
  <c r="K45"/>
  <c r="AY45"/>
  <c r="GH45"/>
  <c r="CV45"/>
  <c r="BK50"/>
  <c r="BG50"/>
  <c r="BS50"/>
  <c r="BO50"/>
  <c r="BW50"/>
  <c r="CA50"/>
  <c r="CE50"/>
  <c r="CI50"/>
  <c r="BC50"/>
  <c r="AA50"/>
  <c r="O50"/>
  <c r="AE50"/>
  <c r="S50"/>
  <c r="AI50"/>
  <c r="W50"/>
  <c r="AM50"/>
  <c r="CV50"/>
  <c r="K50"/>
  <c r="AR50" s="1"/>
  <c r="GH50"/>
  <c r="AY50"/>
  <c r="EO50"/>
  <c r="E4"/>
  <c r="L68" i="1"/>
  <c r="V17" i="4"/>
  <c r="Z17"/>
  <c r="N17"/>
  <c r="EN17"/>
  <c r="AD17"/>
  <c r="AH17"/>
  <c r="R17"/>
  <c r="AL17"/>
  <c r="AX17"/>
  <c r="CU17"/>
  <c r="GG17"/>
  <c r="J17"/>
  <c r="F17"/>
  <c r="E22"/>
  <c r="E23"/>
  <c r="E24"/>
  <c r="E28"/>
  <c r="E26"/>
  <c r="E27"/>
  <c r="E21"/>
  <c r="E20"/>
  <c r="E25"/>
  <c r="E18"/>
  <c r="E29"/>
  <c r="E19"/>
  <c r="L34" i="6"/>
  <c r="G45"/>
  <c r="L46" s="1"/>
  <c r="H34"/>
  <c r="BH60" i="4"/>
  <c r="BL60"/>
  <c r="BP60"/>
  <c r="BT60"/>
  <c r="BX60"/>
  <c r="CB60"/>
  <c r="CF60"/>
  <c r="CJ60"/>
  <c r="BD60"/>
  <c r="HK60"/>
  <c r="HC60"/>
  <c r="GU60"/>
  <c r="HG60"/>
  <c r="HO60"/>
  <c r="GQ60"/>
  <c r="GY60"/>
  <c r="GM60"/>
  <c r="FN62"/>
  <c r="FB62"/>
  <c r="FR62"/>
  <c r="FJ62"/>
  <c r="EX62"/>
  <c r="FF62"/>
  <c r="FV62"/>
  <c r="ET62"/>
  <c r="BH62"/>
  <c r="BL62"/>
  <c r="BP62"/>
  <c r="BT62"/>
  <c r="BX62"/>
  <c r="CB62"/>
  <c r="CF62"/>
  <c r="CJ62"/>
  <c r="BD62"/>
  <c r="CO62" s="1"/>
  <c r="EC67"/>
  <c r="DE67"/>
  <c r="DM67"/>
  <c r="DY67"/>
  <c r="DQ67"/>
  <c r="DI67"/>
  <c r="DU67"/>
  <c r="DA67"/>
  <c r="EH67" s="1"/>
  <c r="HC57"/>
  <c r="GU57"/>
  <c r="HG57"/>
  <c r="HO57"/>
  <c r="GQ57"/>
  <c r="GY57"/>
  <c r="HK57"/>
  <c r="GM57"/>
  <c r="HT57" s="1"/>
  <c r="FF57"/>
  <c r="FV57"/>
  <c r="EX57"/>
  <c r="FN57"/>
  <c r="ET57"/>
  <c r="FJ57"/>
  <c r="FB57"/>
  <c r="FR57"/>
  <c r="FQ49"/>
  <c r="FI49"/>
  <c r="FA49"/>
  <c r="FM49"/>
  <c r="FU49"/>
  <c r="EW49"/>
  <c r="FE49"/>
  <c r="ES49"/>
  <c r="FZ49" s="1"/>
  <c r="GP49"/>
  <c r="GX49"/>
  <c r="HJ49"/>
  <c r="HB49"/>
  <c r="GT49"/>
  <c r="HF49"/>
  <c r="HN49"/>
  <c r="GL49"/>
  <c r="HS49" s="1"/>
  <c r="AI51"/>
  <c r="S51"/>
  <c r="AE51"/>
  <c r="AA51"/>
  <c r="O51"/>
  <c r="W51"/>
  <c r="AM51"/>
  <c r="AY51"/>
  <c r="EO51"/>
  <c r="GH51"/>
  <c r="K51"/>
  <c r="CV51"/>
  <c r="DX51"/>
  <c r="DH51"/>
  <c r="DP51"/>
  <c r="EB51"/>
  <c r="DT51"/>
  <c r="DL51"/>
  <c r="DD51"/>
  <c r="CZ51"/>
  <c r="EG51" s="1"/>
  <c r="EB53"/>
  <c r="DD53"/>
  <c r="DL53"/>
  <c r="DX53"/>
  <c r="DP53"/>
  <c r="DH53"/>
  <c r="DT53"/>
  <c r="CZ53"/>
  <c r="EG53" s="1"/>
  <c r="CI53"/>
  <c r="CE53"/>
  <c r="CA53"/>
  <c r="BW53"/>
  <c r="BS53"/>
  <c r="BO53"/>
  <c r="BK53"/>
  <c r="BG53"/>
  <c r="BC53"/>
  <c r="AE54"/>
  <c r="S54"/>
  <c r="W54"/>
  <c r="AM54"/>
  <c r="AA54"/>
  <c r="O54"/>
  <c r="AI54"/>
  <c r="AY54"/>
  <c r="K54"/>
  <c r="EO54"/>
  <c r="GH54"/>
  <c r="CV54"/>
  <c r="FU54"/>
  <c r="FM54"/>
  <c r="FI54"/>
  <c r="FA54"/>
  <c r="FQ54"/>
  <c r="EW54"/>
  <c r="FE54"/>
  <c r="ES54"/>
  <c r="BK48"/>
  <c r="BG48"/>
  <c r="CI48"/>
  <c r="CE48"/>
  <c r="BW48"/>
  <c r="CA48"/>
  <c r="BS48"/>
  <c r="BO48"/>
  <c r="BC48"/>
  <c r="GX48"/>
  <c r="HJ48"/>
  <c r="HB48"/>
  <c r="GT48"/>
  <c r="HF48"/>
  <c r="HN48"/>
  <c r="GP48"/>
  <c r="GL48"/>
  <c r="AA44"/>
  <c r="AE44"/>
  <c r="AI44"/>
  <c r="AM44"/>
  <c r="W44"/>
  <c r="O44"/>
  <c r="S44"/>
  <c r="K44"/>
  <c r="EO44"/>
  <c r="AY44"/>
  <c r="GH44"/>
  <c r="CV44"/>
  <c r="BS44"/>
  <c r="BO44"/>
  <c r="BK44"/>
  <c r="BG44"/>
  <c r="CI44"/>
  <c r="CE44"/>
  <c r="CA44"/>
  <c r="BW44"/>
  <c r="BC44"/>
  <c r="HF44"/>
  <c r="HN44"/>
  <c r="GP44"/>
  <c r="GX44"/>
  <c r="HJ44"/>
  <c r="HB44"/>
  <c r="GT44"/>
  <c r="GL44"/>
  <c r="CA47"/>
  <c r="BW47"/>
  <c r="CI47"/>
  <c r="CE47"/>
  <c r="BK47"/>
  <c r="BG47"/>
  <c r="BS47"/>
  <c r="BO47"/>
  <c r="BC47"/>
  <c r="CN47" s="1"/>
  <c r="HJ47"/>
  <c r="GP47"/>
  <c r="GX47"/>
  <c r="HN47"/>
  <c r="HF47"/>
  <c r="HB47"/>
  <c r="GT47"/>
  <c r="GL47"/>
  <c r="W66" i="2"/>
  <c r="I66"/>
  <c r="C66"/>
  <c r="AD66"/>
  <c r="P66"/>
  <c r="B67"/>
  <c r="I77"/>
  <c r="AD77"/>
  <c r="P77"/>
  <c r="W77"/>
  <c r="C77"/>
  <c r="B78"/>
  <c r="BL68" i="4"/>
  <c r="BH68"/>
  <c r="CF68"/>
  <c r="CJ68"/>
  <c r="BX68"/>
  <c r="CB68"/>
  <c r="BP68"/>
  <c r="BT68"/>
  <c r="BD68"/>
  <c r="EC68"/>
  <c r="DU68"/>
  <c r="DM68"/>
  <c r="DY68"/>
  <c r="DE68"/>
  <c r="DI68"/>
  <c r="DQ68"/>
  <c r="DA68"/>
  <c r="HO63"/>
  <c r="GQ63"/>
  <c r="GY63"/>
  <c r="HK63"/>
  <c r="HC63"/>
  <c r="GU63"/>
  <c r="HG63"/>
  <c r="GM63"/>
  <c r="BT63"/>
  <c r="BP63"/>
  <c r="BL63"/>
  <c r="BH63"/>
  <c r="CJ63"/>
  <c r="CF63"/>
  <c r="CB63"/>
  <c r="BX63"/>
  <c r="BD63"/>
  <c r="BP59"/>
  <c r="BT59"/>
  <c r="BH59"/>
  <c r="BL59"/>
  <c r="CF59"/>
  <c r="CJ59"/>
  <c r="BX59"/>
  <c r="CB59"/>
  <c r="BD59"/>
  <c r="DI59"/>
  <c r="DU59"/>
  <c r="EC59"/>
  <c r="DE59"/>
  <c r="DM59"/>
  <c r="DY59"/>
  <c r="DQ59"/>
  <c r="DA59"/>
  <c r="GY59"/>
  <c r="HK59"/>
  <c r="HC59"/>
  <c r="GU59"/>
  <c r="HG59"/>
  <c r="HO59"/>
  <c r="GQ59"/>
  <c r="GM59"/>
  <c r="BP64"/>
  <c r="BT64"/>
  <c r="BH64"/>
  <c r="BL64"/>
  <c r="CF64"/>
  <c r="CJ64"/>
  <c r="BX64"/>
  <c r="CB64"/>
  <c r="BD64"/>
  <c r="CO64" s="1"/>
  <c r="HG64"/>
  <c r="HO64"/>
  <c r="GQ64"/>
  <c r="GY64"/>
  <c r="HK64"/>
  <c r="HC64"/>
  <c r="GU64"/>
  <c r="GM64"/>
  <c r="HT64" s="1"/>
  <c r="FV65"/>
  <c r="FB65"/>
  <c r="FF65"/>
  <c r="FN65"/>
  <c r="FR65"/>
  <c r="EX65"/>
  <c r="FJ65"/>
  <c r="ET65"/>
  <c r="GA65" s="1"/>
  <c r="EC65"/>
  <c r="DM65"/>
  <c r="DY65"/>
  <c r="DE65"/>
  <c r="DQ65"/>
  <c r="DI65"/>
  <c r="DU65"/>
  <c r="DA65"/>
  <c r="EH65" s="1"/>
  <c r="Z40"/>
  <c r="V40"/>
  <c r="AL40"/>
  <c r="AH40"/>
  <c r="J40"/>
  <c r="R40"/>
  <c r="AD40"/>
  <c r="N40"/>
  <c r="AX40"/>
  <c r="GG40"/>
  <c r="CU40"/>
  <c r="EN40"/>
  <c r="F40"/>
  <c r="AH32"/>
  <c r="R32"/>
  <c r="AD32"/>
  <c r="N32"/>
  <c r="AL32"/>
  <c r="Z32"/>
  <c r="V32"/>
  <c r="J32"/>
  <c r="AX32"/>
  <c r="EN32"/>
  <c r="GG32"/>
  <c r="CU32"/>
  <c r="F32"/>
  <c r="AL38"/>
  <c r="R38"/>
  <c r="AH38"/>
  <c r="AD38"/>
  <c r="N38"/>
  <c r="Z38"/>
  <c r="V38"/>
  <c r="GG38"/>
  <c r="EN38"/>
  <c r="AX38"/>
  <c r="J38"/>
  <c r="CU38"/>
  <c r="F38"/>
  <c r="V34"/>
  <c r="AL34"/>
  <c r="R34"/>
  <c r="GG34"/>
  <c r="AH34"/>
  <c r="AD34"/>
  <c r="N34"/>
  <c r="Z34"/>
  <c r="J34"/>
  <c r="AQ34" s="1"/>
  <c r="CU34"/>
  <c r="AX34"/>
  <c r="EN34"/>
  <c r="F34"/>
  <c r="V41"/>
  <c r="Z41"/>
  <c r="AD41"/>
  <c r="AH41"/>
  <c r="AL41"/>
  <c r="N41"/>
  <c r="R41"/>
  <c r="AX41"/>
  <c r="GG41"/>
  <c r="J41"/>
  <c r="CU41"/>
  <c r="EN41"/>
  <c r="F41"/>
  <c r="O30"/>
  <c r="AE30"/>
  <c r="S30"/>
  <c r="W30"/>
  <c r="AI30"/>
  <c r="AA30"/>
  <c r="AM30"/>
  <c r="K30"/>
  <c r="GH30"/>
  <c r="EO30"/>
  <c r="CV30"/>
  <c r="AY30"/>
  <c r="GP30"/>
  <c r="HF30"/>
  <c r="HN30"/>
  <c r="HB30"/>
  <c r="GT30"/>
  <c r="HJ30"/>
  <c r="GX30"/>
  <c r="GL30"/>
  <c r="DD30"/>
  <c r="DL30"/>
  <c r="EB30"/>
  <c r="DT30"/>
  <c r="DP30"/>
  <c r="DH30"/>
  <c r="DX30"/>
  <c r="CZ30"/>
  <c r="J93" i="13"/>
  <c r="M93" s="1"/>
  <c r="I93"/>
  <c r="L93" s="1"/>
  <c r="K93"/>
  <c r="F5" i="8"/>
  <c r="H14" s="1"/>
  <c r="G14"/>
  <c r="DU61" i="4"/>
  <c r="DE61"/>
  <c r="DM61"/>
  <c r="DY61"/>
  <c r="DI61"/>
  <c r="DQ61"/>
  <c r="EC61"/>
  <c r="DA61"/>
  <c r="FR61"/>
  <c r="EX61"/>
  <c r="FV61"/>
  <c r="FN61"/>
  <c r="FJ61"/>
  <c r="FB61"/>
  <c r="FF61"/>
  <c r="ET61"/>
  <c r="I34" i="2"/>
  <c r="AD34"/>
  <c r="C34"/>
  <c r="P34"/>
  <c r="W34"/>
  <c r="B35"/>
  <c r="HT92" i="4"/>
  <c r="HT72"/>
  <c r="CO85"/>
  <c r="EH90"/>
  <c r="L56" i="6"/>
  <c r="L57"/>
  <c r="EH93" i="4"/>
  <c r="CN57"/>
  <c r="CO80"/>
  <c r="HT90"/>
  <c r="HS59"/>
  <c r="FZ59"/>
  <c r="HT56"/>
  <c r="GA61" l="1"/>
  <c r="EH61"/>
  <c r="AQ41"/>
  <c r="CO63"/>
  <c r="AR44"/>
  <c r="HS48"/>
  <c r="CN48"/>
  <c r="AR54"/>
  <c r="AQ17"/>
  <c r="J68" i="1"/>
  <c r="O68"/>
  <c r="B4" i="2" s="1"/>
  <c r="EG45" i="4"/>
  <c r="EG55"/>
  <c r="CN55"/>
  <c r="HT61"/>
  <c r="AQ42"/>
  <c r="AQ31"/>
  <c r="EH64"/>
  <c r="GA64"/>
  <c r="GA59"/>
  <c r="EH63"/>
  <c r="GA63"/>
  <c r="HT68"/>
  <c r="GA68"/>
  <c r="EG47"/>
  <c r="EG44"/>
  <c r="FZ44"/>
  <c r="FZ48"/>
  <c r="EG48"/>
  <c r="CN54"/>
  <c r="FZ51"/>
  <c r="CN49"/>
  <c r="AR49"/>
  <c r="GA67"/>
  <c r="CO67"/>
  <c r="FZ45"/>
  <c r="AR55"/>
  <c r="HS55"/>
  <c r="HS46"/>
  <c r="EG46"/>
  <c r="FZ52"/>
  <c r="HS52"/>
  <c r="GA43"/>
  <c r="HT43"/>
  <c r="EH58"/>
  <c r="GA58"/>
  <c r="CO66"/>
  <c r="I35" i="2"/>
  <c r="AD35"/>
  <c r="P35"/>
  <c r="W35"/>
  <c r="C35"/>
  <c r="B36"/>
  <c r="HO30" i="4"/>
  <c r="GQ30"/>
  <c r="HG30"/>
  <c r="GU30"/>
  <c r="HC30"/>
  <c r="GY30"/>
  <c r="HK30"/>
  <c r="GM30"/>
  <c r="AE34"/>
  <c r="AI34"/>
  <c r="S34"/>
  <c r="AM34"/>
  <c r="W34"/>
  <c r="O34"/>
  <c r="AA34"/>
  <c r="K34"/>
  <c r="EO34"/>
  <c r="AY34"/>
  <c r="GH34"/>
  <c r="CV34"/>
  <c r="BW34"/>
  <c r="BO34"/>
  <c r="BS34"/>
  <c r="CA34"/>
  <c r="CE34"/>
  <c r="CI34"/>
  <c r="BG34"/>
  <c r="BK34"/>
  <c r="BC34"/>
  <c r="EB38"/>
  <c r="DH38"/>
  <c r="DT38"/>
  <c r="DL38"/>
  <c r="DD38"/>
  <c r="DP38"/>
  <c r="DX38"/>
  <c r="CZ38"/>
  <c r="EG38" s="1"/>
  <c r="GP38"/>
  <c r="GX38"/>
  <c r="HJ38"/>
  <c r="HB38"/>
  <c r="GT38"/>
  <c r="HF38"/>
  <c r="HN38"/>
  <c r="GL38"/>
  <c r="HS38" s="1"/>
  <c r="HB32"/>
  <c r="GT32"/>
  <c r="HF32"/>
  <c r="HN32"/>
  <c r="GP32"/>
  <c r="GX32"/>
  <c r="HJ32"/>
  <c r="GL32"/>
  <c r="HS32" s="1"/>
  <c r="HF40"/>
  <c r="HN40"/>
  <c r="GP40"/>
  <c r="HJ40"/>
  <c r="GX40"/>
  <c r="GT40"/>
  <c r="HB40"/>
  <c r="GL40"/>
  <c r="HS40" s="1"/>
  <c r="I78" i="2"/>
  <c r="P78"/>
  <c r="AD78"/>
  <c r="W78"/>
  <c r="C78"/>
  <c r="B79"/>
  <c r="AD67"/>
  <c r="P67"/>
  <c r="I67"/>
  <c r="W67"/>
  <c r="C67"/>
  <c r="B68"/>
  <c r="DQ44" i="4"/>
  <c r="EC44"/>
  <c r="DU44"/>
  <c r="DM44"/>
  <c r="DY44"/>
  <c r="DE44"/>
  <c r="DI44"/>
  <c r="DA44"/>
  <c r="EH44" s="1"/>
  <c r="BL44"/>
  <c r="BH44"/>
  <c r="BT44"/>
  <c r="BP44"/>
  <c r="CB44"/>
  <c r="BX44"/>
  <c r="CJ44"/>
  <c r="CF44"/>
  <c r="BD44"/>
  <c r="HG54"/>
  <c r="GU54"/>
  <c r="HK54"/>
  <c r="HC54"/>
  <c r="GY54"/>
  <c r="HO54"/>
  <c r="GQ54"/>
  <c r="GM54"/>
  <c r="EC51"/>
  <c r="DM51"/>
  <c r="DE51"/>
  <c r="DQ51"/>
  <c r="DY51"/>
  <c r="DI51"/>
  <c r="DU51"/>
  <c r="DA51"/>
  <c r="HG51"/>
  <c r="GU51"/>
  <c r="HK51"/>
  <c r="HC51"/>
  <c r="GQ51"/>
  <c r="GY51"/>
  <c r="HO51"/>
  <c r="GM51"/>
  <c r="BT51"/>
  <c r="BP51"/>
  <c r="BL51"/>
  <c r="BH51"/>
  <c r="CJ51"/>
  <c r="CF51"/>
  <c r="CB51"/>
  <c r="BX51"/>
  <c r="BD51"/>
  <c r="H45" i="6"/>
  <c r="H78"/>
  <c r="H56"/>
  <c r="H67"/>
  <c r="V29" i="4"/>
  <c r="N29"/>
  <c r="AH29"/>
  <c r="J29"/>
  <c r="AL29"/>
  <c r="Z29"/>
  <c r="AD29"/>
  <c r="R29"/>
  <c r="CU29"/>
  <c r="GG29"/>
  <c r="AX29"/>
  <c r="EN29"/>
  <c r="F29"/>
  <c r="Z25"/>
  <c r="AD25"/>
  <c r="R25"/>
  <c r="AH25"/>
  <c r="V25"/>
  <c r="AL25"/>
  <c r="N25"/>
  <c r="J25"/>
  <c r="CU25"/>
  <c r="GG25"/>
  <c r="F25"/>
  <c r="AX25"/>
  <c r="EN25"/>
  <c r="N21"/>
  <c r="AL21"/>
  <c r="V21"/>
  <c r="J21"/>
  <c r="Z21"/>
  <c r="R21"/>
  <c r="AD21"/>
  <c r="AH21"/>
  <c r="AX21"/>
  <c r="EN21"/>
  <c r="F21"/>
  <c r="CU21"/>
  <c r="GG21"/>
  <c r="Z26"/>
  <c r="AD26"/>
  <c r="AH26"/>
  <c r="AL26"/>
  <c r="N26"/>
  <c r="R26"/>
  <c r="V26"/>
  <c r="J26"/>
  <c r="AX26"/>
  <c r="CU26"/>
  <c r="EN26"/>
  <c r="GG26"/>
  <c r="F26"/>
  <c r="Z24"/>
  <c r="N24"/>
  <c r="AD24"/>
  <c r="J24"/>
  <c r="AH24"/>
  <c r="R24"/>
  <c r="V24"/>
  <c r="AL24"/>
  <c r="AX24"/>
  <c r="GG24"/>
  <c r="EN24"/>
  <c r="CU24"/>
  <c r="F24"/>
  <c r="AH22"/>
  <c r="R22"/>
  <c r="AD22"/>
  <c r="N22"/>
  <c r="Z22"/>
  <c r="AL22"/>
  <c r="V22"/>
  <c r="J22"/>
  <c r="EN22"/>
  <c r="GG22"/>
  <c r="CU22"/>
  <c r="AX22"/>
  <c r="F22"/>
  <c r="DX17"/>
  <c r="DD17"/>
  <c r="DL17"/>
  <c r="EB17"/>
  <c r="DH17"/>
  <c r="DT17"/>
  <c r="DP17"/>
  <c r="CZ17"/>
  <c r="FE17"/>
  <c r="EW17"/>
  <c r="FM17"/>
  <c r="FU17"/>
  <c r="FI17"/>
  <c r="FA17"/>
  <c r="FQ17"/>
  <c r="ES17"/>
  <c r="M73" i="15"/>
  <c r="E2" i="8"/>
  <c r="F2" s="1"/>
  <c r="B29" i="12"/>
  <c r="B77"/>
  <c r="B16"/>
  <c r="B35"/>
  <c r="B76"/>
  <c r="B6"/>
  <c r="B54"/>
  <c r="B51"/>
  <c r="B23"/>
  <c r="B81"/>
  <c r="B38"/>
  <c r="B41"/>
  <c r="B49"/>
  <c r="B10"/>
  <c r="B56"/>
  <c r="B55"/>
  <c r="B64"/>
  <c r="B46"/>
  <c r="B50"/>
  <c r="B74"/>
  <c r="B36"/>
  <c r="B7"/>
  <c r="B70"/>
  <c r="B61"/>
  <c r="B20"/>
  <c r="B75"/>
  <c r="B71"/>
  <c r="B8"/>
  <c r="B67"/>
  <c r="B62"/>
  <c r="B37"/>
  <c r="B80"/>
  <c r="B47"/>
  <c r="B27"/>
  <c r="B40"/>
  <c r="B12"/>
  <c r="B73"/>
  <c r="B19"/>
  <c r="B79"/>
  <c r="B65"/>
  <c r="B31"/>
  <c r="B43"/>
  <c r="B21"/>
  <c r="B30"/>
  <c r="B4"/>
  <c r="B72"/>
  <c r="B48"/>
  <c r="B3"/>
  <c r="B78"/>
  <c r="B53"/>
  <c r="B45"/>
  <c r="B42"/>
  <c r="B60"/>
  <c r="B44"/>
  <c r="B57"/>
  <c r="B39"/>
  <c r="B5"/>
  <c r="B18"/>
  <c r="B58"/>
  <c r="B25"/>
  <c r="B33"/>
  <c r="B17"/>
  <c r="B68"/>
  <c r="B26"/>
  <c r="B28"/>
  <c r="B13"/>
  <c r="B82"/>
  <c r="B52"/>
  <c r="B66"/>
  <c r="B32"/>
  <c r="B63"/>
  <c r="B22"/>
  <c r="B15"/>
  <c r="B34"/>
  <c r="B24"/>
  <c r="B59"/>
  <c r="B14"/>
  <c r="B11"/>
  <c r="B69"/>
  <c r="B9"/>
  <c r="N4" i="4"/>
  <c r="AD4"/>
  <c r="AL4"/>
  <c r="Z4"/>
  <c r="V4"/>
  <c r="R4"/>
  <c r="AH4"/>
  <c r="CU4"/>
  <c r="J4"/>
  <c r="AX4"/>
  <c r="EN4"/>
  <c r="F4"/>
  <c r="E16"/>
  <c r="E13"/>
  <c r="E10"/>
  <c r="E15"/>
  <c r="GG4"/>
  <c r="E8"/>
  <c r="E12"/>
  <c r="E9"/>
  <c r="E7"/>
  <c r="E6"/>
  <c r="E11"/>
  <c r="E14"/>
  <c r="E5"/>
  <c r="BH50"/>
  <c r="BL50"/>
  <c r="BP50"/>
  <c r="BT50"/>
  <c r="BX50"/>
  <c r="CB50"/>
  <c r="CF50"/>
  <c r="CJ50"/>
  <c r="BD50"/>
  <c r="DE45"/>
  <c r="EC45"/>
  <c r="DU45"/>
  <c r="DQ45"/>
  <c r="DI45"/>
  <c r="DM45"/>
  <c r="DY45"/>
  <c r="DA45"/>
  <c r="BL45"/>
  <c r="BH45"/>
  <c r="BT45"/>
  <c r="BP45"/>
  <c r="CB45"/>
  <c r="BX45"/>
  <c r="CJ45"/>
  <c r="CF45"/>
  <c r="BD45"/>
  <c r="FR45"/>
  <c r="FJ45"/>
  <c r="FB45"/>
  <c r="FV45"/>
  <c r="FN45"/>
  <c r="FF45"/>
  <c r="EX45"/>
  <c r="ET45"/>
  <c r="BT52"/>
  <c r="BP52"/>
  <c r="BL52"/>
  <c r="BH52"/>
  <c r="CJ52"/>
  <c r="CF52"/>
  <c r="CB52"/>
  <c r="BX52"/>
  <c r="BD52"/>
  <c r="W51" i="2"/>
  <c r="I51"/>
  <c r="AD51"/>
  <c r="P51"/>
  <c r="C51"/>
  <c r="B52"/>
  <c r="H33" i="6"/>
  <c r="G44"/>
  <c r="S37" i="4"/>
  <c r="AE37"/>
  <c r="O37"/>
  <c r="AA37"/>
  <c r="AM37"/>
  <c r="W37"/>
  <c r="AI37"/>
  <c r="K37"/>
  <c r="AY37"/>
  <c r="EO37"/>
  <c r="CV37"/>
  <c r="GH37"/>
  <c r="EW37"/>
  <c r="FU37"/>
  <c r="FE37"/>
  <c r="FQ37"/>
  <c r="FI37"/>
  <c r="FM37"/>
  <c r="FA37"/>
  <c r="ES37"/>
  <c r="BW37"/>
  <c r="CA37"/>
  <c r="CE37"/>
  <c r="CI37"/>
  <c r="BK37"/>
  <c r="BG37"/>
  <c r="BS37"/>
  <c r="BO37"/>
  <c r="BC37"/>
  <c r="W36"/>
  <c r="AM36"/>
  <c r="O36"/>
  <c r="AA36"/>
  <c r="AE36"/>
  <c r="S36"/>
  <c r="AI36"/>
  <c r="AY36"/>
  <c r="K36"/>
  <c r="AR36" s="1"/>
  <c r="GH36"/>
  <c r="EO36"/>
  <c r="CV36"/>
  <c r="HF36"/>
  <c r="HN36"/>
  <c r="GP36"/>
  <c r="GX36"/>
  <c r="GL36"/>
  <c r="HJ36"/>
  <c r="HB36"/>
  <c r="GT36"/>
  <c r="O42"/>
  <c r="AE42"/>
  <c r="AM42"/>
  <c r="AA42"/>
  <c r="W42"/>
  <c r="S42"/>
  <c r="AI42"/>
  <c r="GH42"/>
  <c r="AY42"/>
  <c r="K42"/>
  <c r="CV42"/>
  <c r="EO42"/>
  <c r="GX42"/>
  <c r="HJ42"/>
  <c r="HB42"/>
  <c r="GT42"/>
  <c r="HF42"/>
  <c r="HN42"/>
  <c r="GP42"/>
  <c r="GL42"/>
  <c r="CA39"/>
  <c r="BW39"/>
  <c r="CI39"/>
  <c r="CE39"/>
  <c r="BG39"/>
  <c r="BK39"/>
  <c r="BO39"/>
  <c r="BS39"/>
  <c r="BC39"/>
  <c r="CN39" s="1"/>
  <c r="DP39"/>
  <c r="DT39"/>
  <c r="EB39"/>
  <c r="DD39"/>
  <c r="DL39"/>
  <c r="DH39"/>
  <c r="DX39"/>
  <c r="CZ39"/>
  <c r="EG39" s="1"/>
  <c r="FU39"/>
  <c r="EW39"/>
  <c r="FE39"/>
  <c r="FQ39"/>
  <c r="FI39"/>
  <c r="FA39"/>
  <c r="FM39"/>
  <c r="ES39"/>
  <c r="FZ39" s="1"/>
  <c r="AE35"/>
  <c r="O35"/>
  <c r="AI35"/>
  <c r="S35"/>
  <c r="W35"/>
  <c r="AM35"/>
  <c r="AA35"/>
  <c r="K35"/>
  <c r="AR35" s="1"/>
  <c r="CV35"/>
  <c r="EO35"/>
  <c r="AY35"/>
  <c r="GH35"/>
  <c r="EB35"/>
  <c r="DD35"/>
  <c r="DL35"/>
  <c r="DP35"/>
  <c r="DH35"/>
  <c r="DX35"/>
  <c r="DT35"/>
  <c r="CZ35"/>
  <c r="EG35" s="1"/>
  <c r="FQ35"/>
  <c r="FI35"/>
  <c r="FA35"/>
  <c r="FM35"/>
  <c r="FU35"/>
  <c r="EW35"/>
  <c r="FE35"/>
  <c r="ES35"/>
  <c r="FZ35" s="1"/>
  <c r="EW31"/>
  <c r="FU31"/>
  <c r="FM31"/>
  <c r="FI31"/>
  <c r="FA31"/>
  <c r="FE31"/>
  <c r="FQ31"/>
  <c r="ES31"/>
  <c r="FZ31" s="1"/>
  <c r="DT31"/>
  <c r="DL31"/>
  <c r="DD31"/>
  <c r="DP31"/>
  <c r="DH31"/>
  <c r="DX31"/>
  <c r="EB31"/>
  <c r="CZ31"/>
  <c r="EG31" s="1"/>
  <c r="S33"/>
  <c r="AE33"/>
  <c r="O33"/>
  <c r="AA33"/>
  <c r="AM33"/>
  <c r="W33"/>
  <c r="AI33"/>
  <c r="K33"/>
  <c r="AR33" s="1"/>
  <c r="EO33"/>
  <c r="GH33"/>
  <c r="AY33"/>
  <c r="CV33"/>
  <c r="HF33"/>
  <c r="HN33"/>
  <c r="GP33"/>
  <c r="GX33"/>
  <c r="HJ33"/>
  <c r="HB33"/>
  <c r="GT33"/>
  <c r="GL33"/>
  <c r="HS33" s="1"/>
  <c r="CE33"/>
  <c r="CI33"/>
  <c r="BW33"/>
  <c r="CA33"/>
  <c r="BO33"/>
  <c r="BS33"/>
  <c r="BG33"/>
  <c r="BK33"/>
  <c r="BC33"/>
  <c r="CB47"/>
  <c r="BT47"/>
  <c r="BP47"/>
  <c r="BX47"/>
  <c r="CF47"/>
  <c r="CJ47"/>
  <c r="BH47"/>
  <c r="BL47"/>
  <c r="BD47"/>
  <c r="DU47"/>
  <c r="DQ47"/>
  <c r="DI47"/>
  <c r="DM47"/>
  <c r="DY47"/>
  <c r="DE47"/>
  <c r="EC47"/>
  <c r="DA47"/>
  <c r="FF47"/>
  <c r="EX47"/>
  <c r="FV47"/>
  <c r="FN47"/>
  <c r="FB47"/>
  <c r="FJ47"/>
  <c r="FR47"/>
  <c r="ET47"/>
  <c r="DU48"/>
  <c r="DM48"/>
  <c r="DE48"/>
  <c r="DY48"/>
  <c r="DQ48"/>
  <c r="DI48"/>
  <c r="EC48"/>
  <c r="DA48"/>
  <c r="GY48"/>
  <c r="HK48"/>
  <c r="GQ48"/>
  <c r="GU48"/>
  <c r="HG48"/>
  <c r="HC48"/>
  <c r="HO48"/>
  <c r="GM48"/>
  <c r="EC53"/>
  <c r="DM53"/>
  <c r="DY53"/>
  <c r="DA53"/>
  <c r="DQ53"/>
  <c r="DI53"/>
  <c r="DU53"/>
  <c r="DE53"/>
  <c r="GU53"/>
  <c r="HC53"/>
  <c r="HG53"/>
  <c r="HO53"/>
  <c r="GQ53"/>
  <c r="GY53"/>
  <c r="HK53"/>
  <c r="GM53"/>
  <c r="GU49"/>
  <c r="HG49"/>
  <c r="HO49"/>
  <c r="GQ49"/>
  <c r="GY49"/>
  <c r="HK49"/>
  <c r="HC49"/>
  <c r="GM49"/>
  <c r="C43" i="6"/>
  <c r="C54"/>
  <c r="G54" s="1"/>
  <c r="G32"/>
  <c r="L33" s="1"/>
  <c r="C76"/>
  <c r="G76" s="1"/>
  <c r="C65"/>
  <c r="G65" s="1"/>
  <c r="I19" i="2"/>
  <c r="W19"/>
  <c r="P19"/>
  <c r="AD19"/>
  <c r="C19"/>
  <c r="B20"/>
  <c r="I91" i="13"/>
  <c r="L91" s="1"/>
  <c r="K91"/>
  <c r="J91"/>
  <c r="M91" s="1"/>
  <c r="G12" i="8"/>
  <c r="F3"/>
  <c r="H12" s="1"/>
  <c r="CF55" i="4"/>
  <c r="CJ55"/>
  <c r="BX55"/>
  <c r="CB55"/>
  <c r="BP55"/>
  <c r="BT55"/>
  <c r="BH55"/>
  <c r="BL55"/>
  <c r="BD55"/>
  <c r="DY55"/>
  <c r="DQ55"/>
  <c r="DI55"/>
  <c r="DU55"/>
  <c r="EC55"/>
  <c r="DE55"/>
  <c r="DM55"/>
  <c r="DA55"/>
  <c r="CJ46"/>
  <c r="CF46"/>
  <c r="BL46"/>
  <c r="BH46"/>
  <c r="BP46"/>
  <c r="BT46"/>
  <c r="CB46"/>
  <c r="BX46"/>
  <c r="BD46"/>
  <c r="CO46" s="1"/>
  <c r="FV46"/>
  <c r="EX46"/>
  <c r="FF46"/>
  <c r="FR46"/>
  <c r="FJ46"/>
  <c r="FB46"/>
  <c r="FN46"/>
  <c r="ET46"/>
  <c r="GA46" s="1"/>
  <c r="HS47"/>
  <c r="N68" i="6"/>
  <c r="N57"/>
  <c r="L66"/>
  <c r="FZ30" i="4"/>
  <c r="FZ47"/>
  <c r="AR48"/>
  <c r="HT62"/>
  <c r="FZ55"/>
  <c r="DU30"/>
  <c r="DY30"/>
  <c r="DI30"/>
  <c r="DM30"/>
  <c r="DE30"/>
  <c r="EC30"/>
  <c r="DQ30"/>
  <c r="DA30"/>
  <c r="FU41"/>
  <c r="FM41"/>
  <c r="FA41"/>
  <c r="FI41"/>
  <c r="FQ41"/>
  <c r="FE41"/>
  <c r="EW41"/>
  <c r="ES41"/>
  <c r="CI41"/>
  <c r="CE41"/>
  <c r="BK41"/>
  <c r="BG41"/>
  <c r="BO41"/>
  <c r="BS41"/>
  <c r="CA41"/>
  <c r="BW41"/>
  <c r="BC41"/>
  <c r="BW38"/>
  <c r="CA38"/>
  <c r="CE38"/>
  <c r="CI38"/>
  <c r="BK38"/>
  <c r="BG38"/>
  <c r="BS38"/>
  <c r="BO38"/>
  <c r="BC38"/>
  <c r="S32"/>
  <c r="AE32"/>
  <c r="O32"/>
  <c r="AM32"/>
  <c r="AA32"/>
  <c r="AI32"/>
  <c r="W32"/>
  <c r="K32"/>
  <c r="AY32"/>
  <c r="GH32"/>
  <c r="EO32"/>
  <c r="CV32"/>
  <c r="CA32"/>
  <c r="BW32"/>
  <c r="CI32"/>
  <c r="CE32"/>
  <c r="BK32"/>
  <c r="BG32"/>
  <c r="BS32"/>
  <c r="BO32"/>
  <c r="BC32"/>
  <c r="CN32" s="1"/>
  <c r="EW40"/>
  <c r="FU40"/>
  <c r="FQ40"/>
  <c r="FE40"/>
  <c r="FI40"/>
  <c r="FA40"/>
  <c r="FM40"/>
  <c r="ES40"/>
  <c r="FZ40" s="1"/>
  <c r="AE34" i="2"/>
  <c r="X34"/>
  <c r="Q34"/>
  <c r="J34"/>
  <c r="BT30" i="4"/>
  <c r="BP30"/>
  <c r="BL30"/>
  <c r="BH30"/>
  <c r="CF30"/>
  <c r="CJ30"/>
  <c r="BX30"/>
  <c r="CB30"/>
  <c r="BD30"/>
  <c r="FR30"/>
  <c r="EX30"/>
  <c r="FV30"/>
  <c r="FB30"/>
  <c r="FN30"/>
  <c r="FJ30"/>
  <c r="FF30"/>
  <c r="ET30"/>
  <c r="AE41"/>
  <c r="AM41"/>
  <c r="AA41"/>
  <c r="S41"/>
  <c r="AI41"/>
  <c r="O41"/>
  <c r="W41"/>
  <c r="GH41"/>
  <c r="K41"/>
  <c r="EO41"/>
  <c r="AY41"/>
  <c r="CV41"/>
  <c r="DX41"/>
  <c r="DD41"/>
  <c r="DH41"/>
  <c r="DT41"/>
  <c r="EB41"/>
  <c r="DP41"/>
  <c r="DL41"/>
  <c r="CZ41"/>
  <c r="HJ41"/>
  <c r="GX41"/>
  <c r="GP41"/>
  <c r="HN41"/>
  <c r="HF41"/>
  <c r="GT41"/>
  <c r="HB41"/>
  <c r="GL41"/>
  <c r="FE34"/>
  <c r="FQ34"/>
  <c r="FI34"/>
  <c r="FA34"/>
  <c r="FM34"/>
  <c r="FU34"/>
  <c r="EW34"/>
  <c r="ES34"/>
  <c r="DL34"/>
  <c r="DT34"/>
  <c r="EB34"/>
  <c r="DH34"/>
  <c r="DP34"/>
  <c r="DX34"/>
  <c r="DD34"/>
  <c r="CZ34"/>
  <c r="GP34"/>
  <c r="GX34"/>
  <c r="HJ34"/>
  <c r="HB34"/>
  <c r="GT34"/>
  <c r="HF34"/>
  <c r="HN34"/>
  <c r="GL34"/>
  <c r="S38"/>
  <c r="AM38"/>
  <c r="W38"/>
  <c r="AA38"/>
  <c r="O38"/>
  <c r="AE38"/>
  <c r="AI38"/>
  <c r="K38"/>
  <c r="EO38"/>
  <c r="GH38"/>
  <c r="AY38"/>
  <c r="CV38"/>
  <c r="FU38"/>
  <c r="FE38"/>
  <c r="EW38"/>
  <c r="FI38"/>
  <c r="FQ38"/>
  <c r="FA38"/>
  <c r="FM38"/>
  <c r="ES38"/>
  <c r="DX32"/>
  <c r="DP32"/>
  <c r="DH32"/>
  <c r="EB32"/>
  <c r="DT32"/>
  <c r="DL32"/>
  <c r="DD32"/>
  <c r="CZ32"/>
  <c r="FA32"/>
  <c r="FM32"/>
  <c r="FU32"/>
  <c r="EW32"/>
  <c r="FE32"/>
  <c r="FQ32"/>
  <c r="FI32"/>
  <c r="ES32"/>
  <c r="AE40"/>
  <c r="O40"/>
  <c r="AI40"/>
  <c r="W40"/>
  <c r="AA40"/>
  <c r="S40"/>
  <c r="AM40"/>
  <c r="K40"/>
  <c r="EO40"/>
  <c r="AY40"/>
  <c r="CV40"/>
  <c r="GH40"/>
  <c r="DT40"/>
  <c r="EB40"/>
  <c r="DD40"/>
  <c r="DL40"/>
  <c r="DX40"/>
  <c r="DP40"/>
  <c r="DH40"/>
  <c r="CZ40"/>
  <c r="CI40"/>
  <c r="CE40"/>
  <c r="CA40"/>
  <c r="BW40"/>
  <c r="BS40"/>
  <c r="BO40"/>
  <c r="BK40"/>
  <c r="BG40"/>
  <c r="BC40"/>
  <c r="X77" i="2"/>
  <c r="J77"/>
  <c r="AE77"/>
  <c r="Q77"/>
  <c r="Q66"/>
  <c r="J66"/>
  <c r="X66"/>
  <c r="AE66"/>
  <c r="GY44" i="4"/>
  <c r="HK44"/>
  <c r="GU44"/>
  <c r="HC44"/>
  <c r="HO44"/>
  <c r="HG44"/>
  <c r="GQ44"/>
  <c r="GM44"/>
  <c r="FJ44"/>
  <c r="FB44"/>
  <c r="FN44"/>
  <c r="FV44"/>
  <c r="EX44"/>
  <c r="FF44"/>
  <c r="FR44"/>
  <c r="ET44"/>
  <c r="DQ54"/>
  <c r="DI54"/>
  <c r="EC54"/>
  <c r="DU54"/>
  <c r="DM54"/>
  <c r="DE54"/>
  <c r="DY54"/>
  <c r="DA54"/>
  <c r="FV54"/>
  <c r="EX54"/>
  <c r="FF54"/>
  <c r="FR54"/>
  <c r="FJ54"/>
  <c r="FB54"/>
  <c r="FN54"/>
  <c r="ET54"/>
  <c r="CJ54"/>
  <c r="BL54"/>
  <c r="BH54"/>
  <c r="CF54"/>
  <c r="CB54"/>
  <c r="BX54"/>
  <c r="BT54"/>
  <c r="BP54"/>
  <c r="BD54"/>
  <c r="FJ51"/>
  <c r="FN51"/>
  <c r="FV51"/>
  <c r="EX51"/>
  <c r="FR51"/>
  <c r="FF51"/>
  <c r="FB51"/>
  <c r="ET51"/>
  <c r="R19"/>
  <c r="AH19"/>
  <c r="V19"/>
  <c r="AL19"/>
  <c r="Z19"/>
  <c r="N19"/>
  <c r="AD19"/>
  <c r="GG19"/>
  <c r="CU19"/>
  <c r="J19"/>
  <c r="EN19"/>
  <c r="AX19"/>
  <c r="F19"/>
  <c r="AH18"/>
  <c r="AD18"/>
  <c r="AL18"/>
  <c r="J18"/>
  <c r="R18"/>
  <c r="N18"/>
  <c r="Z18"/>
  <c r="V18"/>
  <c r="EN18"/>
  <c r="GG18"/>
  <c r="CU18"/>
  <c r="AX18"/>
  <c r="F18"/>
  <c r="N20"/>
  <c r="AD20"/>
  <c r="R20"/>
  <c r="AH20"/>
  <c r="AL20"/>
  <c r="V20"/>
  <c r="Z20"/>
  <c r="J20"/>
  <c r="EN20"/>
  <c r="CU20"/>
  <c r="F20"/>
  <c r="GG20"/>
  <c r="AX20"/>
  <c r="V27"/>
  <c r="AL27"/>
  <c r="AH27"/>
  <c r="AD27"/>
  <c r="R27"/>
  <c r="Z27"/>
  <c r="N27"/>
  <c r="EN27"/>
  <c r="F27"/>
  <c r="J27"/>
  <c r="AQ27" s="1"/>
  <c r="AX27"/>
  <c r="CU27"/>
  <c r="GG27"/>
  <c r="V28"/>
  <c r="R28"/>
  <c r="AL28"/>
  <c r="AD28"/>
  <c r="AH28"/>
  <c r="N28"/>
  <c r="Z28"/>
  <c r="J28"/>
  <c r="CU28"/>
  <c r="AX28"/>
  <c r="EN28"/>
  <c r="GG28"/>
  <c r="F28"/>
  <c r="AL23"/>
  <c r="AH23"/>
  <c r="Z23"/>
  <c r="V23"/>
  <c r="N23"/>
  <c r="AD23"/>
  <c r="R23"/>
  <c r="EN23"/>
  <c r="CU23"/>
  <c r="J23"/>
  <c r="AX23"/>
  <c r="GG23"/>
  <c r="F23"/>
  <c r="O17"/>
  <c r="AE17"/>
  <c r="W17"/>
  <c r="AA17"/>
  <c r="S17"/>
  <c r="AM17"/>
  <c r="AI17"/>
  <c r="K17"/>
  <c r="AY17"/>
  <c r="EO17"/>
  <c r="GH17"/>
  <c r="CV17"/>
  <c r="GT17"/>
  <c r="HF17"/>
  <c r="HN17"/>
  <c r="GP17"/>
  <c r="GX17"/>
  <c r="HJ17"/>
  <c r="HB17"/>
  <c r="GL17"/>
  <c r="BG17"/>
  <c r="BK17"/>
  <c r="CE17"/>
  <c r="CI17"/>
  <c r="CA17"/>
  <c r="BW17"/>
  <c r="BO17"/>
  <c r="BS17"/>
  <c r="BC17"/>
  <c r="W4" i="2"/>
  <c r="I4"/>
  <c r="P4"/>
  <c r="AD4"/>
  <c r="C4"/>
  <c r="B5"/>
  <c r="FV50" i="4"/>
  <c r="EX50"/>
  <c r="FF50"/>
  <c r="FR50"/>
  <c r="FJ50"/>
  <c r="FB50"/>
  <c r="FN50"/>
  <c r="ET50"/>
  <c r="GA50" s="1"/>
  <c r="GY50"/>
  <c r="HK50"/>
  <c r="HC50"/>
  <c r="GU50"/>
  <c r="HG50"/>
  <c r="HO50"/>
  <c r="GQ50"/>
  <c r="GM50"/>
  <c r="HT50" s="1"/>
  <c r="DQ50"/>
  <c r="DI50"/>
  <c r="DU50"/>
  <c r="EC50"/>
  <c r="DE50"/>
  <c r="DM50"/>
  <c r="DY50"/>
  <c r="DA50"/>
  <c r="EH50" s="1"/>
  <c r="GQ45"/>
  <c r="HG45"/>
  <c r="GU45"/>
  <c r="HC45"/>
  <c r="GY45"/>
  <c r="HK45"/>
  <c r="HO45"/>
  <c r="GM45"/>
  <c r="HT45" s="1"/>
  <c r="DM52"/>
  <c r="DE52"/>
  <c r="DY52"/>
  <c r="DI52"/>
  <c r="DQ52"/>
  <c r="DU52"/>
  <c r="EC52"/>
  <c r="DA52"/>
  <c r="EH52" s="1"/>
  <c r="HK52"/>
  <c r="HG52"/>
  <c r="GU52"/>
  <c r="HO52"/>
  <c r="GQ52"/>
  <c r="GY52"/>
  <c r="HC52"/>
  <c r="GM52"/>
  <c r="HT52" s="1"/>
  <c r="FJ52"/>
  <c r="FB52"/>
  <c r="FN52"/>
  <c r="FV52"/>
  <c r="EX52"/>
  <c r="FF52"/>
  <c r="FR52"/>
  <c r="ET52"/>
  <c r="GA52" s="1"/>
  <c r="X50" i="2"/>
  <c r="Q50"/>
  <c r="AE50"/>
  <c r="J50"/>
  <c r="DH37" i="4"/>
  <c r="DT37"/>
  <c r="EB37"/>
  <c r="DD37"/>
  <c r="DL37"/>
  <c r="DX37"/>
  <c r="DP37"/>
  <c r="CZ37"/>
  <c r="EG37" s="1"/>
  <c r="HJ37"/>
  <c r="HF37"/>
  <c r="GT37"/>
  <c r="HN37"/>
  <c r="GP37"/>
  <c r="GX37"/>
  <c r="HB37"/>
  <c r="GL37"/>
  <c r="HS37" s="1"/>
  <c r="BG36"/>
  <c r="BK36"/>
  <c r="BO36"/>
  <c r="BS36"/>
  <c r="CA36"/>
  <c r="BW36"/>
  <c r="CI36"/>
  <c r="CE36"/>
  <c r="BC36"/>
  <c r="FA36"/>
  <c r="FM36"/>
  <c r="FU36"/>
  <c r="EW36"/>
  <c r="FE36"/>
  <c r="FQ36"/>
  <c r="FI36"/>
  <c r="ES36"/>
  <c r="DD36"/>
  <c r="DL36"/>
  <c r="DX36"/>
  <c r="DP36"/>
  <c r="CZ36"/>
  <c r="DH36"/>
  <c r="DT36"/>
  <c r="EB36"/>
  <c r="FI42"/>
  <c r="FA42"/>
  <c r="FM42"/>
  <c r="FU42"/>
  <c r="EW42"/>
  <c r="FE42"/>
  <c r="FQ42"/>
  <c r="ES42"/>
  <c r="CA42"/>
  <c r="BG42"/>
  <c r="CI42"/>
  <c r="BW42"/>
  <c r="BK42"/>
  <c r="BO42"/>
  <c r="BS42"/>
  <c r="CE42"/>
  <c r="BC42"/>
  <c r="DP42"/>
  <c r="DH42"/>
  <c r="EB42"/>
  <c r="DT42"/>
  <c r="DL42"/>
  <c r="DD42"/>
  <c r="DX42"/>
  <c r="CZ42"/>
  <c r="AI39"/>
  <c r="S39"/>
  <c r="AE39"/>
  <c r="O39"/>
  <c r="AA39"/>
  <c r="W39"/>
  <c r="AM39"/>
  <c r="K39"/>
  <c r="AY39"/>
  <c r="GH39"/>
  <c r="CV39"/>
  <c r="EO39"/>
  <c r="GP39"/>
  <c r="HN39"/>
  <c r="HJ39"/>
  <c r="GX39"/>
  <c r="HB39"/>
  <c r="GT39"/>
  <c r="HF39"/>
  <c r="GL39"/>
  <c r="BG35"/>
  <c r="BK35"/>
  <c r="CE35"/>
  <c r="CI35"/>
  <c r="BW35"/>
  <c r="CA35"/>
  <c r="BS35"/>
  <c r="BO35"/>
  <c r="BC35"/>
  <c r="GX35"/>
  <c r="HJ35"/>
  <c r="HB35"/>
  <c r="GT35"/>
  <c r="HF35"/>
  <c r="HN35"/>
  <c r="GP35"/>
  <c r="GL35"/>
  <c r="O31"/>
  <c r="S31"/>
  <c r="AE31"/>
  <c r="W31"/>
  <c r="AA31"/>
  <c r="AM31"/>
  <c r="AI31"/>
  <c r="EO31"/>
  <c r="K31"/>
  <c r="AR31" s="1"/>
  <c r="CV31"/>
  <c r="AY31"/>
  <c r="GH31"/>
  <c r="GT31"/>
  <c r="HF31"/>
  <c r="HN31"/>
  <c r="GP31"/>
  <c r="GX31"/>
  <c r="HJ31"/>
  <c r="HB31"/>
  <c r="GL31"/>
  <c r="BS31"/>
  <c r="BO31"/>
  <c r="BK31"/>
  <c r="BG31"/>
  <c r="CE31"/>
  <c r="CI31"/>
  <c r="BW31"/>
  <c r="CA31"/>
  <c r="BC31"/>
  <c r="CN31" s="1"/>
  <c r="DT33"/>
  <c r="EB33"/>
  <c r="DD33"/>
  <c r="DL33"/>
  <c r="DX33"/>
  <c r="DP33"/>
  <c r="DH33"/>
  <c r="CZ33"/>
  <c r="EG33" s="1"/>
  <c r="FA33"/>
  <c r="FM33"/>
  <c r="FU33"/>
  <c r="EW33"/>
  <c r="FE33"/>
  <c r="FQ33"/>
  <c r="FI33"/>
  <c r="ES33"/>
  <c r="FZ33" s="1"/>
  <c r="HK47"/>
  <c r="GY47"/>
  <c r="GQ47"/>
  <c r="HO47"/>
  <c r="HG47"/>
  <c r="GU47"/>
  <c r="HC47"/>
  <c r="GM47"/>
  <c r="HT47" s="1"/>
  <c r="CB48"/>
  <c r="BX48"/>
  <c r="CJ48"/>
  <c r="CF48"/>
  <c r="BL48"/>
  <c r="BH48"/>
  <c r="BT48"/>
  <c r="BP48"/>
  <c r="BD48"/>
  <c r="FR48"/>
  <c r="FJ48"/>
  <c r="FB48"/>
  <c r="FN48"/>
  <c r="FV48"/>
  <c r="EX48"/>
  <c r="FF48"/>
  <c r="ET48"/>
  <c r="CF53"/>
  <c r="CJ53"/>
  <c r="BX53"/>
  <c r="CB53"/>
  <c r="BT53"/>
  <c r="BP53"/>
  <c r="BL53"/>
  <c r="BH53"/>
  <c r="BD53"/>
  <c r="FJ53"/>
  <c r="FR53"/>
  <c r="FN53"/>
  <c r="FB53"/>
  <c r="FV53"/>
  <c r="EX53"/>
  <c r="FF53"/>
  <c r="ET53"/>
  <c r="DQ49"/>
  <c r="DI49"/>
  <c r="DU49"/>
  <c r="EC49"/>
  <c r="DE49"/>
  <c r="DM49"/>
  <c r="DY49"/>
  <c r="DA49"/>
  <c r="FB49"/>
  <c r="FN49"/>
  <c r="FV49"/>
  <c r="EX49"/>
  <c r="FF49"/>
  <c r="FR49"/>
  <c r="FJ49"/>
  <c r="ET49"/>
  <c r="CF49"/>
  <c r="CJ49"/>
  <c r="BX49"/>
  <c r="CB49"/>
  <c r="BP49"/>
  <c r="BT49"/>
  <c r="BH49"/>
  <c r="BL49"/>
  <c r="BD49"/>
  <c r="K92" i="13"/>
  <c r="J92"/>
  <c r="M92" s="1"/>
  <c r="I92"/>
  <c r="L92" s="1"/>
  <c r="G13" i="8"/>
  <c r="F4"/>
  <c r="H13" s="1"/>
  <c r="AE18" i="2"/>
  <c r="X18"/>
  <c r="J18"/>
  <c r="Q18"/>
  <c r="C53" i="6"/>
  <c r="G53" s="1"/>
  <c r="L53" s="1"/>
  <c r="BD27" s="1"/>
  <c r="C64"/>
  <c r="G64" s="1"/>
  <c r="L64" s="1"/>
  <c r="BD39" s="1"/>
  <c r="C42"/>
  <c r="C75"/>
  <c r="G75" s="1"/>
  <c r="L75" s="1"/>
  <c r="BD51" s="1"/>
  <c r="G31"/>
  <c r="FN55" i="4"/>
  <c r="FB55"/>
  <c r="FV55"/>
  <c r="EX55"/>
  <c r="FF55"/>
  <c r="FJ55"/>
  <c r="FR55"/>
  <c r="ET55"/>
  <c r="HK55"/>
  <c r="HC55"/>
  <c r="GU55"/>
  <c r="HO55"/>
  <c r="HG55"/>
  <c r="GY55"/>
  <c r="GQ55"/>
  <c r="GM55"/>
  <c r="EC46"/>
  <c r="DE46"/>
  <c r="DU46"/>
  <c r="DI46"/>
  <c r="DQ46"/>
  <c r="DM46"/>
  <c r="DY46"/>
  <c r="DA46"/>
  <c r="GU46"/>
  <c r="HG46"/>
  <c r="HO46"/>
  <c r="GQ46"/>
  <c r="GY46"/>
  <c r="HK46"/>
  <c r="HC46"/>
  <c r="GM46"/>
  <c r="EG30"/>
  <c r="HS30"/>
  <c r="AR30"/>
  <c r="AQ38"/>
  <c r="AQ32"/>
  <c r="AQ40"/>
  <c r="HT59"/>
  <c r="EH59"/>
  <c r="CO59"/>
  <c r="HT63"/>
  <c r="EH68"/>
  <c r="CO68"/>
  <c r="HS44"/>
  <c r="CN44"/>
  <c r="FZ54"/>
  <c r="CN53"/>
  <c r="AR51"/>
  <c r="GA57"/>
  <c r="GA62"/>
  <c r="HT60"/>
  <c r="CO60"/>
  <c r="L45" i="6"/>
  <c r="CN50" i="4"/>
  <c r="AR45"/>
  <c r="CN46"/>
  <c r="EG52"/>
  <c r="EH43"/>
  <c r="CO43"/>
  <c r="GA66"/>
  <c r="N79" i="6"/>
  <c r="N46"/>
  <c r="N35"/>
  <c r="CO61" i="4"/>
  <c r="L55" i="6"/>
  <c r="L77"/>
  <c r="CN30" i="4"/>
  <c r="AQ37"/>
  <c r="AQ39"/>
  <c r="AQ35"/>
  <c r="AQ33"/>
  <c r="HT65"/>
  <c r="CO65"/>
  <c r="AR47"/>
  <c r="HS54"/>
  <c r="EG54"/>
  <c r="FZ53"/>
  <c r="HS53"/>
  <c r="AR53"/>
  <c r="HS51"/>
  <c r="CN51"/>
  <c r="EG49"/>
  <c r="EH57"/>
  <c r="CO57"/>
  <c r="HT67"/>
  <c r="EH62"/>
  <c r="GA60"/>
  <c r="EH60"/>
  <c r="HS50"/>
  <c r="EG50"/>
  <c r="FZ50"/>
  <c r="HS45"/>
  <c r="CN45"/>
  <c r="AR46"/>
  <c r="HT66"/>
  <c r="EH66"/>
  <c r="GA49" l="1"/>
  <c r="EH49"/>
  <c r="GA53"/>
  <c r="CO53"/>
  <c r="HS39"/>
  <c r="AR39"/>
  <c r="EG42"/>
  <c r="CN42"/>
  <c r="CN17"/>
  <c r="AQ23"/>
  <c r="GA54"/>
  <c r="EH54"/>
  <c r="GA44"/>
  <c r="HT44"/>
  <c r="CN40"/>
  <c r="AR41"/>
  <c r="CN41"/>
  <c r="HT49"/>
  <c r="HT53"/>
  <c r="HT48"/>
  <c r="EH48"/>
  <c r="GA47"/>
  <c r="EH47"/>
  <c r="CO47"/>
  <c r="FZ37"/>
  <c r="CO51"/>
  <c r="GA45"/>
  <c r="CO45"/>
  <c r="CN34"/>
  <c r="AQ4"/>
  <c r="AQ22"/>
  <c r="AQ26"/>
  <c r="AR37"/>
  <c r="AQ25"/>
  <c r="CF31"/>
  <c r="CJ31"/>
  <c r="BH31"/>
  <c r="BL31"/>
  <c r="BX31"/>
  <c r="BP31"/>
  <c r="BT31"/>
  <c r="CB31"/>
  <c r="BD31"/>
  <c r="FN39"/>
  <c r="FB39"/>
  <c r="FV39"/>
  <c r="EX39"/>
  <c r="FF39"/>
  <c r="FJ39"/>
  <c r="FR39"/>
  <c r="ET39"/>
  <c r="HG39"/>
  <c r="HO39"/>
  <c r="GQ39"/>
  <c r="GY39"/>
  <c r="HK39"/>
  <c r="HC39"/>
  <c r="GU39"/>
  <c r="GM39"/>
  <c r="I5" i="2"/>
  <c r="AD5"/>
  <c r="P5"/>
  <c r="W5"/>
  <c r="C5"/>
  <c r="B6"/>
  <c r="HO17" i="4"/>
  <c r="GQ17"/>
  <c r="HG17"/>
  <c r="HC17"/>
  <c r="GU17"/>
  <c r="HK17"/>
  <c r="GY17"/>
  <c r="GM17"/>
  <c r="CF17"/>
  <c r="CJ17"/>
  <c r="BX17"/>
  <c r="CB17"/>
  <c r="BD17"/>
  <c r="BP17"/>
  <c r="BT17"/>
  <c r="BH17"/>
  <c r="BL17"/>
  <c r="HJ23"/>
  <c r="HB23"/>
  <c r="GT23"/>
  <c r="HF23"/>
  <c r="HN23"/>
  <c r="GP23"/>
  <c r="GX23"/>
  <c r="GL23"/>
  <c r="FE23"/>
  <c r="FQ23"/>
  <c r="EW23"/>
  <c r="FI23"/>
  <c r="FA23"/>
  <c r="FU23"/>
  <c r="FM23"/>
  <c r="ES23"/>
  <c r="AE28"/>
  <c r="AI28"/>
  <c r="W28"/>
  <c r="AM28"/>
  <c r="EO28"/>
  <c r="O28"/>
  <c r="AA28"/>
  <c r="S28"/>
  <c r="K28"/>
  <c r="GH28"/>
  <c r="AY28"/>
  <c r="CV28"/>
  <c r="EW28"/>
  <c r="FE28"/>
  <c r="FQ28"/>
  <c r="FI28"/>
  <c r="FA28"/>
  <c r="FM28"/>
  <c r="FU28"/>
  <c r="ES28"/>
  <c r="DH28"/>
  <c r="EB28"/>
  <c r="DD28"/>
  <c r="DL28"/>
  <c r="CZ28"/>
  <c r="DP28"/>
  <c r="DX28"/>
  <c r="DT28"/>
  <c r="DP27"/>
  <c r="DH27"/>
  <c r="DT27"/>
  <c r="CZ27"/>
  <c r="EB27"/>
  <c r="DD27"/>
  <c r="DL27"/>
  <c r="DX27"/>
  <c r="FQ27"/>
  <c r="FI27"/>
  <c r="FA27"/>
  <c r="FM27"/>
  <c r="FU27"/>
  <c r="EW27"/>
  <c r="FE27"/>
  <c r="ES27"/>
  <c r="BK20"/>
  <c r="BG20"/>
  <c r="CI20"/>
  <c r="CE20"/>
  <c r="CA20"/>
  <c r="BS20"/>
  <c r="BO20"/>
  <c r="BW20"/>
  <c r="BC20"/>
  <c r="AA20"/>
  <c r="AI20"/>
  <c r="W20"/>
  <c r="S20"/>
  <c r="CV20"/>
  <c r="GH20"/>
  <c r="AE20"/>
  <c r="O20"/>
  <c r="AM20"/>
  <c r="EO20"/>
  <c r="K20"/>
  <c r="AY20"/>
  <c r="FE20"/>
  <c r="FQ20"/>
  <c r="FI20"/>
  <c r="ES20"/>
  <c r="FA20"/>
  <c r="FM20"/>
  <c r="FU20"/>
  <c r="EW20"/>
  <c r="BS18"/>
  <c r="BO18"/>
  <c r="BK18"/>
  <c r="BG18"/>
  <c r="CI18"/>
  <c r="CE18"/>
  <c r="CA18"/>
  <c r="BW18"/>
  <c r="BC18"/>
  <c r="GP18"/>
  <c r="HN18"/>
  <c r="GX18"/>
  <c r="GT18"/>
  <c r="HB18"/>
  <c r="HF18"/>
  <c r="HJ18"/>
  <c r="GL18"/>
  <c r="S19"/>
  <c r="AI19"/>
  <c r="O19"/>
  <c r="K19"/>
  <c r="AE19"/>
  <c r="AA19"/>
  <c r="AM19"/>
  <c r="W19"/>
  <c r="AY19"/>
  <c r="CV19"/>
  <c r="GH19"/>
  <c r="EO19"/>
  <c r="FQ19"/>
  <c r="FU19"/>
  <c r="EW19"/>
  <c r="FM19"/>
  <c r="FA19"/>
  <c r="FI19"/>
  <c r="FE19"/>
  <c r="ES19"/>
  <c r="DX19"/>
  <c r="DP19"/>
  <c r="DH19"/>
  <c r="DT19"/>
  <c r="EB19"/>
  <c r="DD19"/>
  <c r="DL19"/>
  <c r="CZ19"/>
  <c r="DU40"/>
  <c r="DI40"/>
  <c r="EC40"/>
  <c r="DY40"/>
  <c r="DQ40"/>
  <c r="DE40"/>
  <c r="DM40"/>
  <c r="DA40"/>
  <c r="FR40"/>
  <c r="FJ40"/>
  <c r="FB40"/>
  <c r="ET40"/>
  <c r="FN40"/>
  <c r="FV40"/>
  <c r="EX40"/>
  <c r="FF40"/>
  <c r="BL38"/>
  <c r="BH38"/>
  <c r="BT38"/>
  <c r="BP38"/>
  <c r="CB38"/>
  <c r="BX38"/>
  <c r="CJ38"/>
  <c r="CF38"/>
  <c r="BD38"/>
  <c r="CO38" s="1"/>
  <c r="FR38"/>
  <c r="FJ38"/>
  <c r="FB38"/>
  <c r="FN38"/>
  <c r="FV38"/>
  <c r="EX38"/>
  <c r="FF38"/>
  <c r="ET38"/>
  <c r="GA38" s="1"/>
  <c r="BP41"/>
  <c r="CJ41"/>
  <c r="BH41"/>
  <c r="BT41"/>
  <c r="CB41"/>
  <c r="CF41"/>
  <c r="BL41"/>
  <c r="BX41"/>
  <c r="BD41"/>
  <c r="FF32"/>
  <c r="FR32"/>
  <c r="FJ32"/>
  <c r="FB32"/>
  <c r="FN32"/>
  <c r="FV32"/>
  <c r="EX32"/>
  <c r="ET32"/>
  <c r="BL32"/>
  <c r="BH32"/>
  <c r="BT32"/>
  <c r="BP32"/>
  <c r="CB32"/>
  <c r="BX32"/>
  <c r="CJ32"/>
  <c r="CF32"/>
  <c r="BD32"/>
  <c r="X19" i="2"/>
  <c r="AE19"/>
  <c r="Q19"/>
  <c r="J19"/>
  <c r="DU33" i="4"/>
  <c r="EC33"/>
  <c r="DE33"/>
  <c r="DY33"/>
  <c r="DM33"/>
  <c r="DI33"/>
  <c r="DQ33"/>
  <c r="DA33"/>
  <c r="HK33"/>
  <c r="HC33"/>
  <c r="GU33"/>
  <c r="GM33"/>
  <c r="HG33"/>
  <c r="HO33"/>
  <c r="GQ33"/>
  <c r="GY33"/>
  <c r="GY35"/>
  <c r="GQ35"/>
  <c r="HO35"/>
  <c r="HG35"/>
  <c r="GU35"/>
  <c r="HC35"/>
  <c r="HK35"/>
  <c r="GM35"/>
  <c r="FN35"/>
  <c r="FV35"/>
  <c r="EX35"/>
  <c r="FF35"/>
  <c r="FR35"/>
  <c r="FJ35"/>
  <c r="FB35"/>
  <c r="ET35"/>
  <c r="DI42"/>
  <c r="DU42"/>
  <c r="EC42"/>
  <c r="DA42"/>
  <c r="DE42"/>
  <c r="DM42"/>
  <c r="DY42"/>
  <c r="DQ42"/>
  <c r="CB42"/>
  <c r="BX42"/>
  <c r="CJ42"/>
  <c r="CF42"/>
  <c r="BL42"/>
  <c r="BH42"/>
  <c r="BT42"/>
  <c r="BP42"/>
  <c r="BD42"/>
  <c r="FJ36"/>
  <c r="FR36"/>
  <c r="FF36"/>
  <c r="ET36"/>
  <c r="EX36"/>
  <c r="FV36"/>
  <c r="FN36"/>
  <c r="FB36"/>
  <c r="GQ37"/>
  <c r="GY37"/>
  <c r="HK37"/>
  <c r="HC37"/>
  <c r="GM37"/>
  <c r="GU37"/>
  <c r="HG37"/>
  <c r="HO37"/>
  <c r="FF37"/>
  <c r="EX37"/>
  <c r="FJ37"/>
  <c r="FR37"/>
  <c r="FB37"/>
  <c r="FN37"/>
  <c r="FV37"/>
  <c r="ET37"/>
  <c r="AE51" i="2"/>
  <c r="X51"/>
  <c r="Q51"/>
  <c r="J51"/>
  <c r="V5" i="4"/>
  <c r="AL5"/>
  <c r="N5"/>
  <c r="Z5"/>
  <c r="CU5"/>
  <c r="AD5"/>
  <c r="AH5"/>
  <c r="R5"/>
  <c r="GG5"/>
  <c r="F5"/>
  <c r="J5"/>
  <c r="EN5"/>
  <c r="AX5"/>
  <c r="N11"/>
  <c r="Z11"/>
  <c r="AL11"/>
  <c r="AX11"/>
  <c r="V11"/>
  <c r="AH11"/>
  <c r="R11"/>
  <c r="AD11"/>
  <c r="CU11"/>
  <c r="J11"/>
  <c r="GG11"/>
  <c r="F11"/>
  <c r="EN11"/>
  <c r="AH7"/>
  <c r="R7"/>
  <c r="AL7"/>
  <c r="V7"/>
  <c r="Z7"/>
  <c r="AD7"/>
  <c r="N7"/>
  <c r="EN7"/>
  <c r="CU7"/>
  <c r="AX7"/>
  <c r="F7"/>
  <c r="J7"/>
  <c r="GG7"/>
  <c r="AD12"/>
  <c r="Z12"/>
  <c r="V12"/>
  <c r="AL12"/>
  <c r="R12"/>
  <c r="AH12"/>
  <c r="N12"/>
  <c r="GG12"/>
  <c r="AX12"/>
  <c r="CU12"/>
  <c r="F12"/>
  <c r="J12"/>
  <c r="EN12"/>
  <c r="HB4"/>
  <c r="HF4"/>
  <c r="GX4"/>
  <c r="GT4"/>
  <c r="GP4"/>
  <c r="HJ4"/>
  <c r="HN4"/>
  <c r="GL4"/>
  <c r="R10"/>
  <c r="Z10"/>
  <c r="V10"/>
  <c r="GG10"/>
  <c r="N10"/>
  <c r="AD10"/>
  <c r="AH10"/>
  <c r="AL10"/>
  <c r="CU10"/>
  <c r="EN10"/>
  <c r="J10"/>
  <c r="AX10"/>
  <c r="F10"/>
  <c r="AD16"/>
  <c r="Z16"/>
  <c r="V16"/>
  <c r="J16"/>
  <c r="CU16"/>
  <c r="AL16"/>
  <c r="R16"/>
  <c r="AH16"/>
  <c r="N16"/>
  <c r="GG16"/>
  <c r="EN16"/>
  <c r="AX16"/>
  <c r="F16"/>
  <c r="FU4"/>
  <c r="FQ4"/>
  <c r="FM4"/>
  <c r="FI4"/>
  <c r="FE4"/>
  <c r="FA4"/>
  <c r="EW4"/>
  <c r="ES4"/>
  <c r="C69" i="12"/>
  <c r="J69"/>
  <c r="C14"/>
  <c r="J14"/>
  <c r="C24"/>
  <c r="J24"/>
  <c r="C15"/>
  <c r="J15"/>
  <c r="C63"/>
  <c r="J63"/>
  <c r="C66"/>
  <c r="J66"/>
  <c r="C82"/>
  <c r="J82"/>
  <c r="C28"/>
  <c r="J28"/>
  <c r="C68"/>
  <c r="J68"/>
  <c r="C33"/>
  <c r="J33"/>
  <c r="C58"/>
  <c r="J58"/>
  <c r="C5"/>
  <c r="J5"/>
  <c r="C57"/>
  <c r="J57"/>
  <c r="C60"/>
  <c r="J60"/>
  <c r="C45"/>
  <c r="J45"/>
  <c r="C78"/>
  <c r="J78"/>
  <c r="C48"/>
  <c r="J48"/>
  <c r="C4"/>
  <c r="J4"/>
  <c r="C21"/>
  <c r="J21"/>
  <c r="C31"/>
  <c r="J31"/>
  <c r="C79"/>
  <c r="J79"/>
  <c r="C73"/>
  <c r="J73"/>
  <c r="C40"/>
  <c r="J40"/>
  <c r="C47"/>
  <c r="J47"/>
  <c r="C37"/>
  <c r="J37"/>
  <c r="C67"/>
  <c r="J67"/>
  <c r="C71"/>
  <c r="J71"/>
  <c r="C20"/>
  <c r="J20"/>
  <c r="C70"/>
  <c r="J70"/>
  <c r="C36"/>
  <c r="J36"/>
  <c r="C50"/>
  <c r="J50"/>
  <c r="C64"/>
  <c r="J64"/>
  <c r="C56"/>
  <c r="J56"/>
  <c r="C49"/>
  <c r="J49"/>
  <c r="C38"/>
  <c r="J38"/>
  <c r="C23"/>
  <c r="J23"/>
  <c r="C54"/>
  <c r="J54"/>
  <c r="C76"/>
  <c r="J76"/>
  <c r="C16"/>
  <c r="J16"/>
  <c r="C29"/>
  <c r="J29"/>
  <c r="BG22" i="4"/>
  <c r="BK22"/>
  <c r="CE22"/>
  <c r="CI22"/>
  <c r="BO22"/>
  <c r="BW22"/>
  <c r="CA22"/>
  <c r="BS22"/>
  <c r="BC22"/>
  <c r="GX22"/>
  <c r="HJ22"/>
  <c r="HB22"/>
  <c r="GT22"/>
  <c r="HF22"/>
  <c r="HN22"/>
  <c r="GP22"/>
  <c r="GL22"/>
  <c r="AI24"/>
  <c r="W24"/>
  <c r="AM24"/>
  <c r="CV24"/>
  <c r="AA24"/>
  <c r="O24"/>
  <c r="AE24"/>
  <c r="S24"/>
  <c r="K24"/>
  <c r="GH24"/>
  <c r="AY24"/>
  <c r="EO24"/>
  <c r="FE24"/>
  <c r="FQ24"/>
  <c r="EW24"/>
  <c r="ES24"/>
  <c r="FU24"/>
  <c r="FM24"/>
  <c r="FI24"/>
  <c r="FA24"/>
  <c r="BS24"/>
  <c r="BO24"/>
  <c r="BK24"/>
  <c r="CA24"/>
  <c r="BC24"/>
  <c r="CI24"/>
  <c r="CE24"/>
  <c r="BG24"/>
  <c r="BW24"/>
  <c r="HF26"/>
  <c r="GX26"/>
  <c r="HN26"/>
  <c r="GT26"/>
  <c r="GP26"/>
  <c r="HJ26"/>
  <c r="HB26"/>
  <c r="GL26"/>
  <c r="DT26"/>
  <c r="DD26"/>
  <c r="DX26"/>
  <c r="DH26"/>
  <c r="EB26"/>
  <c r="DL26"/>
  <c r="DP26"/>
  <c r="CZ26"/>
  <c r="HN21"/>
  <c r="GP21"/>
  <c r="GX21"/>
  <c r="HJ21"/>
  <c r="HB21"/>
  <c r="GT21"/>
  <c r="HF21"/>
  <c r="GL21"/>
  <c r="AM21"/>
  <c r="AA21"/>
  <c r="O21"/>
  <c r="AE21"/>
  <c r="GH21"/>
  <c r="AI21"/>
  <c r="S21"/>
  <c r="W21"/>
  <c r="AY21"/>
  <c r="K21"/>
  <c r="EO21"/>
  <c r="CV21"/>
  <c r="BO21"/>
  <c r="BS21"/>
  <c r="BG21"/>
  <c r="BK21"/>
  <c r="BC21"/>
  <c r="CE21"/>
  <c r="CI21"/>
  <c r="BW21"/>
  <c r="CA21"/>
  <c r="BS25"/>
  <c r="BO25"/>
  <c r="BK25"/>
  <c r="BG25"/>
  <c r="CI25"/>
  <c r="CE25"/>
  <c r="CA25"/>
  <c r="BW25"/>
  <c r="BC25"/>
  <c r="HB25"/>
  <c r="GT25"/>
  <c r="HF25"/>
  <c r="GL25"/>
  <c r="HN25"/>
  <c r="GP25"/>
  <c r="GX25"/>
  <c r="HJ25"/>
  <c r="W29"/>
  <c r="O29"/>
  <c r="AI29"/>
  <c r="AM29"/>
  <c r="AA29"/>
  <c r="AE29"/>
  <c r="S29"/>
  <c r="GH29"/>
  <c r="K29"/>
  <c r="AR29" s="1"/>
  <c r="EO29"/>
  <c r="CV29"/>
  <c r="AY29"/>
  <c r="BW29"/>
  <c r="CE29"/>
  <c r="BG29"/>
  <c r="BO29"/>
  <c r="CI29"/>
  <c r="CA29"/>
  <c r="BS29"/>
  <c r="BK29"/>
  <c r="BC29"/>
  <c r="CN29" s="1"/>
  <c r="EB29"/>
  <c r="DL29"/>
  <c r="DP29"/>
  <c r="DT29"/>
  <c r="DD29"/>
  <c r="DX29"/>
  <c r="DH29"/>
  <c r="CZ29"/>
  <c r="EG29" s="1"/>
  <c r="I68" i="2"/>
  <c r="AD68"/>
  <c r="P68"/>
  <c r="W68"/>
  <c r="C68"/>
  <c r="B69"/>
  <c r="W79"/>
  <c r="P79"/>
  <c r="AD79"/>
  <c r="I79"/>
  <c r="C79"/>
  <c r="B80"/>
  <c r="GU34" i="4"/>
  <c r="HG34"/>
  <c r="HO34"/>
  <c r="GQ34"/>
  <c r="GY34"/>
  <c r="HK34"/>
  <c r="HC34"/>
  <c r="GM34"/>
  <c r="HT34" s="1"/>
  <c r="FN34"/>
  <c r="FV34"/>
  <c r="EX34"/>
  <c r="ET34"/>
  <c r="FF34"/>
  <c r="FR34"/>
  <c r="FJ34"/>
  <c r="FB34"/>
  <c r="J35" i="2"/>
  <c r="AE35"/>
  <c r="X35"/>
  <c r="Q35"/>
  <c r="EG36" i="4"/>
  <c r="AQ18"/>
  <c r="L76" i="6"/>
  <c r="L54"/>
  <c r="EH53" i="4"/>
  <c r="HS36"/>
  <c r="H31" i="6"/>
  <c r="L31"/>
  <c r="BD3" s="1"/>
  <c r="G42"/>
  <c r="L42" s="1"/>
  <c r="BD15" s="1"/>
  <c r="HC31" i="4"/>
  <c r="HK31"/>
  <c r="GY31"/>
  <c r="GQ31"/>
  <c r="HO31"/>
  <c r="HG31"/>
  <c r="GU31"/>
  <c r="GM31"/>
  <c r="DM31"/>
  <c r="DE31"/>
  <c r="EC31"/>
  <c r="DU31"/>
  <c r="DI31"/>
  <c r="DQ31"/>
  <c r="DY31"/>
  <c r="DA31"/>
  <c r="FJ31"/>
  <c r="FB31"/>
  <c r="FN31"/>
  <c r="FV31"/>
  <c r="ET31"/>
  <c r="EX31"/>
  <c r="FF31"/>
  <c r="FR31"/>
  <c r="DM39"/>
  <c r="DY39"/>
  <c r="DQ39"/>
  <c r="DI39"/>
  <c r="DU39"/>
  <c r="EC39"/>
  <c r="DE39"/>
  <c r="DA39"/>
  <c r="BT39"/>
  <c r="BP39"/>
  <c r="BL39"/>
  <c r="BH39"/>
  <c r="BD39"/>
  <c r="CJ39"/>
  <c r="CF39"/>
  <c r="CB39"/>
  <c r="BX39"/>
  <c r="AE4" i="2"/>
  <c r="J4"/>
  <c r="X4"/>
  <c r="Q4"/>
  <c r="DE17" i="4"/>
  <c r="DM17"/>
  <c r="DY17"/>
  <c r="DQ17"/>
  <c r="DI17"/>
  <c r="DU17"/>
  <c r="EC17"/>
  <c r="DA17"/>
  <c r="FV17"/>
  <c r="FB17"/>
  <c r="FJ17"/>
  <c r="FR17"/>
  <c r="EX17"/>
  <c r="FF17"/>
  <c r="FN17"/>
  <c r="ET17"/>
  <c r="AE23"/>
  <c r="AM23"/>
  <c r="AA23"/>
  <c r="W23"/>
  <c r="AY23"/>
  <c r="O23"/>
  <c r="AI23"/>
  <c r="S23"/>
  <c r="K23"/>
  <c r="CV23"/>
  <c r="GH23"/>
  <c r="EO23"/>
  <c r="BO23"/>
  <c r="BS23"/>
  <c r="BG23"/>
  <c r="BK23"/>
  <c r="CE23"/>
  <c r="CI23"/>
  <c r="BW23"/>
  <c r="CA23"/>
  <c r="BC23"/>
  <c r="DX23"/>
  <c r="DP23"/>
  <c r="DL23"/>
  <c r="DH23"/>
  <c r="EB23"/>
  <c r="DD23"/>
  <c r="DT23"/>
  <c r="CZ23"/>
  <c r="GT28"/>
  <c r="HF28"/>
  <c r="HN28"/>
  <c r="GP28"/>
  <c r="GX28"/>
  <c r="HJ28"/>
  <c r="HB28"/>
  <c r="GL28"/>
  <c r="BS28"/>
  <c r="BO28"/>
  <c r="BK28"/>
  <c r="BG28"/>
  <c r="BC28"/>
  <c r="CI28"/>
  <c r="CE28"/>
  <c r="CA28"/>
  <c r="BW28"/>
  <c r="HB27"/>
  <c r="GT27"/>
  <c r="HF27"/>
  <c r="HN27"/>
  <c r="GP27"/>
  <c r="GX27"/>
  <c r="HJ27"/>
  <c r="GL27"/>
  <c r="BS27"/>
  <c r="BO27"/>
  <c r="BK27"/>
  <c r="BG27"/>
  <c r="BC27"/>
  <c r="CI27"/>
  <c r="CE27"/>
  <c r="CA27"/>
  <c r="BW27"/>
  <c r="AI27"/>
  <c r="S27"/>
  <c r="AE27"/>
  <c r="O27"/>
  <c r="K27"/>
  <c r="CV27"/>
  <c r="EO27"/>
  <c r="GH27"/>
  <c r="AA27"/>
  <c r="AM27"/>
  <c r="W27"/>
  <c r="AY27"/>
  <c r="HJ20"/>
  <c r="HB20"/>
  <c r="GT20"/>
  <c r="HF20"/>
  <c r="HN20"/>
  <c r="GP20"/>
  <c r="GX20"/>
  <c r="GL20"/>
  <c r="HS20" s="1"/>
  <c r="DT20"/>
  <c r="EB20"/>
  <c r="DD20"/>
  <c r="DL20"/>
  <c r="DX20"/>
  <c r="DP20"/>
  <c r="DH20"/>
  <c r="CZ20"/>
  <c r="EG20" s="1"/>
  <c r="AA18"/>
  <c r="O18"/>
  <c r="AE18"/>
  <c r="AY18"/>
  <c r="S18"/>
  <c r="AI18"/>
  <c r="W18"/>
  <c r="AM18"/>
  <c r="CV18"/>
  <c r="K18"/>
  <c r="EO18"/>
  <c r="GH18"/>
  <c r="DD18"/>
  <c r="DT18"/>
  <c r="DX18"/>
  <c r="DH18"/>
  <c r="DL18"/>
  <c r="DP18"/>
  <c r="EB18"/>
  <c r="CZ18"/>
  <c r="EG18" s="1"/>
  <c r="FI18"/>
  <c r="FE18"/>
  <c r="FA18"/>
  <c r="FU18"/>
  <c r="FM18"/>
  <c r="FQ18"/>
  <c r="EW18"/>
  <c r="ES18"/>
  <c r="FZ18" s="1"/>
  <c r="CA19"/>
  <c r="BS19"/>
  <c r="BO19"/>
  <c r="BW19"/>
  <c r="CE19"/>
  <c r="CI19"/>
  <c r="BG19"/>
  <c r="BK19"/>
  <c r="BC19"/>
  <c r="HN19"/>
  <c r="GP19"/>
  <c r="HF19"/>
  <c r="HB19"/>
  <c r="GT19"/>
  <c r="HJ19"/>
  <c r="GX19"/>
  <c r="GL19"/>
  <c r="HO40"/>
  <c r="HG40"/>
  <c r="GU40"/>
  <c r="HC40"/>
  <c r="HK40"/>
  <c r="GY40"/>
  <c r="GQ40"/>
  <c r="GM40"/>
  <c r="BP40"/>
  <c r="BX40"/>
  <c r="CB40"/>
  <c r="BT40"/>
  <c r="BD40"/>
  <c r="CJ40"/>
  <c r="CF40"/>
  <c r="BL40"/>
  <c r="BH40"/>
  <c r="DM38"/>
  <c r="DY38"/>
  <c r="DQ38"/>
  <c r="DI38"/>
  <c r="DU38"/>
  <c r="EC38"/>
  <c r="DE38"/>
  <c r="DA38"/>
  <c r="GU38"/>
  <c r="HG38"/>
  <c r="HO38"/>
  <c r="GM38"/>
  <c r="GQ38"/>
  <c r="GY38"/>
  <c r="HK38"/>
  <c r="HC38"/>
  <c r="DE41"/>
  <c r="DI41"/>
  <c r="EC41"/>
  <c r="DM41"/>
  <c r="DY41"/>
  <c r="DQ41"/>
  <c r="DU41"/>
  <c r="DA41"/>
  <c r="FN41"/>
  <c r="FB41"/>
  <c r="EX41"/>
  <c r="ET41"/>
  <c r="FV41"/>
  <c r="FF41"/>
  <c r="FR41"/>
  <c r="FJ41"/>
  <c r="HG41"/>
  <c r="GQ41"/>
  <c r="GY41"/>
  <c r="HO41"/>
  <c r="HK41"/>
  <c r="HC41"/>
  <c r="GU41"/>
  <c r="GM41"/>
  <c r="DQ32"/>
  <c r="DY32"/>
  <c r="DE32"/>
  <c r="DM32"/>
  <c r="DU32"/>
  <c r="EC32"/>
  <c r="DI32"/>
  <c r="DA32"/>
  <c r="HK32"/>
  <c r="HC32"/>
  <c r="GU32"/>
  <c r="HG32"/>
  <c r="HO32"/>
  <c r="GQ32"/>
  <c r="GY32"/>
  <c r="GM32"/>
  <c r="AD20" i="2"/>
  <c r="P20"/>
  <c r="C20"/>
  <c r="W20"/>
  <c r="I20"/>
  <c r="B21"/>
  <c r="G43" i="6"/>
  <c r="L43" s="1"/>
  <c r="L32"/>
  <c r="H32"/>
  <c r="BT33" i="4"/>
  <c r="BP33"/>
  <c r="BL33"/>
  <c r="BH33"/>
  <c r="CJ33"/>
  <c r="CF33"/>
  <c r="CB33"/>
  <c r="BX33"/>
  <c r="BD33"/>
  <c r="CO33" s="1"/>
  <c r="FF33"/>
  <c r="FR33"/>
  <c r="FJ33"/>
  <c r="FB33"/>
  <c r="FN33"/>
  <c r="FV33"/>
  <c r="EX33"/>
  <c r="ET33"/>
  <c r="GA33" s="1"/>
  <c r="BT35"/>
  <c r="BP35"/>
  <c r="BL35"/>
  <c r="BH35"/>
  <c r="CF35"/>
  <c r="CJ35"/>
  <c r="BX35"/>
  <c r="CB35"/>
  <c r="BD35"/>
  <c r="DI35"/>
  <c r="DQ35"/>
  <c r="DY35"/>
  <c r="DA35"/>
  <c r="DM35"/>
  <c r="DE35"/>
  <c r="EC35"/>
  <c r="DU35"/>
  <c r="FV42"/>
  <c r="EX42"/>
  <c r="FF42"/>
  <c r="FJ42"/>
  <c r="FR42"/>
  <c r="FN42"/>
  <c r="FB42"/>
  <c r="ET42"/>
  <c r="GU42"/>
  <c r="HO42"/>
  <c r="HG42"/>
  <c r="GY42"/>
  <c r="GQ42"/>
  <c r="HK42"/>
  <c r="HC42"/>
  <c r="GM42"/>
  <c r="DY36"/>
  <c r="DE36"/>
  <c r="DM36"/>
  <c r="DU36"/>
  <c r="DA36"/>
  <c r="EC36"/>
  <c r="DI36"/>
  <c r="DQ36"/>
  <c r="HK36"/>
  <c r="GY36"/>
  <c r="GQ36"/>
  <c r="HO36"/>
  <c r="GM36"/>
  <c r="HG36"/>
  <c r="GU36"/>
  <c r="HC36"/>
  <c r="BP36"/>
  <c r="BT36"/>
  <c r="CB36"/>
  <c r="BX36"/>
  <c r="CJ36"/>
  <c r="CF36"/>
  <c r="BL36"/>
  <c r="BH36"/>
  <c r="BD36"/>
  <c r="DU37"/>
  <c r="EC37"/>
  <c r="DE37"/>
  <c r="DM37"/>
  <c r="DA37"/>
  <c r="DY37"/>
  <c r="DQ37"/>
  <c r="DI37"/>
  <c r="BP37"/>
  <c r="BT37"/>
  <c r="BH37"/>
  <c r="BL37"/>
  <c r="CF37"/>
  <c r="CJ37"/>
  <c r="BX37"/>
  <c r="CB37"/>
  <c r="BD37"/>
  <c r="N33" i="6"/>
  <c r="H44"/>
  <c r="H66"/>
  <c r="H55"/>
  <c r="N56" s="1"/>
  <c r="BD31" s="1"/>
  <c r="H77"/>
  <c r="AD52" i="2"/>
  <c r="P52"/>
  <c r="C52"/>
  <c r="W52"/>
  <c r="I52"/>
  <c r="B53"/>
  <c r="R14" i="4"/>
  <c r="AL14"/>
  <c r="V14"/>
  <c r="Z14"/>
  <c r="AD14"/>
  <c r="N14"/>
  <c r="AH14"/>
  <c r="J14"/>
  <c r="AX14"/>
  <c r="EN14"/>
  <c r="CU14"/>
  <c r="GG14"/>
  <c r="F14"/>
  <c r="N6"/>
  <c r="Z6"/>
  <c r="AH6"/>
  <c r="AD6"/>
  <c r="EN6"/>
  <c r="AX6"/>
  <c r="R6"/>
  <c r="AL6"/>
  <c r="V6"/>
  <c r="CU6"/>
  <c r="F6"/>
  <c r="J6"/>
  <c r="GG6"/>
  <c r="AL9"/>
  <c r="V9"/>
  <c r="Z9"/>
  <c r="N9"/>
  <c r="AD9"/>
  <c r="AH9"/>
  <c r="R9"/>
  <c r="AX9"/>
  <c r="EN9"/>
  <c r="F9"/>
  <c r="J9"/>
  <c r="GG9"/>
  <c r="CU9"/>
  <c r="AL8"/>
  <c r="N8"/>
  <c r="Z8"/>
  <c r="AD8"/>
  <c r="J8"/>
  <c r="V8"/>
  <c r="AH8"/>
  <c r="R8"/>
  <c r="AX8"/>
  <c r="CU8"/>
  <c r="EN8"/>
  <c r="GG8"/>
  <c r="F8"/>
  <c r="R15"/>
  <c r="AD15"/>
  <c r="N15"/>
  <c r="GG15"/>
  <c r="Z15"/>
  <c r="AL15"/>
  <c r="V15"/>
  <c r="AH15"/>
  <c r="AX15"/>
  <c r="J15"/>
  <c r="EN15"/>
  <c r="CU15"/>
  <c r="F15"/>
  <c r="R13"/>
  <c r="AL13"/>
  <c r="V13"/>
  <c r="Z13"/>
  <c r="EN13"/>
  <c r="N13"/>
  <c r="AD13"/>
  <c r="AH13"/>
  <c r="GG13"/>
  <c r="CU13"/>
  <c r="J13"/>
  <c r="AX13"/>
  <c r="F13"/>
  <c r="AM4"/>
  <c r="W4"/>
  <c r="AA4"/>
  <c r="AY4"/>
  <c r="AE4"/>
  <c r="O4"/>
  <c r="S4"/>
  <c r="AI4"/>
  <c r="EO4"/>
  <c r="K4"/>
  <c r="CV4"/>
  <c r="GH4"/>
  <c r="BW4"/>
  <c r="CA4"/>
  <c r="CE4"/>
  <c r="CI4"/>
  <c r="BC4"/>
  <c r="BG4"/>
  <c r="BK4"/>
  <c r="BO4"/>
  <c r="BS4"/>
  <c r="DD4"/>
  <c r="EB4"/>
  <c r="DX4"/>
  <c r="DT4"/>
  <c r="DP4"/>
  <c r="DL4"/>
  <c r="DH4"/>
  <c r="CZ4"/>
  <c r="C9" i="12"/>
  <c r="J9"/>
  <c r="C11"/>
  <c r="J11"/>
  <c r="C59"/>
  <c r="J59"/>
  <c r="C34"/>
  <c r="J34"/>
  <c r="C22"/>
  <c r="J22"/>
  <c r="C32"/>
  <c r="J32"/>
  <c r="C52"/>
  <c r="J52"/>
  <c r="C13"/>
  <c r="J13"/>
  <c r="C26"/>
  <c r="J26"/>
  <c r="C17"/>
  <c r="J17"/>
  <c r="C25"/>
  <c r="J25"/>
  <c r="C18"/>
  <c r="J18"/>
  <c r="C39"/>
  <c r="J39"/>
  <c r="C44"/>
  <c r="J44"/>
  <c r="C42"/>
  <c r="J42"/>
  <c r="C53"/>
  <c r="J53"/>
  <c r="C3"/>
  <c r="J3"/>
  <c r="C72"/>
  <c r="J72"/>
  <c r="C30"/>
  <c r="J30"/>
  <c r="C43"/>
  <c r="J43"/>
  <c r="C65"/>
  <c r="J65"/>
  <c r="C19"/>
  <c r="J19"/>
  <c r="C12"/>
  <c r="J12"/>
  <c r="C27"/>
  <c r="J27"/>
  <c r="C80"/>
  <c r="J80"/>
  <c r="C62"/>
  <c r="J62"/>
  <c r="C8"/>
  <c r="J8"/>
  <c r="C75"/>
  <c r="J75"/>
  <c r="C61"/>
  <c r="J61"/>
  <c r="C7"/>
  <c r="J7"/>
  <c r="C74"/>
  <c r="J74"/>
  <c r="C46"/>
  <c r="J46"/>
  <c r="C55"/>
  <c r="J55"/>
  <c r="C10"/>
  <c r="J10"/>
  <c r="C41"/>
  <c r="J41"/>
  <c r="C81"/>
  <c r="J81"/>
  <c r="C51"/>
  <c r="J51"/>
  <c r="C6"/>
  <c r="J6"/>
  <c r="C35"/>
  <c r="J35"/>
  <c r="C77"/>
  <c r="J77"/>
  <c r="S22" i="4"/>
  <c r="W22"/>
  <c r="AA22"/>
  <c r="CV22"/>
  <c r="GH22"/>
  <c r="AM22"/>
  <c r="O22"/>
  <c r="AI22"/>
  <c r="AE22"/>
  <c r="K22"/>
  <c r="EO22"/>
  <c r="AY22"/>
  <c r="DL22"/>
  <c r="DP22"/>
  <c r="DH22"/>
  <c r="DT22"/>
  <c r="CZ22"/>
  <c r="DD22"/>
  <c r="EB22"/>
  <c r="DX22"/>
  <c r="FA22"/>
  <c r="FM22"/>
  <c r="FU22"/>
  <c r="EW22"/>
  <c r="FE22"/>
  <c r="FQ22"/>
  <c r="FI22"/>
  <c r="ES22"/>
  <c r="DX24"/>
  <c r="DT24"/>
  <c r="DD24"/>
  <c r="DL24"/>
  <c r="DP24"/>
  <c r="EB24"/>
  <c r="DH24"/>
  <c r="CZ24"/>
  <c r="HB24"/>
  <c r="GT24"/>
  <c r="GX24"/>
  <c r="HJ24"/>
  <c r="GL24"/>
  <c r="GP24"/>
  <c r="HN24"/>
  <c r="HF24"/>
  <c r="O26"/>
  <c r="AI26"/>
  <c r="AM26"/>
  <c r="AE26"/>
  <c r="AA26"/>
  <c r="W26"/>
  <c r="S26"/>
  <c r="EO26"/>
  <c r="AY26"/>
  <c r="K26"/>
  <c r="CV26"/>
  <c r="GH26"/>
  <c r="FI26"/>
  <c r="FM26"/>
  <c r="EW26"/>
  <c r="FQ26"/>
  <c r="ES26"/>
  <c r="FA26"/>
  <c r="FU26"/>
  <c r="FE26"/>
  <c r="CE26"/>
  <c r="BW26"/>
  <c r="BO26"/>
  <c r="BG26"/>
  <c r="CA26"/>
  <c r="CI26"/>
  <c r="BK26"/>
  <c r="BS26"/>
  <c r="BC26"/>
  <c r="DT21"/>
  <c r="EB21"/>
  <c r="DD21"/>
  <c r="DL21"/>
  <c r="DX21"/>
  <c r="DP21"/>
  <c r="DH21"/>
  <c r="CZ21"/>
  <c r="FU21"/>
  <c r="FM21"/>
  <c r="FI21"/>
  <c r="FA21"/>
  <c r="FE21"/>
  <c r="FQ21"/>
  <c r="EW21"/>
  <c r="ES21"/>
  <c r="FQ25"/>
  <c r="FI25"/>
  <c r="FA25"/>
  <c r="FM25"/>
  <c r="FU25"/>
  <c r="EW25"/>
  <c r="FE25"/>
  <c r="ES25"/>
  <c r="AI25"/>
  <c r="S25"/>
  <c r="W25"/>
  <c r="GH25"/>
  <c r="EO25"/>
  <c r="AM25"/>
  <c r="AA25"/>
  <c r="O25"/>
  <c r="AE25"/>
  <c r="CV25"/>
  <c r="K25"/>
  <c r="AY25"/>
  <c r="DX25"/>
  <c r="DP25"/>
  <c r="DH25"/>
  <c r="DT25"/>
  <c r="EB25"/>
  <c r="DD25"/>
  <c r="DL25"/>
  <c r="CZ25"/>
  <c r="FA29"/>
  <c r="FE29"/>
  <c r="FM29"/>
  <c r="FI29"/>
  <c r="EW29"/>
  <c r="FQ29"/>
  <c r="FU29"/>
  <c r="ES29"/>
  <c r="GT29"/>
  <c r="HN29"/>
  <c r="GX29"/>
  <c r="HB29"/>
  <c r="HF29"/>
  <c r="GP29"/>
  <c r="HJ29"/>
  <c r="GL29"/>
  <c r="X67" i="2"/>
  <c r="Q67"/>
  <c r="J67"/>
  <c r="AE67"/>
  <c r="J78"/>
  <c r="X78"/>
  <c r="Q78"/>
  <c r="AE78"/>
  <c r="EC34" i="4"/>
  <c r="DE34"/>
  <c r="DM34"/>
  <c r="DQ34"/>
  <c r="DY34"/>
  <c r="DU34"/>
  <c r="DI34"/>
  <c r="DA34"/>
  <c r="BX34"/>
  <c r="CB34"/>
  <c r="CF34"/>
  <c r="CJ34"/>
  <c r="BD34"/>
  <c r="BH34"/>
  <c r="BL34"/>
  <c r="BP34"/>
  <c r="BT34"/>
  <c r="P36" i="2"/>
  <c r="AD36"/>
  <c r="C36"/>
  <c r="I36"/>
  <c r="W36"/>
  <c r="B37"/>
  <c r="HT46" i="4"/>
  <c r="EH46"/>
  <c r="HT55"/>
  <c r="GA55"/>
  <c r="CO49"/>
  <c r="GA48"/>
  <c r="CO48"/>
  <c r="HS31"/>
  <c r="HS35"/>
  <c r="CN35"/>
  <c r="FZ42"/>
  <c r="FZ36"/>
  <c r="CN36"/>
  <c r="HS17"/>
  <c r="AR17"/>
  <c r="AQ28"/>
  <c r="AQ20"/>
  <c r="AQ19"/>
  <c r="GA51"/>
  <c r="CO54"/>
  <c r="EG40"/>
  <c r="AR40"/>
  <c r="FZ32"/>
  <c r="EG32"/>
  <c r="FZ38"/>
  <c r="AR38"/>
  <c r="HS34"/>
  <c r="EG34"/>
  <c r="FZ34"/>
  <c r="HS41"/>
  <c r="EG41"/>
  <c r="GA30"/>
  <c r="CO30"/>
  <c r="AR32"/>
  <c r="CN38"/>
  <c r="FZ41"/>
  <c r="EH30"/>
  <c r="EH55"/>
  <c r="CO55"/>
  <c r="L65" i="6"/>
  <c r="CN33" i="4"/>
  <c r="HS42"/>
  <c r="AR42"/>
  <c r="CN37"/>
  <c r="CO52"/>
  <c r="EH45"/>
  <c r="CO50"/>
  <c r="FZ17"/>
  <c r="EG17"/>
  <c r="AQ24"/>
  <c r="AQ21"/>
  <c r="AQ29"/>
  <c r="N67" i="6"/>
  <c r="BD43" s="1"/>
  <c r="N78"/>
  <c r="BD55" s="1"/>
  <c r="N34"/>
  <c r="BD7" s="1"/>
  <c r="HT51" i="4"/>
  <c r="EH51"/>
  <c r="HT54"/>
  <c r="CO44"/>
  <c r="AR34"/>
  <c r="HT30"/>
  <c r="HS22" l="1"/>
  <c r="CN22"/>
  <c r="AQ10"/>
  <c r="AQ12"/>
  <c r="AQ11"/>
  <c r="AQ5"/>
  <c r="GA35"/>
  <c r="HT35"/>
  <c r="EH33"/>
  <c r="CO32"/>
  <c r="CN20"/>
  <c r="CO36"/>
  <c r="HT32"/>
  <c r="EH32"/>
  <c r="HT41"/>
  <c r="EH41"/>
  <c r="EH38"/>
  <c r="AR18"/>
  <c r="HS28"/>
  <c r="EG23"/>
  <c r="AR28"/>
  <c r="CN23"/>
  <c r="AR23"/>
  <c r="EH39"/>
  <c r="EH31"/>
  <c r="HT17"/>
  <c r="HT39"/>
  <c r="GA39"/>
  <c r="CO31"/>
  <c r="EH34"/>
  <c r="HS29"/>
  <c r="FZ29"/>
  <c r="EG25"/>
  <c r="FZ25"/>
  <c r="FZ21"/>
  <c r="EG21"/>
  <c r="CN26"/>
  <c r="AR4"/>
  <c r="AQ13"/>
  <c r="AQ15"/>
  <c r="AQ14"/>
  <c r="HT31"/>
  <c r="J36" i="2"/>
  <c r="AE36"/>
  <c r="Q36"/>
  <c r="X36"/>
  <c r="BL25" i="4"/>
  <c r="BH25"/>
  <c r="BT25"/>
  <c r="BP25"/>
  <c r="CB25"/>
  <c r="BX25"/>
  <c r="CJ25"/>
  <c r="CF25"/>
  <c r="BD25"/>
  <c r="DU25"/>
  <c r="EC25"/>
  <c r="DE25"/>
  <c r="DM25"/>
  <c r="DA25"/>
  <c r="DY25"/>
  <c r="DQ25"/>
  <c r="DI25"/>
  <c r="HG25"/>
  <c r="HO25"/>
  <c r="GU25"/>
  <c r="HC25"/>
  <c r="HK25"/>
  <c r="GQ25"/>
  <c r="GY25"/>
  <c r="GM25"/>
  <c r="DY26"/>
  <c r="EC26"/>
  <c r="DM26"/>
  <c r="DQ26"/>
  <c r="DE26"/>
  <c r="DU26"/>
  <c r="DI26"/>
  <c r="DA26"/>
  <c r="BX26"/>
  <c r="CF26"/>
  <c r="BH26"/>
  <c r="BP26"/>
  <c r="BD26"/>
  <c r="CJ26"/>
  <c r="CB26"/>
  <c r="BT26"/>
  <c r="BL26"/>
  <c r="FJ22"/>
  <c r="FR22"/>
  <c r="FF22"/>
  <c r="EX22"/>
  <c r="FV22"/>
  <c r="FN22"/>
  <c r="FB22"/>
  <c r="ET22"/>
  <c r="GU22"/>
  <c r="HO22"/>
  <c r="HG22"/>
  <c r="GY22"/>
  <c r="GQ22"/>
  <c r="HK22"/>
  <c r="HC22"/>
  <c r="GM22"/>
  <c r="HK4"/>
  <c r="HG4"/>
  <c r="HC4"/>
  <c r="GY4"/>
  <c r="GU4"/>
  <c r="GQ4"/>
  <c r="HO4"/>
  <c r="GM4"/>
  <c r="BT4"/>
  <c r="BP4"/>
  <c r="BL4"/>
  <c r="BH4"/>
  <c r="CJ4"/>
  <c r="CF4"/>
  <c r="CB4"/>
  <c r="BX4"/>
  <c r="BD4"/>
  <c r="AM13"/>
  <c r="AI13"/>
  <c r="AE13"/>
  <c r="O13"/>
  <c r="W13"/>
  <c r="S13"/>
  <c r="AA13"/>
  <c r="EO13"/>
  <c r="K13"/>
  <c r="GH13"/>
  <c r="AY13"/>
  <c r="CV13"/>
  <c r="HF13"/>
  <c r="HN13"/>
  <c r="GP13"/>
  <c r="GX13"/>
  <c r="HJ13"/>
  <c r="HB13"/>
  <c r="GT13"/>
  <c r="GL13"/>
  <c r="FI13"/>
  <c r="FM13"/>
  <c r="FU13"/>
  <c r="EW13"/>
  <c r="FQ13"/>
  <c r="FE13"/>
  <c r="FA13"/>
  <c r="ES13"/>
  <c r="EB15"/>
  <c r="DL15"/>
  <c r="DD15"/>
  <c r="DP15"/>
  <c r="DX15"/>
  <c r="DH15"/>
  <c r="DT15"/>
  <c r="CZ15"/>
  <c r="GP15"/>
  <c r="GX15"/>
  <c r="HJ15"/>
  <c r="HB15"/>
  <c r="GT15"/>
  <c r="HF15"/>
  <c r="HN15"/>
  <c r="GL15"/>
  <c r="AA8"/>
  <c r="AM8"/>
  <c r="AI8"/>
  <c r="K8"/>
  <c r="O8"/>
  <c r="AE8"/>
  <c r="S8"/>
  <c r="W8"/>
  <c r="GH8"/>
  <c r="AY8"/>
  <c r="CV8"/>
  <c r="EO8"/>
  <c r="FU8"/>
  <c r="EW8"/>
  <c r="FE8"/>
  <c r="FQ8"/>
  <c r="FI8"/>
  <c r="FA8"/>
  <c r="FM8"/>
  <c r="ES8"/>
  <c r="CE8"/>
  <c r="CI8"/>
  <c r="BW8"/>
  <c r="CA8"/>
  <c r="BC8"/>
  <c r="BS8"/>
  <c r="BO8"/>
  <c r="BK8"/>
  <c r="BG8"/>
  <c r="HN9"/>
  <c r="GP9"/>
  <c r="GX9"/>
  <c r="HJ9"/>
  <c r="HB9"/>
  <c r="GT9"/>
  <c r="HF9"/>
  <c r="GL9"/>
  <c r="AA9"/>
  <c r="W9"/>
  <c r="AE9"/>
  <c r="O9"/>
  <c r="K9"/>
  <c r="AI9"/>
  <c r="S9"/>
  <c r="AM9"/>
  <c r="GH9"/>
  <c r="AY9"/>
  <c r="EO9"/>
  <c r="CV9"/>
  <c r="BW9"/>
  <c r="CA9"/>
  <c r="CE9"/>
  <c r="CI9"/>
  <c r="BC9"/>
  <c r="BG9"/>
  <c r="BK9"/>
  <c r="BO9"/>
  <c r="BS9"/>
  <c r="HF6"/>
  <c r="GP6"/>
  <c r="HN6"/>
  <c r="HJ6"/>
  <c r="GX6"/>
  <c r="HB6"/>
  <c r="GT6"/>
  <c r="GL6"/>
  <c r="HS6" s="1"/>
  <c r="W6"/>
  <c r="AA6"/>
  <c r="AM6"/>
  <c r="O6"/>
  <c r="AI6"/>
  <c r="S6"/>
  <c r="AE6"/>
  <c r="GH6"/>
  <c r="CV6"/>
  <c r="K6"/>
  <c r="AY6"/>
  <c r="EO6"/>
  <c r="EW6"/>
  <c r="FU6"/>
  <c r="FQ6"/>
  <c r="FE6"/>
  <c r="FI6"/>
  <c r="FA6"/>
  <c r="FM6"/>
  <c r="ES6"/>
  <c r="FZ6" s="1"/>
  <c r="GX14"/>
  <c r="HJ14"/>
  <c r="GT14"/>
  <c r="HB14"/>
  <c r="HN14"/>
  <c r="HF14"/>
  <c r="GP14"/>
  <c r="GL14"/>
  <c r="HS14" s="1"/>
  <c r="FQ14"/>
  <c r="FI14"/>
  <c r="FA14"/>
  <c r="ES14"/>
  <c r="FM14"/>
  <c r="FU14"/>
  <c r="EW14"/>
  <c r="FE14"/>
  <c r="P53" i="2"/>
  <c r="I53"/>
  <c r="W53"/>
  <c r="AD53"/>
  <c r="C53"/>
  <c r="B54"/>
  <c r="P21"/>
  <c r="AD21"/>
  <c r="C21"/>
  <c r="I21"/>
  <c r="W21"/>
  <c r="B22"/>
  <c r="GQ18" i="4"/>
  <c r="GY18"/>
  <c r="HG18"/>
  <c r="HO18"/>
  <c r="GU18"/>
  <c r="HC18"/>
  <c r="HK18"/>
  <c r="GM18"/>
  <c r="HT18" s="1"/>
  <c r="BP18"/>
  <c r="BT18"/>
  <c r="BH18"/>
  <c r="BL18"/>
  <c r="CJ18"/>
  <c r="CF18"/>
  <c r="CB18"/>
  <c r="BX18"/>
  <c r="BD18"/>
  <c r="BL27"/>
  <c r="BH27"/>
  <c r="BT27"/>
  <c r="BP27"/>
  <c r="BD27"/>
  <c r="BX27"/>
  <c r="CB27"/>
  <c r="CF27"/>
  <c r="CJ27"/>
  <c r="HC27"/>
  <c r="GU27"/>
  <c r="HG27"/>
  <c r="HO27"/>
  <c r="GQ27"/>
  <c r="GY27"/>
  <c r="HK27"/>
  <c r="GM27"/>
  <c r="DU27"/>
  <c r="EC27"/>
  <c r="DI27"/>
  <c r="DQ27"/>
  <c r="DY27"/>
  <c r="DE27"/>
  <c r="DM27"/>
  <c r="DA27"/>
  <c r="GY23"/>
  <c r="GQ23"/>
  <c r="HK23"/>
  <c r="HC23"/>
  <c r="GU23"/>
  <c r="HO23"/>
  <c r="HG23"/>
  <c r="GM23"/>
  <c r="BT23"/>
  <c r="BP23"/>
  <c r="BL23"/>
  <c r="BH23"/>
  <c r="CJ23"/>
  <c r="CF23"/>
  <c r="CB23"/>
  <c r="BX23"/>
  <c r="BD23"/>
  <c r="H75" i="6"/>
  <c r="N75" s="1"/>
  <c r="H64"/>
  <c r="N64" s="1"/>
  <c r="N31"/>
  <c r="H53"/>
  <c r="N53" s="1"/>
  <c r="H42"/>
  <c r="N42" s="1"/>
  <c r="P80" i="2"/>
  <c r="AD80"/>
  <c r="I80"/>
  <c r="W80"/>
  <c r="C80"/>
  <c r="B81"/>
  <c r="AD69"/>
  <c r="I69"/>
  <c r="W69"/>
  <c r="P69"/>
  <c r="C69"/>
  <c r="B70"/>
  <c r="DI29" i="4"/>
  <c r="DY29"/>
  <c r="DE29"/>
  <c r="DQ29"/>
  <c r="DU29"/>
  <c r="EC29"/>
  <c r="DM29"/>
  <c r="DA29"/>
  <c r="EH29" s="1"/>
  <c r="FJ21"/>
  <c r="FR21"/>
  <c r="FB21"/>
  <c r="FN21"/>
  <c r="FV21"/>
  <c r="FF21"/>
  <c r="EX21"/>
  <c r="ET21"/>
  <c r="GA21" s="1"/>
  <c r="BL21"/>
  <c r="BH21"/>
  <c r="BT21"/>
  <c r="BP21"/>
  <c r="BD21"/>
  <c r="CB21"/>
  <c r="BX21"/>
  <c r="CJ21"/>
  <c r="CF21"/>
  <c r="HK21"/>
  <c r="HC21"/>
  <c r="GU21"/>
  <c r="HG21"/>
  <c r="HO21"/>
  <c r="GQ21"/>
  <c r="GY21"/>
  <c r="GM21"/>
  <c r="FN24"/>
  <c r="FV24"/>
  <c r="EX24"/>
  <c r="FF24"/>
  <c r="FR24"/>
  <c r="FJ24"/>
  <c r="FB24"/>
  <c r="ET24"/>
  <c r="HO24"/>
  <c r="GY24"/>
  <c r="HK24"/>
  <c r="HC24"/>
  <c r="HG24"/>
  <c r="GU24"/>
  <c r="GQ24"/>
  <c r="GM24"/>
  <c r="EC24"/>
  <c r="DU24"/>
  <c r="DM24"/>
  <c r="DE24"/>
  <c r="DY24"/>
  <c r="DQ24"/>
  <c r="DI24"/>
  <c r="DA24"/>
  <c r="BG16"/>
  <c r="BK16"/>
  <c r="BO16"/>
  <c r="BS16"/>
  <c r="BW16"/>
  <c r="CA16"/>
  <c r="CE16"/>
  <c r="CI16"/>
  <c r="BC16"/>
  <c r="GT16"/>
  <c r="HF16"/>
  <c r="HN16"/>
  <c r="GP16"/>
  <c r="GL16"/>
  <c r="GX16"/>
  <c r="HJ16"/>
  <c r="HB16"/>
  <c r="AE10"/>
  <c r="S10"/>
  <c r="AI10"/>
  <c r="K10"/>
  <c r="W10"/>
  <c r="AM10"/>
  <c r="AA10"/>
  <c r="O10"/>
  <c r="AY10"/>
  <c r="GH10"/>
  <c r="CV10"/>
  <c r="EO10"/>
  <c r="DD10"/>
  <c r="DX10"/>
  <c r="DP10"/>
  <c r="DH10"/>
  <c r="CZ10"/>
  <c r="EB10"/>
  <c r="DT10"/>
  <c r="DL10"/>
  <c r="DH12"/>
  <c r="DT12"/>
  <c r="EB12"/>
  <c r="CZ12"/>
  <c r="DD12"/>
  <c r="DL12"/>
  <c r="DX12"/>
  <c r="DP12"/>
  <c r="GT12"/>
  <c r="HF12"/>
  <c r="HN12"/>
  <c r="GL12"/>
  <c r="GP12"/>
  <c r="GX12"/>
  <c r="HJ12"/>
  <c r="HB12"/>
  <c r="HB7"/>
  <c r="GT7"/>
  <c r="HF7"/>
  <c r="HN7"/>
  <c r="GP7"/>
  <c r="GX7"/>
  <c r="HJ7"/>
  <c r="GL7"/>
  <c r="AA7"/>
  <c r="AM7"/>
  <c r="W7"/>
  <c r="K7"/>
  <c r="S7"/>
  <c r="AE7"/>
  <c r="AI7"/>
  <c r="O7"/>
  <c r="EO7"/>
  <c r="CV7"/>
  <c r="AY7"/>
  <c r="GH7"/>
  <c r="EB7"/>
  <c r="DP7"/>
  <c r="DT7"/>
  <c r="CZ7"/>
  <c r="DL7"/>
  <c r="DX7"/>
  <c r="DD7"/>
  <c r="DH7"/>
  <c r="AI11"/>
  <c r="AM11"/>
  <c r="W11"/>
  <c r="O11"/>
  <c r="AA11"/>
  <c r="AE11"/>
  <c r="S11"/>
  <c r="K11"/>
  <c r="EO11"/>
  <c r="GH11"/>
  <c r="CV11"/>
  <c r="AY11"/>
  <c r="BW11"/>
  <c r="CA11"/>
  <c r="CE11"/>
  <c r="CI11"/>
  <c r="BK11"/>
  <c r="BG11"/>
  <c r="BS11"/>
  <c r="BO11"/>
  <c r="BC11"/>
  <c r="BS5"/>
  <c r="BO5"/>
  <c r="BK5"/>
  <c r="BG5"/>
  <c r="CI5"/>
  <c r="CE5"/>
  <c r="CA5"/>
  <c r="BW5"/>
  <c r="BC5"/>
  <c r="CN5" s="1"/>
  <c r="GT5"/>
  <c r="HN5"/>
  <c r="GP5"/>
  <c r="HB5"/>
  <c r="GX5"/>
  <c r="HF5"/>
  <c r="HJ5"/>
  <c r="GL5"/>
  <c r="HS5" s="1"/>
  <c r="DL5"/>
  <c r="DX5"/>
  <c r="DP5"/>
  <c r="DT5"/>
  <c r="DH5"/>
  <c r="DD5"/>
  <c r="EB5"/>
  <c r="CZ5"/>
  <c r="EG5" s="1"/>
  <c r="HO19"/>
  <c r="GQ19"/>
  <c r="GY19"/>
  <c r="HC19"/>
  <c r="HK19"/>
  <c r="HG19"/>
  <c r="GU19"/>
  <c r="GM19"/>
  <c r="HT19" s="1"/>
  <c r="CJ19"/>
  <c r="CF19"/>
  <c r="CB19"/>
  <c r="BX19"/>
  <c r="BT19"/>
  <c r="BP19"/>
  <c r="BL19"/>
  <c r="BH19"/>
  <c r="BD19"/>
  <c r="BH20"/>
  <c r="BL20"/>
  <c r="BP20"/>
  <c r="BT20"/>
  <c r="BX20"/>
  <c r="CB20"/>
  <c r="CF20"/>
  <c r="CJ20"/>
  <c r="BD20"/>
  <c r="FF20"/>
  <c r="FR20"/>
  <c r="FJ20"/>
  <c r="ET20"/>
  <c r="FB20"/>
  <c r="FN20"/>
  <c r="FV20"/>
  <c r="EX20"/>
  <c r="GY20"/>
  <c r="HK20"/>
  <c r="HC20"/>
  <c r="GU20"/>
  <c r="HG20"/>
  <c r="HO20"/>
  <c r="GQ20"/>
  <c r="GM20"/>
  <c r="BP28"/>
  <c r="BX28"/>
  <c r="CB28"/>
  <c r="BT28"/>
  <c r="CF28"/>
  <c r="CJ28"/>
  <c r="BH28"/>
  <c r="BL28"/>
  <c r="BD28"/>
  <c r="FN28"/>
  <c r="FV28"/>
  <c r="EX28"/>
  <c r="FF28"/>
  <c r="FR28"/>
  <c r="FJ28"/>
  <c r="FB28"/>
  <c r="ET28"/>
  <c r="I6" i="2"/>
  <c r="P6"/>
  <c r="AD6"/>
  <c r="W6"/>
  <c r="C6"/>
  <c r="B7"/>
  <c r="FZ26" i="4"/>
  <c r="HS24"/>
  <c r="EG22"/>
  <c r="AQ8"/>
  <c r="HT36"/>
  <c r="EH36"/>
  <c r="GA41"/>
  <c r="HT38"/>
  <c r="CO40"/>
  <c r="CN27"/>
  <c r="GA34"/>
  <c r="CN21"/>
  <c r="FZ24"/>
  <c r="AQ16"/>
  <c r="HT37"/>
  <c r="EH42"/>
  <c r="HT33"/>
  <c r="FZ20"/>
  <c r="EG28"/>
  <c r="P37" i="2"/>
  <c r="I37"/>
  <c r="C37"/>
  <c r="W37"/>
  <c r="AD37"/>
  <c r="B38"/>
  <c r="FB25" i="4"/>
  <c r="FN25"/>
  <c r="FV25"/>
  <c r="EX25"/>
  <c r="FF25"/>
  <c r="FR25"/>
  <c r="FJ25"/>
  <c r="ET25"/>
  <c r="GU26"/>
  <c r="GY26"/>
  <c r="HC26"/>
  <c r="HG26"/>
  <c r="HK26"/>
  <c r="GQ26"/>
  <c r="HO26"/>
  <c r="GM26"/>
  <c r="FR26"/>
  <c r="FB26"/>
  <c r="FF26"/>
  <c r="FV26"/>
  <c r="ET26"/>
  <c r="FN26"/>
  <c r="FJ26"/>
  <c r="EX26"/>
  <c r="BX22"/>
  <c r="CB22"/>
  <c r="CF22"/>
  <c r="CJ22"/>
  <c r="BL22"/>
  <c r="BH22"/>
  <c r="BT22"/>
  <c r="BP22"/>
  <c r="BD22"/>
  <c r="DY22"/>
  <c r="DI22"/>
  <c r="DQ22"/>
  <c r="EC22"/>
  <c r="DU22"/>
  <c r="DE22"/>
  <c r="DM22"/>
  <c r="DA22"/>
  <c r="K77" i="12"/>
  <c r="T77"/>
  <c r="K35"/>
  <c r="T35"/>
  <c r="T6"/>
  <c r="K6"/>
  <c r="K51"/>
  <c r="T51"/>
  <c r="T81"/>
  <c r="K81"/>
  <c r="K41"/>
  <c r="T41"/>
  <c r="K10"/>
  <c r="T10"/>
  <c r="K55"/>
  <c r="T55"/>
  <c r="K46"/>
  <c r="T46"/>
  <c r="K74"/>
  <c r="T74"/>
  <c r="K7"/>
  <c r="T7"/>
  <c r="K61"/>
  <c r="T61"/>
  <c r="K75"/>
  <c r="T75"/>
  <c r="K8"/>
  <c r="T8"/>
  <c r="K62"/>
  <c r="T62"/>
  <c r="T80"/>
  <c r="K80"/>
  <c r="K27"/>
  <c r="T27"/>
  <c r="K12"/>
  <c r="T12"/>
  <c r="K19"/>
  <c r="T19"/>
  <c r="K65"/>
  <c r="T65"/>
  <c r="K43"/>
  <c r="T43"/>
  <c r="K30"/>
  <c r="T30"/>
  <c r="K72"/>
  <c r="T72"/>
  <c r="K3"/>
  <c r="T3"/>
  <c r="K53"/>
  <c r="T53"/>
  <c r="K42"/>
  <c r="T42"/>
  <c r="K44"/>
  <c r="T44"/>
  <c r="K39"/>
  <c r="T39"/>
  <c r="K18"/>
  <c r="T18"/>
  <c r="K25"/>
  <c r="T25"/>
  <c r="K17"/>
  <c r="T17"/>
  <c r="K26"/>
  <c r="T26"/>
  <c r="K13"/>
  <c r="T13"/>
  <c r="K52"/>
  <c r="T52"/>
  <c r="K32"/>
  <c r="T32"/>
  <c r="K22"/>
  <c r="T22"/>
  <c r="K34"/>
  <c r="T34"/>
  <c r="K59"/>
  <c r="T59"/>
  <c r="K11"/>
  <c r="T11"/>
  <c r="K9"/>
  <c r="T9"/>
  <c r="DE4" i="4"/>
  <c r="DM4"/>
  <c r="DY4"/>
  <c r="DQ4"/>
  <c r="DI4"/>
  <c r="DU4"/>
  <c r="EC4"/>
  <c r="DA4"/>
  <c r="FB4"/>
  <c r="EX4"/>
  <c r="FV4"/>
  <c r="FN4"/>
  <c r="FR4"/>
  <c r="FF4"/>
  <c r="FJ4"/>
  <c r="ET4"/>
  <c r="BG13"/>
  <c r="BK13"/>
  <c r="BO13"/>
  <c r="BS13"/>
  <c r="BW13"/>
  <c r="CA13"/>
  <c r="CE13"/>
  <c r="CI13"/>
  <c r="BC13"/>
  <c r="CN13" s="1"/>
  <c r="DH13"/>
  <c r="DT13"/>
  <c r="EB13"/>
  <c r="DD13"/>
  <c r="DL13"/>
  <c r="DX13"/>
  <c r="DP13"/>
  <c r="CZ13"/>
  <c r="EG13" s="1"/>
  <c r="AI15"/>
  <c r="S15"/>
  <c r="W15"/>
  <c r="AA15"/>
  <c r="AM15"/>
  <c r="O15"/>
  <c r="AE15"/>
  <c r="CV15"/>
  <c r="K15"/>
  <c r="GH15"/>
  <c r="AY15"/>
  <c r="EO15"/>
  <c r="FA15"/>
  <c r="FM15"/>
  <c r="FU15"/>
  <c r="EW15"/>
  <c r="FE15"/>
  <c r="FQ15"/>
  <c r="FI15"/>
  <c r="ES15"/>
  <c r="FZ15" s="1"/>
  <c r="BK15"/>
  <c r="BG15"/>
  <c r="BS15"/>
  <c r="BO15"/>
  <c r="BC15"/>
  <c r="CA15"/>
  <c r="BW15"/>
  <c r="CI15"/>
  <c r="CE15"/>
  <c r="GT8"/>
  <c r="HF8"/>
  <c r="HN8"/>
  <c r="GP8"/>
  <c r="GX8"/>
  <c r="HJ8"/>
  <c r="HB8"/>
  <c r="GL8"/>
  <c r="DX8"/>
  <c r="DP8"/>
  <c r="DH8"/>
  <c r="DT8"/>
  <c r="CZ8"/>
  <c r="EB8"/>
  <c r="DD8"/>
  <c r="DL8"/>
  <c r="EB9"/>
  <c r="DT9"/>
  <c r="DD9"/>
  <c r="DL9"/>
  <c r="DX9"/>
  <c r="DH9"/>
  <c r="DP9"/>
  <c r="CZ9"/>
  <c r="FM9"/>
  <c r="FE9"/>
  <c r="EW9"/>
  <c r="FQ9"/>
  <c r="ES9"/>
  <c r="FI9"/>
  <c r="FA9"/>
  <c r="FU9"/>
  <c r="DT6"/>
  <c r="DL6"/>
  <c r="DD6"/>
  <c r="CZ6"/>
  <c r="DX6"/>
  <c r="DP6"/>
  <c r="DH6"/>
  <c r="EB6"/>
  <c r="CI6"/>
  <c r="CE6"/>
  <c r="CA6"/>
  <c r="BW6"/>
  <c r="BS6"/>
  <c r="BO6"/>
  <c r="BK6"/>
  <c r="BG6"/>
  <c r="BC6"/>
  <c r="W14"/>
  <c r="S14"/>
  <c r="AI14"/>
  <c r="AE14"/>
  <c r="AY14"/>
  <c r="O14"/>
  <c r="AA14"/>
  <c r="AM14"/>
  <c r="EO14"/>
  <c r="K14"/>
  <c r="AR14" s="1"/>
  <c r="GH14"/>
  <c r="CV14"/>
  <c r="DH14"/>
  <c r="EB14"/>
  <c r="DT14"/>
  <c r="DL14"/>
  <c r="CZ14"/>
  <c r="DD14"/>
  <c r="DX14"/>
  <c r="DP14"/>
  <c r="BS14"/>
  <c r="BO14"/>
  <c r="BK14"/>
  <c r="BG14"/>
  <c r="BC14"/>
  <c r="CI14"/>
  <c r="CE14"/>
  <c r="CA14"/>
  <c r="BW14"/>
  <c r="J52" i="2"/>
  <c r="X52"/>
  <c r="AE52"/>
  <c r="Q52"/>
  <c r="H65" i="6"/>
  <c r="N65" s="1"/>
  <c r="H54"/>
  <c r="N54" s="1"/>
  <c r="N32"/>
  <c r="H76"/>
  <c r="N76" s="1"/>
  <c r="H43"/>
  <c r="N43" s="1"/>
  <c r="J20" i="2"/>
  <c r="X20"/>
  <c r="Q20"/>
  <c r="AE20"/>
  <c r="FR18" i="4"/>
  <c r="EX18"/>
  <c r="FF18"/>
  <c r="FN18"/>
  <c r="FV18"/>
  <c r="FB18"/>
  <c r="FJ18"/>
  <c r="ET18"/>
  <c r="GA18" s="1"/>
  <c r="DU18"/>
  <c r="DI18"/>
  <c r="DQ18"/>
  <c r="DA18"/>
  <c r="DY18"/>
  <c r="DM18"/>
  <c r="DE18"/>
  <c r="EC18"/>
  <c r="FJ27"/>
  <c r="FR27"/>
  <c r="EX27"/>
  <c r="FF27"/>
  <c r="FN27"/>
  <c r="FV27"/>
  <c r="FB27"/>
  <c r="ET27"/>
  <c r="GA27" s="1"/>
  <c r="FR23"/>
  <c r="FJ23"/>
  <c r="FB23"/>
  <c r="FN23"/>
  <c r="FV23"/>
  <c r="EX23"/>
  <c r="FF23"/>
  <c r="ET23"/>
  <c r="GA23" s="1"/>
  <c r="DM23"/>
  <c r="DY23"/>
  <c r="DQ23"/>
  <c r="DI23"/>
  <c r="DU23"/>
  <c r="EC23"/>
  <c r="DE23"/>
  <c r="DA23"/>
  <c r="EH23" s="1"/>
  <c r="J79" i="2"/>
  <c r="AE79"/>
  <c r="X79"/>
  <c r="Q79"/>
  <c r="AE68"/>
  <c r="J68"/>
  <c r="Q68"/>
  <c r="X68"/>
  <c r="BH29" i="4"/>
  <c r="BP29"/>
  <c r="CB29"/>
  <c r="CJ29"/>
  <c r="BL29"/>
  <c r="BT29"/>
  <c r="CF29"/>
  <c r="BX29"/>
  <c r="BD29"/>
  <c r="FJ29"/>
  <c r="EX29"/>
  <c r="FV29"/>
  <c r="FR29"/>
  <c r="FN29"/>
  <c r="FB29"/>
  <c r="FF29"/>
  <c r="ET29"/>
  <c r="HC29"/>
  <c r="HG29"/>
  <c r="GQ29"/>
  <c r="HK29"/>
  <c r="GU29"/>
  <c r="HO29"/>
  <c r="GY29"/>
  <c r="GM29"/>
  <c r="DE21"/>
  <c r="DY21"/>
  <c r="DQ21"/>
  <c r="DI21"/>
  <c r="EC21"/>
  <c r="DU21"/>
  <c r="DM21"/>
  <c r="DA21"/>
  <c r="BP24"/>
  <c r="BT24"/>
  <c r="BH24"/>
  <c r="BL24"/>
  <c r="CF24"/>
  <c r="CJ24"/>
  <c r="BX24"/>
  <c r="CB24"/>
  <c r="BD24"/>
  <c r="K29" i="12"/>
  <c r="T29"/>
  <c r="K16"/>
  <c r="T16"/>
  <c r="T76"/>
  <c r="K76"/>
  <c r="K54"/>
  <c r="T54"/>
  <c r="K23"/>
  <c r="T23"/>
  <c r="K38"/>
  <c r="T38"/>
  <c r="K49"/>
  <c r="T49"/>
  <c r="K56"/>
  <c r="T56"/>
  <c r="K64"/>
  <c r="T64"/>
  <c r="K50"/>
  <c r="T50"/>
  <c r="K36"/>
  <c r="T36"/>
  <c r="T70"/>
  <c r="K70"/>
  <c r="T20"/>
  <c r="K20"/>
  <c r="K71"/>
  <c r="T71"/>
  <c r="K67"/>
  <c r="T67"/>
  <c r="K37"/>
  <c r="T37"/>
  <c r="T47"/>
  <c r="K47"/>
  <c r="K40"/>
  <c r="T40"/>
  <c r="K73"/>
  <c r="T73"/>
  <c r="K79"/>
  <c r="T79"/>
  <c r="K31"/>
  <c r="T31"/>
  <c r="K21"/>
  <c r="T21"/>
  <c r="K4"/>
  <c r="T4"/>
  <c r="K48"/>
  <c r="T48"/>
  <c r="K78"/>
  <c r="T78"/>
  <c r="K45"/>
  <c r="T45"/>
  <c r="K60"/>
  <c r="T60"/>
  <c r="K57"/>
  <c r="T57"/>
  <c r="K5"/>
  <c r="T5"/>
  <c r="K58"/>
  <c r="T58"/>
  <c r="K33"/>
  <c r="T33"/>
  <c r="K68"/>
  <c r="T68"/>
  <c r="K28"/>
  <c r="T28"/>
  <c r="K82"/>
  <c r="T82"/>
  <c r="K66"/>
  <c r="T66"/>
  <c r="K63"/>
  <c r="T63"/>
  <c r="K15"/>
  <c r="T15"/>
  <c r="K24"/>
  <c r="T24"/>
  <c r="K14"/>
  <c r="T14"/>
  <c r="K69"/>
  <c r="T69"/>
  <c r="W16" i="4"/>
  <c r="AM16"/>
  <c r="AA16"/>
  <c r="O16"/>
  <c r="AE16"/>
  <c r="S16"/>
  <c r="AI16"/>
  <c r="K16"/>
  <c r="CV16"/>
  <c r="AY16"/>
  <c r="GH16"/>
  <c r="EO16"/>
  <c r="FA16"/>
  <c r="FM16"/>
  <c r="FU16"/>
  <c r="EW16"/>
  <c r="FE16"/>
  <c r="FQ16"/>
  <c r="FI16"/>
  <c r="ES16"/>
  <c r="DP16"/>
  <c r="DH16"/>
  <c r="DT16"/>
  <c r="EB16"/>
  <c r="DD16"/>
  <c r="DL16"/>
  <c r="DX16"/>
  <c r="CZ16"/>
  <c r="BG10"/>
  <c r="BK10"/>
  <c r="BO10"/>
  <c r="BS10"/>
  <c r="BW10"/>
  <c r="CA10"/>
  <c r="CE10"/>
  <c r="CI10"/>
  <c r="BC10"/>
  <c r="FU10"/>
  <c r="EW10"/>
  <c r="FE10"/>
  <c r="FQ10"/>
  <c r="FI10"/>
  <c r="FA10"/>
  <c r="FM10"/>
  <c r="ES10"/>
  <c r="HN10"/>
  <c r="GP10"/>
  <c r="GX10"/>
  <c r="HJ10"/>
  <c r="HB10"/>
  <c r="GT10"/>
  <c r="HF10"/>
  <c r="GL10"/>
  <c r="FU12"/>
  <c r="FM12"/>
  <c r="FE12"/>
  <c r="EW12"/>
  <c r="FQ12"/>
  <c r="FI12"/>
  <c r="FA12"/>
  <c r="ES12"/>
  <c r="AA12"/>
  <c r="AM12"/>
  <c r="W12"/>
  <c r="AI12"/>
  <c r="S12"/>
  <c r="AE12"/>
  <c r="O12"/>
  <c r="EO12"/>
  <c r="AY12"/>
  <c r="CV12"/>
  <c r="K12"/>
  <c r="GH12"/>
  <c r="BG12"/>
  <c r="BK12"/>
  <c r="BO12"/>
  <c r="BS12"/>
  <c r="BC12"/>
  <c r="BW12"/>
  <c r="CA12"/>
  <c r="CE12"/>
  <c r="CI12"/>
  <c r="BG7"/>
  <c r="BK7"/>
  <c r="BO7"/>
  <c r="BS7"/>
  <c r="BC7"/>
  <c r="CA7"/>
  <c r="BW7"/>
  <c r="CI7"/>
  <c r="CE7"/>
  <c r="EW7"/>
  <c r="FE7"/>
  <c r="FQ7"/>
  <c r="FI7"/>
  <c r="ES7"/>
  <c r="FA7"/>
  <c r="FM7"/>
  <c r="FU7"/>
  <c r="FQ11"/>
  <c r="FI11"/>
  <c r="FA11"/>
  <c r="FM11"/>
  <c r="FU11"/>
  <c r="EW11"/>
  <c r="FE11"/>
  <c r="ES11"/>
  <c r="HB11"/>
  <c r="HN11"/>
  <c r="HF11"/>
  <c r="GP11"/>
  <c r="GX11"/>
  <c r="HJ11"/>
  <c r="GT11"/>
  <c r="GL11"/>
  <c r="DX11"/>
  <c r="DH11"/>
  <c r="DP11"/>
  <c r="EB11"/>
  <c r="CZ11"/>
  <c r="DT11"/>
  <c r="DL11"/>
  <c r="DD11"/>
  <c r="FQ5"/>
  <c r="FM5"/>
  <c r="FA5"/>
  <c r="FU5"/>
  <c r="EW5"/>
  <c r="FE5"/>
  <c r="FI5"/>
  <c r="ES5"/>
  <c r="S5"/>
  <c r="AI5"/>
  <c r="W5"/>
  <c r="AM5"/>
  <c r="AA5"/>
  <c r="O5"/>
  <c r="AE5"/>
  <c r="GH5"/>
  <c r="AY5"/>
  <c r="EO5"/>
  <c r="K5"/>
  <c r="AR5" s="1"/>
  <c r="CV5"/>
  <c r="EX19"/>
  <c r="FF19"/>
  <c r="FR19"/>
  <c r="FB19"/>
  <c r="FJ19"/>
  <c r="FV19"/>
  <c r="FN19"/>
  <c r="ET19"/>
  <c r="DE19"/>
  <c r="EC19"/>
  <c r="DM19"/>
  <c r="DY19"/>
  <c r="DQ19"/>
  <c r="DU19"/>
  <c r="DI19"/>
  <c r="DA19"/>
  <c r="DQ20"/>
  <c r="DI20"/>
  <c r="EC20"/>
  <c r="DU20"/>
  <c r="DM20"/>
  <c r="DE20"/>
  <c r="DY20"/>
  <c r="DA20"/>
  <c r="DI28"/>
  <c r="EC28"/>
  <c r="DU28"/>
  <c r="DM28"/>
  <c r="DE28"/>
  <c r="DY28"/>
  <c r="DQ28"/>
  <c r="DA28"/>
  <c r="GQ28"/>
  <c r="GY28"/>
  <c r="HO28"/>
  <c r="HG28"/>
  <c r="GU28"/>
  <c r="HK28"/>
  <c r="HC28"/>
  <c r="GM28"/>
  <c r="X5" i="2"/>
  <c r="Q5"/>
  <c r="AE5"/>
  <c r="J5"/>
  <c r="CO34" i="4"/>
  <c r="AR25"/>
  <c r="AR26"/>
  <c r="EG24"/>
  <c r="FZ22"/>
  <c r="AR22"/>
  <c r="EG4"/>
  <c r="CN4"/>
  <c r="AQ9"/>
  <c r="AQ6"/>
  <c r="N55" i="6"/>
  <c r="N44"/>
  <c r="CO37" i="4"/>
  <c r="EH37"/>
  <c r="HT42"/>
  <c r="GA42"/>
  <c r="EH35"/>
  <c r="CO35"/>
  <c r="HT40"/>
  <c r="HS19"/>
  <c r="CN19"/>
  <c r="AR27"/>
  <c r="HS27"/>
  <c r="CN28"/>
  <c r="GA17"/>
  <c r="EH17"/>
  <c r="CO39"/>
  <c r="GA31"/>
  <c r="N45" i="6"/>
  <c r="BD19" s="1"/>
  <c r="L44"/>
  <c r="HS25" i="4"/>
  <c r="CN25"/>
  <c r="AR21"/>
  <c r="HS21"/>
  <c r="EG26"/>
  <c r="HS26"/>
  <c r="CN24"/>
  <c r="AR24"/>
  <c r="FZ4"/>
  <c r="HS4"/>
  <c r="AQ7"/>
  <c r="GA37"/>
  <c r="GA36"/>
  <c r="CO42"/>
  <c r="GA32"/>
  <c r="CO41"/>
  <c r="GA40"/>
  <c r="EH40"/>
  <c r="EG19"/>
  <c r="FZ19"/>
  <c r="AR19"/>
  <c r="HS18"/>
  <c r="CN18"/>
  <c r="AR20"/>
  <c r="FZ27"/>
  <c r="EG27"/>
  <c r="FZ28"/>
  <c r="FZ23"/>
  <c r="HS23"/>
  <c r="CO17"/>
  <c r="AR12" l="1"/>
  <c r="EG16"/>
  <c r="FZ16"/>
  <c r="AR16"/>
  <c r="CO24"/>
  <c r="AR11"/>
  <c r="HS7"/>
  <c r="CN16"/>
  <c r="HT23"/>
  <c r="EH27"/>
  <c r="HT27"/>
  <c r="AR6"/>
  <c r="FZ8"/>
  <c r="HS15"/>
  <c r="EG15"/>
  <c r="CN6"/>
  <c r="FZ13"/>
  <c r="HT26"/>
  <c r="GA25"/>
  <c r="HT20"/>
  <c r="CO20"/>
  <c r="HS13"/>
  <c r="CO4"/>
  <c r="EH26"/>
  <c r="HT25"/>
  <c r="CO25"/>
  <c r="CB5"/>
  <c r="BX5"/>
  <c r="CJ5"/>
  <c r="CF5"/>
  <c r="BL5"/>
  <c r="BH5"/>
  <c r="BT5"/>
  <c r="BP5"/>
  <c r="BD5"/>
  <c r="BP12"/>
  <c r="BT12"/>
  <c r="BH12"/>
  <c r="BL12"/>
  <c r="CF12"/>
  <c r="CJ12"/>
  <c r="BX12"/>
  <c r="CB12"/>
  <c r="BD12"/>
  <c r="FV16"/>
  <c r="EX16"/>
  <c r="FF16"/>
  <c r="FR16"/>
  <c r="FJ16"/>
  <c r="FB16"/>
  <c r="FN16"/>
  <c r="ET16"/>
  <c r="CB16"/>
  <c r="BX16"/>
  <c r="CJ16"/>
  <c r="CF16"/>
  <c r="BL16"/>
  <c r="BH16"/>
  <c r="BT16"/>
  <c r="BP16"/>
  <c r="BD16"/>
  <c r="AZ69" i="12"/>
  <c r="AR69"/>
  <c r="BH69" s="1"/>
  <c r="AJ69"/>
  <c r="AK69" s="1"/>
  <c r="AB69"/>
  <c r="U69"/>
  <c r="AR14"/>
  <c r="AB14"/>
  <c r="AC14" s="1"/>
  <c r="AZ14"/>
  <c r="BH14" s="1"/>
  <c r="AJ14"/>
  <c r="U14"/>
  <c r="AZ24"/>
  <c r="AR24"/>
  <c r="BH24"/>
  <c r="AJ24"/>
  <c r="AB24"/>
  <c r="U24"/>
  <c r="AZ15"/>
  <c r="AR15"/>
  <c r="AJ15"/>
  <c r="U15"/>
  <c r="AB15"/>
  <c r="AJ63"/>
  <c r="AK63" s="1"/>
  <c r="AR63"/>
  <c r="AB63"/>
  <c r="AC63" s="1"/>
  <c r="U63"/>
  <c r="AZ63"/>
  <c r="AZ66"/>
  <c r="AB66"/>
  <c r="AC66" s="1"/>
  <c r="AJ66"/>
  <c r="AK66" s="1"/>
  <c r="U66"/>
  <c r="AR66"/>
  <c r="AZ82"/>
  <c r="AB82"/>
  <c r="AC82" s="1"/>
  <c r="AR82"/>
  <c r="AJ82"/>
  <c r="U82"/>
  <c r="AR28"/>
  <c r="AZ28"/>
  <c r="AJ28"/>
  <c r="AK28" s="1"/>
  <c r="U28"/>
  <c r="AB28"/>
  <c r="AJ68"/>
  <c r="AK68" s="1"/>
  <c r="AZ68"/>
  <c r="U68"/>
  <c r="AR68"/>
  <c r="AB68"/>
  <c r="AC68" s="1"/>
  <c r="AZ33"/>
  <c r="AB33"/>
  <c r="AC33" s="1"/>
  <c r="U33"/>
  <c r="AR33"/>
  <c r="AJ33"/>
  <c r="AK33" s="1"/>
  <c r="AZ58"/>
  <c r="AR58"/>
  <c r="U58"/>
  <c r="AJ58"/>
  <c r="AB58"/>
  <c r="AC58" s="1"/>
  <c r="AB5"/>
  <c r="AC5" s="1"/>
  <c r="AZ5"/>
  <c r="AR5"/>
  <c r="U5"/>
  <c r="AJ5"/>
  <c r="AK5" s="1"/>
  <c r="AZ57"/>
  <c r="U57"/>
  <c r="AR57"/>
  <c r="AB57"/>
  <c r="AC57" s="1"/>
  <c r="AJ57"/>
  <c r="AK57" s="1"/>
  <c r="AR60"/>
  <c r="AZ60"/>
  <c r="AB60"/>
  <c r="AC60" s="1"/>
  <c r="U60"/>
  <c r="AJ60"/>
  <c r="AZ45"/>
  <c r="AR45"/>
  <c r="AB45"/>
  <c r="AC45" s="1"/>
  <c r="U45"/>
  <c r="AJ45"/>
  <c r="AZ78"/>
  <c r="AR78"/>
  <c r="U78"/>
  <c r="AB78"/>
  <c r="AJ78"/>
  <c r="AK78" s="1"/>
  <c r="AZ48"/>
  <c r="AR48"/>
  <c r="AB48"/>
  <c r="U48"/>
  <c r="AJ48"/>
  <c r="AK48" s="1"/>
  <c r="BH4"/>
  <c r="AJ4"/>
  <c r="AK4" s="1"/>
  <c r="BS4"/>
  <c r="BT4" s="1"/>
  <c r="AZ4"/>
  <c r="AB4"/>
  <c r="AC4" s="1"/>
  <c r="AR4"/>
  <c r="CZ4"/>
  <c r="DA4" s="1"/>
  <c r="U4"/>
  <c r="CO4"/>
  <c r="CP4" s="1"/>
  <c r="CD4"/>
  <c r="CE4" s="1"/>
  <c r="AR21"/>
  <c r="AB21"/>
  <c r="AC21" s="1"/>
  <c r="BS21"/>
  <c r="BT21" s="1"/>
  <c r="CO21"/>
  <c r="CP21" s="1"/>
  <c r="AZ21"/>
  <c r="BH21"/>
  <c r="U21"/>
  <c r="CD21"/>
  <c r="CE21" s="1"/>
  <c r="CZ21"/>
  <c r="DA21" s="1"/>
  <c r="AJ21"/>
  <c r="AK21" s="1"/>
  <c r="BH31"/>
  <c r="AJ31"/>
  <c r="AK31" s="1"/>
  <c r="CO31"/>
  <c r="CP31" s="1"/>
  <c r="CD31"/>
  <c r="CE31" s="1"/>
  <c r="BS31"/>
  <c r="BT31" s="1"/>
  <c r="AR31"/>
  <c r="AZ31"/>
  <c r="U31"/>
  <c r="CZ31"/>
  <c r="DA31" s="1"/>
  <c r="AB31"/>
  <c r="AC31" s="1"/>
  <c r="AZ79"/>
  <c r="BS79"/>
  <c r="BT79" s="1"/>
  <c r="BH79"/>
  <c r="AR79"/>
  <c r="AB79"/>
  <c r="AC79" s="1"/>
  <c r="CD79"/>
  <c r="CE79" s="1"/>
  <c r="CZ79"/>
  <c r="DA79" s="1"/>
  <c r="AJ79"/>
  <c r="AK79" s="1"/>
  <c r="CO79"/>
  <c r="CP79" s="1"/>
  <c r="U79"/>
  <c r="AZ73"/>
  <c r="AB73"/>
  <c r="AR73"/>
  <c r="AJ73"/>
  <c r="AK73" s="1"/>
  <c r="U73"/>
  <c r="AZ40"/>
  <c r="AJ40"/>
  <c r="AK40" s="1"/>
  <c r="AB40"/>
  <c r="U40"/>
  <c r="AR40"/>
  <c r="BH40" s="1"/>
  <c r="AJ37"/>
  <c r="AK37" s="1"/>
  <c r="AR37"/>
  <c r="AB37"/>
  <c r="AC37" s="1"/>
  <c r="U37"/>
  <c r="AZ37"/>
  <c r="AR67"/>
  <c r="AZ67"/>
  <c r="BH67" s="1"/>
  <c r="AJ67"/>
  <c r="AK67" s="1"/>
  <c r="AB67"/>
  <c r="U67"/>
  <c r="AR71"/>
  <c r="AZ71"/>
  <c r="U71"/>
  <c r="AJ71"/>
  <c r="AK71" s="1"/>
  <c r="AB71"/>
  <c r="AR36"/>
  <c r="U36"/>
  <c r="AZ36"/>
  <c r="AJ36"/>
  <c r="AK36" s="1"/>
  <c r="AB36"/>
  <c r="AZ50"/>
  <c r="AR50"/>
  <c r="AB50"/>
  <c r="AC50" s="1"/>
  <c r="U50"/>
  <c r="AJ50"/>
  <c r="AR64"/>
  <c r="AZ64"/>
  <c r="AJ64"/>
  <c r="AK64" s="1"/>
  <c r="U64"/>
  <c r="AB64"/>
  <c r="AR56"/>
  <c r="AJ56"/>
  <c r="AK56" s="1"/>
  <c r="AZ56"/>
  <c r="U56"/>
  <c r="AB56"/>
  <c r="AR49"/>
  <c r="AJ49"/>
  <c r="AK49" s="1"/>
  <c r="AZ49"/>
  <c r="U49"/>
  <c r="AB49"/>
  <c r="AZ38"/>
  <c r="AJ38"/>
  <c r="AK38" s="1"/>
  <c r="AR38"/>
  <c r="AB38"/>
  <c r="AC38" s="1"/>
  <c r="U38"/>
  <c r="AZ23"/>
  <c r="AR23"/>
  <c r="AB23"/>
  <c r="AC23" s="1"/>
  <c r="U23"/>
  <c r="AJ23"/>
  <c r="AZ54"/>
  <c r="AJ54"/>
  <c r="AK54" s="1"/>
  <c r="CZ54"/>
  <c r="DA54" s="1"/>
  <c r="AR54"/>
  <c r="BH54"/>
  <c r="AB54"/>
  <c r="AC54" s="1"/>
  <c r="CD54"/>
  <c r="CE54" s="1"/>
  <c r="U54"/>
  <c r="BS54"/>
  <c r="BT54" s="1"/>
  <c r="CO54"/>
  <c r="CP54" s="1"/>
  <c r="AZ16"/>
  <c r="BH16"/>
  <c r="AR16"/>
  <c r="CO16"/>
  <c r="CP16" s="1"/>
  <c r="CZ16"/>
  <c r="DA16" s="1"/>
  <c r="AB16"/>
  <c r="AC16" s="1"/>
  <c r="U16"/>
  <c r="CD16"/>
  <c r="CE16" s="1"/>
  <c r="BS16"/>
  <c r="BT16" s="1"/>
  <c r="AJ16"/>
  <c r="AK16" s="1"/>
  <c r="AZ29"/>
  <c r="CZ29"/>
  <c r="DA29" s="1"/>
  <c r="CO29"/>
  <c r="CP29" s="1"/>
  <c r="AJ29"/>
  <c r="AK29" s="1"/>
  <c r="AB29"/>
  <c r="AC29" s="1"/>
  <c r="BS29"/>
  <c r="BT29" s="1"/>
  <c r="BH29"/>
  <c r="CD29"/>
  <c r="CE29" s="1"/>
  <c r="AR29"/>
  <c r="U29"/>
  <c r="DE14" i="4"/>
  <c r="DM14"/>
  <c r="DY14"/>
  <c r="DQ14"/>
  <c r="DI14"/>
  <c r="DU14"/>
  <c r="EC14"/>
  <c r="DA14"/>
  <c r="EX15"/>
  <c r="FV15"/>
  <c r="FF15"/>
  <c r="FR15"/>
  <c r="FJ15"/>
  <c r="FN15"/>
  <c r="FB15"/>
  <c r="ET15"/>
  <c r="GQ15"/>
  <c r="GY15"/>
  <c r="HK15"/>
  <c r="HC15"/>
  <c r="GU15"/>
  <c r="HG15"/>
  <c r="HO15"/>
  <c r="GM15"/>
  <c r="DM15"/>
  <c r="DY15"/>
  <c r="DQ15"/>
  <c r="DI15"/>
  <c r="DU15"/>
  <c r="EC15"/>
  <c r="DE15"/>
  <c r="DA15"/>
  <c r="AR80" i="12"/>
  <c r="AB80"/>
  <c r="AC80" s="1"/>
  <c r="AJ80"/>
  <c r="AK80" s="1"/>
  <c r="U80"/>
  <c r="AZ80"/>
  <c r="AZ81"/>
  <c r="AB81"/>
  <c r="AC81" s="1"/>
  <c r="U81"/>
  <c r="AJ81"/>
  <c r="AK81" s="1"/>
  <c r="AR81"/>
  <c r="AR6"/>
  <c r="AZ6"/>
  <c r="BH6"/>
  <c r="U6"/>
  <c r="BS6"/>
  <c r="BT6" s="1"/>
  <c r="CZ6"/>
  <c r="DA6" s="1"/>
  <c r="AB6"/>
  <c r="AC6" s="1"/>
  <c r="AJ6"/>
  <c r="AK6" s="1"/>
  <c r="CO6"/>
  <c r="CP6" s="1"/>
  <c r="CD6"/>
  <c r="CE6" s="1"/>
  <c r="P38" i="2"/>
  <c r="AD38"/>
  <c r="I38"/>
  <c r="W38"/>
  <c r="B39"/>
  <c r="C38"/>
  <c r="X6"/>
  <c r="Q6"/>
  <c r="AE6"/>
  <c r="J6"/>
  <c r="BP11" i="4"/>
  <c r="BT11"/>
  <c r="BH11"/>
  <c r="BL11"/>
  <c r="CF11"/>
  <c r="CJ11"/>
  <c r="BX11"/>
  <c r="CB11"/>
  <c r="BD11"/>
  <c r="HK11"/>
  <c r="HC11"/>
  <c r="GU11"/>
  <c r="HG11"/>
  <c r="HO11"/>
  <c r="GQ11"/>
  <c r="GY11"/>
  <c r="GM11"/>
  <c r="HG7"/>
  <c r="HO7"/>
  <c r="GQ7"/>
  <c r="GY7"/>
  <c r="HK7"/>
  <c r="HC7"/>
  <c r="GU7"/>
  <c r="GM7"/>
  <c r="DI7"/>
  <c r="DU7"/>
  <c r="EC7"/>
  <c r="DE7"/>
  <c r="DM7"/>
  <c r="DY7"/>
  <c r="DQ7"/>
  <c r="DA7"/>
  <c r="FJ10"/>
  <c r="FB10"/>
  <c r="FN10"/>
  <c r="FV10"/>
  <c r="FR10"/>
  <c r="FF10"/>
  <c r="EX10"/>
  <c r="ET10"/>
  <c r="HG10"/>
  <c r="GY10"/>
  <c r="GQ10"/>
  <c r="GU10"/>
  <c r="HK10"/>
  <c r="HC10"/>
  <c r="HO10"/>
  <c r="GM10"/>
  <c r="AD70" i="2"/>
  <c r="P70"/>
  <c r="W70"/>
  <c r="I70"/>
  <c r="C70"/>
  <c r="B71"/>
  <c r="I81"/>
  <c r="W81"/>
  <c r="P81"/>
  <c r="AD81"/>
  <c r="C81"/>
  <c r="B82"/>
  <c r="P22"/>
  <c r="AD22"/>
  <c r="I22"/>
  <c r="W22"/>
  <c r="B23"/>
  <c r="C22"/>
  <c r="I54"/>
  <c r="AD54"/>
  <c r="P54"/>
  <c r="W54"/>
  <c r="C54"/>
  <c r="B55"/>
  <c r="FJ6" i="4"/>
  <c r="FB6"/>
  <c r="FN6"/>
  <c r="FV6"/>
  <c r="EX6"/>
  <c r="FF6"/>
  <c r="FR6"/>
  <c r="ET6"/>
  <c r="GQ6"/>
  <c r="GY6"/>
  <c r="HK6"/>
  <c r="HC6"/>
  <c r="GU6"/>
  <c r="HG6"/>
  <c r="HO6"/>
  <c r="GM6"/>
  <c r="FR9"/>
  <c r="FJ9"/>
  <c r="FB9"/>
  <c r="FN9"/>
  <c r="FV9"/>
  <c r="EX9"/>
  <c r="FF9"/>
  <c r="ET9"/>
  <c r="HO9"/>
  <c r="GQ9"/>
  <c r="HK9"/>
  <c r="GY9"/>
  <c r="GU9"/>
  <c r="HC9"/>
  <c r="HG9"/>
  <c r="GM9"/>
  <c r="FB8"/>
  <c r="FN8"/>
  <c r="FV8"/>
  <c r="EX8"/>
  <c r="FF8"/>
  <c r="FR8"/>
  <c r="FJ8"/>
  <c r="ET8"/>
  <c r="CJ8"/>
  <c r="CF8"/>
  <c r="CB8"/>
  <c r="BX8"/>
  <c r="BT8"/>
  <c r="BP8"/>
  <c r="BL8"/>
  <c r="BH8"/>
  <c r="BD8"/>
  <c r="DU13"/>
  <c r="EC13"/>
  <c r="DE13"/>
  <c r="DM13"/>
  <c r="DY13"/>
  <c r="DQ13"/>
  <c r="DI13"/>
  <c r="DA13"/>
  <c r="HG13"/>
  <c r="HO13"/>
  <c r="GQ13"/>
  <c r="GY13"/>
  <c r="HK13"/>
  <c r="HC13"/>
  <c r="GU13"/>
  <c r="GM13"/>
  <c r="FR13"/>
  <c r="FJ13"/>
  <c r="FB13"/>
  <c r="FN13"/>
  <c r="FV13"/>
  <c r="EX13"/>
  <c r="FF13"/>
  <c r="ET13"/>
  <c r="EG11"/>
  <c r="FZ7"/>
  <c r="CN12"/>
  <c r="EH18"/>
  <c r="FZ9"/>
  <c r="EG8"/>
  <c r="N77" i="6"/>
  <c r="GA20" i="4"/>
  <c r="EG7"/>
  <c r="AR7"/>
  <c r="HS12"/>
  <c r="EG12"/>
  <c r="AR10"/>
  <c r="CO27"/>
  <c r="FZ14"/>
  <c r="CN9"/>
  <c r="AR9"/>
  <c r="AR8"/>
  <c r="DI5"/>
  <c r="DU5"/>
  <c r="EC5"/>
  <c r="DE5"/>
  <c r="DM5"/>
  <c r="DY5"/>
  <c r="DQ5"/>
  <c r="DA5"/>
  <c r="FR5"/>
  <c r="FJ5"/>
  <c r="FB5"/>
  <c r="FN5"/>
  <c r="FV5"/>
  <c r="EX5"/>
  <c r="FF5"/>
  <c r="ET5"/>
  <c r="GY5"/>
  <c r="HK5"/>
  <c r="HC5"/>
  <c r="GM5"/>
  <c r="GU5"/>
  <c r="HG5"/>
  <c r="HO5"/>
  <c r="GQ5"/>
  <c r="HC12"/>
  <c r="GU12"/>
  <c r="HG12"/>
  <c r="HO12"/>
  <c r="GQ12"/>
  <c r="GY12"/>
  <c r="HK12"/>
  <c r="GM12"/>
  <c r="EC12"/>
  <c r="DU12"/>
  <c r="DM12"/>
  <c r="DE12"/>
  <c r="DY12"/>
  <c r="DQ12"/>
  <c r="DI12"/>
  <c r="DA12"/>
  <c r="FF12"/>
  <c r="FR12"/>
  <c r="FJ12"/>
  <c r="FB12"/>
  <c r="FN12"/>
  <c r="FV12"/>
  <c r="EX12"/>
  <c r="ET12"/>
  <c r="GU16"/>
  <c r="HG16"/>
  <c r="HO16"/>
  <c r="GQ16"/>
  <c r="GY16"/>
  <c r="HK16"/>
  <c r="HC16"/>
  <c r="GM16"/>
  <c r="DQ16"/>
  <c r="DI16"/>
  <c r="EC16"/>
  <c r="DU16"/>
  <c r="DA16"/>
  <c r="DM16"/>
  <c r="DE16"/>
  <c r="DY16"/>
  <c r="AZ47" i="12"/>
  <c r="AB47"/>
  <c r="AC47" s="1"/>
  <c r="U47"/>
  <c r="AJ47"/>
  <c r="AK47" s="1"/>
  <c r="AR47"/>
  <c r="AJ20"/>
  <c r="AK20" s="1"/>
  <c r="AZ20"/>
  <c r="AB20"/>
  <c r="AC20" s="1"/>
  <c r="U20"/>
  <c r="AR20"/>
  <c r="AR70"/>
  <c r="AB70"/>
  <c r="AC70" s="1"/>
  <c r="AZ70"/>
  <c r="AJ70"/>
  <c r="AK70" s="1"/>
  <c r="U70"/>
  <c r="AR76"/>
  <c r="AZ76"/>
  <c r="BH76"/>
  <c r="CZ76"/>
  <c r="DA76" s="1"/>
  <c r="BS76"/>
  <c r="BT76" s="1"/>
  <c r="AB76"/>
  <c r="AC76" s="1"/>
  <c r="CO76"/>
  <c r="CP76" s="1"/>
  <c r="CD76"/>
  <c r="CE76" s="1"/>
  <c r="U76"/>
  <c r="AJ76"/>
  <c r="AK76" s="1"/>
  <c r="HG14" i="4"/>
  <c r="HO14"/>
  <c r="GQ14"/>
  <c r="GY14"/>
  <c r="HK14"/>
  <c r="HC14"/>
  <c r="GU14"/>
  <c r="GM14"/>
  <c r="FN14"/>
  <c r="FV14"/>
  <c r="EX14"/>
  <c r="FF14"/>
  <c r="FR14"/>
  <c r="FJ14"/>
  <c r="FB14"/>
  <c r="ET14"/>
  <c r="BT14"/>
  <c r="BP14"/>
  <c r="BL14"/>
  <c r="BH14"/>
  <c r="CJ14"/>
  <c r="CF14"/>
  <c r="CB14"/>
  <c r="BX14"/>
  <c r="BD14"/>
  <c r="BL15"/>
  <c r="BH15"/>
  <c r="BT15"/>
  <c r="BP15"/>
  <c r="CB15"/>
  <c r="BX15"/>
  <c r="CJ15"/>
  <c r="CF15"/>
  <c r="BD15"/>
  <c r="AZ9" i="12"/>
  <c r="AB9"/>
  <c r="AC9" s="1"/>
  <c r="AJ9"/>
  <c r="AK9" s="1"/>
  <c r="AR9"/>
  <c r="U9"/>
  <c r="AZ11"/>
  <c r="AB11"/>
  <c r="AR11"/>
  <c r="AJ11"/>
  <c r="AK11" s="1"/>
  <c r="U11"/>
  <c r="AZ59"/>
  <c r="AR59"/>
  <c r="U59"/>
  <c r="AJ59"/>
  <c r="AK59" s="1"/>
  <c r="AB59"/>
  <c r="AZ34"/>
  <c r="AR34"/>
  <c r="AJ34"/>
  <c r="AK34" s="1"/>
  <c r="AB34"/>
  <c r="U34"/>
  <c r="AR22"/>
  <c r="CD22"/>
  <c r="CE22" s="1"/>
  <c r="BS22"/>
  <c r="BT22" s="1"/>
  <c r="AB22"/>
  <c r="AC22" s="1"/>
  <c r="AZ22"/>
  <c r="BH22" s="1"/>
  <c r="U22"/>
  <c r="AJ22"/>
  <c r="AJ32"/>
  <c r="AK32" s="1"/>
  <c r="U32"/>
  <c r="AZ32"/>
  <c r="AR32"/>
  <c r="AB32"/>
  <c r="AC32" s="1"/>
  <c r="AR52"/>
  <c r="AJ52"/>
  <c r="AK52" s="1"/>
  <c r="AB52"/>
  <c r="AC52" s="1"/>
  <c r="U52"/>
  <c r="AZ52"/>
  <c r="AZ13"/>
  <c r="U13"/>
  <c r="AB13"/>
  <c r="AR13"/>
  <c r="AJ13"/>
  <c r="AK13" s="1"/>
  <c r="AB26"/>
  <c r="AC26" s="1"/>
  <c r="AZ26"/>
  <c r="AJ26"/>
  <c r="AK26" s="1"/>
  <c r="U26"/>
  <c r="AR26"/>
  <c r="AB17"/>
  <c r="AC17" s="1"/>
  <c r="AR17"/>
  <c r="AZ17"/>
  <c r="AJ17"/>
  <c r="AK17" s="1"/>
  <c r="U17"/>
  <c r="AZ25"/>
  <c r="U25"/>
  <c r="AB25"/>
  <c r="AC25" s="1"/>
  <c r="AJ25"/>
  <c r="AR25"/>
  <c r="AZ18"/>
  <c r="U18"/>
  <c r="AR18"/>
  <c r="AJ18"/>
  <c r="AK18" s="1"/>
  <c r="AB18"/>
  <c r="AC18" s="1"/>
  <c r="AZ39"/>
  <c r="AR39"/>
  <c r="U39"/>
  <c r="AB39"/>
  <c r="AJ39"/>
  <c r="AK39" s="1"/>
  <c r="AZ44"/>
  <c r="AR44"/>
  <c r="AB44"/>
  <c r="U44"/>
  <c r="AJ44"/>
  <c r="AK44" s="1"/>
  <c r="AZ42"/>
  <c r="AR42"/>
  <c r="AJ42"/>
  <c r="AK42" s="1"/>
  <c r="AB42"/>
  <c r="U42"/>
  <c r="AR53"/>
  <c r="AZ53"/>
  <c r="U53"/>
  <c r="AJ53"/>
  <c r="AK53" s="1"/>
  <c r="AB53"/>
  <c r="AR3"/>
  <c r="AZ3"/>
  <c r="AB3"/>
  <c r="U3"/>
  <c r="AJ3"/>
  <c r="AZ72"/>
  <c r="U72"/>
  <c r="AR72"/>
  <c r="BH72" s="1"/>
  <c r="AB72"/>
  <c r="AC72" s="1"/>
  <c r="AJ72"/>
  <c r="AZ30"/>
  <c r="AJ30"/>
  <c r="U30"/>
  <c r="AR30"/>
  <c r="CZ30" s="1"/>
  <c r="DA30" s="1"/>
  <c r="AB30"/>
  <c r="AC30" s="1"/>
  <c r="AR43"/>
  <c r="CD43"/>
  <c r="CE43" s="1"/>
  <c r="CO43"/>
  <c r="CP43" s="1"/>
  <c r="AJ43"/>
  <c r="AK43" s="1"/>
  <c r="BH43"/>
  <c r="AZ43"/>
  <c r="BS43"/>
  <c r="BT43" s="1"/>
  <c r="U43"/>
  <c r="CZ43"/>
  <c r="DA43" s="1"/>
  <c r="AB43"/>
  <c r="AC43" s="1"/>
  <c r="BH65"/>
  <c r="BS65"/>
  <c r="BT65" s="1"/>
  <c r="AB65"/>
  <c r="AC65" s="1"/>
  <c r="CD65"/>
  <c r="CE65" s="1"/>
  <c r="AJ65"/>
  <c r="AK65" s="1"/>
  <c r="CZ65"/>
  <c r="DA65" s="1"/>
  <c r="AR65"/>
  <c r="CO65"/>
  <c r="CP65" s="1"/>
  <c r="AZ65"/>
  <c r="U65"/>
  <c r="AZ19"/>
  <c r="AJ19"/>
  <c r="AK19" s="1"/>
  <c r="AR19"/>
  <c r="AB19"/>
  <c r="U19"/>
  <c r="AR12"/>
  <c r="BS12" s="1"/>
  <c r="BT12" s="1"/>
  <c r="AZ12"/>
  <c r="BH12" s="1"/>
  <c r="AB12"/>
  <c r="AC12" s="1"/>
  <c r="AJ12"/>
  <c r="U12"/>
  <c r="AB27"/>
  <c r="AC27" s="1"/>
  <c r="AR27"/>
  <c r="AZ27"/>
  <c r="U27"/>
  <c r="AJ27"/>
  <c r="AR62"/>
  <c r="AZ62"/>
  <c r="AJ62"/>
  <c r="AK62" s="1"/>
  <c r="U62"/>
  <c r="AB62"/>
  <c r="AB8"/>
  <c r="AC8" s="1"/>
  <c r="AR8"/>
  <c r="AJ8"/>
  <c r="AK8" s="1"/>
  <c r="AZ8"/>
  <c r="U8"/>
  <c r="AZ75"/>
  <c r="AR75"/>
  <c r="AJ75"/>
  <c r="AK75" s="1"/>
  <c r="U75"/>
  <c r="AB75"/>
  <c r="AR61"/>
  <c r="AB61"/>
  <c r="AC61" s="1"/>
  <c r="U61"/>
  <c r="AJ61"/>
  <c r="AK61" s="1"/>
  <c r="AZ61"/>
  <c r="AZ7"/>
  <c r="AR7"/>
  <c r="U7"/>
  <c r="AB7"/>
  <c r="AC7" s="1"/>
  <c r="AJ7"/>
  <c r="AZ74"/>
  <c r="AR74"/>
  <c r="U74"/>
  <c r="AB74"/>
  <c r="AC74" s="1"/>
  <c r="AJ74"/>
  <c r="AZ46"/>
  <c r="AR46"/>
  <c r="AJ46"/>
  <c r="AK46" s="1"/>
  <c r="U46"/>
  <c r="AB46"/>
  <c r="AR55"/>
  <c r="AZ55"/>
  <c r="AJ55"/>
  <c r="AK55" s="1"/>
  <c r="U55"/>
  <c r="AB55"/>
  <c r="AZ10"/>
  <c r="AR10"/>
  <c r="U10"/>
  <c r="AB10"/>
  <c r="AC10" s="1"/>
  <c r="AJ10"/>
  <c r="AZ41"/>
  <c r="AR41"/>
  <c r="U41"/>
  <c r="AB41"/>
  <c r="AC41" s="1"/>
  <c r="AJ41"/>
  <c r="BH51"/>
  <c r="U51"/>
  <c r="AR51"/>
  <c r="AZ51"/>
  <c r="AB51"/>
  <c r="AC51" s="1"/>
  <c r="CZ51"/>
  <c r="DA51" s="1"/>
  <c r="AJ51"/>
  <c r="AK51" s="1"/>
  <c r="CD51"/>
  <c r="CE51" s="1"/>
  <c r="CO51"/>
  <c r="CP51" s="1"/>
  <c r="BS51"/>
  <c r="BT51" s="1"/>
  <c r="BH35"/>
  <c r="AR35"/>
  <c r="AZ35"/>
  <c r="AB35"/>
  <c r="AC35" s="1"/>
  <c r="U35"/>
  <c r="BS35"/>
  <c r="BT35" s="1"/>
  <c r="CO35"/>
  <c r="CP35" s="1"/>
  <c r="AJ35"/>
  <c r="AK35" s="1"/>
  <c r="CD35"/>
  <c r="CE35" s="1"/>
  <c r="CZ35"/>
  <c r="DA35" s="1"/>
  <c r="AJ77"/>
  <c r="AK77" s="1"/>
  <c r="AR77"/>
  <c r="AZ77"/>
  <c r="AB77"/>
  <c r="U77"/>
  <c r="J37" i="2"/>
  <c r="X37"/>
  <c r="Q37"/>
  <c r="AE37"/>
  <c r="I7"/>
  <c r="AD7"/>
  <c r="P7"/>
  <c r="W7"/>
  <c r="B8"/>
  <c r="C7"/>
  <c r="DE11" i="4"/>
  <c r="DM11"/>
  <c r="DY11"/>
  <c r="DQ11"/>
  <c r="DI11"/>
  <c r="DU11"/>
  <c r="EC11"/>
  <c r="DA11"/>
  <c r="FB11"/>
  <c r="FN11"/>
  <c r="FV11"/>
  <c r="EX11"/>
  <c r="FF11"/>
  <c r="FR11"/>
  <c r="FJ11"/>
  <c r="ET11"/>
  <c r="CJ7"/>
  <c r="CF7"/>
  <c r="CB7"/>
  <c r="BX7"/>
  <c r="BT7"/>
  <c r="BP7"/>
  <c r="BL7"/>
  <c r="BH7"/>
  <c r="BD7"/>
  <c r="FF7"/>
  <c r="FR7"/>
  <c r="FJ7"/>
  <c r="FB7"/>
  <c r="FN7"/>
  <c r="FV7"/>
  <c r="EX7"/>
  <c r="ET7"/>
  <c r="EC10"/>
  <c r="DE10"/>
  <c r="DM10"/>
  <c r="DY10"/>
  <c r="DQ10"/>
  <c r="DI10"/>
  <c r="DU10"/>
  <c r="DA10"/>
  <c r="BX10"/>
  <c r="CB10"/>
  <c r="CF10"/>
  <c r="CJ10"/>
  <c r="BD10"/>
  <c r="BH10"/>
  <c r="BL10"/>
  <c r="BP10"/>
  <c r="BT10"/>
  <c r="Q69" i="2"/>
  <c r="X69"/>
  <c r="J69"/>
  <c r="AE69"/>
  <c r="Q80"/>
  <c r="AE80"/>
  <c r="J80"/>
  <c r="X80"/>
  <c r="Q21"/>
  <c r="J21"/>
  <c r="AE21"/>
  <c r="X21"/>
  <c r="J53"/>
  <c r="Q53"/>
  <c r="AE53"/>
  <c r="X53"/>
  <c r="CF6" i="4"/>
  <c r="CJ6"/>
  <c r="BX6"/>
  <c r="CB6"/>
  <c r="BP6"/>
  <c r="BT6"/>
  <c r="BH6"/>
  <c r="BL6"/>
  <c r="BD6"/>
  <c r="DU6"/>
  <c r="EC6"/>
  <c r="DE6"/>
  <c r="DM6"/>
  <c r="DY6"/>
  <c r="DQ6"/>
  <c r="DI6"/>
  <c r="DA6"/>
  <c r="EC9"/>
  <c r="DE9"/>
  <c r="DM9"/>
  <c r="DY9"/>
  <c r="DQ9"/>
  <c r="DI9"/>
  <c r="DU9"/>
  <c r="DA9"/>
  <c r="CF9"/>
  <c r="CJ9"/>
  <c r="BX9"/>
  <c r="CB9"/>
  <c r="BP9"/>
  <c r="BT9"/>
  <c r="BH9"/>
  <c r="BL9"/>
  <c r="BD9"/>
  <c r="DU8"/>
  <c r="EC8"/>
  <c r="DE8"/>
  <c r="DY8"/>
  <c r="DQ8"/>
  <c r="DI8"/>
  <c r="DM8"/>
  <c r="DA8"/>
  <c r="HK8"/>
  <c r="HC8"/>
  <c r="GU8"/>
  <c r="HG8"/>
  <c r="HO8"/>
  <c r="GQ8"/>
  <c r="GY8"/>
  <c r="GM8"/>
  <c r="BT13"/>
  <c r="BP13"/>
  <c r="BL13"/>
  <c r="BH13"/>
  <c r="CJ13"/>
  <c r="CF13"/>
  <c r="CB13"/>
  <c r="BX13"/>
  <c r="BD13"/>
  <c r="HT28"/>
  <c r="EH28"/>
  <c r="EH20"/>
  <c r="EH19"/>
  <c r="GA19"/>
  <c r="FZ5"/>
  <c r="HS11"/>
  <c r="FZ11"/>
  <c r="CN7"/>
  <c r="FZ12"/>
  <c r="HS10"/>
  <c r="FZ10"/>
  <c r="CN10"/>
  <c r="EH21"/>
  <c r="HT29"/>
  <c r="GA29"/>
  <c r="CO29"/>
  <c r="CN14"/>
  <c r="EG14"/>
  <c r="EG6"/>
  <c r="EG9"/>
  <c r="HS8"/>
  <c r="CN15"/>
  <c r="AR15"/>
  <c r="GA4"/>
  <c r="EH4"/>
  <c r="EH22"/>
  <c r="CO22"/>
  <c r="GA26"/>
  <c r="N66" i="6"/>
  <c r="GA28" i="4"/>
  <c r="CO28"/>
  <c r="CO19"/>
  <c r="CN11"/>
  <c r="EG10"/>
  <c r="HS16"/>
  <c r="EH24"/>
  <c r="HT24"/>
  <c r="GA24"/>
  <c r="HT21"/>
  <c r="CO21"/>
  <c r="CO23"/>
  <c r="CO18"/>
  <c r="HS9"/>
  <c r="CN8"/>
  <c r="AR13"/>
  <c r="HT4"/>
  <c r="HT22"/>
  <c r="GA22"/>
  <c r="CO26"/>
  <c r="EH25"/>
  <c r="CO13" l="1"/>
  <c r="EH9"/>
  <c r="EH6"/>
  <c r="CO6"/>
  <c r="EH10"/>
  <c r="GA7"/>
  <c r="CO15"/>
  <c r="GA14"/>
  <c r="HT14"/>
  <c r="GA8"/>
  <c r="HT9"/>
  <c r="GA9"/>
  <c r="HT6"/>
  <c r="GA6"/>
  <c r="GA16"/>
  <c r="CO12"/>
  <c r="HT10"/>
  <c r="GA10"/>
  <c r="EH7"/>
  <c r="HT7"/>
  <c r="HT11"/>
  <c r="CO11"/>
  <c r="CO7"/>
  <c r="X7" i="2"/>
  <c r="Q7"/>
  <c r="J7"/>
  <c r="AE7"/>
  <c r="AS77" i="12"/>
  <c r="BA77"/>
  <c r="BI35"/>
  <c r="AS35"/>
  <c r="BA35"/>
  <c r="BH10"/>
  <c r="CZ10"/>
  <c r="DA10" s="1"/>
  <c r="AK10"/>
  <c r="BI10" s="1"/>
  <c r="CO10"/>
  <c r="CP10" s="1"/>
  <c r="CD10"/>
  <c r="CE10" s="1"/>
  <c r="BS10"/>
  <c r="BT10" s="1"/>
  <c r="AS10"/>
  <c r="BA10"/>
  <c r="AS55"/>
  <c r="BA55"/>
  <c r="CZ46"/>
  <c r="DA46" s="1"/>
  <c r="BS46"/>
  <c r="BT46" s="1"/>
  <c r="CD46"/>
  <c r="CE46" s="1"/>
  <c r="CO46"/>
  <c r="CP46" s="1"/>
  <c r="AC46"/>
  <c r="BI46" s="1"/>
  <c r="BH46"/>
  <c r="BH7"/>
  <c r="CO7"/>
  <c r="CP7" s="1"/>
  <c r="AK7"/>
  <c r="BI7" s="1"/>
  <c r="CD7"/>
  <c r="CE7" s="1"/>
  <c r="CZ7"/>
  <c r="DA7" s="1"/>
  <c r="BS7"/>
  <c r="BT7" s="1"/>
  <c r="AS7"/>
  <c r="BA7"/>
  <c r="AC75"/>
  <c r="BI75" s="1"/>
  <c r="BS75"/>
  <c r="BT75" s="1"/>
  <c r="CO75"/>
  <c r="CP75" s="1"/>
  <c r="BH75"/>
  <c r="CD75"/>
  <c r="CE75" s="1"/>
  <c r="CZ75"/>
  <c r="DA75" s="1"/>
  <c r="BS8"/>
  <c r="BT8" s="1"/>
  <c r="CO8"/>
  <c r="CP8" s="1"/>
  <c r="CD8"/>
  <c r="CE8" s="1"/>
  <c r="BH8"/>
  <c r="CZ8"/>
  <c r="DA8" s="1"/>
  <c r="CD62"/>
  <c r="CE62" s="1"/>
  <c r="CO62"/>
  <c r="CP62" s="1"/>
  <c r="BS62"/>
  <c r="BT62" s="1"/>
  <c r="BH62"/>
  <c r="AC62"/>
  <c r="BI62" s="1"/>
  <c r="CZ62"/>
  <c r="DA62" s="1"/>
  <c r="AS27"/>
  <c r="BI27" s="1"/>
  <c r="BA27"/>
  <c r="BH27"/>
  <c r="CZ27"/>
  <c r="DA27" s="1"/>
  <c r="BS27"/>
  <c r="BT27" s="1"/>
  <c r="AS12"/>
  <c r="BA12"/>
  <c r="BI12" s="1"/>
  <c r="BH19"/>
  <c r="CO19"/>
  <c r="CP19" s="1"/>
  <c r="CZ19"/>
  <c r="DA19" s="1"/>
  <c r="AC19"/>
  <c r="BI19" s="1"/>
  <c r="BS19"/>
  <c r="BT19" s="1"/>
  <c r="CD19"/>
  <c r="CE19" s="1"/>
  <c r="BA65"/>
  <c r="AS65"/>
  <c r="BI65"/>
  <c r="BI43"/>
  <c r="BA43"/>
  <c r="AS43"/>
  <c r="BA30"/>
  <c r="AS30"/>
  <c r="AS72"/>
  <c r="BI72" s="1"/>
  <c r="BA72"/>
  <c r="AK3"/>
  <c r="BI3" s="1"/>
  <c r="BS3"/>
  <c r="BT3" s="1"/>
  <c r="BH3"/>
  <c r="AC3"/>
  <c r="CO3"/>
  <c r="CP3" s="1"/>
  <c r="CD3"/>
  <c r="CE3" s="1"/>
  <c r="CZ3"/>
  <c r="DA3" s="1"/>
  <c r="AS42"/>
  <c r="BA42"/>
  <c r="BA44"/>
  <c r="AS44"/>
  <c r="AS39"/>
  <c r="BA39"/>
  <c r="AS18"/>
  <c r="BI18" s="1"/>
  <c r="BA18"/>
  <c r="BH25"/>
  <c r="CD25"/>
  <c r="CE25" s="1"/>
  <c r="CZ25"/>
  <c r="DA25" s="1"/>
  <c r="CO25"/>
  <c r="CP25" s="1"/>
  <c r="BH26"/>
  <c r="CZ26"/>
  <c r="DA26" s="1"/>
  <c r="CD26"/>
  <c r="CE26" s="1"/>
  <c r="CO26"/>
  <c r="CP26" s="1"/>
  <c r="BS26"/>
  <c r="BT26" s="1"/>
  <c r="CZ13"/>
  <c r="DA13" s="1"/>
  <c r="CD13"/>
  <c r="CE13" s="1"/>
  <c r="BS13"/>
  <c r="BT13" s="1"/>
  <c r="CO13"/>
  <c r="CP13" s="1"/>
  <c r="BA13"/>
  <c r="AS13"/>
  <c r="CO52"/>
  <c r="CP52" s="1"/>
  <c r="BH52"/>
  <c r="BS52"/>
  <c r="BT52" s="1"/>
  <c r="CD52"/>
  <c r="CE52" s="1"/>
  <c r="CZ52"/>
  <c r="DA52" s="1"/>
  <c r="AS32"/>
  <c r="BA32"/>
  <c r="BI32" s="1"/>
  <c r="AK22"/>
  <c r="CO22"/>
  <c r="CP22" s="1"/>
  <c r="CZ22"/>
  <c r="DA22" s="1"/>
  <c r="BH34"/>
  <c r="CD34"/>
  <c r="CE34" s="1"/>
  <c r="CO34"/>
  <c r="CP34" s="1"/>
  <c r="CZ34"/>
  <c r="DA34" s="1"/>
  <c r="AC34"/>
  <c r="BI34" s="1"/>
  <c r="BS34"/>
  <c r="BT34" s="1"/>
  <c r="CD59"/>
  <c r="CE59" s="1"/>
  <c r="CZ59"/>
  <c r="DA59" s="1"/>
  <c r="BH59"/>
  <c r="AC59"/>
  <c r="BI59" s="1"/>
  <c r="BS59"/>
  <c r="BT59" s="1"/>
  <c r="CO59"/>
  <c r="CP59" s="1"/>
  <c r="BA59"/>
  <c r="AS59"/>
  <c r="AC11"/>
  <c r="CD11"/>
  <c r="CE11" s="1"/>
  <c r="AS9"/>
  <c r="BI9" s="1"/>
  <c r="BA9"/>
  <c r="BI76"/>
  <c r="AS76"/>
  <c r="BA76"/>
  <c r="BH20"/>
  <c r="CZ20"/>
  <c r="DA20" s="1"/>
  <c r="CD20"/>
  <c r="CE20" s="1"/>
  <c r="CO20"/>
  <c r="CP20" s="1"/>
  <c r="BS20"/>
  <c r="BT20" s="1"/>
  <c r="Q54" i="2"/>
  <c r="J54"/>
  <c r="X54"/>
  <c r="AE54"/>
  <c r="W23"/>
  <c r="I23"/>
  <c r="AD23"/>
  <c r="P23"/>
  <c r="C23"/>
  <c r="B24"/>
  <c r="J81"/>
  <c r="AE81"/>
  <c r="X81"/>
  <c r="Q81"/>
  <c r="AE70"/>
  <c r="J70"/>
  <c r="X70"/>
  <c r="Q70"/>
  <c r="J38"/>
  <c r="Q38"/>
  <c r="AE38"/>
  <c r="X38"/>
  <c r="BI6" i="12"/>
  <c r="BA6"/>
  <c r="AS6"/>
  <c r="BS81"/>
  <c r="BT81" s="1"/>
  <c r="BH81"/>
  <c r="CD81"/>
  <c r="CE81" s="1"/>
  <c r="CO81"/>
  <c r="CP81" s="1"/>
  <c r="CZ81"/>
  <c r="DA81" s="1"/>
  <c r="BA81"/>
  <c r="AS81"/>
  <c r="BI81" s="1"/>
  <c r="BA80"/>
  <c r="BI80" s="1"/>
  <c r="AS80"/>
  <c r="BI29"/>
  <c r="AS29"/>
  <c r="BA29"/>
  <c r="BI54"/>
  <c r="AS54"/>
  <c r="BA54"/>
  <c r="BH23"/>
  <c r="CD23"/>
  <c r="CE23" s="1"/>
  <c r="AK23"/>
  <c r="BI23" s="1"/>
  <c r="BS23"/>
  <c r="BT23" s="1"/>
  <c r="CZ23"/>
  <c r="DA23" s="1"/>
  <c r="CO23"/>
  <c r="CP23" s="1"/>
  <c r="AC49"/>
  <c r="BI49" s="1"/>
  <c r="BH49"/>
  <c r="CO49"/>
  <c r="CP49" s="1"/>
  <c r="CZ49"/>
  <c r="DA49" s="1"/>
  <c r="CD49"/>
  <c r="CE49" s="1"/>
  <c r="BS49"/>
  <c r="BT49" s="1"/>
  <c r="BA56"/>
  <c r="AS56"/>
  <c r="BH64"/>
  <c r="CD64"/>
  <c r="CE64" s="1"/>
  <c r="BS64"/>
  <c r="BT64" s="1"/>
  <c r="AC64"/>
  <c r="BI64" s="1"/>
  <c r="CZ64"/>
  <c r="DA64" s="1"/>
  <c r="CO64"/>
  <c r="CP64" s="1"/>
  <c r="BA50"/>
  <c r="AS50"/>
  <c r="CZ36"/>
  <c r="DA36" s="1"/>
  <c r="BS36"/>
  <c r="BT36" s="1"/>
  <c r="AC36"/>
  <c r="BI36" s="1"/>
  <c r="CD36"/>
  <c r="CE36" s="1"/>
  <c r="BH36"/>
  <c r="CO36"/>
  <c r="CP36" s="1"/>
  <c r="BA67"/>
  <c r="BI67" s="1"/>
  <c r="AS67"/>
  <c r="BA37"/>
  <c r="BI37" s="1"/>
  <c r="AS37"/>
  <c r="BS40"/>
  <c r="BT40" s="1"/>
  <c r="AC40"/>
  <c r="CO40"/>
  <c r="CP40" s="1"/>
  <c r="CZ40"/>
  <c r="DA40" s="1"/>
  <c r="CD40"/>
  <c r="CE40" s="1"/>
  <c r="BH73"/>
  <c r="AC73"/>
  <c r="BI73" s="1"/>
  <c r="CD73"/>
  <c r="CE73" s="1"/>
  <c r="CO73"/>
  <c r="CP73" s="1"/>
  <c r="CZ73"/>
  <c r="DA73" s="1"/>
  <c r="BS73"/>
  <c r="BT73" s="1"/>
  <c r="AS79"/>
  <c r="BA79"/>
  <c r="BI79"/>
  <c r="BI31"/>
  <c r="AS31"/>
  <c r="BA31"/>
  <c r="BA4"/>
  <c r="AS4"/>
  <c r="BI4"/>
  <c r="BH48"/>
  <c r="AC48"/>
  <c r="BI48" s="1"/>
  <c r="BS48"/>
  <c r="BT48" s="1"/>
  <c r="CO48"/>
  <c r="CP48" s="1"/>
  <c r="CZ48"/>
  <c r="DA48" s="1"/>
  <c r="CD48"/>
  <c r="CE48" s="1"/>
  <c r="BS78"/>
  <c r="BT78" s="1"/>
  <c r="CD78"/>
  <c r="CE78" s="1"/>
  <c r="CO78"/>
  <c r="CP78" s="1"/>
  <c r="CZ78"/>
  <c r="DA78" s="1"/>
  <c r="BH78"/>
  <c r="AC78"/>
  <c r="BI78" s="1"/>
  <c r="CZ45"/>
  <c r="DA45" s="1"/>
  <c r="BS45"/>
  <c r="BT45" s="1"/>
  <c r="BH45"/>
  <c r="AK45"/>
  <c r="BI45" s="1"/>
  <c r="CD45"/>
  <c r="CE45" s="1"/>
  <c r="CO45"/>
  <c r="CP45" s="1"/>
  <c r="BA60"/>
  <c r="AS60"/>
  <c r="BH57"/>
  <c r="CZ57"/>
  <c r="DA57" s="1"/>
  <c r="CO57"/>
  <c r="CP57" s="1"/>
  <c r="BS57"/>
  <c r="BT57" s="1"/>
  <c r="CD57"/>
  <c r="CE57" s="1"/>
  <c r="BA5"/>
  <c r="AS5"/>
  <c r="BI5" s="1"/>
  <c r="AS58"/>
  <c r="BA58"/>
  <c r="BS33"/>
  <c r="BT33" s="1"/>
  <c r="BH33"/>
  <c r="CO33"/>
  <c r="CP33" s="1"/>
  <c r="CD33"/>
  <c r="CE33" s="1"/>
  <c r="CZ33"/>
  <c r="DA33" s="1"/>
  <c r="BA68"/>
  <c r="AS68"/>
  <c r="BI68" s="1"/>
  <c r="BA28"/>
  <c r="AS28"/>
  <c r="AS82"/>
  <c r="BA82"/>
  <c r="BA66"/>
  <c r="AS66"/>
  <c r="BI66" s="1"/>
  <c r="BH63"/>
  <c r="BS63"/>
  <c r="BT63" s="1"/>
  <c r="CZ63"/>
  <c r="DA63" s="1"/>
  <c r="CD63"/>
  <c r="CE63" s="1"/>
  <c r="CO63"/>
  <c r="CP63" s="1"/>
  <c r="BA15"/>
  <c r="AS15"/>
  <c r="BA24"/>
  <c r="BI24"/>
  <c r="AS24"/>
  <c r="BS24"/>
  <c r="BT24" s="1"/>
  <c r="AK24"/>
  <c r="AS14"/>
  <c r="BA14"/>
  <c r="BI14" s="1"/>
  <c r="CO69"/>
  <c r="CP69" s="1"/>
  <c r="CD69"/>
  <c r="CE69" s="1"/>
  <c r="BS69"/>
  <c r="BT69" s="1"/>
  <c r="AC69"/>
  <c r="CZ69"/>
  <c r="DA69" s="1"/>
  <c r="HT8" i="4"/>
  <c r="EH8"/>
  <c r="CO9"/>
  <c r="CO10"/>
  <c r="GA11"/>
  <c r="EH11"/>
  <c r="CO14"/>
  <c r="HT16"/>
  <c r="GA12"/>
  <c r="EH12"/>
  <c r="HT12"/>
  <c r="HT5"/>
  <c r="GA5"/>
  <c r="EH5"/>
  <c r="GA13"/>
  <c r="HT13"/>
  <c r="EH13"/>
  <c r="CO8"/>
  <c r="EH15"/>
  <c r="HT15"/>
  <c r="GA15"/>
  <c r="EH14"/>
  <c r="CO16"/>
  <c r="CO5"/>
  <c r="P8" i="2"/>
  <c r="I8"/>
  <c r="B9"/>
  <c r="AD8"/>
  <c r="W8"/>
  <c r="C8"/>
  <c r="BH77" i="12"/>
  <c r="CZ77"/>
  <c r="DA77" s="1"/>
  <c r="AC77"/>
  <c r="BI77" s="1"/>
  <c r="CO77"/>
  <c r="CP77" s="1"/>
  <c r="BS77"/>
  <c r="BT77" s="1"/>
  <c r="CD77"/>
  <c r="CE77" s="1"/>
  <c r="AS51"/>
  <c r="BA51"/>
  <c r="BI51"/>
  <c r="BH41"/>
  <c r="AK41"/>
  <c r="BI41" s="1"/>
  <c r="CZ41"/>
  <c r="DA41" s="1"/>
  <c r="CO41"/>
  <c r="CP41" s="1"/>
  <c r="BS41"/>
  <c r="BT41" s="1"/>
  <c r="CD41"/>
  <c r="CE41" s="1"/>
  <c r="BA41"/>
  <c r="AS41"/>
  <c r="AC55"/>
  <c r="BI55" s="1"/>
  <c r="BS55"/>
  <c r="BT55" s="1"/>
  <c r="CZ55"/>
  <c r="DA55" s="1"/>
  <c r="CO55"/>
  <c r="CP55" s="1"/>
  <c r="CD55"/>
  <c r="CE55" s="1"/>
  <c r="BH55"/>
  <c r="BA46"/>
  <c r="AS46"/>
  <c r="BH74"/>
  <c r="AK74"/>
  <c r="BI74" s="1"/>
  <c r="BS74"/>
  <c r="BT74" s="1"/>
  <c r="CD74"/>
  <c r="CE74" s="1"/>
  <c r="CZ74"/>
  <c r="DA74" s="1"/>
  <c r="CO74"/>
  <c r="CP74" s="1"/>
  <c r="BA74"/>
  <c r="AS74"/>
  <c r="CZ61"/>
  <c r="DA61" s="1"/>
  <c r="BS61"/>
  <c r="BT61" s="1"/>
  <c r="CD61"/>
  <c r="CE61" s="1"/>
  <c r="CO61"/>
  <c r="CP61" s="1"/>
  <c r="BH61"/>
  <c r="BA61"/>
  <c r="BI61" s="1"/>
  <c r="AS61"/>
  <c r="BA75"/>
  <c r="AS75"/>
  <c r="BA8"/>
  <c r="BI8" s="1"/>
  <c r="AS8"/>
  <c r="BA62"/>
  <c r="AS62"/>
  <c r="CO27"/>
  <c r="CP27" s="1"/>
  <c r="CD27"/>
  <c r="CE27" s="1"/>
  <c r="AK27"/>
  <c r="CZ12"/>
  <c r="DA12" s="1"/>
  <c r="CO12"/>
  <c r="CP12" s="1"/>
  <c r="AK12"/>
  <c r="CD12"/>
  <c r="CE12" s="1"/>
  <c r="BA19"/>
  <c r="AS19"/>
  <c r="BH30"/>
  <c r="CD30"/>
  <c r="CE30" s="1"/>
  <c r="CO30"/>
  <c r="CP30" s="1"/>
  <c r="BS30"/>
  <c r="BT30" s="1"/>
  <c r="AK30"/>
  <c r="BI30" s="1"/>
  <c r="AK72"/>
  <c r="CZ72"/>
  <c r="DA72" s="1"/>
  <c r="CO72"/>
  <c r="CP72" s="1"/>
  <c r="BS72"/>
  <c r="BT72" s="1"/>
  <c r="CD72"/>
  <c r="CE72" s="1"/>
  <c r="BA3"/>
  <c r="AS3"/>
  <c r="BH53"/>
  <c r="CO53"/>
  <c r="CP53" s="1"/>
  <c r="AC53"/>
  <c r="BI53" s="1"/>
  <c r="CZ53"/>
  <c r="DA53" s="1"/>
  <c r="CD53"/>
  <c r="CE53" s="1"/>
  <c r="BS53"/>
  <c r="BT53" s="1"/>
  <c r="AS53"/>
  <c r="BA53"/>
  <c r="CO42"/>
  <c r="CP42" s="1"/>
  <c r="BH42"/>
  <c r="AC42"/>
  <c r="BI42" s="1"/>
  <c r="BS42"/>
  <c r="BT42" s="1"/>
  <c r="CD42"/>
  <c r="CE42" s="1"/>
  <c r="CZ42"/>
  <c r="DA42" s="1"/>
  <c r="BH44"/>
  <c r="CD44"/>
  <c r="CE44" s="1"/>
  <c r="AC44"/>
  <c r="BI44" s="1"/>
  <c r="BS44"/>
  <c r="BT44" s="1"/>
  <c r="CO44"/>
  <c r="CP44" s="1"/>
  <c r="CZ44"/>
  <c r="DA44" s="1"/>
  <c r="BH39"/>
  <c r="CZ39"/>
  <c r="DA39" s="1"/>
  <c r="BS39"/>
  <c r="BT39" s="1"/>
  <c r="CD39"/>
  <c r="CE39" s="1"/>
  <c r="CO39"/>
  <c r="CP39" s="1"/>
  <c r="AC39"/>
  <c r="BI39" s="1"/>
  <c r="BH18"/>
  <c r="CZ18"/>
  <c r="DA18" s="1"/>
  <c r="CD18"/>
  <c r="CE18" s="1"/>
  <c r="CO18"/>
  <c r="CP18" s="1"/>
  <c r="BS18"/>
  <c r="BT18" s="1"/>
  <c r="BS25"/>
  <c r="BT25" s="1"/>
  <c r="AK25"/>
  <c r="BA25"/>
  <c r="AS25"/>
  <c r="BI25" s="1"/>
  <c r="AS17"/>
  <c r="BA17"/>
  <c r="BI17" s="1"/>
  <c r="BH17"/>
  <c r="CD17"/>
  <c r="CE17" s="1"/>
  <c r="CO17"/>
  <c r="CP17" s="1"/>
  <c r="BS17"/>
  <c r="BT17" s="1"/>
  <c r="CZ17"/>
  <c r="DA17" s="1"/>
  <c r="BA26"/>
  <c r="AS26"/>
  <c r="BI26" s="1"/>
  <c r="BH13"/>
  <c r="AC13"/>
  <c r="BI13" s="1"/>
  <c r="BA52"/>
  <c r="BI52" s="1"/>
  <c r="AS52"/>
  <c r="BH32"/>
  <c r="BS32"/>
  <c r="BT32" s="1"/>
  <c r="CD32"/>
  <c r="CE32" s="1"/>
  <c r="CO32"/>
  <c r="CP32" s="1"/>
  <c r="CZ32"/>
  <c r="DA32" s="1"/>
  <c r="AS22"/>
  <c r="BA22"/>
  <c r="BI22" s="1"/>
  <c r="AS34"/>
  <c r="BA34"/>
  <c r="BA11"/>
  <c r="AS11"/>
  <c r="BI11" s="1"/>
  <c r="BS11"/>
  <c r="BT11" s="1"/>
  <c r="CO11"/>
  <c r="CP11" s="1"/>
  <c r="BH11"/>
  <c r="CZ11"/>
  <c r="DA11" s="1"/>
  <c r="BH9"/>
  <c r="CD9"/>
  <c r="CE9" s="1"/>
  <c r="CZ9"/>
  <c r="DA9" s="1"/>
  <c r="BS9"/>
  <c r="BT9" s="1"/>
  <c r="CO9"/>
  <c r="CP9" s="1"/>
  <c r="AS70"/>
  <c r="BA70"/>
  <c r="BI70" s="1"/>
  <c r="BH70"/>
  <c r="CZ70"/>
  <c r="DA70" s="1"/>
  <c r="CO70"/>
  <c r="CP70" s="1"/>
  <c r="BS70"/>
  <c r="BT70" s="1"/>
  <c r="CD70"/>
  <c r="CE70" s="1"/>
  <c r="BA20"/>
  <c r="AS20"/>
  <c r="BI20" s="1"/>
  <c r="BH47"/>
  <c r="CD47"/>
  <c r="CE47" s="1"/>
  <c r="CO47"/>
  <c r="CP47" s="1"/>
  <c r="CZ47"/>
  <c r="DA47" s="1"/>
  <c r="BS47"/>
  <c r="BT47" s="1"/>
  <c r="BA47"/>
  <c r="AS47"/>
  <c r="BI47" s="1"/>
  <c r="AD55" i="2"/>
  <c r="P55"/>
  <c r="I55"/>
  <c r="W55"/>
  <c r="C55"/>
  <c r="B56"/>
  <c r="Q22"/>
  <c r="X22"/>
  <c r="J22"/>
  <c r="AE22"/>
  <c r="P82"/>
  <c r="I82"/>
  <c r="W82"/>
  <c r="AD82"/>
  <c r="C82"/>
  <c r="P71"/>
  <c r="AD71"/>
  <c r="C71"/>
  <c r="B72"/>
  <c r="I71"/>
  <c r="W71"/>
  <c r="AD39"/>
  <c r="P39"/>
  <c r="B40"/>
  <c r="I39"/>
  <c r="W39"/>
  <c r="C39"/>
  <c r="CO80" i="12"/>
  <c r="CP80" s="1"/>
  <c r="BS80"/>
  <c r="BT80" s="1"/>
  <c r="CZ80"/>
  <c r="DA80" s="1"/>
  <c r="CD80"/>
  <c r="CE80" s="1"/>
  <c r="BH80"/>
  <c r="BI16"/>
  <c r="AS16"/>
  <c r="BA16"/>
  <c r="BA23"/>
  <c r="AS23"/>
  <c r="BA38"/>
  <c r="AS38"/>
  <c r="BI38" s="1"/>
  <c r="BH38"/>
  <c r="CZ38"/>
  <c r="DA38" s="1"/>
  <c r="CO38"/>
  <c r="CP38" s="1"/>
  <c r="CD38"/>
  <c r="CE38" s="1"/>
  <c r="BS38"/>
  <c r="BT38" s="1"/>
  <c r="BA49"/>
  <c r="AS49"/>
  <c r="BH56"/>
  <c r="BS56"/>
  <c r="BT56" s="1"/>
  <c r="CO56"/>
  <c r="CP56" s="1"/>
  <c r="AC56"/>
  <c r="BI56" s="1"/>
  <c r="CD56"/>
  <c r="CE56" s="1"/>
  <c r="CZ56"/>
  <c r="DA56" s="1"/>
  <c r="AS64"/>
  <c r="BA64"/>
  <c r="BH50"/>
  <c r="CZ50"/>
  <c r="DA50" s="1"/>
  <c r="AK50"/>
  <c r="BI50" s="1"/>
  <c r="CD50"/>
  <c r="CE50" s="1"/>
  <c r="CO50"/>
  <c r="CP50" s="1"/>
  <c r="BS50"/>
  <c r="BT50" s="1"/>
  <c r="BA36"/>
  <c r="AS36"/>
  <c r="AC71"/>
  <c r="BI71" s="1"/>
  <c r="CZ71"/>
  <c r="DA71" s="1"/>
  <c r="CD71"/>
  <c r="CE71" s="1"/>
  <c r="BH71"/>
  <c r="BS71"/>
  <c r="BT71" s="1"/>
  <c r="CO71"/>
  <c r="CP71" s="1"/>
  <c r="BA71"/>
  <c r="AS71"/>
  <c r="CD67"/>
  <c r="CE67" s="1"/>
  <c r="BS67"/>
  <c r="BT67" s="1"/>
  <c r="CZ67"/>
  <c r="DA67" s="1"/>
  <c r="AC67"/>
  <c r="CO67"/>
  <c r="CP67" s="1"/>
  <c r="BH37"/>
  <c r="CZ37"/>
  <c r="DA37" s="1"/>
  <c r="CD37"/>
  <c r="CE37" s="1"/>
  <c r="BS37"/>
  <c r="BT37" s="1"/>
  <c r="CO37"/>
  <c r="CP37" s="1"/>
  <c r="BA40"/>
  <c r="AS40"/>
  <c r="BI40" s="1"/>
  <c r="AS73"/>
  <c r="BA73"/>
  <c r="BI21"/>
  <c r="AS21"/>
  <c r="BA21"/>
  <c r="BA48"/>
  <c r="AS48"/>
  <c r="AS78"/>
  <c r="BA78"/>
  <c r="BA45"/>
  <c r="AS45"/>
  <c r="BH60"/>
  <c r="CD60"/>
  <c r="CE60" s="1"/>
  <c r="BS60"/>
  <c r="BT60" s="1"/>
  <c r="CZ60"/>
  <c r="DA60" s="1"/>
  <c r="AK60"/>
  <c r="BI60" s="1"/>
  <c r="CO60"/>
  <c r="CP60" s="1"/>
  <c r="BA57"/>
  <c r="AS57"/>
  <c r="BI57" s="1"/>
  <c r="BS5"/>
  <c r="BT5" s="1"/>
  <c r="CD5"/>
  <c r="CE5" s="1"/>
  <c r="BH5"/>
  <c r="CZ5"/>
  <c r="DA5" s="1"/>
  <c r="CO5"/>
  <c r="CP5" s="1"/>
  <c r="BS58"/>
  <c r="BT58" s="1"/>
  <c r="CZ58"/>
  <c r="DA58" s="1"/>
  <c r="BH58"/>
  <c r="AK58"/>
  <c r="BI58" s="1"/>
  <c r="CD58"/>
  <c r="CE58" s="1"/>
  <c r="CO58"/>
  <c r="CP58" s="1"/>
  <c r="BA33"/>
  <c r="AS33"/>
  <c r="BI33" s="1"/>
  <c r="CO68"/>
  <c r="CP68" s="1"/>
  <c r="CD68"/>
  <c r="CE68" s="1"/>
  <c r="BH68"/>
  <c r="CZ68"/>
  <c r="DA68" s="1"/>
  <c r="BS68"/>
  <c r="BT68" s="1"/>
  <c r="BH28"/>
  <c r="BS28"/>
  <c r="BT28" s="1"/>
  <c r="CO28"/>
  <c r="CP28" s="1"/>
  <c r="CD28"/>
  <c r="CE28" s="1"/>
  <c r="CZ28"/>
  <c r="DA28" s="1"/>
  <c r="AC28"/>
  <c r="BI28" s="1"/>
  <c r="BH82"/>
  <c r="CZ82"/>
  <c r="DA82" s="1"/>
  <c r="CO82"/>
  <c r="CP82" s="1"/>
  <c r="AK82"/>
  <c r="BI82" s="1"/>
  <c r="CD82"/>
  <c r="CE82" s="1"/>
  <c r="BS82"/>
  <c r="BT82" s="1"/>
  <c r="CD66"/>
  <c r="CE66" s="1"/>
  <c r="CZ66"/>
  <c r="DA66" s="1"/>
  <c r="BH66"/>
  <c r="BS66"/>
  <c r="BT66" s="1"/>
  <c r="CO66"/>
  <c r="CP66" s="1"/>
  <c r="BA63"/>
  <c r="BI63" s="1"/>
  <c r="AS63"/>
  <c r="AC15"/>
  <c r="BI15" s="1"/>
  <c r="BH15"/>
  <c r="CO15"/>
  <c r="CP15" s="1"/>
  <c r="AK15"/>
  <c r="CZ15"/>
  <c r="DA15" s="1"/>
  <c r="CD15"/>
  <c r="CE15" s="1"/>
  <c r="BS15"/>
  <c r="BT15" s="1"/>
  <c r="CO24"/>
  <c r="CP24" s="1"/>
  <c r="AC24"/>
  <c r="CZ24"/>
  <c r="DA24" s="1"/>
  <c r="CD24"/>
  <c r="CE24" s="1"/>
  <c r="AK14"/>
  <c r="CO14"/>
  <c r="CP14" s="1"/>
  <c r="CZ14"/>
  <c r="DA14" s="1"/>
  <c r="BS14"/>
  <c r="BT14" s="1"/>
  <c r="CD14"/>
  <c r="CE14" s="1"/>
  <c r="BA69"/>
  <c r="AS69"/>
  <c r="BI69" s="1"/>
  <c r="EH16" i="4"/>
  <c r="AD40" i="2" l="1"/>
  <c r="P40"/>
  <c r="B41"/>
  <c r="I40"/>
  <c r="W40"/>
  <c r="C40"/>
  <c r="Q71"/>
  <c r="J71"/>
  <c r="AE71"/>
  <c r="X71"/>
  <c r="I56"/>
  <c r="W56"/>
  <c r="B57"/>
  <c r="AD56"/>
  <c r="P56"/>
  <c r="C56"/>
  <c r="I9"/>
  <c r="W9"/>
  <c r="C9"/>
  <c r="B10"/>
  <c r="P9"/>
  <c r="AD9"/>
  <c r="W24"/>
  <c r="I24"/>
  <c r="C24"/>
  <c r="B25"/>
  <c r="P24"/>
  <c r="AD24"/>
  <c r="Q39"/>
  <c r="J39"/>
  <c r="X39"/>
  <c r="AE39"/>
  <c r="AD72"/>
  <c r="P72"/>
  <c r="I72"/>
  <c r="W72"/>
  <c r="C72"/>
  <c r="X82"/>
  <c r="J82"/>
  <c r="Q82"/>
  <c r="AE82"/>
  <c r="J55"/>
  <c r="X55"/>
  <c r="AE55"/>
  <c r="Q55"/>
  <c r="AE8"/>
  <c r="J8"/>
  <c r="Q8"/>
  <c r="X8"/>
  <c r="J23"/>
  <c r="Q23"/>
  <c r="X23"/>
  <c r="AE23"/>
  <c r="X72" l="1"/>
  <c r="J72"/>
  <c r="AE72"/>
  <c r="Q72"/>
  <c r="J24"/>
  <c r="Q24"/>
  <c r="X24"/>
  <c r="AE24"/>
  <c r="Q9"/>
  <c r="X9"/>
  <c r="AE9"/>
  <c r="J9"/>
  <c r="AD57"/>
  <c r="P57"/>
  <c r="C57"/>
  <c r="B58"/>
  <c r="I57"/>
  <c r="W57"/>
  <c r="AD41"/>
  <c r="I41"/>
  <c r="W41"/>
  <c r="P41"/>
  <c r="C41"/>
  <c r="B42"/>
  <c r="AD25"/>
  <c r="P25"/>
  <c r="I25"/>
  <c r="W25"/>
  <c r="C25"/>
  <c r="B26"/>
  <c r="I10"/>
  <c r="P10"/>
  <c r="C10"/>
  <c r="B11"/>
  <c r="W10"/>
  <c r="AD10"/>
  <c r="J56"/>
  <c r="AE56"/>
  <c r="X56"/>
  <c r="Q56"/>
  <c r="AE40"/>
  <c r="J40"/>
  <c r="X40"/>
  <c r="Q40"/>
  <c r="Q10" l="1"/>
  <c r="J10"/>
  <c r="AE10"/>
  <c r="X10"/>
  <c r="AE25"/>
  <c r="Q25"/>
  <c r="J25"/>
  <c r="X25"/>
  <c r="Q41"/>
  <c r="J41"/>
  <c r="AE41"/>
  <c r="X41"/>
  <c r="J57"/>
  <c r="X57"/>
  <c r="AE57"/>
  <c r="Q57"/>
  <c r="W11"/>
  <c r="I11"/>
  <c r="C11"/>
  <c r="B12"/>
  <c r="AD11"/>
  <c r="P11"/>
  <c r="P26"/>
  <c r="I26"/>
  <c r="C26"/>
  <c r="B27"/>
  <c r="W26"/>
  <c r="AD26"/>
  <c r="AD42"/>
  <c r="W42"/>
  <c r="B43"/>
  <c r="C42"/>
  <c r="I42"/>
  <c r="P42"/>
  <c r="I58"/>
  <c r="P58"/>
  <c r="AD58"/>
  <c r="W58"/>
  <c r="C58"/>
  <c r="B59"/>
  <c r="X58" l="1"/>
  <c r="Q58"/>
  <c r="AE58"/>
  <c r="J58"/>
  <c r="W43"/>
  <c r="AD43"/>
  <c r="C43"/>
  <c r="B44"/>
  <c r="P43"/>
  <c r="I43"/>
  <c r="J26"/>
  <c r="X26"/>
  <c r="AE26"/>
  <c r="Q26"/>
  <c r="J11"/>
  <c r="X11"/>
  <c r="AE11"/>
  <c r="Q11"/>
  <c r="P59"/>
  <c r="W59"/>
  <c r="C59"/>
  <c r="B60"/>
  <c r="AD59"/>
  <c r="I59"/>
  <c r="AE42"/>
  <c r="J42"/>
  <c r="X42"/>
  <c r="Q42"/>
  <c r="W27"/>
  <c r="I27"/>
  <c r="C27"/>
  <c r="B28"/>
  <c r="AD27"/>
  <c r="P27"/>
  <c r="P12"/>
  <c r="W12"/>
  <c r="B13"/>
  <c r="I12"/>
  <c r="AD12"/>
  <c r="C12"/>
  <c r="Q12" l="1"/>
  <c r="AE12"/>
  <c r="X12"/>
  <c r="J12"/>
  <c r="AD13"/>
  <c r="P13"/>
  <c r="C13"/>
  <c r="I13"/>
  <c r="W13"/>
  <c r="B14"/>
  <c r="Q27"/>
  <c r="X27"/>
  <c r="AE27"/>
  <c r="J27"/>
  <c r="AE59"/>
  <c r="J59"/>
  <c r="X59"/>
  <c r="Q59"/>
  <c r="AE43"/>
  <c r="X43"/>
  <c r="Q43"/>
  <c r="J43"/>
  <c r="W28"/>
  <c r="P28"/>
  <c r="C28"/>
  <c r="B29"/>
  <c r="I28"/>
  <c r="AD28"/>
  <c r="AD60"/>
  <c r="P60"/>
  <c r="I60"/>
  <c r="B61"/>
  <c r="W60"/>
  <c r="C60"/>
  <c r="W44"/>
  <c r="AD44"/>
  <c r="B45"/>
  <c r="I44"/>
  <c r="C44"/>
  <c r="P44"/>
  <c r="Q44" l="1"/>
  <c r="X44"/>
  <c r="AE44"/>
  <c r="J44"/>
  <c r="AD45"/>
  <c r="P45"/>
  <c r="C45"/>
  <c r="I45"/>
  <c r="W45"/>
  <c r="B46"/>
  <c r="AE28"/>
  <c r="Q28"/>
  <c r="J28"/>
  <c r="X28"/>
  <c r="Q13"/>
  <c r="J13"/>
  <c r="AE13"/>
  <c r="X13"/>
  <c r="X60"/>
  <c r="Q60"/>
  <c r="J60"/>
  <c r="AE60"/>
  <c r="W61"/>
  <c r="P61"/>
  <c r="C61"/>
  <c r="B62"/>
  <c r="AD61"/>
  <c r="I61"/>
  <c r="P29"/>
  <c r="W29"/>
  <c r="I29"/>
  <c r="C29"/>
  <c r="AD29"/>
  <c r="B30"/>
  <c r="AD14"/>
  <c r="P14"/>
  <c r="B15"/>
  <c r="I14"/>
  <c r="W14"/>
  <c r="C14"/>
  <c r="P15" l="1"/>
  <c r="W15"/>
  <c r="C15"/>
  <c r="I15"/>
  <c r="AD15"/>
  <c r="B16"/>
  <c r="J61"/>
  <c r="AE61"/>
  <c r="X61"/>
  <c r="Q61"/>
  <c r="Q45"/>
  <c r="AE45"/>
  <c r="J45"/>
  <c r="X45"/>
  <c r="J14"/>
  <c r="AE14"/>
  <c r="X14"/>
  <c r="Q14"/>
  <c r="I30"/>
  <c r="W30"/>
  <c r="C30"/>
  <c r="B31"/>
  <c r="P30"/>
  <c r="AD30"/>
  <c r="AE29"/>
  <c r="X29"/>
  <c r="Q29"/>
  <c r="J29"/>
  <c r="P62"/>
  <c r="AD62"/>
  <c r="W62"/>
  <c r="C62"/>
  <c r="I62"/>
  <c r="I46"/>
  <c r="W46"/>
  <c r="B47"/>
  <c r="AD46"/>
  <c r="C46"/>
  <c r="P46"/>
  <c r="AD47" l="1"/>
  <c r="P47"/>
  <c r="I47"/>
  <c r="C47"/>
  <c r="W47"/>
  <c r="Q30"/>
  <c r="X30"/>
  <c r="J30"/>
  <c r="AE30"/>
  <c r="Q15"/>
  <c r="AE15"/>
  <c r="J15"/>
  <c r="X15"/>
  <c r="AE46"/>
  <c r="J46"/>
  <c r="Q46"/>
  <c r="X46"/>
  <c r="AE62"/>
  <c r="J62"/>
  <c r="X62"/>
  <c r="Q62"/>
  <c r="AD31"/>
  <c r="W31"/>
  <c r="P31"/>
  <c r="C31"/>
  <c r="B32"/>
  <c r="I31"/>
  <c r="AD16"/>
  <c r="W16"/>
  <c r="C16"/>
  <c r="B17"/>
  <c r="I16"/>
  <c r="P16"/>
  <c r="AD17" l="1"/>
  <c r="I17"/>
  <c r="P17"/>
  <c r="W17"/>
  <c r="C17"/>
  <c r="Q31"/>
  <c r="X31"/>
  <c r="J31"/>
  <c r="AE31"/>
  <c r="AE16"/>
  <c r="J16"/>
  <c r="X16"/>
  <c r="Q16"/>
  <c r="I32"/>
  <c r="P32"/>
  <c r="C32"/>
  <c r="AD32"/>
  <c r="W32"/>
  <c r="Q47"/>
  <c r="X47"/>
  <c r="J47"/>
  <c r="AE47"/>
  <c r="J17" l="1"/>
  <c r="Q17"/>
  <c r="AE17"/>
  <c r="X17"/>
  <c r="X32"/>
  <c r="AE32"/>
  <c r="J32"/>
  <c r="Q32"/>
</calcChain>
</file>

<file path=xl/sharedStrings.xml><?xml version="1.0" encoding="utf-8"?>
<sst xmlns="http://schemas.openxmlformats.org/spreadsheetml/2006/main" count="2186" uniqueCount="1079">
  <si>
    <t>魔法</t>
    <phoneticPr fontId="1" type="noConversion"/>
  </si>
  <si>
    <t>副本需求度</t>
    <phoneticPr fontId="1" type="noConversion"/>
  </si>
  <si>
    <t>说明：★越多表示能力越强，5星为满，0星最低。</t>
    <phoneticPr fontId="1" type="noConversion"/>
  </si>
  <si>
    <t>攻击距离</t>
    <phoneticPr fontId="1" type="noConversion"/>
  </si>
  <si>
    <t>近程</t>
    <phoneticPr fontId="1" type="noConversion"/>
  </si>
  <si>
    <t>防御战士</t>
  </si>
  <si>
    <t>武器战士</t>
  </si>
  <si>
    <t>强化1</t>
  </si>
  <si>
    <t>强化2</t>
  </si>
  <si>
    <t>强化3</t>
  </si>
  <si>
    <t>强化4</t>
  </si>
  <si>
    <t>强化5</t>
  </si>
  <si>
    <t>强化6</t>
  </si>
  <si>
    <t>强化7</t>
  </si>
  <si>
    <t>强化8</t>
  </si>
  <si>
    <t>强化9</t>
  </si>
  <si>
    <t>强化10</t>
  </si>
  <si>
    <t>强化11</t>
  </si>
  <si>
    <t>强化12</t>
  </si>
  <si>
    <t>装备品质等级及强化情况</t>
    <phoneticPr fontId="1" type="noConversion"/>
  </si>
  <si>
    <t>1级强化0</t>
  </si>
  <si>
    <t>1级强化1</t>
  </si>
  <si>
    <t>1级强化2</t>
  </si>
  <si>
    <t>1级强化3</t>
  </si>
  <si>
    <t>1级强化4</t>
  </si>
  <si>
    <t>1级强化5</t>
  </si>
  <si>
    <t>1级强化6</t>
  </si>
  <si>
    <t>1级强化7</t>
  </si>
  <si>
    <t>1级强化8</t>
  </si>
  <si>
    <t>1级强化9</t>
  </si>
  <si>
    <t>1级强化10</t>
  </si>
  <si>
    <t>1级强化11</t>
  </si>
  <si>
    <t>1级强化12</t>
  </si>
  <si>
    <t>15级强化0</t>
  </si>
  <si>
    <t>15级强化1</t>
  </si>
  <si>
    <t>15级强化2</t>
  </si>
  <si>
    <t>15级强化3</t>
  </si>
  <si>
    <t>15级强化4</t>
  </si>
  <si>
    <t>15级强化5</t>
  </si>
  <si>
    <t>15级强化6</t>
  </si>
  <si>
    <t>15级强化7</t>
  </si>
  <si>
    <t>15级强化8</t>
  </si>
  <si>
    <t>15级强化9</t>
  </si>
  <si>
    <t>15级强化10</t>
  </si>
  <si>
    <t>15级强化11</t>
  </si>
  <si>
    <t>15级强化12</t>
  </si>
  <si>
    <t>30级强化0</t>
  </si>
  <si>
    <t>30级强化1</t>
  </si>
  <si>
    <t>30级强化2</t>
  </si>
  <si>
    <t>30级强化3</t>
  </si>
  <si>
    <t>30级强化4</t>
  </si>
  <si>
    <t>30级强化5</t>
  </si>
  <si>
    <t>30级强化6</t>
  </si>
  <si>
    <t>30级强化7</t>
  </si>
  <si>
    <t>30级强化8</t>
  </si>
  <si>
    <t>30级强化9</t>
  </si>
  <si>
    <t>30级强化10</t>
  </si>
  <si>
    <t>30级强化11</t>
  </si>
  <si>
    <t>30级强化12</t>
  </si>
  <si>
    <t>45级强化0</t>
  </si>
  <si>
    <t>45级强化1</t>
  </si>
  <si>
    <t>45级强化2</t>
  </si>
  <si>
    <t>45级强化3</t>
  </si>
  <si>
    <t>45级强化4</t>
  </si>
  <si>
    <t>45级强化5</t>
  </si>
  <si>
    <t>45级强化6</t>
  </si>
  <si>
    <t>45级强化7</t>
  </si>
  <si>
    <t>45级强化8</t>
  </si>
  <si>
    <t>45级强化9</t>
  </si>
  <si>
    <t>45级强化10</t>
  </si>
  <si>
    <t>45级强化11</t>
  </si>
  <si>
    <t>45级强化12</t>
  </si>
  <si>
    <t>60级强化0</t>
  </si>
  <si>
    <t>60级强化1</t>
  </si>
  <si>
    <t>60级强化2</t>
  </si>
  <si>
    <t>60级强化3</t>
  </si>
  <si>
    <t>60级强化4</t>
  </si>
  <si>
    <t>60级强化5</t>
  </si>
  <si>
    <t>60级强化6</t>
  </si>
  <si>
    <t>60级强化7</t>
  </si>
  <si>
    <t>60级强化8</t>
  </si>
  <si>
    <t>60级强化9</t>
  </si>
  <si>
    <t>60级强化10</t>
  </si>
  <si>
    <t>60级强化11</t>
  </si>
  <si>
    <t>60级强化12</t>
  </si>
  <si>
    <t>70级强化0</t>
  </si>
  <si>
    <t>70级强化1</t>
  </si>
  <si>
    <t>70级强化2</t>
  </si>
  <si>
    <t>70级强化3</t>
  </si>
  <si>
    <t>70级强化4</t>
  </si>
  <si>
    <t>70级强化5</t>
  </si>
  <si>
    <t>70级强化6</t>
  </si>
  <si>
    <t>70级强化7</t>
  </si>
  <si>
    <t>70级强化8</t>
  </si>
  <si>
    <t>70级强化9</t>
  </si>
  <si>
    <t>70级强化10</t>
  </si>
  <si>
    <t>70级强化11</t>
  </si>
  <si>
    <t>70级强化12</t>
  </si>
  <si>
    <t>80级强化0</t>
  </si>
  <si>
    <t>80级强化1</t>
  </si>
  <si>
    <t>80级强化2</t>
  </si>
  <si>
    <t>80级强化3</t>
  </si>
  <si>
    <t>80级强化4</t>
  </si>
  <si>
    <t>80级强化5</t>
  </si>
  <si>
    <t>80级强化6</t>
  </si>
  <si>
    <t>80级强化7</t>
  </si>
  <si>
    <t>80级强化8</t>
  </si>
  <si>
    <t>80级强化9</t>
  </si>
  <si>
    <t>80级强化10</t>
  </si>
  <si>
    <t>80级强化11</t>
  </si>
  <si>
    <t>80级强化12</t>
  </si>
  <si>
    <t>HP增长比例</t>
    <phoneticPr fontId="1" type="noConversion"/>
  </si>
  <si>
    <t>附加HP</t>
  </si>
  <si>
    <t>附加MP</t>
  </si>
  <si>
    <t>附加物理防御</t>
  </si>
  <si>
    <t>附加魔法防御</t>
  </si>
  <si>
    <t>附加攻击</t>
  </si>
  <si>
    <t>等级</t>
    <phoneticPr fontId="1" type="noConversion"/>
  </si>
  <si>
    <t>裸体物理防御</t>
    <phoneticPr fontId="1" type="noConversion"/>
  </si>
  <si>
    <t>裸体魔法防御</t>
    <phoneticPr fontId="1" type="noConversion"/>
  </si>
  <si>
    <t>裸体攻击</t>
    <phoneticPr fontId="1" type="noConversion"/>
  </si>
  <si>
    <t>物理伤害战力</t>
    <phoneticPr fontId="1" type="noConversion"/>
  </si>
  <si>
    <t>法术伤害战力</t>
    <phoneticPr fontId="1" type="noConversion"/>
  </si>
  <si>
    <t>法师</t>
    <phoneticPr fontId="1" type="noConversion"/>
  </si>
  <si>
    <t>牧师</t>
    <phoneticPr fontId="1" type="noConversion"/>
  </si>
  <si>
    <t>武器战士</t>
    <phoneticPr fontId="1" type="noConversion"/>
  </si>
  <si>
    <t>猎人</t>
    <phoneticPr fontId="1" type="noConversion"/>
  </si>
  <si>
    <t>MP值</t>
    <phoneticPr fontId="1" type="noConversion"/>
  </si>
  <si>
    <t>物理防御</t>
    <phoneticPr fontId="1" type="noConversion"/>
  </si>
  <si>
    <t>魔法防御</t>
    <phoneticPr fontId="1" type="noConversion"/>
  </si>
  <si>
    <t>恢复能力</t>
    <phoneticPr fontId="1" type="noConversion"/>
  </si>
  <si>
    <t>输出能力</t>
    <phoneticPr fontId="1" type="noConversion"/>
  </si>
  <si>
    <t>PK能力</t>
    <phoneticPr fontId="1" type="noConversion"/>
  </si>
  <si>
    <t>刷怪练级速度</t>
    <phoneticPr fontId="1" type="noConversion"/>
  </si>
  <si>
    <t>主要伤害类型</t>
    <phoneticPr fontId="1" type="noConversion"/>
  </si>
  <si>
    <t>★★★★★</t>
    <phoneticPr fontId="1" type="noConversion"/>
  </si>
  <si>
    <t>★</t>
    <phoneticPr fontId="1" type="noConversion"/>
  </si>
  <si>
    <t>★★★★</t>
    <phoneticPr fontId="1" type="noConversion"/>
  </si>
  <si>
    <t>★★</t>
    <phoneticPr fontId="1" type="noConversion"/>
  </si>
  <si>
    <t>物理</t>
    <phoneticPr fontId="1" type="noConversion"/>
  </si>
  <si>
    <t>★★★</t>
    <phoneticPr fontId="1" type="noConversion"/>
  </si>
  <si>
    <t>远程</t>
    <phoneticPr fontId="1" type="noConversion"/>
  </si>
  <si>
    <t>防御战士</t>
    <phoneticPr fontId="1" type="noConversion"/>
  </si>
  <si>
    <t>强化0生命值</t>
    <phoneticPr fontId="1" type="noConversion"/>
  </si>
  <si>
    <t>强化12生命值</t>
    <phoneticPr fontId="1" type="noConversion"/>
  </si>
  <si>
    <t>预期效果</t>
    <phoneticPr fontId="1" type="noConversion"/>
  </si>
  <si>
    <t>强化0</t>
    <phoneticPr fontId="1" type="noConversion"/>
  </si>
  <si>
    <t>强化0</t>
    <phoneticPr fontId="1" type="noConversion"/>
  </si>
  <si>
    <t>装备占比例</t>
    <phoneticPr fontId="1" type="noConversion"/>
  </si>
  <si>
    <t>裸体所占比例</t>
    <phoneticPr fontId="1" type="noConversion"/>
  </si>
  <si>
    <t>此级总能力倍数</t>
    <phoneticPr fontId="1" type="noConversion"/>
  </si>
  <si>
    <t>相应部分增长倍数</t>
    <phoneticPr fontId="1" type="noConversion"/>
  </si>
  <si>
    <t>1级</t>
    <phoneticPr fontId="1" type="noConversion"/>
  </si>
  <si>
    <t>15级</t>
    <phoneticPr fontId="1" type="noConversion"/>
  </si>
  <si>
    <t>30级</t>
    <phoneticPr fontId="1" type="noConversion"/>
  </si>
  <si>
    <t>45级</t>
    <phoneticPr fontId="1" type="noConversion"/>
  </si>
  <si>
    <t>60级</t>
    <phoneticPr fontId="1" type="noConversion"/>
  </si>
  <si>
    <t>70级</t>
    <phoneticPr fontId="1" type="noConversion"/>
  </si>
  <si>
    <t>80级</t>
    <phoneticPr fontId="1" type="noConversion"/>
  </si>
  <si>
    <t>占比例</t>
    <phoneticPr fontId="1" type="noConversion"/>
  </si>
  <si>
    <t>技能占比例</t>
    <phoneticPr fontId="1" type="noConversion"/>
  </si>
  <si>
    <t>15级</t>
    <phoneticPr fontId="1" type="noConversion"/>
  </si>
  <si>
    <t>30级</t>
    <phoneticPr fontId="1" type="noConversion"/>
  </si>
  <si>
    <t>45级</t>
    <phoneticPr fontId="1" type="noConversion"/>
  </si>
  <si>
    <t>60级</t>
    <phoneticPr fontId="1" type="noConversion"/>
  </si>
  <si>
    <t>70级</t>
    <phoneticPr fontId="1" type="noConversion"/>
  </si>
  <si>
    <t>80级</t>
    <phoneticPr fontId="1" type="noConversion"/>
  </si>
  <si>
    <t>项链</t>
    <phoneticPr fontId="1" type="noConversion"/>
  </si>
  <si>
    <t>戒指</t>
    <phoneticPr fontId="1" type="noConversion"/>
  </si>
  <si>
    <t>披风</t>
    <phoneticPr fontId="1" type="noConversion"/>
  </si>
  <si>
    <t>武器</t>
    <phoneticPr fontId="1" type="noConversion"/>
  </si>
  <si>
    <t>盾牌</t>
    <phoneticPr fontId="1" type="noConversion"/>
  </si>
  <si>
    <t>头部</t>
    <phoneticPr fontId="1" type="noConversion"/>
  </si>
  <si>
    <t>手臂</t>
    <phoneticPr fontId="1" type="noConversion"/>
  </si>
  <si>
    <t>衣服</t>
    <phoneticPr fontId="1" type="noConversion"/>
  </si>
  <si>
    <t>裤子</t>
    <phoneticPr fontId="1" type="noConversion"/>
  </si>
  <si>
    <t>腿甲</t>
    <phoneticPr fontId="1" type="noConversion"/>
  </si>
  <si>
    <t>攻击力比例</t>
    <phoneticPr fontId="1" type="noConversion"/>
  </si>
  <si>
    <t>物理受伤比例</t>
    <phoneticPr fontId="1" type="noConversion"/>
  </si>
  <si>
    <t>魔法受伤比例</t>
    <phoneticPr fontId="1" type="noConversion"/>
  </si>
  <si>
    <t>附加HP验算</t>
    <phoneticPr fontId="1" type="noConversion"/>
  </si>
  <si>
    <t>附加MP验算</t>
    <phoneticPr fontId="1" type="noConversion"/>
  </si>
  <si>
    <t>附加物理防御验算</t>
    <phoneticPr fontId="1" type="noConversion"/>
  </si>
  <si>
    <t>附加魔法防御验算</t>
    <phoneticPr fontId="1" type="noConversion"/>
  </si>
  <si>
    <t xml:space="preserve">附加攻击验算 </t>
    <phoneticPr fontId="1" type="noConversion"/>
  </si>
  <si>
    <t>防御增长比例</t>
    <phoneticPr fontId="1" type="noConversion"/>
  </si>
  <si>
    <t>攻击增长比例</t>
    <phoneticPr fontId="1" type="noConversion"/>
  </si>
  <si>
    <t>表1(总情况表)</t>
    <phoneticPr fontId="1" type="noConversion"/>
  </si>
  <si>
    <t>表3（战斗力对比表)</t>
    <phoneticPr fontId="1" type="noConversion"/>
  </si>
  <si>
    <t>强化0攻击力</t>
  </si>
  <si>
    <t>强化12攻击力</t>
  </si>
  <si>
    <t>等级</t>
    <phoneticPr fontId="1" type="noConversion"/>
  </si>
  <si>
    <t>技能点数</t>
    <phoneticPr fontId="1" type="noConversion"/>
  </si>
  <si>
    <t>成长时间预期</t>
    <phoneticPr fontId="1" type="noConversion"/>
  </si>
  <si>
    <t>任务总经验</t>
    <phoneticPr fontId="1" type="noConversion"/>
  </si>
  <si>
    <t>杀怪只数</t>
    <phoneticPr fontId="1" type="noConversion"/>
  </si>
  <si>
    <t>到本级天数</t>
    <phoneticPr fontId="1" type="noConversion"/>
  </si>
  <si>
    <t>单只怪物经验</t>
    <phoneticPr fontId="1" type="noConversion"/>
  </si>
  <si>
    <t>杀怪获得经验</t>
    <phoneticPr fontId="1" type="noConversion"/>
  </si>
  <si>
    <t>活动经验</t>
    <phoneticPr fontId="1" type="noConversion"/>
  </si>
  <si>
    <t>打怪经验比例</t>
    <phoneticPr fontId="1" type="noConversion"/>
  </si>
  <si>
    <t>初始杀怪只数</t>
    <phoneticPr fontId="1" type="noConversion"/>
  </si>
  <si>
    <t>30天（1个月）</t>
    <phoneticPr fontId="1" type="noConversion"/>
  </si>
  <si>
    <t>第一层天赋</t>
    <phoneticPr fontId="1" type="noConversion"/>
  </si>
  <si>
    <t>第二层天赋</t>
    <phoneticPr fontId="1" type="noConversion"/>
  </si>
  <si>
    <t>第三层天赋</t>
    <phoneticPr fontId="1" type="noConversion"/>
  </si>
  <si>
    <t>第四层天赋</t>
    <phoneticPr fontId="1" type="noConversion"/>
  </si>
  <si>
    <t>第五层天赋</t>
    <phoneticPr fontId="1" type="noConversion"/>
  </si>
  <si>
    <t>第六层天赋</t>
    <phoneticPr fontId="1" type="noConversion"/>
  </si>
  <si>
    <t>起始等级</t>
    <phoneticPr fontId="1" type="noConversion"/>
  </si>
  <si>
    <t>降低受伤百分比</t>
  </si>
  <si>
    <t>增加躲闪等级</t>
  </si>
  <si>
    <t>增加生命值</t>
  </si>
  <si>
    <t>每阶段技能点总改变</t>
  </si>
  <si>
    <t>增加生命值</t>
    <phoneticPr fontId="1" type="noConversion"/>
  </si>
  <si>
    <t>增加魔法值</t>
    <phoneticPr fontId="1" type="noConversion"/>
  </si>
  <si>
    <t>增加物理防御值</t>
    <phoneticPr fontId="1" type="noConversion"/>
  </si>
  <si>
    <t>增加魔法防御值</t>
    <phoneticPr fontId="1" type="noConversion"/>
  </si>
  <si>
    <t>增加攻击力</t>
    <phoneticPr fontId="1" type="noConversion"/>
  </si>
  <si>
    <t>增加暴击等级</t>
    <phoneticPr fontId="1" type="noConversion"/>
  </si>
  <si>
    <t>增加命中等级</t>
    <phoneticPr fontId="1" type="noConversion"/>
  </si>
  <si>
    <t>学习等级</t>
    <phoneticPr fontId="1" type="noConversion"/>
  </si>
  <si>
    <t>技能一伤害</t>
  </si>
  <si>
    <t>技能二伤害</t>
  </si>
  <si>
    <t>技能三伤害</t>
  </si>
  <si>
    <t>技能四伤害</t>
  </si>
  <si>
    <t>技能五伤害</t>
  </si>
  <si>
    <t>技能六伤害</t>
  </si>
  <si>
    <t>技能七伤害</t>
  </si>
  <si>
    <t>技能八伤害</t>
  </si>
  <si>
    <t>学习等级</t>
    <phoneticPr fontId="1" type="noConversion"/>
  </si>
  <si>
    <t>强化5总能力</t>
    <phoneticPr fontId="1" type="noConversion"/>
  </si>
  <si>
    <t>11-20</t>
    <phoneticPr fontId="1" type="noConversion"/>
  </si>
  <si>
    <t>21-30</t>
    <phoneticPr fontId="1" type="noConversion"/>
  </si>
  <si>
    <t>31-45</t>
    <phoneticPr fontId="1" type="noConversion"/>
  </si>
  <si>
    <t>46-60</t>
    <phoneticPr fontId="1" type="noConversion"/>
  </si>
  <si>
    <t>61-70</t>
    <phoneticPr fontId="1" type="noConversion"/>
  </si>
  <si>
    <t>71-80</t>
    <phoneticPr fontId="1" type="noConversion"/>
  </si>
  <si>
    <t xml:space="preserve"> </t>
    <phoneticPr fontId="1" type="noConversion"/>
  </si>
  <si>
    <t>11-29</t>
    <phoneticPr fontId="1" type="noConversion"/>
  </si>
  <si>
    <t>30-44</t>
    <phoneticPr fontId="1" type="noConversion"/>
  </si>
  <si>
    <t>45-59</t>
    <phoneticPr fontId="1" type="noConversion"/>
  </si>
  <si>
    <t>60-69</t>
    <phoneticPr fontId="1" type="noConversion"/>
  </si>
  <si>
    <t>70-79</t>
    <phoneticPr fontId="1" type="noConversion"/>
  </si>
  <si>
    <t>第一层</t>
    <phoneticPr fontId="1" type="noConversion"/>
  </si>
  <si>
    <t>第二层</t>
    <phoneticPr fontId="1" type="noConversion"/>
  </si>
  <si>
    <t>第三层</t>
    <phoneticPr fontId="1" type="noConversion"/>
  </si>
  <si>
    <t>第四层</t>
    <phoneticPr fontId="1" type="noConversion"/>
  </si>
  <si>
    <t>第五层</t>
    <phoneticPr fontId="1" type="noConversion"/>
  </si>
  <si>
    <t>第六层</t>
    <phoneticPr fontId="1" type="noConversion"/>
  </si>
  <si>
    <t>等级</t>
    <phoneticPr fontId="1" type="noConversion"/>
  </si>
  <si>
    <t>80级时最大能力提升比</t>
    <phoneticPr fontId="1" type="noConversion"/>
  </si>
  <si>
    <t>套装总件数</t>
    <phoneticPr fontId="1" type="noConversion"/>
  </si>
  <si>
    <t>每件装备最大孔数</t>
    <phoneticPr fontId="1" type="noConversion"/>
  </si>
  <si>
    <t>宝石等级</t>
    <phoneticPr fontId="1" type="noConversion"/>
  </si>
  <si>
    <t>最低镶嵌装备等级</t>
    <phoneticPr fontId="1" type="noConversion"/>
  </si>
  <si>
    <t>宝石附加等级</t>
    <phoneticPr fontId="1" type="noConversion"/>
  </si>
  <si>
    <t>等级段</t>
    <phoneticPr fontId="1" type="noConversion"/>
  </si>
  <si>
    <t>全孔总附加值</t>
    <phoneticPr fontId="1" type="noConversion"/>
  </si>
  <si>
    <t>反推得系数值</t>
    <phoneticPr fontId="1" type="noConversion"/>
  </si>
  <si>
    <t>等级</t>
    <phoneticPr fontId="1" type="noConversion"/>
  </si>
  <si>
    <t>0-&gt;1</t>
  </si>
  <si>
    <t>1-&gt;2</t>
  </si>
  <si>
    <t>2-&gt;3</t>
  </si>
  <si>
    <t>3-&gt;4</t>
  </si>
  <si>
    <t>4-&gt;5</t>
  </si>
  <si>
    <t>5-&gt;6</t>
  </si>
  <si>
    <t>6-&gt;7</t>
  </si>
  <si>
    <t>7-&gt;8</t>
  </si>
  <si>
    <t>8-&gt;9</t>
  </si>
  <si>
    <t>9-&gt;10</t>
  </si>
  <si>
    <t>10-&gt;11</t>
    <phoneticPr fontId="1" type="noConversion"/>
  </si>
  <si>
    <t>11-&gt;12</t>
    <phoneticPr fontId="1" type="noConversion"/>
  </si>
  <si>
    <t>升到当前品质总数</t>
    <phoneticPr fontId="3" type="noConversion"/>
  </si>
  <si>
    <t>属性名</t>
    <phoneticPr fontId="3" type="noConversion"/>
  </si>
  <si>
    <t>公式</t>
    <phoneticPr fontId="3" type="noConversion"/>
  </si>
  <si>
    <t>公式详解</t>
    <phoneticPr fontId="3" type="noConversion"/>
  </si>
  <si>
    <t>宝石附加暴击等级</t>
    <phoneticPr fontId="3" type="noConversion"/>
  </si>
  <si>
    <t>宝石附加命中等级</t>
  </si>
  <si>
    <t>宝石附加躲闪等级</t>
  </si>
  <si>
    <t>总附加生命值</t>
  </si>
  <si>
    <t>总附加魔法值</t>
  </si>
  <si>
    <t>装备附加魔法值</t>
  </si>
  <si>
    <t>天赋点附加暴击等级</t>
    <phoneticPr fontId="3" type="noConversion"/>
  </si>
  <si>
    <t>天赋点附加命中等级</t>
  </si>
  <si>
    <t>天赋点附加躲闪等级</t>
  </si>
  <si>
    <t>宝石附加生命值</t>
  </si>
  <si>
    <t>天赋点附加生命值</t>
  </si>
  <si>
    <t>宝石附加魔法值</t>
  </si>
  <si>
    <t>天赋点附加魔法值</t>
  </si>
  <si>
    <t>总附加生命值百分比</t>
  </si>
  <si>
    <t>天赋点附加生命值百分比</t>
  </si>
  <si>
    <t>总附加魔法值百分比</t>
  </si>
  <si>
    <t>天赋点附加魔法值百分比</t>
  </si>
  <si>
    <t>总附加暴击等级</t>
    <phoneticPr fontId="1" type="noConversion"/>
  </si>
  <si>
    <t>总附加命中等级</t>
  </si>
  <si>
    <t>总附加躲闪等级</t>
  </si>
  <si>
    <t>总附加魔法防御值</t>
  </si>
  <si>
    <t>天赋点附加魔法防御值</t>
  </si>
  <si>
    <t>总附加物理防御值</t>
  </si>
  <si>
    <t>天赋点附加物理防御值</t>
  </si>
  <si>
    <t>属性点附加魔法值</t>
  </si>
  <si>
    <t>总附加魔法防御值百分比</t>
  </si>
  <si>
    <t>天赋点附加魔法防御值百分比</t>
  </si>
  <si>
    <t>总附加物理防御值百分比</t>
  </si>
  <si>
    <t>天赋点附加物理防御值百分比</t>
  </si>
  <si>
    <t>装备附加魔法防御值</t>
  </si>
  <si>
    <t>宝石附加魔法防御值</t>
  </si>
  <si>
    <t>属性点附加魔法防御值</t>
  </si>
  <si>
    <t>装备附加物理防御值</t>
  </si>
  <si>
    <t>宝石附加物理防御值</t>
  </si>
  <si>
    <t>属性点附加物理防御值</t>
  </si>
  <si>
    <t>总附加降低受伤百分比</t>
  </si>
  <si>
    <t>天赋点附加降低受伤百分比</t>
  </si>
  <si>
    <t>总附加暴击率</t>
  </si>
  <si>
    <t>天赋点附加暴击率</t>
  </si>
  <si>
    <t>总附加命中率</t>
  </si>
  <si>
    <t>天赋点附加命中率</t>
  </si>
  <si>
    <t>总附加躲闪率</t>
  </si>
  <si>
    <t>天赋点附加躲闪率</t>
  </si>
  <si>
    <t>总暴击率</t>
    <phoneticPr fontId="3" type="noConversion"/>
  </si>
  <si>
    <t>命暴躲等级系数</t>
    <phoneticPr fontId="3" type="noConversion"/>
  </si>
  <si>
    <t>参数1(k1)</t>
  </si>
  <si>
    <t>参数2(k2)</t>
  </si>
  <si>
    <t>参数3(k3)</t>
  </si>
  <si>
    <t>参数4(k4)</t>
  </si>
  <si>
    <t>参数5(k5)</t>
  </si>
  <si>
    <t>k1+k2+k3+k4+k5</t>
  </si>
  <si>
    <t>k1+k2+k3/k4</t>
    <phoneticPr fontId="3" type="noConversion"/>
  </si>
  <si>
    <t>总躲闪率</t>
  </si>
  <si>
    <t>总生命值</t>
    <phoneticPr fontId="3" type="noConversion"/>
  </si>
  <si>
    <t>(k1+k2)*(1+k3)</t>
    <phoneticPr fontId="3" type="noConversion"/>
  </si>
  <si>
    <t>总魔法值</t>
  </si>
  <si>
    <t>总魔法防御值</t>
  </si>
  <si>
    <t>总物理防御值</t>
  </si>
  <si>
    <t>人物自身命中率</t>
  </si>
  <si>
    <t>人物自身暴击率</t>
  </si>
  <si>
    <t>人物自身躲闪率</t>
  </si>
  <si>
    <t>人物自身生命值</t>
  </si>
  <si>
    <t>人物自身魔法值</t>
  </si>
  <si>
    <t>人物自身魔法防御值</t>
  </si>
  <si>
    <t>人物自身物理防御值</t>
  </si>
  <si>
    <t>总物理防御值</t>
    <phoneticPr fontId="3" type="noConversion"/>
  </si>
  <si>
    <t>人物自身物理防御值</t>
    <phoneticPr fontId="3" type="noConversion"/>
  </si>
  <si>
    <t>总命中率</t>
    <phoneticPr fontId="3" type="noConversion"/>
  </si>
  <si>
    <t>物理受伤值</t>
    <phoneticPr fontId="3" type="noConversion"/>
  </si>
  <si>
    <t>k1*k2</t>
    <phoneticPr fontId="3" type="noConversion"/>
  </si>
  <si>
    <t>魔法受伤值</t>
  </si>
  <si>
    <t>总受伤值</t>
    <phoneticPr fontId="3" type="noConversion"/>
  </si>
  <si>
    <t>(k1+k2)*k3</t>
    <phoneticPr fontId="3" type="noConversion"/>
  </si>
  <si>
    <t>暴击系数(暴击为0.5，不暴击为0）</t>
    <phoneticPr fontId="3" type="noConversion"/>
  </si>
  <si>
    <t>杀单只怪物时间（秒）</t>
    <phoneticPr fontId="1" type="noConversion"/>
  </si>
  <si>
    <t>升本级时间（小时）</t>
    <phoneticPr fontId="1" type="noConversion"/>
  </si>
  <si>
    <t>21-30级杀单只怪收益</t>
    <phoneticPr fontId="1" type="noConversion"/>
  </si>
  <si>
    <t>31-40级杀单只怪收益</t>
    <phoneticPr fontId="1" type="noConversion"/>
  </si>
  <si>
    <t>41-50级杀单只怪收益</t>
    <phoneticPr fontId="1" type="noConversion"/>
  </si>
  <si>
    <t>61-70级杀单只怪收益</t>
    <phoneticPr fontId="1" type="noConversion"/>
  </si>
  <si>
    <t>71-80级杀单只怪收益</t>
    <phoneticPr fontId="1" type="noConversion"/>
  </si>
  <si>
    <t>到本级总收益</t>
    <phoneticPr fontId="1" type="noConversion"/>
  </si>
  <si>
    <t>单只怪收益</t>
    <phoneticPr fontId="1" type="noConversion"/>
  </si>
  <si>
    <t>单个任务收益</t>
    <phoneticPr fontId="1" type="noConversion"/>
  </si>
  <si>
    <t>10-20级杀单只怪收益</t>
    <phoneticPr fontId="1" type="noConversion"/>
  </si>
  <si>
    <t>51-60级杀单只怪收益</t>
    <phoneticPr fontId="1" type="noConversion"/>
  </si>
  <si>
    <t>90天（3个月）</t>
    <phoneticPr fontId="1" type="noConversion"/>
  </si>
  <si>
    <t>打怪收入/任务收入</t>
    <phoneticPr fontId="1" type="noConversion"/>
  </si>
  <si>
    <t>受伤比</t>
    <phoneticPr fontId="1" type="noConversion"/>
  </si>
  <si>
    <t>(k1/k2)/(1+k3)</t>
    <phoneticPr fontId="3" type="noConversion"/>
  </si>
  <si>
    <t>实际装备附加防御值</t>
    <phoneticPr fontId="1" type="noConversion"/>
  </si>
  <si>
    <t xml:space="preserve">附加攻击验算 </t>
    <phoneticPr fontId="1" type="noConversion"/>
  </si>
  <si>
    <t>每属性点对总能力提升比例</t>
    <phoneticPr fontId="1" type="noConversion"/>
  </si>
  <si>
    <t>每等级给予属性点数</t>
    <phoneticPr fontId="1" type="noConversion"/>
  </si>
  <si>
    <t>全部属性点80级时能力提升比例</t>
    <phoneticPr fontId="1" type="noConversion"/>
  </si>
  <si>
    <t>15-29</t>
    <phoneticPr fontId="1" type="noConversion"/>
  </si>
  <si>
    <t>1-14</t>
    <phoneticPr fontId="1" type="noConversion"/>
  </si>
  <si>
    <t>实际能力</t>
    <phoneticPr fontId="1" type="noConversion"/>
  </si>
  <si>
    <t>属性点参考能力</t>
    <phoneticPr fontId="1" type="noConversion"/>
  </si>
  <si>
    <t>属性点参考提升</t>
    <phoneticPr fontId="1" type="noConversion"/>
  </si>
  <si>
    <t>属性点实际提升</t>
    <phoneticPr fontId="1" type="noConversion"/>
  </si>
  <si>
    <t>总实际提升</t>
    <phoneticPr fontId="1" type="noConversion"/>
  </si>
  <si>
    <t>MP值</t>
    <phoneticPr fontId="1" type="noConversion"/>
  </si>
  <si>
    <t>攻击力</t>
    <phoneticPr fontId="1" type="noConversion"/>
  </si>
  <si>
    <t>物理防御值</t>
    <phoneticPr fontId="1" type="noConversion"/>
  </si>
  <si>
    <t>魔法防御值</t>
    <phoneticPr fontId="1" type="noConversion"/>
  </si>
  <si>
    <t>天赋属性点提升倍数</t>
    <phoneticPr fontId="1" type="noConversion"/>
  </si>
  <si>
    <t>攻击力强化型怪物</t>
  </si>
  <si>
    <t>物理防御强化型怪物</t>
  </si>
  <si>
    <t>魔法防御强化型怪物</t>
  </si>
  <si>
    <t>物理防御强化型怪物</t>
    <phoneticPr fontId="1" type="noConversion"/>
  </si>
  <si>
    <t>牧师</t>
    <phoneticPr fontId="1" type="noConversion"/>
  </si>
  <si>
    <t>标准杀怪时间（秒）</t>
    <phoneticPr fontId="1" type="noConversion"/>
  </si>
  <si>
    <t>加入天赋属性点影响后能力</t>
    <phoneticPr fontId="1" type="noConversion"/>
  </si>
  <si>
    <t>杀怪时间(秒)</t>
    <phoneticPr fontId="1" type="noConversion"/>
  </si>
  <si>
    <t>经验值</t>
    <phoneticPr fontId="1" type="noConversion"/>
  </si>
  <si>
    <t>精英怪奖励系数</t>
    <phoneticPr fontId="1" type="noConversion"/>
  </si>
  <si>
    <t>队员二(输出)</t>
    <phoneticPr fontId="1" type="noConversion"/>
  </si>
  <si>
    <t>队员一(坦克)</t>
    <phoneticPr fontId="1" type="noConversion"/>
  </si>
  <si>
    <t>队员三(治疗)</t>
    <phoneticPr fontId="1" type="noConversion"/>
  </si>
  <si>
    <t>攻击力强化型怪物</t>
    <phoneticPr fontId="1" type="noConversion"/>
  </si>
  <si>
    <t>物理防御强化型怪物</t>
    <phoneticPr fontId="1" type="noConversion"/>
  </si>
  <si>
    <t>魔法防御强化型怪物</t>
    <phoneticPr fontId="1" type="noConversion"/>
  </si>
  <si>
    <t>普通怪能力表</t>
    <phoneticPr fontId="1" type="noConversion"/>
  </si>
  <si>
    <t>野外精英怪能力表</t>
    <phoneticPr fontId="1" type="noConversion"/>
  </si>
  <si>
    <t>队员一</t>
    <phoneticPr fontId="1" type="noConversion"/>
  </si>
  <si>
    <t>队员二</t>
    <phoneticPr fontId="1" type="noConversion"/>
  </si>
  <si>
    <t>队员三</t>
    <phoneticPr fontId="1" type="noConversion"/>
  </si>
  <si>
    <t>队员四</t>
    <phoneticPr fontId="1" type="noConversion"/>
  </si>
  <si>
    <t>队员五</t>
    <phoneticPr fontId="1" type="noConversion"/>
  </si>
  <si>
    <t>副本精英怪能力表</t>
    <phoneticPr fontId="1" type="noConversion"/>
  </si>
  <si>
    <t>五人小组配置</t>
    <phoneticPr fontId="1" type="noConversion"/>
  </si>
  <si>
    <t>世界级BOSS怪能力表</t>
    <phoneticPr fontId="1" type="noConversion"/>
  </si>
  <si>
    <t>击杀队伍人数</t>
    <phoneticPr fontId="1" type="noConversion"/>
  </si>
  <si>
    <t>成功几率</t>
    <phoneticPr fontId="3" type="noConversion"/>
  </si>
  <si>
    <t>期望升级次数</t>
    <phoneticPr fontId="3" type="noConversion"/>
  </si>
  <si>
    <t>相对上一阶段杀怪倍数</t>
    <phoneticPr fontId="1" type="noConversion"/>
  </si>
  <si>
    <t>10-&gt;11</t>
    <phoneticPr fontId="1" type="noConversion"/>
  </si>
  <si>
    <t>11-&gt;12</t>
    <phoneticPr fontId="1" type="noConversion"/>
  </si>
  <si>
    <t>加强符增加</t>
    <phoneticPr fontId="1" type="noConversion"/>
  </si>
  <si>
    <t>对应装备</t>
    <phoneticPr fontId="1" type="noConversion"/>
  </si>
  <si>
    <t>保护/加强效率</t>
    <phoneticPr fontId="1" type="noConversion"/>
  </si>
  <si>
    <r>
      <t xml:space="preserve">怪物类型         </t>
    </r>
    <r>
      <rPr>
        <b/>
        <sz val="11"/>
        <color rgb="FF0000FF"/>
        <rFont val="宋体"/>
        <family val="3"/>
        <charset val="134"/>
        <scheme val="minor"/>
      </rPr>
      <t>（点击可拉选）</t>
    </r>
    <phoneticPr fontId="1" type="noConversion"/>
  </si>
  <si>
    <r>
      <t>三人小组配置</t>
    </r>
    <r>
      <rPr>
        <b/>
        <sz val="10"/>
        <color rgb="FF0000FF"/>
        <rFont val="宋体"/>
        <family val="3"/>
        <charset val="134"/>
        <scheme val="minor"/>
      </rPr>
      <t>（点击可拉选）</t>
    </r>
    <phoneticPr fontId="1" type="noConversion"/>
  </si>
  <si>
    <t>本级日常收益</t>
    <phoneticPr fontId="1" type="noConversion"/>
  </si>
  <si>
    <t>日常起始等级</t>
    <phoneticPr fontId="1" type="noConversion"/>
  </si>
  <si>
    <t>本级总收益</t>
    <phoneticPr fontId="1" type="noConversion"/>
  </si>
  <si>
    <t>本级经历天数</t>
    <phoneticPr fontId="1" type="noConversion"/>
  </si>
  <si>
    <t>日常奖励(每天)</t>
    <phoneticPr fontId="1" type="noConversion"/>
  </si>
  <si>
    <t>到本级总耗费</t>
    <phoneticPr fontId="1" type="noConversion"/>
  </si>
  <si>
    <t>到本级总结余</t>
    <phoneticPr fontId="1" type="noConversion"/>
  </si>
  <si>
    <t>装备修理</t>
    <phoneticPr fontId="1" type="noConversion"/>
  </si>
  <si>
    <t>技能学习</t>
    <phoneticPr fontId="1" type="noConversion"/>
  </si>
  <si>
    <t>装备强化</t>
    <phoneticPr fontId="1" type="noConversion"/>
  </si>
  <si>
    <t>本级耗费</t>
    <phoneticPr fontId="1" type="noConversion"/>
  </si>
  <si>
    <t>技能一费用</t>
    <phoneticPr fontId="1" type="noConversion"/>
  </si>
  <si>
    <t>技能二费用</t>
    <phoneticPr fontId="1" type="noConversion"/>
  </si>
  <si>
    <t>技能三费用</t>
    <phoneticPr fontId="1" type="noConversion"/>
  </si>
  <si>
    <t>技能四费用</t>
    <phoneticPr fontId="1" type="noConversion"/>
  </si>
  <si>
    <t>技能五费用</t>
    <phoneticPr fontId="1" type="noConversion"/>
  </si>
  <si>
    <t>技能六费用</t>
    <phoneticPr fontId="1" type="noConversion"/>
  </si>
  <si>
    <t>技能七费用</t>
    <phoneticPr fontId="1" type="noConversion"/>
  </si>
  <si>
    <t>技能八费用</t>
    <phoneticPr fontId="1" type="noConversion"/>
  </si>
  <si>
    <t>15级装备</t>
    <phoneticPr fontId="1" type="noConversion"/>
  </si>
  <si>
    <t>30级装备</t>
    <phoneticPr fontId="1" type="noConversion"/>
  </si>
  <si>
    <t>45级装备</t>
    <phoneticPr fontId="1" type="noConversion"/>
  </si>
  <si>
    <t>60级装备</t>
    <phoneticPr fontId="1" type="noConversion"/>
  </si>
  <si>
    <t>70级装备</t>
    <phoneticPr fontId="1" type="noConversion"/>
  </si>
  <si>
    <t>80级装备</t>
    <phoneticPr fontId="1" type="noConversion"/>
  </si>
  <si>
    <t>杀一只怪时间（秒）</t>
    <phoneticPr fontId="1" type="noConversion"/>
  </si>
  <si>
    <t>单件装备耐久上限</t>
    <phoneticPr fontId="1" type="noConversion"/>
  </si>
  <si>
    <t>维修装备时间（小时）</t>
  </si>
  <si>
    <t>装备耐久计算</t>
    <phoneticPr fontId="1" type="noConversion"/>
  </si>
  <si>
    <t>装备等级</t>
    <phoneticPr fontId="1" type="noConversion"/>
  </si>
  <si>
    <t>期望加保次数</t>
    <phoneticPr fontId="3" type="noConversion"/>
  </si>
  <si>
    <t>无</t>
    <phoneticPr fontId="1" type="noConversion"/>
  </si>
  <si>
    <t>到当前品质总数</t>
    <phoneticPr fontId="3" type="noConversion"/>
  </si>
  <si>
    <t>杀怪总数</t>
    <phoneticPr fontId="1" type="noConversion"/>
  </si>
  <si>
    <t>碎片合成数</t>
    <phoneticPr fontId="1" type="noConversion"/>
  </si>
  <si>
    <t>碎片爆率</t>
    <phoneticPr fontId="1" type="noConversion"/>
  </si>
  <si>
    <t>调节</t>
    <phoneticPr fontId="1" type="noConversion"/>
  </si>
  <si>
    <t>期望宝石自给率</t>
    <phoneticPr fontId="1" type="noConversion"/>
  </si>
  <si>
    <t>等级</t>
    <phoneticPr fontId="1" type="noConversion"/>
  </si>
  <si>
    <t>爆率</t>
    <phoneticPr fontId="1" type="noConversion"/>
  </si>
  <si>
    <t>宝石系</t>
    <phoneticPr fontId="1" type="noConversion"/>
  </si>
  <si>
    <t>对应装备</t>
    <phoneticPr fontId="1" type="noConversion"/>
  </si>
  <si>
    <t>15级装备</t>
    <phoneticPr fontId="1" type="noConversion"/>
  </si>
  <si>
    <t>30级装备</t>
    <phoneticPr fontId="1" type="noConversion"/>
  </si>
  <si>
    <t>45级装备</t>
    <phoneticPr fontId="1" type="noConversion"/>
  </si>
  <si>
    <t>60级装备</t>
    <phoneticPr fontId="1" type="noConversion"/>
  </si>
  <si>
    <t>70级装备</t>
    <phoneticPr fontId="1" type="noConversion"/>
  </si>
  <si>
    <t>药水系</t>
    <phoneticPr fontId="1" type="noConversion"/>
  </si>
  <si>
    <t>期望遇险间隔(秒)</t>
    <phoneticPr fontId="1" type="noConversion"/>
  </si>
  <si>
    <t>杀怪时间</t>
    <phoneticPr fontId="1" type="noConversion"/>
  </si>
  <si>
    <t>配方表</t>
    <phoneticPr fontId="1" type="noConversion"/>
  </si>
  <si>
    <t>一级生命块</t>
  </si>
  <si>
    <t>一级魔力块</t>
  </si>
  <si>
    <t>一级急效块</t>
  </si>
  <si>
    <t>二级生命块</t>
  </si>
  <si>
    <t>二级魔力块</t>
  </si>
  <si>
    <t>二级急效块</t>
  </si>
  <si>
    <t>三级生命块</t>
  </si>
  <si>
    <t>三级魔力块</t>
  </si>
  <si>
    <t>三级急效块</t>
  </si>
  <si>
    <t>四级生命块</t>
  </si>
  <si>
    <t>四级魔力块</t>
  </si>
  <si>
    <t>四级急效块</t>
  </si>
  <si>
    <t>五级生命块</t>
  </si>
  <si>
    <t>五级魔力块</t>
  </si>
  <si>
    <t>五级急效块</t>
  </si>
  <si>
    <t>一级</t>
    <phoneticPr fontId="1" type="noConversion"/>
  </si>
  <si>
    <t>二级</t>
    <phoneticPr fontId="1" type="noConversion"/>
  </si>
  <si>
    <t>三级</t>
    <phoneticPr fontId="1" type="noConversion"/>
  </si>
  <si>
    <t>四级</t>
    <phoneticPr fontId="1" type="noConversion"/>
  </si>
  <si>
    <t>五级</t>
    <phoneticPr fontId="1" type="noConversion"/>
  </si>
  <si>
    <t>材料等级</t>
    <phoneticPr fontId="1" type="noConversion"/>
  </si>
  <si>
    <r>
      <t>一级生命</t>
    </r>
    <r>
      <rPr>
        <sz val="11"/>
        <color rgb="FF0000FF"/>
        <rFont val="宋体"/>
        <family val="3"/>
        <charset val="134"/>
        <scheme val="minor"/>
      </rPr>
      <t>(急）</t>
    </r>
    <phoneticPr fontId="1" type="noConversion"/>
  </si>
  <si>
    <r>
      <t>一级魔力</t>
    </r>
    <r>
      <rPr>
        <sz val="11"/>
        <color rgb="FF0000FF"/>
        <rFont val="宋体"/>
        <family val="3"/>
        <charset val="134"/>
        <scheme val="minor"/>
      </rPr>
      <t>(急)</t>
    </r>
    <phoneticPr fontId="1" type="noConversion"/>
  </si>
  <si>
    <r>
      <t>一级双效</t>
    </r>
    <r>
      <rPr>
        <sz val="11"/>
        <color rgb="FF0000FF"/>
        <rFont val="宋体"/>
        <family val="3"/>
        <charset val="134"/>
        <scheme val="minor"/>
      </rPr>
      <t>(急)</t>
    </r>
    <phoneticPr fontId="1" type="noConversion"/>
  </si>
  <si>
    <r>
      <t>一级生命</t>
    </r>
    <r>
      <rPr>
        <sz val="11"/>
        <color rgb="FFC00000"/>
        <rFont val="宋体"/>
        <family val="3"/>
        <charset val="134"/>
        <scheme val="minor"/>
      </rPr>
      <t>(缓）</t>
    </r>
    <phoneticPr fontId="1" type="noConversion"/>
  </si>
  <si>
    <r>
      <t>一级魔力</t>
    </r>
    <r>
      <rPr>
        <sz val="11"/>
        <color rgb="FFC00000"/>
        <rFont val="宋体"/>
        <family val="3"/>
        <charset val="134"/>
        <scheme val="minor"/>
      </rPr>
      <t>(缓)</t>
    </r>
    <phoneticPr fontId="1" type="noConversion"/>
  </si>
  <si>
    <r>
      <t>一级双效</t>
    </r>
    <r>
      <rPr>
        <sz val="11"/>
        <color rgb="FFC00000"/>
        <rFont val="宋体"/>
        <family val="3"/>
        <charset val="134"/>
        <scheme val="minor"/>
      </rPr>
      <t>(缓)</t>
    </r>
    <phoneticPr fontId="1" type="noConversion"/>
  </si>
  <si>
    <r>
      <t>二级生命</t>
    </r>
    <r>
      <rPr>
        <sz val="11"/>
        <color rgb="FF0000FF"/>
        <rFont val="宋体"/>
        <family val="3"/>
        <charset val="134"/>
        <scheme val="minor"/>
      </rPr>
      <t>(急）</t>
    </r>
    <phoneticPr fontId="1" type="noConversion"/>
  </si>
  <si>
    <r>
      <t>二级魔力</t>
    </r>
    <r>
      <rPr>
        <sz val="11"/>
        <color rgb="FF0000FF"/>
        <rFont val="宋体"/>
        <family val="3"/>
        <charset val="134"/>
        <scheme val="minor"/>
      </rPr>
      <t>(急)</t>
    </r>
    <phoneticPr fontId="1" type="noConversion"/>
  </si>
  <si>
    <r>
      <t>二</t>
    </r>
    <r>
      <rPr>
        <sz val="11"/>
        <color theme="1"/>
        <rFont val="宋体"/>
        <family val="2"/>
        <charset val="134"/>
        <scheme val="minor"/>
      </rPr>
      <t>级双效</t>
    </r>
    <r>
      <rPr>
        <sz val="11"/>
        <color rgb="FF0000FF"/>
        <rFont val="宋体"/>
        <family val="3"/>
        <charset val="134"/>
        <scheme val="minor"/>
      </rPr>
      <t>(急)</t>
    </r>
    <phoneticPr fontId="1" type="noConversion"/>
  </si>
  <si>
    <r>
      <t>二级生命</t>
    </r>
    <r>
      <rPr>
        <sz val="11"/>
        <color rgb="FFC00000"/>
        <rFont val="宋体"/>
        <family val="3"/>
        <charset val="134"/>
        <scheme val="minor"/>
      </rPr>
      <t>(缓）</t>
    </r>
    <phoneticPr fontId="1" type="noConversion"/>
  </si>
  <si>
    <r>
      <t>二级魔力</t>
    </r>
    <r>
      <rPr>
        <sz val="11"/>
        <color rgb="FFC00000"/>
        <rFont val="宋体"/>
        <family val="3"/>
        <charset val="134"/>
        <scheme val="minor"/>
      </rPr>
      <t>(缓)</t>
    </r>
    <phoneticPr fontId="1" type="noConversion"/>
  </si>
  <si>
    <r>
      <t>二级双效</t>
    </r>
    <r>
      <rPr>
        <sz val="11"/>
        <color rgb="FFC00000"/>
        <rFont val="宋体"/>
        <family val="3"/>
        <charset val="134"/>
        <scheme val="minor"/>
      </rPr>
      <t>(缓)</t>
    </r>
    <phoneticPr fontId="1" type="noConversion"/>
  </si>
  <si>
    <r>
      <t>三级生命</t>
    </r>
    <r>
      <rPr>
        <sz val="11"/>
        <color rgb="FF0000FF"/>
        <rFont val="宋体"/>
        <family val="3"/>
        <charset val="134"/>
        <scheme val="minor"/>
      </rPr>
      <t>(急）</t>
    </r>
    <phoneticPr fontId="1" type="noConversion"/>
  </si>
  <si>
    <r>
      <t>三级魔力</t>
    </r>
    <r>
      <rPr>
        <sz val="11"/>
        <color rgb="FF0000FF"/>
        <rFont val="宋体"/>
        <family val="3"/>
        <charset val="134"/>
        <scheme val="minor"/>
      </rPr>
      <t>(急)</t>
    </r>
    <phoneticPr fontId="1" type="noConversion"/>
  </si>
  <si>
    <r>
      <t>三级双效</t>
    </r>
    <r>
      <rPr>
        <sz val="11"/>
        <color rgb="FF0000FF"/>
        <rFont val="宋体"/>
        <family val="3"/>
        <charset val="134"/>
        <scheme val="minor"/>
      </rPr>
      <t>(急)</t>
    </r>
    <phoneticPr fontId="1" type="noConversion"/>
  </si>
  <si>
    <r>
      <t>三级生命</t>
    </r>
    <r>
      <rPr>
        <sz val="11"/>
        <color rgb="FFC00000"/>
        <rFont val="宋体"/>
        <family val="3"/>
        <charset val="134"/>
        <scheme val="minor"/>
      </rPr>
      <t>(缓）</t>
    </r>
    <phoneticPr fontId="1" type="noConversion"/>
  </si>
  <si>
    <r>
      <t>三级魔力</t>
    </r>
    <r>
      <rPr>
        <sz val="11"/>
        <color rgb="FFC00000"/>
        <rFont val="宋体"/>
        <family val="3"/>
        <charset val="134"/>
        <scheme val="minor"/>
      </rPr>
      <t>(缓)</t>
    </r>
    <phoneticPr fontId="1" type="noConversion"/>
  </si>
  <si>
    <r>
      <t>三级双效</t>
    </r>
    <r>
      <rPr>
        <sz val="11"/>
        <color rgb="FFC00000"/>
        <rFont val="宋体"/>
        <family val="3"/>
        <charset val="134"/>
        <scheme val="minor"/>
      </rPr>
      <t>(缓)</t>
    </r>
    <phoneticPr fontId="1" type="noConversion"/>
  </si>
  <si>
    <r>
      <t>四级生命</t>
    </r>
    <r>
      <rPr>
        <sz val="11"/>
        <color rgb="FF0000FF"/>
        <rFont val="宋体"/>
        <family val="3"/>
        <charset val="134"/>
        <scheme val="minor"/>
      </rPr>
      <t>(急）</t>
    </r>
    <phoneticPr fontId="1" type="noConversion"/>
  </si>
  <si>
    <r>
      <t>四级魔力</t>
    </r>
    <r>
      <rPr>
        <sz val="11"/>
        <color rgb="FF0000FF"/>
        <rFont val="宋体"/>
        <family val="3"/>
        <charset val="134"/>
        <scheme val="minor"/>
      </rPr>
      <t>(急)</t>
    </r>
    <phoneticPr fontId="1" type="noConversion"/>
  </si>
  <si>
    <r>
      <t>四级双效</t>
    </r>
    <r>
      <rPr>
        <sz val="11"/>
        <color rgb="FF0000FF"/>
        <rFont val="宋体"/>
        <family val="3"/>
        <charset val="134"/>
        <scheme val="minor"/>
      </rPr>
      <t>(急)</t>
    </r>
    <phoneticPr fontId="1" type="noConversion"/>
  </si>
  <si>
    <r>
      <t>四级生命</t>
    </r>
    <r>
      <rPr>
        <sz val="11"/>
        <color rgb="FFC00000"/>
        <rFont val="宋体"/>
        <family val="3"/>
        <charset val="134"/>
        <scheme val="minor"/>
      </rPr>
      <t>(缓）</t>
    </r>
    <phoneticPr fontId="1" type="noConversion"/>
  </si>
  <si>
    <r>
      <t>四级魔力</t>
    </r>
    <r>
      <rPr>
        <sz val="11"/>
        <color rgb="FFC00000"/>
        <rFont val="宋体"/>
        <family val="3"/>
        <charset val="134"/>
        <scheme val="minor"/>
      </rPr>
      <t>(缓)</t>
    </r>
    <phoneticPr fontId="1" type="noConversion"/>
  </si>
  <si>
    <r>
      <t>四级双效</t>
    </r>
    <r>
      <rPr>
        <sz val="11"/>
        <color rgb="FFC00000"/>
        <rFont val="宋体"/>
        <family val="3"/>
        <charset val="134"/>
        <scheme val="minor"/>
      </rPr>
      <t>(缓)</t>
    </r>
    <phoneticPr fontId="1" type="noConversion"/>
  </si>
  <si>
    <r>
      <t>五级生命</t>
    </r>
    <r>
      <rPr>
        <sz val="11"/>
        <color rgb="FF0000FF"/>
        <rFont val="宋体"/>
        <family val="3"/>
        <charset val="134"/>
        <scheme val="minor"/>
      </rPr>
      <t>(急）</t>
    </r>
    <phoneticPr fontId="1" type="noConversion"/>
  </si>
  <si>
    <r>
      <t>五级魔力</t>
    </r>
    <r>
      <rPr>
        <sz val="11"/>
        <color rgb="FF0000FF"/>
        <rFont val="宋体"/>
        <family val="3"/>
        <charset val="134"/>
        <scheme val="minor"/>
      </rPr>
      <t>(急)</t>
    </r>
    <phoneticPr fontId="1" type="noConversion"/>
  </si>
  <si>
    <r>
      <t>五级双效</t>
    </r>
    <r>
      <rPr>
        <sz val="11"/>
        <color rgb="FF0000FF"/>
        <rFont val="宋体"/>
        <family val="3"/>
        <charset val="134"/>
        <scheme val="minor"/>
      </rPr>
      <t>(急)</t>
    </r>
    <phoneticPr fontId="1" type="noConversion"/>
  </si>
  <si>
    <r>
      <t>五级生命</t>
    </r>
    <r>
      <rPr>
        <sz val="11"/>
        <color rgb="FFC00000"/>
        <rFont val="宋体"/>
        <family val="3"/>
        <charset val="134"/>
        <scheme val="minor"/>
      </rPr>
      <t>(缓）</t>
    </r>
    <phoneticPr fontId="1" type="noConversion"/>
  </si>
  <si>
    <r>
      <t>五级魔力</t>
    </r>
    <r>
      <rPr>
        <sz val="11"/>
        <color rgb="FFC00000"/>
        <rFont val="宋体"/>
        <family val="3"/>
        <charset val="134"/>
        <scheme val="minor"/>
      </rPr>
      <t>(缓)</t>
    </r>
    <phoneticPr fontId="1" type="noConversion"/>
  </si>
  <si>
    <r>
      <t>五级双效</t>
    </r>
    <r>
      <rPr>
        <sz val="11"/>
        <color rgb="FFC00000"/>
        <rFont val="宋体"/>
        <family val="3"/>
        <charset val="134"/>
        <scheme val="minor"/>
      </rPr>
      <t>(缓)</t>
    </r>
    <phoneticPr fontId="1" type="noConversion"/>
  </si>
  <si>
    <t>六级</t>
    <phoneticPr fontId="1" type="noConversion"/>
  </si>
  <si>
    <t>红宝石碎片</t>
    <phoneticPr fontId="1" type="noConversion"/>
  </si>
  <si>
    <t>蓝宝石碎片</t>
    <phoneticPr fontId="1" type="noConversion"/>
  </si>
  <si>
    <t>黄宝石碎片</t>
    <phoneticPr fontId="1" type="noConversion"/>
  </si>
  <si>
    <t>绿宝石碎片</t>
    <phoneticPr fontId="1" type="noConversion"/>
  </si>
  <si>
    <t>紫宝石碎片</t>
    <phoneticPr fontId="1" type="noConversion"/>
  </si>
  <si>
    <t>一级红宝石</t>
    <phoneticPr fontId="1" type="noConversion"/>
  </si>
  <si>
    <t>一级蓝宝石</t>
    <phoneticPr fontId="1" type="noConversion"/>
  </si>
  <si>
    <t>一级黄宝石</t>
    <phoneticPr fontId="1" type="noConversion"/>
  </si>
  <si>
    <t>一级绿宝石</t>
    <phoneticPr fontId="1" type="noConversion"/>
  </si>
  <si>
    <t>一级紫宝石</t>
    <phoneticPr fontId="1" type="noConversion"/>
  </si>
  <si>
    <t>猫眼石碎片</t>
    <phoneticPr fontId="1" type="noConversion"/>
  </si>
  <si>
    <t>玛瑙碎片</t>
    <phoneticPr fontId="1" type="noConversion"/>
  </si>
  <si>
    <t>一级祖母绿</t>
    <phoneticPr fontId="1" type="noConversion"/>
  </si>
  <si>
    <t>祖母绿碎片</t>
    <phoneticPr fontId="1" type="noConversion"/>
  </si>
  <si>
    <t>一级猫眼石</t>
    <phoneticPr fontId="1" type="noConversion"/>
  </si>
  <si>
    <t>一级玛瑙</t>
    <phoneticPr fontId="1" type="noConversion"/>
  </si>
  <si>
    <t>宝石等级</t>
    <phoneticPr fontId="1" type="noConversion"/>
  </si>
  <si>
    <t>碎片爆率</t>
    <phoneticPr fontId="1" type="noConversion"/>
  </si>
  <si>
    <t>区间杀怪总数</t>
    <phoneticPr fontId="1" type="noConversion"/>
  </si>
  <si>
    <t>装备系</t>
    <phoneticPr fontId="1" type="noConversion"/>
  </si>
  <si>
    <t>期望拥有比例</t>
    <phoneticPr fontId="1" type="noConversion"/>
  </si>
  <si>
    <t>材料等级</t>
    <phoneticPr fontId="1" type="noConversion"/>
  </si>
  <si>
    <t>80级装备</t>
    <phoneticPr fontId="1" type="noConversion"/>
  </si>
  <si>
    <t>30级装备</t>
    <phoneticPr fontId="1" type="noConversion"/>
  </si>
  <si>
    <t>45级装备</t>
    <phoneticPr fontId="1" type="noConversion"/>
  </si>
  <si>
    <t>60级装备</t>
    <phoneticPr fontId="1" type="noConversion"/>
  </si>
  <si>
    <t>70级装备</t>
    <phoneticPr fontId="1" type="noConversion"/>
  </si>
  <si>
    <t>15级装备</t>
    <phoneticPr fontId="1" type="noConversion"/>
  </si>
  <si>
    <t>10-15</t>
    <phoneticPr fontId="1" type="noConversion"/>
  </si>
  <si>
    <t>一级材料</t>
    <phoneticPr fontId="1" type="noConversion"/>
  </si>
  <si>
    <t>二级材料</t>
    <phoneticPr fontId="1" type="noConversion"/>
  </si>
  <si>
    <t>三级材料</t>
    <phoneticPr fontId="1" type="noConversion"/>
  </si>
  <si>
    <t>四级材料</t>
    <phoneticPr fontId="1" type="noConversion"/>
  </si>
  <si>
    <t>五级材料</t>
    <phoneticPr fontId="1" type="noConversion"/>
  </si>
  <si>
    <t>六级材料</t>
    <phoneticPr fontId="1" type="noConversion"/>
  </si>
  <si>
    <t>人物等级</t>
    <phoneticPr fontId="1" type="noConversion"/>
  </si>
  <si>
    <t>未设计</t>
    <phoneticPr fontId="1" type="noConversion"/>
  </si>
  <si>
    <t>最低镶嵌装备</t>
    <phoneticPr fontId="1" type="noConversion"/>
  </si>
  <si>
    <t>需碎片数</t>
    <phoneticPr fontId="1" type="noConversion"/>
  </si>
  <si>
    <t xml:space="preserve"> </t>
    <phoneticPr fontId="1" type="noConversion"/>
  </si>
  <si>
    <t>15级项链</t>
  </si>
  <si>
    <t>30级项链</t>
  </si>
  <si>
    <t>45级项链</t>
  </si>
  <si>
    <t>60级项链</t>
  </si>
  <si>
    <t>70级项链</t>
  </si>
  <si>
    <t>80级项链</t>
  </si>
  <si>
    <t>15级戒指</t>
  </si>
  <si>
    <t>30级戒指</t>
  </si>
  <si>
    <t>45级戒指</t>
  </si>
  <si>
    <t>60级戒指</t>
  </si>
  <si>
    <t>70级戒指</t>
  </si>
  <si>
    <t>80级戒指</t>
  </si>
  <si>
    <t>熟练度设计</t>
    <phoneticPr fontId="1" type="noConversion"/>
  </si>
  <si>
    <t>学徒</t>
    <phoneticPr fontId="1" type="noConversion"/>
  </si>
  <si>
    <t>初级</t>
    <phoneticPr fontId="1" type="noConversion"/>
  </si>
  <si>
    <t>中级</t>
    <phoneticPr fontId="1" type="noConversion"/>
  </si>
  <si>
    <t>高级</t>
    <phoneticPr fontId="1" type="noConversion"/>
  </si>
  <si>
    <t>大师</t>
    <phoneticPr fontId="1" type="noConversion"/>
  </si>
  <si>
    <t>巨匠</t>
    <phoneticPr fontId="1" type="noConversion"/>
  </si>
  <si>
    <t>熟练度要求</t>
    <phoneticPr fontId="1" type="noConversion"/>
  </si>
  <si>
    <t>对应宝石等级</t>
    <phoneticPr fontId="1" type="noConversion"/>
  </si>
  <si>
    <t>期望修炼比例</t>
    <phoneticPr fontId="1" type="noConversion"/>
  </si>
  <si>
    <t>对应装备等级</t>
    <phoneticPr fontId="1" type="noConversion"/>
  </si>
  <si>
    <t>对应药水等级</t>
    <phoneticPr fontId="1" type="noConversion"/>
  </si>
  <si>
    <t>对应等级阶段</t>
    <phoneticPr fontId="1" type="noConversion"/>
  </si>
  <si>
    <t>七级</t>
    <phoneticPr fontId="1" type="noConversion"/>
  </si>
  <si>
    <t>90级装备</t>
    <phoneticPr fontId="1" type="noConversion"/>
  </si>
  <si>
    <t>能力跨度</t>
    <phoneticPr fontId="1" type="noConversion"/>
  </si>
  <si>
    <t>每强化等级能力表</t>
    <phoneticPr fontId="1" type="noConversion"/>
  </si>
  <si>
    <t>攻击力表</t>
    <phoneticPr fontId="1" type="noConversion"/>
  </si>
  <si>
    <t>生命值表</t>
    <phoneticPr fontId="1" type="noConversion"/>
  </si>
  <si>
    <t>生命值比例</t>
    <phoneticPr fontId="1" type="noConversion"/>
  </si>
  <si>
    <t>生命值</t>
    <phoneticPr fontId="1" type="noConversion"/>
  </si>
  <si>
    <t>魔法值</t>
    <phoneticPr fontId="1" type="noConversion"/>
  </si>
  <si>
    <t>受伤比表</t>
    <phoneticPr fontId="1" type="noConversion"/>
  </si>
  <si>
    <t>实际受伤比</t>
    <phoneticPr fontId="1" type="noConversion"/>
  </si>
  <si>
    <t>实际攻击力比</t>
    <phoneticPr fontId="1" type="noConversion"/>
  </si>
  <si>
    <t>实际生命值比</t>
    <phoneticPr fontId="1" type="noConversion"/>
  </si>
  <si>
    <t>期望强化12对抗强化7人数</t>
    <phoneticPr fontId="1" type="noConversion"/>
  </si>
  <si>
    <t>战斗力总和</t>
    <phoneticPr fontId="1" type="noConversion"/>
  </si>
  <si>
    <t>分项战斗力</t>
    <phoneticPr fontId="1" type="noConversion"/>
  </si>
  <si>
    <t>表4（受伤值状况表)</t>
  </si>
  <si>
    <t>表6（攻击值状况表)</t>
  </si>
  <si>
    <t>表7(能力随强化提升情况)</t>
    <phoneticPr fontId="1" type="noConversion"/>
  </si>
  <si>
    <t>表8（战斗力换算表）</t>
    <phoneticPr fontId="1" type="noConversion"/>
  </si>
  <si>
    <t>武器战士物理受伤比</t>
    <phoneticPr fontId="1" type="noConversion"/>
  </si>
  <si>
    <t>武器战士魔法受伤比</t>
    <phoneticPr fontId="1" type="noConversion"/>
  </si>
  <si>
    <t>物理受伤系数</t>
    <phoneticPr fontId="1" type="noConversion"/>
  </si>
  <si>
    <t>物理受伤比</t>
    <phoneticPr fontId="1" type="noConversion"/>
  </si>
  <si>
    <t>魔法受伤系数</t>
    <phoneticPr fontId="1" type="noConversion"/>
  </si>
  <si>
    <t>魔法受伤比</t>
    <phoneticPr fontId="1" type="noConversion"/>
  </si>
  <si>
    <t>调节</t>
    <phoneticPr fontId="1" type="noConversion"/>
  </si>
  <si>
    <t>裸体生命值</t>
    <phoneticPr fontId="1" type="noConversion"/>
  </si>
  <si>
    <t>套装强化7总生命值</t>
    <phoneticPr fontId="1" type="noConversion"/>
  </si>
  <si>
    <t>装备占比例</t>
    <phoneticPr fontId="1" type="noConversion"/>
  </si>
  <si>
    <t>裸体所占比例</t>
    <phoneticPr fontId="1" type="noConversion"/>
  </si>
  <si>
    <t>此级总能力倍数</t>
    <phoneticPr fontId="1" type="noConversion"/>
  </si>
  <si>
    <t>相应部分增长倍数</t>
    <phoneticPr fontId="1" type="noConversion"/>
  </si>
  <si>
    <t>强化0</t>
    <phoneticPr fontId="1" type="noConversion"/>
  </si>
  <si>
    <t>套装强化7总防御值</t>
    <phoneticPr fontId="1" type="noConversion"/>
  </si>
  <si>
    <t>强化0装备附加生命值</t>
    <phoneticPr fontId="1" type="noConversion"/>
  </si>
  <si>
    <t>强化7装备附加生命值</t>
    <phoneticPr fontId="1" type="noConversion"/>
  </si>
  <si>
    <t>装备部分增长倍数</t>
    <phoneticPr fontId="1" type="noConversion"/>
  </si>
  <si>
    <t>强化0装备附加防御值</t>
    <phoneticPr fontId="1" type="noConversion"/>
  </si>
  <si>
    <t>强化7装备附加防御值</t>
    <phoneticPr fontId="1" type="noConversion"/>
  </si>
  <si>
    <t>裸体防御值</t>
    <phoneticPr fontId="1" type="noConversion"/>
  </si>
  <si>
    <t>表9(各职业各强化等级受伤比例表)</t>
    <phoneticPr fontId="1" type="noConversion"/>
  </si>
  <si>
    <t>表13(防御值受伤系数表)</t>
    <phoneticPr fontId="1" type="noConversion"/>
  </si>
  <si>
    <t>致死时间（秒）</t>
    <phoneticPr fontId="1" type="noConversion"/>
  </si>
  <si>
    <t>套装强化7总攻击力</t>
    <phoneticPr fontId="1" type="noConversion"/>
  </si>
  <si>
    <t>套装强化0攻击力</t>
    <phoneticPr fontId="1" type="noConversion"/>
  </si>
  <si>
    <t>裸体攻击力</t>
    <phoneticPr fontId="1" type="noConversion"/>
  </si>
  <si>
    <t>技能攻击力</t>
    <phoneticPr fontId="1" type="noConversion"/>
  </si>
  <si>
    <t>强化0总攻击力</t>
    <phoneticPr fontId="1" type="noConversion"/>
  </si>
  <si>
    <t>强化0总防御值</t>
    <phoneticPr fontId="1" type="noConversion"/>
  </si>
  <si>
    <t>强化0总生命值</t>
    <phoneticPr fontId="1" type="noConversion"/>
  </si>
  <si>
    <t>表16（部件能力百分比表）</t>
    <phoneticPr fontId="1" type="noConversion"/>
  </si>
  <si>
    <t>任务经验比例</t>
    <phoneticPr fontId="1" type="noConversion"/>
  </si>
  <si>
    <t>活动经验比例</t>
    <phoneticPr fontId="1" type="noConversion"/>
  </si>
  <si>
    <t>怪物只数涨幅</t>
    <phoneticPr fontId="1" type="noConversion"/>
  </si>
  <si>
    <t>31-45级</t>
    <phoneticPr fontId="1" type="noConversion"/>
  </si>
  <si>
    <t>46-55级</t>
    <phoneticPr fontId="1" type="noConversion"/>
  </si>
  <si>
    <t>56-70级</t>
    <phoneticPr fontId="1" type="noConversion"/>
  </si>
  <si>
    <t>71-80级</t>
    <phoneticPr fontId="1" type="noConversion"/>
  </si>
  <si>
    <t>1-20级</t>
    <phoneticPr fontId="1" type="noConversion"/>
  </si>
  <si>
    <t>21-30级</t>
    <phoneticPr fontId="1" type="noConversion"/>
  </si>
  <si>
    <t>31-50级</t>
    <phoneticPr fontId="1" type="noConversion"/>
  </si>
  <si>
    <t>51-80级</t>
    <phoneticPr fontId="1" type="noConversion"/>
  </si>
  <si>
    <t>杀怪时间（秒)</t>
    <phoneticPr fontId="1" type="noConversion"/>
  </si>
  <si>
    <t>到本级总经验</t>
    <phoneticPr fontId="1" type="noConversion"/>
  </si>
  <si>
    <t>任务个数</t>
    <phoneticPr fontId="1" type="noConversion"/>
  </si>
  <si>
    <t>初始任务经验</t>
    <phoneticPr fontId="1" type="noConversion"/>
  </si>
  <si>
    <t>任务经验涨幅</t>
    <phoneticPr fontId="1" type="noConversion"/>
  </si>
  <si>
    <t>10-80级</t>
    <phoneticPr fontId="1" type="noConversion"/>
  </si>
  <si>
    <t>1-9级</t>
    <phoneticPr fontId="1" type="noConversion"/>
  </si>
  <si>
    <t>等级</t>
    <phoneticPr fontId="1" type="noConversion"/>
  </si>
  <si>
    <t>任务经验</t>
    <phoneticPr fontId="1" type="noConversion"/>
  </si>
  <si>
    <t>升本级经验</t>
    <phoneticPr fontId="1" type="noConversion"/>
  </si>
  <si>
    <t>10-30级</t>
    <phoneticPr fontId="1" type="noConversion"/>
  </si>
  <si>
    <t>10级</t>
    <phoneticPr fontId="1" type="noConversion"/>
  </si>
  <si>
    <t>区间杀怪数</t>
    <phoneticPr fontId="1" type="noConversion"/>
  </si>
  <si>
    <t>前9级引导时间（分钟）</t>
    <phoneticPr fontId="1" type="noConversion"/>
  </si>
  <si>
    <t>初始怪物经验</t>
    <phoneticPr fontId="1" type="noConversion"/>
  </si>
  <si>
    <t>怪物经验涨幅</t>
    <phoneticPr fontId="1" type="noConversion"/>
  </si>
  <si>
    <t>10级起升级时间对杀怪时间比</t>
    <phoneticPr fontId="1" type="noConversion"/>
  </si>
  <si>
    <t>1天</t>
    <phoneticPr fontId="1" type="noConversion"/>
  </si>
  <si>
    <t>3天</t>
    <phoneticPr fontId="1" type="noConversion"/>
  </si>
  <si>
    <t>15天（半个月)</t>
    <phoneticPr fontId="1" type="noConversion"/>
  </si>
  <si>
    <t>60天（2个月）</t>
    <phoneticPr fontId="1" type="noConversion"/>
  </si>
  <si>
    <t>本级杀怪时间（分钟）</t>
    <phoneticPr fontId="1" type="noConversion"/>
  </si>
  <si>
    <t xml:space="preserve"> </t>
    <phoneticPr fontId="1" type="noConversion"/>
  </si>
  <si>
    <t>0.5小时</t>
    <phoneticPr fontId="1" type="noConversion"/>
  </si>
  <si>
    <t>1小时</t>
    <phoneticPr fontId="1" type="noConversion"/>
  </si>
  <si>
    <t>比例</t>
    <phoneticPr fontId="1" type="noConversion"/>
  </si>
  <si>
    <t>裸体生命值</t>
  </si>
  <si>
    <t>裸体魔法值</t>
  </si>
  <si>
    <t xml:space="preserve"> </t>
    <phoneticPr fontId="1" type="noConversion"/>
  </si>
  <si>
    <r>
      <t>勾选表示设计，不勾表示不设计，</t>
    </r>
    <r>
      <rPr>
        <b/>
        <sz val="11"/>
        <color rgb="FFFF0000"/>
        <rFont val="宋体"/>
        <family val="3"/>
        <charset val="134"/>
        <scheme val="minor"/>
      </rPr>
      <t>盾牌，武器</t>
    </r>
    <r>
      <rPr>
        <b/>
        <sz val="11"/>
        <color theme="1"/>
        <rFont val="宋体"/>
        <family val="3"/>
        <charset val="134"/>
        <scheme val="minor"/>
      </rPr>
      <t>，必须存在，不可选择。</t>
    </r>
    <phoneticPr fontId="1" type="noConversion"/>
  </si>
  <si>
    <t>魔法值比例</t>
    <phoneticPr fontId="1" type="noConversion"/>
  </si>
  <si>
    <t>附加HP验算</t>
    <phoneticPr fontId="1" type="noConversion"/>
  </si>
  <si>
    <t>附加MP验算</t>
    <phoneticPr fontId="1" type="noConversion"/>
  </si>
  <si>
    <t>对应装备</t>
    <phoneticPr fontId="1" type="noConversion"/>
  </si>
  <si>
    <t>增加魔法攻击力</t>
    <phoneticPr fontId="1" type="noConversion"/>
  </si>
  <si>
    <t>增加物理攻击力</t>
    <phoneticPr fontId="1" type="noConversion"/>
  </si>
  <si>
    <t>比例系数</t>
    <phoneticPr fontId="1" type="noConversion"/>
  </si>
  <si>
    <t>技能伤害值</t>
    <phoneticPr fontId="1" type="noConversion"/>
  </si>
  <si>
    <t>技能一</t>
    <phoneticPr fontId="1" type="noConversion"/>
  </si>
  <si>
    <t>技能二</t>
    <phoneticPr fontId="1" type="noConversion"/>
  </si>
  <si>
    <t>技能三</t>
    <phoneticPr fontId="1" type="noConversion"/>
  </si>
  <si>
    <t>技能四</t>
    <phoneticPr fontId="1" type="noConversion"/>
  </si>
  <si>
    <t>降低受伤百分比</t>
    <phoneticPr fontId="1" type="noConversion"/>
  </si>
  <si>
    <t>效果</t>
    <phoneticPr fontId="1" type="noConversion"/>
  </si>
  <si>
    <t>每等阶能力提升倍数</t>
    <phoneticPr fontId="1" type="noConversion"/>
  </si>
  <si>
    <t>等级阶段</t>
    <phoneticPr fontId="1" type="noConversion"/>
  </si>
  <si>
    <r>
      <t>天赋1</t>
    </r>
    <r>
      <rPr>
        <b/>
        <sz val="11"/>
        <color rgb="FF0000FF"/>
        <rFont val="宋体"/>
        <family val="3"/>
        <charset val="134"/>
        <scheme val="minor"/>
      </rPr>
      <t>（点击可拉选）</t>
    </r>
    <phoneticPr fontId="1" type="noConversion"/>
  </si>
  <si>
    <r>
      <t>天赋2</t>
    </r>
    <r>
      <rPr>
        <b/>
        <sz val="11"/>
        <color rgb="FF0000FF"/>
        <rFont val="宋体"/>
        <family val="3"/>
        <charset val="134"/>
        <scheme val="minor"/>
      </rPr>
      <t>（点击可拉选）</t>
    </r>
    <phoneticPr fontId="1" type="noConversion"/>
  </si>
  <si>
    <t>保护加强比率表</t>
    <phoneticPr fontId="1" type="noConversion"/>
  </si>
  <si>
    <t>15级防具</t>
  </si>
  <si>
    <t>30级防具</t>
  </si>
  <si>
    <t>45级防具</t>
  </si>
  <si>
    <t>60级防具</t>
  </si>
  <si>
    <t>70级防具</t>
  </si>
  <si>
    <t>仅用加强符</t>
    <phoneticPr fontId="1" type="noConversion"/>
  </si>
  <si>
    <t>15级武器</t>
  </si>
  <si>
    <t>30级武器</t>
  </si>
  <si>
    <t>45级武器</t>
  </si>
  <si>
    <t>60级武器</t>
  </si>
  <si>
    <t>70级武器</t>
  </si>
  <si>
    <t>期望自给宝石增强能力比</t>
    <phoneticPr fontId="1" type="noConversion"/>
  </si>
  <si>
    <t>30级后杀怪余血比例</t>
    <phoneticPr fontId="1" type="noConversion"/>
  </si>
  <si>
    <r>
      <t xml:space="preserve">怪物类型         </t>
    </r>
    <r>
      <rPr>
        <b/>
        <sz val="11"/>
        <color rgb="FF0000FF"/>
        <rFont val="宋体"/>
        <family val="3"/>
        <charset val="134"/>
        <scheme val="minor"/>
      </rPr>
      <t>（点击可拉选）</t>
    </r>
    <phoneticPr fontId="1" type="noConversion"/>
  </si>
  <si>
    <t>标准型怪物</t>
  </si>
  <si>
    <t>标准型怪物</t>
    <phoneticPr fontId="1" type="noConversion"/>
  </si>
  <si>
    <t>30-44</t>
    <phoneticPr fontId="1" type="noConversion"/>
  </si>
  <si>
    <t>45-59</t>
    <phoneticPr fontId="1" type="noConversion"/>
  </si>
  <si>
    <t>60-69</t>
    <phoneticPr fontId="1" type="noConversion"/>
  </si>
  <si>
    <t>70-79</t>
    <phoneticPr fontId="1" type="noConversion"/>
  </si>
  <si>
    <t>80-89</t>
    <phoneticPr fontId="1" type="noConversion"/>
  </si>
  <si>
    <t>90-100</t>
    <phoneticPr fontId="1" type="noConversion"/>
  </si>
  <si>
    <t>调节</t>
    <phoneticPr fontId="1" type="noConversion"/>
  </si>
  <si>
    <t>调节</t>
    <phoneticPr fontId="1" type="noConversion"/>
  </si>
  <si>
    <t>水晶等级</t>
    <phoneticPr fontId="1" type="noConversion"/>
  </si>
  <si>
    <t>平均每级耗费/收益</t>
    <phoneticPr fontId="1" type="noConversion"/>
  </si>
  <si>
    <t>日常提供额外收益比例</t>
    <phoneticPr fontId="1" type="noConversion"/>
  </si>
  <si>
    <t>收益跳跃点</t>
    <phoneticPr fontId="1" type="noConversion"/>
  </si>
  <si>
    <t>装备修理比例</t>
    <phoneticPr fontId="1" type="noConversion"/>
  </si>
  <si>
    <t>技能学习比例</t>
    <phoneticPr fontId="1" type="noConversion"/>
  </si>
  <si>
    <t>装备强化比例</t>
    <phoneticPr fontId="1" type="noConversion"/>
  </si>
  <si>
    <t>日常花费比例</t>
    <phoneticPr fontId="1" type="noConversion"/>
  </si>
  <si>
    <t>层次</t>
    <phoneticPr fontId="1" type="noConversion"/>
  </si>
  <si>
    <t>技能花费</t>
    <phoneticPr fontId="1" type="noConversion"/>
  </si>
  <si>
    <t>装备强化花费</t>
    <phoneticPr fontId="1" type="noConversion"/>
  </si>
  <si>
    <t>阶段总维修费</t>
    <phoneticPr fontId="1" type="noConversion"/>
  </si>
  <si>
    <t>阶段杀怪总数</t>
    <phoneticPr fontId="1" type="noConversion"/>
  </si>
  <si>
    <t>每点耐久耗费</t>
    <phoneticPr fontId="1" type="noConversion"/>
  </si>
  <si>
    <t>80-89</t>
    <phoneticPr fontId="1" type="noConversion"/>
  </si>
  <si>
    <t>未设计</t>
    <phoneticPr fontId="1" type="noConversion"/>
  </si>
  <si>
    <t>每日设计小时数</t>
    <phoneticPr fontId="1" type="noConversion"/>
  </si>
  <si>
    <t>仅用保护符</t>
    <phoneticPr fontId="1" type="noConversion"/>
  </si>
  <si>
    <t>加强+保护</t>
    <phoneticPr fontId="1" type="noConversion"/>
  </si>
  <si>
    <t>套装强化7总MP值</t>
    <phoneticPr fontId="1" type="noConversion"/>
  </si>
  <si>
    <t>套装强化7总物理防御值</t>
    <phoneticPr fontId="1" type="noConversion"/>
  </si>
  <si>
    <t>套装强化7总魔法防御值</t>
    <phoneticPr fontId="1" type="noConversion"/>
  </si>
  <si>
    <t>强化7到强化12能力提升倍数</t>
    <phoneticPr fontId="1" type="noConversion"/>
  </si>
  <si>
    <t>防具强化总件数</t>
    <phoneticPr fontId="1" type="noConversion"/>
  </si>
  <si>
    <t>武器强化总件数</t>
    <phoneticPr fontId="1" type="noConversion"/>
  </si>
  <si>
    <t>使用数</t>
    <phoneticPr fontId="1" type="noConversion"/>
  </si>
  <si>
    <t>价格</t>
    <phoneticPr fontId="1" type="noConversion"/>
  </si>
  <si>
    <t>单项总价</t>
    <phoneticPr fontId="1" type="noConversion"/>
  </si>
  <si>
    <t>总价</t>
    <phoneticPr fontId="1" type="noConversion"/>
  </si>
  <si>
    <t>宝石基数</t>
    <phoneticPr fontId="1" type="noConversion"/>
  </si>
  <si>
    <t>15级装备</t>
    <phoneticPr fontId="1" type="noConversion"/>
  </si>
  <si>
    <t>30级装备</t>
    <phoneticPr fontId="1" type="noConversion"/>
  </si>
  <si>
    <t>45级装备</t>
    <phoneticPr fontId="1" type="noConversion"/>
  </si>
  <si>
    <t>60级装备</t>
    <phoneticPr fontId="1" type="noConversion"/>
  </si>
  <si>
    <t>70级装备</t>
    <phoneticPr fontId="1" type="noConversion"/>
  </si>
  <si>
    <t>80级装备</t>
    <phoneticPr fontId="1" type="noConversion"/>
  </si>
  <si>
    <t>本级总和</t>
    <phoneticPr fontId="1" type="noConversion"/>
  </si>
  <si>
    <t>到本阶段总计</t>
    <phoneticPr fontId="1" type="noConversion"/>
  </si>
  <si>
    <t>时间(天)</t>
    <phoneticPr fontId="1" type="noConversion"/>
  </si>
  <si>
    <t>装备强化耗费</t>
    <phoneticPr fontId="1" type="noConversion"/>
  </si>
  <si>
    <t>日常耗费</t>
    <phoneticPr fontId="1" type="noConversion"/>
  </si>
  <si>
    <t>种类</t>
    <phoneticPr fontId="1" type="noConversion"/>
  </si>
  <si>
    <t>效果</t>
    <phoneticPr fontId="1" type="noConversion"/>
  </si>
  <si>
    <t>调节</t>
    <phoneticPr fontId="1" type="noConversion"/>
  </si>
  <si>
    <t>种类</t>
    <phoneticPr fontId="1" type="noConversion"/>
  </si>
  <si>
    <t>价格</t>
    <phoneticPr fontId="1" type="noConversion"/>
  </si>
  <si>
    <t>强化水晶</t>
  </si>
  <si>
    <t xml:space="preserve"> </t>
    <phoneticPr fontId="1" type="noConversion"/>
  </si>
  <si>
    <t>调节按钮</t>
    <phoneticPr fontId="1" type="noConversion"/>
  </si>
  <si>
    <t xml:space="preserve"> </t>
    <phoneticPr fontId="1" type="noConversion"/>
  </si>
  <si>
    <t>表5（生命值状况表)</t>
    <phoneticPr fontId="1" type="noConversion"/>
  </si>
  <si>
    <t>强化0到强化12总生命值增强倍数：</t>
    <phoneticPr fontId="1" type="noConversion"/>
  </si>
  <si>
    <t>强化0到强化12总攻击力增强倍数：</t>
    <phoneticPr fontId="1" type="noConversion"/>
  </si>
  <si>
    <t>表11(生命值数值表)</t>
    <phoneticPr fontId="1" type="noConversion"/>
  </si>
  <si>
    <t>表12(防御值比例表)</t>
    <phoneticPr fontId="1" type="noConversion"/>
  </si>
  <si>
    <t>表14(攻击力比例表)</t>
    <phoneticPr fontId="1" type="noConversion"/>
  </si>
  <si>
    <t>表15(攻击力数值表)</t>
    <phoneticPr fontId="1" type="noConversion"/>
  </si>
  <si>
    <t>攻击间隔（秒）</t>
    <phoneticPr fontId="1" type="noConversion"/>
  </si>
  <si>
    <t>打击致死次数</t>
    <phoneticPr fontId="1" type="noConversion"/>
  </si>
  <si>
    <t>表2（职业能力表）</t>
    <phoneticPr fontId="1" type="noConversion"/>
  </si>
  <si>
    <t>防御值转化受伤系数</t>
    <phoneticPr fontId="1" type="noConversion"/>
  </si>
  <si>
    <t>期望宝石自给比例</t>
    <phoneticPr fontId="1" type="noConversion"/>
  </si>
  <si>
    <t>调节</t>
    <phoneticPr fontId="1" type="noConversion"/>
  </si>
  <si>
    <t>1层</t>
    <phoneticPr fontId="1" type="noConversion"/>
  </si>
  <si>
    <t>2层</t>
  </si>
  <si>
    <t>3层</t>
  </si>
  <si>
    <t>4层</t>
  </si>
  <si>
    <t>5层</t>
  </si>
  <si>
    <t>6层</t>
  </si>
  <si>
    <t>7层</t>
  </si>
  <si>
    <t>8层</t>
  </si>
  <si>
    <t>9层</t>
  </si>
  <si>
    <t>强化7总能力</t>
    <phoneticPr fontId="1" type="noConversion"/>
  </si>
  <si>
    <t>总生命值</t>
    <phoneticPr fontId="1" type="noConversion"/>
  </si>
  <si>
    <t>总物理防御</t>
    <phoneticPr fontId="1" type="noConversion"/>
  </si>
  <si>
    <t>总魔法防御</t>
    <phoneticPr fontId="1" type="noConversion"/>
  </si>
  <si>
    <t>总攻击力</t>
    <phoneticPr fontId="1" type="noConversion"/>
  </si>
  <si>
    <t>增加魔法防御</t>
    <phoneticPr fontId="1" type="noConversion"/>
  </si>
  <si>
    <t>生命值</t>
  </si>
  <si>
    <t>生命值</t>
    <phoneticPr fontId="1" type="noConversion"/>
  </si>
  <si>
    <t>每技能点</t>
  </si>
  <si>
    <t>生命值百分比</t>
  </si>
  <si>
    <t>魔法值</t>
  </si>
  <si>
    <t>魔法值百分比</t>
  </si>
  <si>
    <t>物理防御值</t>
  </si>
  <si>
    <t>物理防御值百分比</t>
  </si>
  <si>
    <t>魔法防御值</t>
  </si>
  <si>
    <t>魔法防御值百分比</t>
  </si>
  <si>
    <t>攻击力</t>
  </si>
  <si>
    <t>攻击力百分比</t>
  </si>
  <si>
    <t>暴击等级</t>
  </si>
  <si>
    <t>暴击率</t>
  </si>
  <si>
    <t>命中等级</t>
  </si>
  <si>
    <t>命中率</t>
  </si>
  <si>
    <t>躲闪等级</t>
  </si>
  <si>
    <t>躲闪率</t>
  </si>
  <si>
    <t>技能一攻击力</t>
  </si>
  <si>
    <t>技能一攻击力百分比</t>
  </si>
  <si>
    <t>技能二攻击力</t>
  </si>
  <si>
    <t>技能二攻击力百分比</t>
  </si>
  <si>
    <t>技能三攻击力</t>
  </si>
  <si>
    <t>技能三攻击力百分比</t>
  </si>
  <si>
    <t>技能四攻击力</t>
  </si>
  <si>
    <t>技能四攻击力百分比</t>
  </si>
  <si>
    <t>技能五攻击力</t>
  </si>
  <si>
    <t>技能五攻击力百分比</t>
  </si>
  <si>
    <t>技能六攻击力</t>
  </si>
  <si>
    <t>技能六攻击力百分比</t>
  </si>
  <si>
    <t>技能七攻击力</t>
  </si>
  <si>
    <t>技能七攻击力百分比</t>
  </si>
  <si>
    <t>技能八攻击力</t>
  </si>
  <si>
    <t>技能八攻击力百分比</t>
  </si>
  <si>
    <t>80级时每天赋点对总能力提升比例</t>
    <phoneticPr fontId="1" type="noConversion"/>
  </si>
  <si>
    <t>天赋点大致提升比例</t>
    <phoneticPr fontId="1" type="noConversion"/>
  </si>
  <si>
    <t>每级提升</t>
    <phoneticPr fontId="1" type="noConversion"/>
  </si>
  <si>
    <t>属性点每点增加</t>
    <phoneticPr fontId="1" type="noConversion"/>
  </si>
  <si>
    <t>天赋点实际提升</t>
    <phoneticPr fontId="1" type="noConversion"/>
  </si>
  <si>
    <t>天赋点参考提升</t>
    <phoneticPr fontId="1" type="noConversion"/>
  </si>
  <si>
    <t>天赋点参考能力</t>
    <phoneticPr fontId="1" type="noConversion"/>
  </si>
  <si>
    <t>倍率调节</t>
    <phoneticPr fontId="1" type="noConversion"/>
  </si>
  <si>
    <t>生命值强化型怪物</t>
  </si>
  <si>
    <t>精英怪攻击力倍数</t>
    <phoneticPr fontId="1" type="noConversion"/>
  </si>
  <si>
    <t>副本BOSS怪能力表</t>
    <phoneticPr fontId="1" type="noConversion"/>
  </si>
  <si>
    <t>精英怪攻击力倍数</t>
    <phoneticPr fontId="1" type="noConversion"/>
  </si>
  <si>
    <t>副本BOSS攻击力倍数</t>
    <phoneticPr fontId="1" type="noConversion"/>
  </si>
  <si>
    <t>世界级BOSS攻击力倍数</t>
    <phoneticPr fontId="1" type="noConversion"/>
  </si>
  <si>
    <t>15-29级防具碎片爆率</t>
    <phoneticPr fontId="1" type="noConversion"/>
  </si>
  <si>
    <t>防具水晶计算表</t>
    <phoneticPr fontId="1" type="noConversion"/>
  </si>
  <si>
    <t>强化成功率表1</t>
    <phoneticPr fontId="1" type="noConversion"/>
  </si>
  <si>
    <t>调节</t>
    <phoneticPr fontId="1" type="noConversion"/>
  </si>
  <si>
    <t>失败几率</t>
    <phoneticPr fontId="3" type="noConversion"/>
  </si>
  <si>
    <t>失败下降级数</t>
    <phoneticPr fontId="1" type="noConversion"/>
  </si>
  <si>
    <t>9-&gt;10</t>
    <phoneticPr fontId="1" type="noConversion"/>
  </si>
  <si>
    <t>2级</t>
    <phoneticPr fontId="1" type="noConversion"/>
  </si>
  <si>
    <t>3级</t>
    <phoneticPr fontId="1" type="noConversion"/>
  </si>
  <si>
    <t>4级</t>
    <phoneticPr fontId="1" type="noConversion"/>
  </si>
  <si>
    <t>5级</t>
    <phoneticPr fontId="1" type="noConversion"/>
  </si>
  <si>
    <t>强化成功率表2</t>
    <phoneticPr fontId="1" type="noConversion"/>
  </si>
  <si>
    <r>
      <rPr>
        <sz val="11"/>
        <color theme="1"/>
        <rFont val="宋体"/>
        <family val="3"/>
        <charset val="134"/>
        <scheme val="minor"/>
      </rPr>
      <t>武器</t>
    </r>
    <r>
      <rPr>
        <sz val="11"/>
        <color theme="1"/>
        <rFont val="宋体"/>
        <family val="2"/>
        <charset val="134"/>
        <scheme val="minor"/>
      </rPr>
      <t>水晶计算表</t>
    </r>
    <phoneticPr fontId="1" type="noConversion"/>
  </si>
  <si>
    <t>升当前品质次数</t>
    <phoneticPr fontId="3" type="noConversion"/>
  </si>
  <si>
    <t xml:space="preserve"> </t>
    <phoneticPr fontId="1" type="noConversion"/>
  </si>
  <si>
    <t>熟练度计算</t>
    <phoneticPr fontId="1" type="noConversion"/>
  </si>
  <si>
    <t>宝石配方表</t>
    <phoneticPr fontId="1" type="noConversion"/>
  </si>
  <si>
    <t>药水冷却间隔（秒)</t>
    <phoneticPr fontId="1" type="noConversion"/>
  </si>
  <si>
    <t>单人需要供应数</t>
    <phoneticPr fontId="1" type="noConversion"/>
  </si>
  <si>
    <t>期望合成件数</t>
    <phoneticPr fontId="1" type="noConversion"/>
  </si>
  <si>
    <t>平均每瓶药水需材料数</t>
    <phoneticPr fontId="1" type="noConversion"/>
  </si>
  <si>
    <t>装备维修花费</t>
    <phoneticPr fontId="1" type="noConversion"/>
  </si>
  <si>
    <t>总费用</t>
  </si>
  <si>
    <t>单件耗费</t>
    <phoneticPr fontId="1" type="noConversion"/>
  </si>
  <si>
    <t>耗费材料数</t>
    <phoneticPr fontId="1" type="noConversion"/>
  </si>
  <si>
    <t xml:space="preserve"> </t>
    <phoneticPr fontId="1" type="noConversion"/>
  </si>
  <si>
    <t>其他日常花费</t>
    <phoneticPr fontId="1" type="noConversion"/>
  </si>
  <si>
    <t>杀怪收益</t>
    <phoneticPr fontId="1" type="noConversion"/>
  </si>
  <si>
    <t>任务收益</t>
    <phoneticPr fontId="1" type="noConversion"/>
  </si>
  <si>
    <t>全额最高宝石能力提升倍数</t>
    <phoneticPr fontId="1" type="noConversion"/>
  </si>
  <si>
    <t>武器相对防具强化效率倍数</t>
    <phoneticPr fontId="1" type="noConversion"/>
  </si>
  <si>
    <t>未设计</t>
    <phoneticPr fontId="1" type="noConversion"/>
  </si>
  <si>
    <t>6级</t>
    <phoneticPr fontId="1" type="noConversion"/>
  </si>
  <si>
    <t>保护符加强符涨幅倍数</t>
    <phoneticPr fontId="1" type="noConversion"/>
  </si>
  <si>
    <t xml:space="preserve"> </t>
    <phoneticPr fontId="1" type="noConversion"/>
  </si>
  <si>
    <t>15级加强符相对强化水晶倍率</t>
    <phoneticPr fontId="1" type="noConversion"/>
  </si>
  <si>
    <t>高阶保护符相对初阶保护符倍率</t>
    <phoneticPr fontId="1" type="noConversion"/>
  </si>
  <si>
    <t>1级强化水晶价格（元宝）</t>
    <phoneticPr fontId="1" type="noConversion"/>
  </si>
  <si>
    <t>强化0物理受伤比</t>
    <phoneticPr fontId="1" type="noConversion"/>
  </si>
  <si>
    <t>强化12物理受伤比</t>
    <phoneticPr fontId="1" type="noConversion"/>
  </si>
  <si>
    <t>强化12魔法受伤比</t>
    <phoneticPr fontId="1" type="noConversion"/>
  </si>
  <si>
    <t>强化0魔法受伤比</t>
    <phoneticPr fontId="1" type="noConversion"/>
  </si>
  <si>
    <t>强化0到强化12总物理防御值增强倍数：</t>
    <phoneticPr fontId="1" type="noConversion"/>
  </si>
  <si>
    <t>强化0到强化12总魔法防御值增强倍数：</t>
    <phoneticPr fontId="1" type="noConversion"/>
  </si>
  <si>
    <t>表10(生命值比例表)</t>
    <phoneticPr fontId="1" type="noConversion"/>
  </si>
  <si>
    <t>80级防具</t>
    <phoneticPr fontId="1" type="noConversion"/>
  </si>
  <si>
    <t>80级武器</t>
    <phoneticPr fontId="1" type="noConversion"/>
  </si>
  <si>
    <t>升当前品质次数</t>
  </si>
  <si>
    <t>升到当前品质总数</t>
  </si>
  <si>
    <t xml:space="preserve"> </t>
    <phoneticPr fontId="1" type="noConversion"/>
  </si>
  <si>
    <t xml:space="preserve"> </t>
    <phoneticPr fontId="1" type="noConversion"/>
  </si>
  <si>
    <t>资源有效利用比例</t>
    <phoneticPr fontId="1" type="noConversion"/>
  </si>
  <si>
    <t>初阶保护符相对15级加强符倍率</t>
    <phoneticPr fontId="1" type="noConversion"/>
  </si>
  <si>
    <t>装备附加命中等级（本项目不涉及）</t>
    <phoneticPr fontId="3" type="noConversion"/>
  </si>
  <si>
    <t>BUFF附加命中等级（本项目不涉及）</t>
    <phoneticPr fontId="3" type="noConversion"/>
  </si>
  <si>
    <t>装备附加命中率（本项目不涉及）</t>
    <phoneticPr fontId="3" type="noConversion"/>
  </si>
  <si>
    <t>宝石附加命中率（本项目不涉及）</t>
    <phoneticPr fontId="3" type="noConversion"/>
  </si>
  <si>
    <t>BUFF附加命中率（本项目不涉及）</t>
    <phoneticPr fontId="3" type="noConversion"/>
  </si>
  <si>
    <t>装备附加暴击等级（本项目不涉及）</t>
    <phoneticPr fontId="3" type="noConversion"/>
  </si>
  <si>
    <t>BUFF附加暴击等级（本项目不涉及）</t>
    <phoneticPr fontId="3" type="noConversion"/>
  </si>
  <si>
    <t>装备附加暴击率（本项目不涉及）</t>
    <phoneticPr fontId="3" type="noConversion"/>
  </si>
  <si>
    <t>BUFF附加暴击率（本项目不涉及）</t>
    <phoneticPr fontId="3" type="noConversion"/>
  </si>
  <si>
    <t>BUFF附加躲闪等级（本项目不涉及）</t>
    <phoneticPr fontId="3" type="noConversion"/>
  </si>
  <si>
    <t>BUFF附加躲闪率（本项目不涉及）</t>
    <phoneticPr fontId="3" type="noConversion"/>
  </si>
  <si>
    <t>BUFF附加生命值（本项目不涉及）</t>
    <phoneticPr fontId="3" type="noConversion"/>
  </si>
  <si>
    <t>BUFF附加生命值百分比（本项目不涉及）</t>
    <phoneticPr fontId="3" type="noConversion"/>
  </si>
  <si>
    <t>BUFF附加魔法值（本项目不涉及）</t>
    <phoneticPr fontId="3" type="noConversion"/>
  </si>
  <si>
    <t>BUFF附加魔法值百分比（本项目不涉及）</t>
    <phoneticPr fontId="3" type="noConversion"/>
  </si>
  <si>
    <t>BUFF附加魔法防御值（本项目不涉及）</t>
    <phoneticPr fontId="3" type="noConversion"/>
  </si>
  <si>
    <t>BUFF附加魔法防御值百分比（本项目不涉及）</t>
    <phoneticPr fontId="3" type="noConversion"/>
  </si>
  <si>
    <t>BUFF附加物理防御值（本项目不涉及）</t>
    <phoneticPr fontId="3" type="noConversion"/>
  </si>
  <si>
    <t>BUFF附加物理防御值百分比（本项目不涉及）</t>
    <phoneticPr fontId="3" type="noConversion"/>
  </si>
  <si>
    <t>BUFF附加降低受伤百分比（本项目不涉及）</t>
    <phoneticPr fontId="3" type="noConversion"/>
  </si>
  <si>
    <t>装备附加躲闪等级（本项目不涉及）</t>
    <phoneticPr fontId="3" type="noConversion"/>
  </si>
  <si>
    <t>装备附加躲闪率（本项目不涉及）</t>
    <phoneticPr fontId="3" type="noConversion"/>
  </si>
  <si>
    <t>装备附加生命值百分比（本项目不涉及）</t>
    <phoneticPr fontId="3" type="noConversion"/>
  </si>
  <si>
    <t>装备附加生命值</t>
    <phoneticPr fontId="3" type="noConversion"/>
  </si>
  <si>
    <t>装备附加魔法值百分比（本项目不涉及）</t>
    <phoneticPr fontId="3" type="noConversion"/>
  </si>
  <si>
    <t>装备附加魔法防御值百分比（本项目不涉及）</t>
    <phoneticPr fontId="3" type="noConversion"/>
  </si>
  <si>
    <t>装备附加物理防御值百分比（本项目不涉及）</t>
    <phoneticPr fontId="3" type="noConversion"/>
  </si>
  <si>
    <t>装备附加降低受伤百分比（本项目不涉及）</t>
    <phoneticPr fontId="3" type="noConversion"/>
  </si>
  <si>
    <t>宝石附加暴击率（本项目不涉及）</t>
    <phoneticPr fontId="3" type="noConversion"/>
  </si>
  <si>
    <t>宝石附加躲闪率（本项目不涉及）</t>
    <phoneticPr fontId="3" type="noConversion"/>
  </si>
  <si>
    <t>宝石附加生命值百分比（本项目不涉及）</t>
    <phoneticPr fontId="3" type="noConversion"/>
  </si>
  <si>
    <t>宝石附加魔法值百分比（本项目不涉及）</t>
    <phoneticPr fontId="3" type="noConversion"/>
  </si>
  <si>
    <t>宝石附加魔法防御值百分比（本项目不涉及）</t>
    <phoneticPr fontId="3" type="noConversion"/>
  </si>
  <si>
    <t>宝石附加物理防御值百分比（本项目不涉及）</t>
    <phoneticPr fontId="3" type="noConversion"/>
  </si>
  <si>
    <t>宝石附加降低受伤百分比（本项目不涉及）</t>
    <phoneticPr fontId="3" type="noConversion"/>
  </si>
  <si>
    <t>属性点附加命中等级（本项目不涉及）</t>
    <phoneticPr fontId="3" type="noConversion"/>
  </si>
  <si>
    <t>属性点附加命中率（本项目不涉及）</t>
    <phoneticPr fontId="3" type="noConversion"/>
  </si>
  <si>
    <t>属性点附加暴击等级（本项目不涉及）</t>
    <phoneticPr fontId="3" type="noConversion"/>
  </si>
  <si>
    <t>属性点附加暴击率（本项目不涉及）</t>
    <phoneticPr fontId="3" type="noConversion"/>
  </si>
  <si>
    <t>属性点附加躲闪等级（本项目不涉及）</t>
    <phoneticPr fontId="3" type="noConversion"/>
  </si>
  <si>
    <t>属性点附加躲闪率（本项目不涉及）</t>
    <phoneticPr fontId="3" type="noConversion"/>
  </si>
  <si>
    <t>属性点附加生命值</t>
    <phoneticPr fontId="3" type="noConversion"/>
  </si>
  <si>
    <t>属性点附加生命值百分比（本项目不涉及）</t>
    <phoneticPr fontId="3" type="noConversion"/>
  </si>
  <si>
    <t>属性点附加魔法值百分比（本项目不涉及）</t>
    <phoneticPr fontId="3" type="noConversion"/>
  </si>
  <si>
    <t>属性点附加魔法防御值百分比（本项目不涉及）</t>
    <phoneticPr fontId="3" type="noConversion"/>
  </si>
  <si>
    <t>属性点附加物理防御值百分比（本项目不涉及）</t>
    <phoneticPr fontId="3" type="noConversion"/>
  </si>
  <si>
    <t>属性点附加降低受伤百分比（本项目不涉及）</t>
    <phoneticPr fontId="3" type="noConversion"/>
  </si>
  <si>
    <t>k1*(1+k3)+k2</t>
    <phoneticPr fontId="3" type="noConversion"/>
  </si>
  <si>
    <t>物理技能判断系数（技能为物理技能为1，否则为0）</t>
    <phoneticPr fontId="3" type="noConversion"/>
  </si>
  <si>
    <t>魔法技能判断系数（技能为魔法技能为1，否则为0）</t>
    <phoneticPr fontId="3" type="noConversion"/>
  </si>
  <si>
    <t>(k1+k2+k4*k5)*(1+k3)</t>
    <phoneticPr fontId="3" type="noConversion"/>
  </si>
  <si>
    <t>物理受伤比</t>
    <phoneticPr fontId="3" type="noConversion"/>
  </si>
  <si>
    <t>魔法受伤比</t>
    <phoneticPr fontId="3" type="noConversion"/>
  </si>
  <si>
    <t>打怪获得的经验值</t>
    <phoneticPr fontId="3" type="noConversion"/>
  </si>
  <si>
    <t>怪物标准掉落值</t>
    <phoneticPr fontId="3" type="noConversion"/>
  </si>
  <si>
    <t>人物金钱获得系数</t>
    <phoneticPr fontId="3" type="noConversion"/>
  </si>
  <si>
    <t>人物经验获得系数</t>
    <phoneticPr fontId="3" type="noConversion"/>
  </si>
  <si>
    <t>BUFF附加获得经验系数</t>
    <phoneticPr fontId="3" type="noConversion"/>
  </si>
  <si>
    <t>队伍人数</t>
    <phoneticPr fontId="3" type="noConversion"/>
  </si>
  <si>
    <t xml:space="preserve"> </t>
    <phoneticPr fontId="3" type="noConversion"/>
  </si>
  <si>
    <t>(k1*(k2+k3))/k4</t>
    <phoneticPr fontId="3" type="noConversion"/>
  </si>
  <si>
    <t>打怪获得的金钱</t>
    <phoneticPr fontId="3" type="noConversion"/>
  </si>
  <si>
    <t>BUFF附加获得金钱系数</t>
    <phoneticPr fontId="3" type="noConversion"/>
  </si>
  <si>
    <t>（怪物标准掉落值+（人物经验获得系数+BUFF附加获得经验系数））/队伍人数</t>
    <phoneticPr fontId="3" type="noConversion"/>
  </si>
  <si>
    <t>（怪物标准掉落值+（人物金钱获得系数+BUFF附加获得金钱系数））/队伍人数</t>
    <phoneticPr fontId="3" type="noConversion"/>
  </si>
  <si>
    <t>总附加治疗值</t>
  </si>
  <si>
    <t>装备附加治疗值</t>
  </si>
  <si>
    <t>宝石附加治疗值</t>
  </si>
  <si>
    <t>BUFF附加治疗值（本项目不涉及）</t>
  </si>
  <si>
    <t>天赋点附加治疗值</t>
  </si>
  <si>
    <t>属性点附加治疗值</t>
  </si>
  <si>
    <t>总附加治疗值百分比</t>
  </si>
  <si>
    <t>装备附加治疗值百分比（本项目不涉及）</t>
  </si>
  <si>
    <t>宝石附加治疗值百分比（本项目不涉及）</t>
  </si>
  <si>
    <t>BUFF附加治疗值百分比（本项目不涉及）</t>
  </si>
  <si>
    <t>天赋点附加治疗值百分比</t>
  </si>
  <si>
    <t>属性点附加治疗值百分比（本项目不涉及）</t>
  </si>
  <si>
    <t>总治疗值</t>
  </si>
  <si>
    <t>总附加技能攻击值</t>
  </si>
  <si>
    <t>装备附加技能攻击值（本项目不涉及）</t>
  </si>
  <si>
    <t>宝石附加技能攻击值（本项目不涉及）</t>
  </si>
  <si>
    <t>BUFF附加技能攻击值（本项目不涉及）</t>
  </si>
  <si>
    <t>天赋点附加技能攻击值</t>
  </si>
  <si>
    <t>属性点附加技能攻击值（本项目不涉及）</t>
  </si>
  <si>
    <t>总附加技能攻击值百分比</t>
  </si>
  <si>
    <t>装备附加技能攻击值百分比（本项目不涉及）</t>
  </si>
  <si>
    <t>宝石附加技能攻击值百分比（本项目不涉及）</t>
  </si>
  <si>
    <t>BUFF附加技能攻击值百分比（本项目不涉及）</t>
  </si>
  <si>
    <t>天赋点附加技能攻击值百分比</t>
  </si>
  <si>
    <t>属性点附加技能攻击值百分比（本项目不涉及）</t>
  </si>
  <si>
    <t>总附加物理攻击值</t>
  </si>
  <si>
    <t>装备附加物理攻击值</t>
  </si>
  <si>
    <t>宝石附加物理攻击值</t>
  </si>
  <si>
    <t>BUFF附加物理攻击值（本项目不涉及）</t>
  </si>
  <si>
    <t>天赋点附加物理攻击值</t>
  </si>
  <si>
    <t>属性点附加物理攻击值</t>
  </si>
  <si>
    <t>总附加物理攻击值百分比</t>
  </si>
  <si>
    <t>装备附加物理攻击值百分比（本项目不涉及）</t>
  </si>
  <si>
    <t>宝石附加物理攻击值百分比（本项目不涉及）</t>
  </si>
  <si>
    <t>BUFF附加物理攻击值百分比（本项目不涉及）</t>
  </si>
  <si>
    <t>天赋点附加物理攻击值百分比</t>
  </si>
  <si>
    <t>属性点附加物理攻击值百分比（本项目不涉及）</t>
  </si>
  <si>
    <t>总附加魔法攻击值</t>
  </si>
  <si>
    <t>装备附加魔法攻击值</t>
  </si>
  <si>
    <t>宝石附加魔法攻击值</t>
  </si>
  <si>
    <t>BUFF附加魔法攻击值（本项目不涉及）</t>
  </si>
  <si>
    <t>天赋点附加魔法攻击值</t>
  </si>
  <si>
    <t>属性点附加魔法攻击值</t>
  </si>
  <si>
    <t>总附加魔法攻击值百分比</t>
  </si>
  <si>
    <t>装备附加魔法攻击值百分比（本项目不涉及）</t>
  </si>
  <si>
    <t>宝石附加魔法攻击值百分比（本项目不涉及）</t>
  </si>
  <si>
    <t>BUFF附加魔法攻击值百分比（本项目不涉及）</t>
  </si>
  <si>
    <t>天赋点附加魔法攻击值百分比</t>
  </si>
  <si>
    <t>属性点附加魔法攻击值百分比（本项目不涉及）</t>
  </si>
  <si>
    <t>总技能攻击值</t>
  </si>
  <si>
    <t>技能基础攻击值</t>
  </si>
  <si>
    <t>总物理攻击值</t>
  </si>
  <si>
    <t>人物自身物理攻击值</t>
  </si>
  <si>
    <t>总魔法攻击值</t>
  </si>
  <si>
    <t>人物自身魔法攻击值</t>
  </si>
  <si>
    <t>技能基础攻击值*(1+总附加技能攻击值百分比)+总附加技能攻击值</t>
  </si>
  <si>
    <t>总附加技能治疗值</t>
  </si>
  <si>
    <t>装备附加技能治疗值（本项目不涉及）</t>
  </si>
  <si>
    <t>宝石附加技能治疗值（本项目不涉及）</t>
  </si>
  <si>
    <t>BUFF附加技能治疗值（本项目不涉及）</t>
  </si>
  <si>
    <t>天赋点附加技能治疗值</t>
  </si>
  <si>
    <t>属性点附加技能治疗值（本项目不涉及）</t>
  </si>
  <si>
    <t>总附加技能治疗值百分比</t>
  </si>
  <si>
    <t>装备附加技能治疗值百分比（本项目不涉及）</t>
  </si>
  <si>
    <t>宝石附加技能治疗值百分比（本项目不涉及）</t>
  </si>
  <si>
    <t>BUFF附加技能治疗值百分比（本项目不涉及）</t>
  </si>
  <si>
    <t>天赋点附加技能治疗值百分比</t>
  </si>
  <si>
    <t>属性点附加技能治疗值百分比（本项目不涉及）</t>
  </si>
  <si>
    <t>总技能治疗值</t>
  </si>
  <si>
    <t>技能基础治疗值</t>
  </si>
  <si>
    <t>技能基础治疗值*(1+总附加技能治疗值百分比)+总附加技能治疗值</t>
  </si>
  <si>
    <t>人物自身治疗值</t>
  </si>
  <si>
    <t>技能一伤害(治疗）</t>
    <phoneticPr fontId="1" type="noConversion"/>
  </si>
  <si>
    <t>技能二伤害(治疗）</t>
    <phoneticPr fontId="1" type="noConversion"/>
  </si>
  <si>
    <t>技能三伤害(治疗）</t>
    <phoneticPr fontId="1" type="noConversion"/>
  </si>
  <si>
    <t>技能四伤害(治疗）</t>
    <phoneticPr fontId="1" type="noConversion"/>
  </si>
  <si>
    <t>技能五伤害(治疗）</t>
    <phoneticPr fontId="1" type="noConversion"/>
  </si>
  <si>
    <t>技能六伤害(治疗）</t>
    <phoneticPr fontId="1" type="noConversion"/>
  </si>
  <si>
    <t>技能七伤害(治疗）</t>
    <phoneticPr fontId="1" type="noConversion"/>
  </si>
  <si>
    <t>技能八伤害(治疗）</t>
    <phoneticPr fontId="1" type="noConversion"/>
  </si>
  <si>
    <t>物理防御值转化受伤比系数</t>
    <phoneticPr fontId="3" type="noConversion"/>
  </si>
  <si>
    <t>魔法防御值转化受伤比系数</t>
    <phoneticPr fontId="3" type="noConversion"/>
  </si>
  <si>
    <t>防御战士</t>
    <phoneticPr fontId="1" type="noConversion"/>
  </si>
  <si>
    <t>法师</t>
    <phoneticPr fontId="1" type="noConversion"/>
  </si>
  <si>
    <t>牧师</t>
    <phoneticPr fontId="1" type="noConversion"/>
  </si>
  <si>
    <t>猎人</t>
    <phoneticPr fontId="1" type="noConversion"/>
  </si>
  <si>
    <t>按平均法计算命暴躲等级系数</t>
    <phoneticPr fontId="1" type="noConversion"/>
  </si>
  <si>
    <t>药水效果</t>
    <phoneticPr fontId="1" type="noConversion"/>
  </si>
  <si>
    <t>急效生命</t>
    <phoneticPr fontId="1" type="noConversion"/>
  </si>
  <si>
    <t>急效魔力</t>
    <phoneticPr fontId="1" type="noConversion"/>
  </si>
  <si>
    <t>缓效生命</t>
    <phoneticPr fontId="1" type="noConversion"/>
  </si>
  <si>
    <t>缓效魔力</t>
    <phoneticPr fontId="1" type="noConversion"/>
  </si>
  <si>
    <t>缓效双加</t>
    <phoneticPr fontId="1" type="noConversion"/>
  </si>
  <si>
    <t>急效双加</t>
    <phoneticPr fontId="1" type="noConversion"/>
  </si>
  <si>
    <t>药水恢复比例</t>
    <phoneticPr fontId="1" type="noConversion"/>
  </si>
  <si>
    <t>效果递减比例</t>
    <phoneticPr fontId="1" type="noConversion"/>
  </si>
  <si>
    <t>治疗系数</t>
    <phoneticPr fontId="3" type="noConversion"/>
  </si>
  <si>
    <t>(k1+k2)*(1+k3)*（k4）</t>
    <phoneticPr fontId="3" type="noConversion"/>
  </si>
  <si>
    <t>治疗系数</t>
    <phoneticPr fontId="1" type="noConversion"/>
  </si>
  <si>
    <t>希望治疗比例</t>
    <phoneticPr fontId="1" type="noConversion"/>
  </si>
  <si>
    <t xml:space="preserve"> </t>
    <phoneticPr fontId="1" type="noConversion"/>
  </si>
  <si>
    <t>经验增益符价格</t>
    <phoneticPr fontId="1" type="noConversion"/>
  </si>
  <si>
    <t>金钱增益符价格</t>
    <phoneticPr fontId="1" type="noConversion"/>
  </si>
  <si>
    <t>价格表</t>
    <phoneticPr fontId="1" type="noConversion"/>
  </si>
  <si>
    <t>经验增益符</t>
    <phoneticPr fontId="1" type="noConversion"/>
  </si>
  <si>
    <t>金钱增益符</t>
    <phoneticPr fontId="1" type="noConversion"/>
  </si>
  <si>
    <t>等级</t>
    <phoneticPr fontId="1" type="noConversion"/>
  </si>
  <si>
    <t>时间（天）</t>
    <phoneticPr fontId="1" type="noConversion"/>
  </si>
  <si>
    <t>耗费（元宝）</t>
    <phoneticPr fontId="1" type="noConversion"/>
  </si>
  <si>
    <t>耗费（元宝）</t>
    <phoneticPr fontId="1" type="noConversion"/>
  </si>
</sst>
</file>

<file path=xl/styles.xml><?xml version="1.0" encoding="utf-8"?>
<styleSheet xmlns="http://schemas.openxmlformats.org/spreadsheetml/2006/main">
  <numFmts count="14">
    <numFmt numFmtId="176" formatCode="0.000_ "/>
    <numFmt numFmtId="177" formatCode="0_ "/>
    <numFmt numFmtId="178" formatCode="0.00_ "/>
    <numFmt numFmtId="179" formatCode="0.0_ "/>
    <numFmt numFmtId="180" formatCode="0.000_);[Red]\(0.000\)"/>
    <numFmt numFmtId="181" formatCode="0.0%"/>
    <numFmt numFmtId="182" formatCode="0_);[Red]\(0\)"/>
    <numFmt numFmtId="183" formatCode="0.00_);[Red]\(0.00\)"/>
    <numFmt numFmtId="184" formatCode="0.0000_);[Red]\(0.0000\)"/>
    <numFmt numFmtId="185" formatCode="0.0000_ "/>
    <numFmt numFmtId="186" formatCode="0.0_);[Red]\(0.0\)"/>
    <numFmt numFmtId="187" formatCode="0.00000_);[Red]\(0.00000\)"/>
    <numFmt numFmtId="188" formatCode="0.000%"/>
    <numFmt numFmtId="189" formatCode="0.0000%"/>
  </numFmts>
  <fonts count="3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.5"/>
      <name val="宋体"/>
      <family val="3"/>
      <charset val="134"/>
    </font>
    <font>
      <sz val="9"/>
      <name val="宋体"/>
      <family val="3"/>
      <charset val="134"/>
    </font>
    <font>
      <sz val="10.5"/>
      <name val="宋体"/>
      <family val="3"/>
      <charset val="134"/>
    </font>
    <font>
      <sz val="10"/>
      <name val="Arial"/>
      <family val="2"/>
    </font>
    <font>
      <sz val="11"/>
      <color rgb="FFFF000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0000FF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rgb="FF0000FF"/>
      <name val="宋体"/>
      <family val="2"/>
      <charset val="134"/>
      <scheme val="minor"/>
    </font>
    <font>
      <sz val="10"/>
      <color rgb="FF0000FF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0"/>
      <name val="宋体"/>
      <family val="2"/>
      <charset val="134"/>
      <scheme val="minor"/>
    </font>
    <font>
      <sz val="11"/>
      <color rgb="FF0000F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0000FF"/>
      <name val="宋体"/>
      <family val="3"/>
      <charset val="134"/>
      <scheme val="minor"/>
    </font>
    <font>
      <b/>
      <sz val="10"/>
      <color rgb="FF0000FF"/>
      <name val="宋体"/>
      <family val="3"/>
      <charset val="134"/>
      <scheme val="minor"/>
    </font>
    <font>
      <b/>
      <u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u/>
      <sz val="11"/>
      <color rgb="FF0000FF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rgb="FFFF99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0000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FF0000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4" borderId="0" applyNumberFormat="0" applyFont="0" applyBorder="0" applyAlignment="0" applyProtection="0"/>
    <xf numFmtId="0" fontId="5" fillId="5" borderId="0" applyNumberFormat="0" applyFont="0" applyBorder="0" applyAlignment="0" applyProtection="0"/>
  </cellStyleXfs>
  <cellXfs count="4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83" fontId="7" fillId="0" borderId="0" xfId="0" applyNumberFormat="1" applyFont="1" applyFill="1" applyAlignment="1">
      <alignment horizontal="center" vertical="center"/>
    </xf>
    <xf numFmtId="182" fontId="7" fillId="0" borderId="0" xfId="0" applyNumberFormat="1" applyFont="1" applyFill="1" applyAlignment="1">
      <alignment horizontal="center" vertical="center" wrapText="1"/>
    </xf>
    <xf numFmtId="177" fontId="8" fillId="0" borderId="0" xfId="0" applyNumberFormat="1" applyFont="1" applyAlignment="1">
      <alignment horizontal="center" vertical="center" wrapText="1"/>
    </xf>
    <xf numFmtId="182" fontId="8" fillId="0" borderId="0" xfId="0" applyNumberFormat="1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78" fontId="9" fillId="0" borderId="1" xfId="0" applyNumberFormat="1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180" fontId="9" fillId="0" borderId="1" xfId="0" applyNumberFormat="1" applyFont="1" applyBorder="1" applyAlignment="1">
      <alignment horizontal="center" vertical="center"/>
    </xf>
    <xf numFmtId="180" fontId="9" fillId="2" borderId="1" xfId="0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1" xfId="0" applyFont="1" applyFill="1" applyBorder="1" applyAlignment="1">
      <alignment horizontal="centerContinuous" vertical="center"/>
    </xf>
    <xf numFmtId="176" fontId="9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 wrapText="1"/>
    </xf>
    <xf numFmtId="179" fontId="9" fillId="0" borderId="1" xfId="0" applyNumberFormat="1" applyFont="1" applyBorder="1" applyAlignment="1">
      <alignment horizontal="center" vertical="center"/>
    </xf>
    <xf numFmtId="176" fontId="9" fillId="2" borderId="1" xfId="0" applyNumberFormat="1" applyFont="1" applyFill="1" applyBorder="1" applyAlignment="1">
      <alignment horizontal="center" vertical="center"/>
    </xf>
    <xf numFmtId="179" fontId="9" fillId="2" borderId="1" xfId="0" applyNumberFormat="1" applyFont="1" applyFill="1" applyBorder="1" applyAlignment="1">
      <alignment horizontal="center" vertical="center"/>
    </xf>
    <xf numFmtId="177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81" fontId="9" fillId="0" borderId="1" xfId="0" applyNumberFormat="1" applyFont="1" applyBorder="1" applyAlignment="1">
      <alignment horizontal="center" vertical="center"/>
    </xf>
    <xf numFmtId="181" fontId="9" fillId="0" borderId="0" xfId="0" applyNumberFormat="1" applyFont="1" applyBorder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182" fontId="9" fillId="2" borderId="1" xfId="0" applyNumberFormat="1" applyFont="1" applyFill="1" applyBorder="1" applyAlignment="1">
      <alignment horizontal="center" vertical="center" wrapText="1"/>
    </xf>
    <xf numFmtId="182" fontId="9" fillId="0" borderId="1" xfId="0" applyNumberFormat="1" applyFont="1" applyBorder="1" applyAlignment="1">
      <alignment horizontal="center" vertical="center"/>
    </xf>
    <xf numFmtId="182" fontId="9" fillId="0" borderId="1" xfId="0" applyNumberFormat="1" applyFont="1" applyBorder="1" applyAlignment="1">
      <alignment horizontal="center" vertical="center" wrapText="1"/>
    </xf>
    <xf numFmtId="181" fontId="9" fillId="2" borderId="1" xfId="0" applyNumberFormat="1" applyFont="1" applyFill="1" applyBorder="1" applyAlignment="1">
      <alignment horizontal="center" vertical="center"/>
    </xf>
    <xf numFmtId="182" fontId="9" fillId="2" borderId="1" xfId="0" applyNumberFormat="1" applyFont="1" applyFill="1" applyBorder="1" applyAlignment="1">
      <alignment horizontal="center" vertical="center"/>
    </xf>
    <xf numFmtId="177" fontId="9" fillId="0" borderId="0" xfId="0" applyNumberFormat="1" applyFont="1" applyBorder="1" applyAlignment="1">
      <alignment horizontal="center" vertical="center"/>
    </xf>
    <xf numFmtId="176" fontId="9" fillId="0" borderId="0" xfId="0" applyNumberFormat="1" applyFont="1" applyBorder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178" fontId="9" fillId="0" borderId="0" xfId="0" applyNumberFormat="1" applyFont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/>
    </xf>
    <xf numFmtId="180" fontId="8" fillId="0" borderId="0" xfId="0" applyNumberFormat="1" applyFont="1" applyFill="1" applyAlignment="1">
      <alignment horizontal="center" vertical="center"/>
    </xf>
    <xf numFmtId="184" fontId="7" fillId="0" borderId="0" xfId="0" applyNumberFormat="1" applyFont="1" applyFill="1" applyAlignment="1">
      <alignment horizontal="center" vertical="center"/>
    </xf>
    <xf numFmtId="182" fontId="8" fillId="0" borderId="0" xfId="0" applyNumberFormat="1" applyFont="1" applyFill="1" applyBorder="1" applyAlignment="1">
      <alignment horizontal="center" vertical="center"/>
    </xf>
    <xf numFmtId="177" fontId="8" fillId="0" borderId="0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9" fontId="0" fillId="0" borderId="0" xfId="0" applyNumberFormat="1">
      <alignment vertical="center"/>
    </xf>
    <xf numFmtId="182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7" fontId="0" fillId="0" borderId="0" xfId="0" applyNumberFormat="1" applyBorder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10" fontId="12" fillId="0" borderId="0" xfId="0" applyNumberFormat="1" applyFont="1" applyAlignment="1">
      <alignment horizontal="center" vertical="center"/>
    </xf>
    <xf numFmtId="185" fontId="0" fillId="0" borderId="0" xfId="0" applyNumberFormat="1" applyAlignment="1">
      <alignment horizontal="center" vertical="center"/>
    </xf>
    <xf numFmtId="0" fontId="13" fillId="0" borderId="0" xfId="0" applyFont="1" applyAlignment="1">
      <alignment horizontal="center" vertical="center"/>
    </xf>
    <xf numFmtId="177" fontId="13" fillId="0" borderId="0" xfId="0" applyNumberFormat="1" applyFont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  <xf numFmtId="177" fontId="13" fillId="0" borderId="0" xfId="0" applyNumberFormat="1" applyFont="1" applyAlignment="1">
      <alignment horizontal="centerContinuous" vertical="center"/>
    </xf>
    <xf numFmtId="177" fontId="12" fillId="0" borderId="0" xfId="0" applyNumberFormat="1" applyFont="1" applyAlignment="1">
      <alignment horizontal="left"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77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77" fontId="12" fillId="0" borderId="0" xfId="0" applyNumberFormat="1" applyFont="1" applyBorder="1" applyAlignment="1">
      <alignment horizontal="center" vertical="center"/>
    </xf>
    <xf numFmtId="10" fontId="12" fillId="0" borderId="0" xfId="0" applyNumberFormat="1" applyFont="1" applyBorder="1" applyAlignment="1">
      <alignment horizontal="center" vertical="center"/>
    </xf>
    <xf numFmtId="177" fontId="12" fillId="0" borderId="0" xfId="0" applyNumberFormat="1" applyFont="1" applyAlignment="1">
      <alignment horizontal="centerContinuous" vertical="center"/>
    </xf>
    <xf numFmtId="179" fontId="12" fillId="0" borderId="0" xfId="0" applyNumberFormat="1" applyFont="1" applyBorder="1" applyAlignment="1">
      <alignment horizontal="centerContinuous" vertical="center"/>
    </xf>
    <xf numFmtId="0" fontId="12" fillId="0" borderId="0" xfId="0" applyFont="1" applyAlignment="1">
      <alignment horizontal="centerContinuous" vertical="center"/>
    </xf>
    <xf numFmtId="182" fontId="12" fillId="0" borderId="0" xfId="0" applyNumberFormat="1" applyFont="1" applyBorder="1" applyAlignment="1">
      <alignment horizontal="center" vertical="center"/>
    </xf>
    <xf numFmtId="182" fontId="0" fillId="0" borderId="0" xfId="0" applyNumberFormat="1" applyBorder="1" applyAlignment="1">
      <alignment horizontal="center" vertical="center"/>
    </xf>
    <xf numFmtId="182" fontId="12" fillId="0" borderId="0" xfId="0" applyNumberFormat="1" applyFon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182" fontId="7" fillId="0" borderId="1" xfId="0" applyNumberFormat="1" applyFont="1" applyBorder="1" applyAlignment="1">
      <alignment horizontal="center" vertical="center" wrapText="1"/>
    </xf>
    <xf numFmtId="182" fontId="8" fillId="0" borderId="1" xfId="0" applyNumberFormat="1" applyFont="1" applyBorder="1" applyAlignment="1">
      <alignment horizontal="center" vertical="center" wrapText="1"/>
    </xf>
    <xf numFmtId="177" fontId="6" fillId="0" borderId="0" xfId="0" applyNumberFormat="1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8" fontId="14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4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/>
    </xf>
    <xf numFmtId="178" fontId="13" fillId="0" borderId="1" xfId="0" applyNumberFormat="1" applyFont="1" applyBorder="1" applyAlignment="1">
      <alignment horizontal="center" vertical="center"/>
    </xf>
    <xf numFmtId="182" fontId="15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177" fontId="15" fillId="0" borderId="1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Continuous" vertical="center"/>
    </xf>
    <xf numFmtId="49" fontId="12" fillId="0" borderId="1" xfId="0" quotePrefix="1" applyNumberFormat="1" applyFont="1" applyBorder="1" applyAlignment="1">
      <alignment horizontal="center" vertical="center"/>
    </xf>
    <xf numFmtId="177" fontId="0" fillId="0" borderId="1" xfId="0" quotePrefix="1" applyNumberForma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7" fontId="13" fillId="0" borderId="0" xfId="0" applyNumberFormat="1" applyFont="1" applyBorder="1" applyAlignment="1">
      <alignment horizontal="center" vertical="center"/>
    </xf>
    <xf numFmtId="179" fontId="13" fillId="0" borderId="0" xfId="0" applyNumberFormat="1" applyFont="1" applyBorder="1" applyAlignment="1">
      <alignment horizontal="centerContinuous" vertical="center"/>
    </xf>
    <xf numFmtId="10" fontId="13" fillId="0" borderId="0" xfId="0" applyNumberFormat="1" applyFont="1" applyBorder="1" applyAlignment="1">
      <alignment horizontal="centerContinuous" vertical="center"/>
    </xf>
    <xf numFmtId="179" fontId="13" fillId="0" borderId="0" xfId="0" applyNumberFormat="1" applyFont="1" applyBorder="1" applyAlignment="1">
      <alignment horizontal="center" vertical="center"/>
    </xf>
    <xf numFmtId="10" fontId="13" fillId="0" borderId="0" xfId="0" applyNumberFormat="1" applyFont="1" applyBorder="1" applyAlignment="1">
      <alignment horizontal="center" vertical="center"/>
    </xf>
    <xf numFmtId="177" fontId="10" fillId="0" borderId="0" xfId="0" applyNumberFormat="1" applyFont="1" applyAlignment="1">
      <alignment horizontal="centerContinuous" vertical="center"/>
    </xf>
    <xf numFmtId="177" fontId="14" fillId="0" borderId="0" xfId="0" applyNumberFormat="1" applyFont="1" applyBorder="1" applyAlignment="1">
      <alignment horizontal="center" vertical="center"/>
    </xf>
    <xf numFmtId="182" fontId="9" fillId="12" borderId="1" xfId="0" applyNumberFormat="1" applyFont="1" applyFill="1" applyBorder="1" applyAlignment="1">
      <alignment horizontal="center" vertical="center" wrapText="1"/>
    </xf>
    <xf numFmtId="182" fontId="9" fillId="12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182" fontId="1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177" fontId="0" fillId="0" borderId="1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 wrapText="1"/>
    </xf>
    <xf numFmtId="177" fontId="16" fillId="0" borderId="1" xfId="0" applyNumberFormat="1" applyFont="1" applyBorder="1" applyAlignment="1">
      <alignment horizontal="center" vertical="center"/>
    </xf>
    <xf numFmtId="182" fontId="16" fillId="0" borderId="1" xfId="0" applyNumberFormat="1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0" fontId="12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77" fontId="13" fillId="0" borderId="0" xfId="0" applyNumberFormat="1" applyFont="1" applyAlignment="1">
      <alignment horizontal="left" vertical="center"/>
    </xf>
    <xf numFmtId="9" fontId="14" fillId="0" borderId="1" xfId="0" applyNumberFormat="1" applyFont="1" applyBorder="1" applyAlignment="1">
      <alignment horizontal="center" vertical="center"/>
    </xf>
    <xf numFmtId="182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182" fontId="0" fillId="0" borderId="1" xfId="0" applyNumberFormat="1" applyBorder="1">
      <alignment vertical="center"/>
    </xf>
    <xf numFmtId="0" fontId="0" fillId="0" borderId="0" xfId="0" applyBorder="1">
      <alignment vertical="center"/>
    </xf>
    <xf numFmtId="9" fontId="0" fillId="0" borderId="1" xfId="0" applyNumberFormat="1" applyBorder="1" applyAlignment="1">
      <alignment horizontal="center" vertical="center" wrapText="1"/>
    </xf>
    <xf numFmtId="182" fontId="0" fillId="0" borderId="1" xfId="0" applyNumberFormat="1" applyBorder="1" applyAlignment="1">
      <alignment horizontal="center" vertical="center" wrapText="1"/>
    </xf>
    <xf numFmtId="177" fontId="1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6" fontId="15" fillId="7" borderId="1" xfId="0" applyNumberFormat="1" applyFont="1" applyFill="1" applyBorder="1" applyAlignment="1">
      <alignment horizontal="center" vertical="center"/>
    </xf>
    <xf numFmtId="176" fontId="15" fillId="0" borderId="1" xfId="0" applyNumberFormat="1" applyFont="1" applyFill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 wrapText="1"/>
    </xf>
    <xf numFmtId="177" fontId="12" fillId="0" borderId="2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76" fontId="15" fillId="7" borderId="3" xfId="0" applyNumberFormat="1" applyFont="1" applyFill="1" applyBorder="1" applyAlignment="1">
      <alignment horizontal="center" vertical="center"/>
    </xf>
    <xf numFmtId="176" fontId="15" fillId="0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2" fillId="0" borderId="0" xfId="0" applyFont="1" applyBorder="1">
      <alignment vertical="center"/>
    </xf>
    <xf numFmtId="9" fontId="10" fillId="0" borderId="0" xfId="0" applyNumberFormat="1" applyFont="1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 wrapText="1"/>
    </xf>
    <xf numFmtId="182" fontId="8" fillId="6" borderId="1" xfId="0" applyNumberFormat="1" applyFont="1" applyFill="1" applyBorder="1" applyAlignment="1">
      <alignment horizontal="center" vertical="center"/>
    </xf>
    <xf numFmtId="182" fontId="8" fillId="0" borderId="1" xfId="0" applyNumberFormat="1" applyFont="1" applyBorder="1" applyAlignment="1">
      <alignment horizontal="center" vertical="center"/>
    </xf>
    <xf numFmtId="182" fontId="18" fillId="6" borderId="1" xfId="0" applyNumberFormat="1" applyFont="1" applyFill="1" applyBorder="1" applyAlignment="1">
      <alignment horizontal="center" vertical="center"/>
    </xf>
    <xf numFmtId="182" fontId="18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Fill="1" applyBorder="1" applyAlignment="1">
      <alignment horizontal="center" vertical="center"/>
    </xf>
    <xf numFmtId="183" fontId="7" fillId="0" borderId="1" xfId="0" applyNumberFormat="1" applyFont="1" applyFill="1" applyBorder="1" applyAlignment="1">
      <alignment horizontal="centerContinuous" vertical="center"/>
    </xf>
    <xf numFmtId="184" fontId="7" fillId="0" borderId="1" xfId="0" applyNumberFormat="1" applyFont="1" applyFill="1" applyBorder="1" applyAlignment="1">
      <alignment horizontal="center" vertical="center"/>
    </xf>
    <xf numFmtId="184" fontId="8" fillId="0" borderId="1" xfId="0" applyNumberFormat="1" applyFont="1" applyBorder="1" applyAlignment="1">
      <alignment horizontal="center" vertical="center" wrapText="1"/>
    </xf>
    <xf numFmtId="182" fontId="7" fillId="0" borderId="1" xfId="0" applyNumberFormat="1" applyFont="1" applyFill="1" applyBorder="1" applyAlignment="1">
      <alignment horizontal="center" vertical="center" wrapText="1"/>
    </xf>
    <xf numFmtId="180" fontId="8" fillId="0" borderId="1" xfId="0" applyNumberFormat="1" applyFont="1" applyFill="1" applyBorder="1" applyAlignment="1">
      <alignment horizontal="center" vertical="center" wrapText="1"/>
    </xf>
    <xf numFmtId="182" fontId="7" fillId="8" borderId="1" xfId="0" applyNumberFormat="1" applyFont="1" applyFill="1" applyBorder="1" applyAlignment="1">
      <alignment horizontal="center" vertical="center" wrapText="1"/>
    </xf>
    <xf numFmtId="182" fontId="7" fillId="7" borderId="1" xfId="0" applyNumberFormat="1" applyFont="1" applyFill="1" applyBorder="1" applyAlignment="1">
      <alignment horizontal="center" vertical="center" wrapText="1"/>
    </xf>
    <xf numFmtId="182" fontId="7" fillId="10" borderId="1" xfId="0" applyNumberFormat="1" applyFont="1" applyFill="1" applyBorder="1" applyAlignment="1">
      <alignment horizontal="center" vertical="center" wrapText="1"/>
    </xf>
    <xf numFmtId="177" fontId="8" fillId="11" borderId="1" xfId="0" applyNumberFormat="1" applyFont="1" applyFill="1" applyBorder="1" applyAlignment="1">
      <alignment horizontal="center" vertical="center" wrapText="1"/>
    </xf>
    <xf numFmtId="182" fontId="8" fillId="0" borderId="1" xfId="0" applyNumberFormat="1" applyFont="1" applyFill="1" applyBorder="1" applyAlignment="1">
      <alignment horizontal="center" vertical="center"/>
    </xf>
    <xf numFmtId="180" fontId="8" fillId="0" borderId="1" xfId="0" applyNumberFormat="1" applyFont="1" applyFill="1" applyBorder="1" applyAlignment="1">
      <alignment horizontal="center" vertical="center"/>
    </xf>
    <xf numFmtId="182" fontId="18" fillId="0" borderId="1" xfId="0" applyNumberFormat="1" applyFont="1" applyFill="1" applyBorder="1" applyAlignment="1">
      <alignment horizontal="center" vertical="center"/>
    </xf>
    <xf numFmtId="183" fontId="7" fillId="0" borderId="2" xfId="0" applyNumberFormat="1" applyFont="1" applyFill="1" applyBorder="1" applyAlignment="1">
      <alignment horizontal="center" vertical="center"/>
    </xf>
    <xf numFmtId="184" fontId="7" fillId="0" borderId="2" xfId="0" applyNumberFormat="1" applyFont="1" applyFill="1" applyBorder="1" applyAlignment="1">
      <alignment horizontal="center" vertical="center"/>
    </xf>
    <xf numFmtId="177" fontId="8" fillId="11" borderId="2" xfId="0" applyNumberFormat="1" applyFont="1" applyFill="1" applyBorder="1" applyAlignment="1">
      <alignment horizontal="center" vertical="center" wrapText="1"/>
    </xf>
    <xf numFmtId="182" fontId="8" fillId="0" borderId="2" xfId="0" applyNumberFormat="1" applyFont="1" applyFill="1" applyBorder="1" applyAlignment="1">
      <alignment horizontal="center" vertical="center"/>
    </xf>
    <xf numFmtId="184" fontId="8" fillId="0" borderId="3" xfId="0" applyNumberFormat="1" applyFont="1" applyBorder="1" applyAlignment="1">
      <alignment horizontal="center" vertical="center" wrapText="1"/>
    </xf>
    <xf numFmtId="182" fontId="7" fillId="9" borderId="3" xfId="0" applyNumberFormat="1" applyFont="1" applyFill="1" applyBorder="1" applyAlignment="1">
      <alignment horizontal="center" vertical="center" wrapText="1"/>
    </xf>
    <xf numFmtId="183" fontId="7" fillId="0" borderId="5" xfId="0" applyNumberFormat="1" applyFont="1" applyFill="1" applyBorder="1" applyAlignment="1">
      <alignment horizontal="centerContinuous" vertical="center"/>
    </xf>
    <xf numFmtId="182" fontId="7" fillId="9" borderId="4" xfId="0" applyNumberFormat="1" applyFont="1" applyFill="1" applyBorder="1" applyAlignment="1">
      <alignment horizontal="center" vertical="center" wrapText="1"/>
    </xf>
    <xf numFmtId="182" fontId="7" fillId="10" borderId="5" xfId="0" applyNumberFormat="1" applyFont="1" applyFill="1" applyBorder="1" applyAlignment="1">
      <alignment horizontal="center" vertical="center" wrapText="1"/>
    </xf>
    <xf numFmtId="182" fontId="18" fillId="0" borderId="4" xfId="0" applyNumberFormat="1" applyFont="1" applyFill="1" applyBorder="1" applyAlignment="1">
      <alignment horizontal="center" vertical="center"/>
    </xf>
    <xf numFmtId="182" fontId="18" fillId="0" borderId="5" xfId="0" applyNumberFormat="1" applyFont="1" applyFill="1" applyBorder="1" applyAlignment="1">
      <alignment horizontal="center" vertical="center"/>
    </xf>
    <xf numFmtId="182" fontId="7" fillId="10" borderId="2" xfId="0" applyNumberFormat="1" applyFont="1" applyFill="1" applyBorder="1" applyAlignment="1">
      <alignment horizontal="center" vertical="center" wrapText="1"/>
    </xf>
    <xf numFmtId="182" fontId="18" fillId="0" borderId="2" xfId="0" applyNumberFormat="1" applyFont="1" applyFill="1" applyBorder="1" applyAlignment="1">
      <alignment horizontal="center" vertical="center"/>
    </xf>
    <xf numFmtId="183" fontId="7" fillId="0" borderId="3" xfId="0" applyNumberFormat="1" applyFont="1" applyFill="1" applyBorder="1" applyAlignment="1">
      <alignment horizontal="center" vertical="center"/>
    </xf>
    <xf numFmtId="182" fontId="8" fillId="0" borderId="3" xfId="0" applyNumberFormat="1" applyFont="1" applyFill="1" applyBorder="1" applyAlignment="1">
      <alignment horizontal="center" vertical="center"/>
    </xf>
    <xf numFmtId="177" fontId="8" fillId="11" borderId="6" xfId="0" applyNumberFormat="1" applyFont="1" applyFill="1" applyBorder="1" applyAlignment="1">
      <alignment horizontal="center" vertical="center" wrapText="1"/>
    </xf>
    <xf numFmtId="182" fontId="18" fillId="0" borderId="6" xfId="0" applyNumberFormat="1" applyFont="1" applyFill="1" applyBorder="1" applyAlignment="1">
      <alignment horizontal="center" vertical="center"/>
    </xf>
    <xf numFmtId="184" fontId="7" fillId="0" borderId="3" xfId="0" applyNumberFormat="1" applyFont="1" applyFill="1" applyBorder="1" applyAlignment="1">
      <alignment horizontal="center" vertical="center"/>
    </xf>
    <xf numFmtId="177" fontId="8" fillId="9" borderId="3" xfId="0" applyNumberFormat="1" applyFont="1" applyFill="1" applyBorder="1" applyAlignment="1">
      <alignment horizontal="center" vertical="center" wrapText="1"/>
    </xf>
    <xf numFmtId="180" fontId="8" fillId="0" borderId="5" xfId="0" applyNumberFormat="1" applyFont="1" applyFill="1" applyBorder="1" applyAlignment="1">
      <alignment horizontal="center" vertical="center" wrapText="1"/>
    </xf>
    <xf numFmtId="180" fontId="8" fillId="0" borderId="5" xfId="0" applyNumberFormat="1" applyFont="1" applyFill="1" applyBorder="1" applyAlignment="1">
      <alignment horizontal="center" vertical="center"/>
    </xf>
    <xf numFmtId="182" fontId="8" fillId="7" borderId="1" xfId="0" applyNumberFormat="1" applyFont="1" applyFill="1" applyBorder="1" applyAlignment="1">
      <alignment horizontal="center" vertical="center"/>
    </xf>
    <xf numFmtId="180" fontId="8" fillId="7" borderId="1" xfId="0" applyNumberFormat="1" applyFont="1" applyFill="1" applyBorder="1" applyAlignment="1">
      <alignment horizontal="center" vertical="center"/>
    </xf>
    <xf numFmtId="180" fontId="8" fillId="7" borderId="5" xfId="0" applyNumberFormat="1" applyFont="1" applyFill="1" applyBorder="1" applyAlignment="1">
      <alignment horizontal="center" vertical="center"/>
    </xf>
    <xf numFmtId="182" fontId="8" fillId="7" borderId="3" xfId="0" applyNumberFormat="1" applyFont="1" applyFill="1" applyBorder="1" applyAlignment="1">
      <alignment horizontal="center" vertical="center"/>
    </xf>
    <xf numFmtId="182" fontId="8" fillId="7" borderId="2" xfId="0" applyNumberFormat="1" applyFont="1" applyFill="1" applyBorder="1" applyAlignment="1">
      <alignment horizontal="center" vertical="center"/>
    </xf>
    <xf numFmtId="182" fontId="18" fillId="7" borderId="4" xfId="0" applyNumberFormat="1" applyFont="1" applyFill="1" applyBorder="1" applyAlignment="1">
      <alignment horizontal="center" vertical="center"/>
    </xf>
    <xf numFmtId="182" fontId="18" fillId="7" borderId="1" xfId="0" applyNumberFormat="1" applyFont="1" applyFill="1" applyBorder="1" applyAlignment="1">
      <alignment horizontal="center" vertical="center"/>
    </xf>
    <xf numFmtId="182" fontId="18" fillId="7" borderId="5" xfId="0" applyNumberFormat="1" applyFont="1" applyFill="1" applyBorder="1" applyAlignment="1">
      <alignment horizontal="center" vertical="center"/>
    </xf>
    <xf numFmtId="182" fontId="18" fillId="7" borderId="2" xfId="0" applyNumberFormat="1" applyFont="1" applyFill="1" applyBorder="1" applyAlignment="1">
      <alignment horizontal="center" vertical="center"/>
    </xf>
    <xf numFmtId="182" fontId="18" fillId="7" borderId="6" xfId="0" applyNumberFormat="1" applyFont="1" applyFill="1" applyBorder="1" applyAlignment="1">
      <alignment horizontal="center" vertical="center"/>
    </xf>
    <xf numFmtId="184" fontId="19" fillId="0" borderId="4" xfId="0" applyNumberFormat="1" applyFont="1" applyBorder="1" applyAlignment="1">
      <alignment horizontal="center" vertical="center" wrapText="1"/>
    </xf>
    <xf numFmtId="184" fontId="19" fillId="0" borderId="1" xfId="0" applyNumberFormat="1" applyFont="1" applyBorder="1" applyAlignment="1">
      <alignment horizontal="center" vertical="center" wrapText="1"/>
    </xf>
    <xf numFmtId="184" fontId="19" fillId="0" borderId="5" xfId="0" applyNumberFormat="1" applyFont="1" applyBorder="1" applyAlignment="1">
      <alignment horizontal="center" vertical="center" wrapText="1"/>
    </xf>
    <xf numFmtId="184" fontId="19" fillId="0" borderId="2" xfId="0" applyNumberFormat="1" applyFont="1" applyBorder="1" applyAlignment="1">
      <alignment horizontal="center" vertical="center" wrapText="1"/>
    </xf>
    <xf numFmtId="184" fontId="19" fillId="0" borderId="6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177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13" fillId="0" borderId="1" xfId="0" applyFont="1" applyBorder="1">
      <alignment vertical="center"/>
    </xf>
    <xf numFmtId="177" fontId="1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/>
    <xf numFmtId="0" fontId="13" fillId="0" borderId="1" xfId="0" applyFont="1" applyFill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182" fontId="12" fillId="0" borderId="1" xfId="0" applyNumberFormat="1" applyFont="1" applyBorder="1">
      <alignment vertical="center"/>
    </xf>
    <xf numFmtId="182" fontId="0" fillId="0" borderId="1" xfId="0" applyNumberFormat="1" applyBorder="1" applyAlignment="1">
      <alignment horizontal="centerContinuous" vertical="center"/>
    </xf>
    <xf numFmtId="182" fontId="13" fillId="0" borderId="1" xfId="0" applyNumberFormat="1" applyFont="1" applyBorder="1">
      <alignment vertical="center"/>
    </xf>
    <xf numFmtId="182" fontId="13" fillId="0" borderId="1" xfId="0" applyNumberFormat="1" applyFont="1" applyBorder="1" applyAlignment="1">
      <alignment horizontal="center" vertical="center" wrapText="1"/>
    </xf>
    <xf numFmtId="182" fontId="12" fillId="0" borderId="1" xfId="0" applyNumberFormat="1" applyFont="1" applyBorder="1" applyAlignment="1">
      <alignment horizontal="center" vertical="center" wrapText="1"/>
    </xf>
    <xf numFmtId="177" fontId="13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Continuous" vertical="center"/>
    </xf>
    <xf numFmtId="179" fontId="0" fillId="0" borderId="1" xfId="0" applyNumberFormat="1" applyBorder="1" applyAlignment="1">
      <alignment horizontal="center" vertical="center"/>
    </xf>
    <xf numFmtId="10" fontId="12" fillId="0" borderId="1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10" fontId="11" fillId="0" borderId="1" xfId="0" applyNumberFormat="1" applyFont="1" applyBorder="1" applyAlignment="1">
      <alignment horizontal="center" vertical="center"/>
    </xf>
    <xf numFmtId="177" fontId="15" fillId="0" borderId="3" xfId="0" applyNumberFormat="1" applyFont="1" applyBorder="1" applyAlignment="1">
      <alignment horizontal="center" vertical="center"/>
    </xf>
    <xf numFmtId="177" fontId="15" fillId="0" borderId="1" xfId="0" applyNumberFormat="1" applyFont="1" applyBorder="1" applyAlignment="1">
      <alignment horizontal="center" vertical="center" wrapText="1"/>
    </xf>
    <xf numFmtId="0" fontId="15" fillId="0" borderId="0" xfId="0" applyFont="1" applyBorder="1">
      <alignment vertical="center"/>
    </xf>
    <xf numFmtId="177" fontId="14" fillId="0" borderId="1" xfId="0" applyNumberFormat="1" applyFont="1" applyBorder="1" applyAlignment="1">
      <alignment horizontal="center" vertical="center"/>
    </xf>
    <xf numFmtId="10" fontId="15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 wrapText="1"/>
    </xf>
    <xf numFmtId="10" fontId="13" fillId="0" borderId="0" xfId="0" applyNumberFormat="1" applyFont="1" applyAlignment="1">
      <alignment horizontal="center" vertical="center"/>
    </xf>
    <xf numFmtId="182" fontId="13" fillId="0" borderId="0" xfId="0" applyNumberFormat="1" applyFont="1" applyBorder="1" applyAlignment="1">
      <alignment horizontal="center" vertical="center"/>
    </xf>
    <xf numFmtId="182" fontId="13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Continuous" vertical="center"/>
    </xf>
    <xf numFmtId="0" fontId="0" fillId="0" borderId="8" xfId="0" applyBorder="1" applyAlignment="1">
      <alignment horizontal="centerContinuous" vertical="center"/>
    </xf>
    <xf numFmtId="0" fontId="0" fillId="0" borderId="3" xfId="0" applyBorder="1" applyAlignment="1">
      <alignment horizontal="centerContinuous" vertical="center"/>
    </xf>
    <xf numFmtId="0" fontId="0" fillId="0" borderId="7" xfId="0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177" fontId="21" fillId="0" borderId="0" xfId="0" applyNumberFormat="1" applyFont="1" applyAlignment="1">
      <alignment horizontal="left" vertical="center"/>
    </xf>
    <xf numFmtId="177" fontId="21" fillId="0" borderId="0" xfId="0" applyNumberFormat="1" applyFont="1" applyAlignment="1">
      <alignment horizontal="center" vertical="center"/>
    </xf>
    <xf numFmtId="177" fontId="21" fillId="0" borderId="0" xfId="0" applyNumberFormat="1" applyFont="1" applyAlignment="1">
      <alignment horizontal="centerContinuous" vertical="center"/>
    </xf>
    <xf numFmtId="0" fontId="21" fillId="0" borderId="0" xfId="0" applyFont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Continuous" vertical="center"/>
    </xf>
    <xf numFmtId="10" fontId="0" fillId="0" borderId="0" xfId="0" applyNumberFormat="1" applyBorder="1" applyAlignment="1">
      <alignment horizontal="center" vertical="center" wrapText="1"/>
    </xf>
    <xf numFmtId="177" fontId="8" fillId="12" borderId="2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82" fontId="0" fillId="0" borderId="2" xfId="0" applyNumberFormat="1" applyBorder="1" applyAlignment="1">
      <alignment horizontal="center" vertical="center"/>
    </xf>
    <xf numFmtId="9" fontId="14" fillId="0" borderId="0" xfId="0" applyNumberFormat="1" applyFont="1" applyBorder="1" applyAlignment="1">
      <alignment horizontal="center" vertical="center"/>
    </xf>
    <xf numFmtId="182" fontId="12" fillId="0" borderId="2" xfId="0" applyNumberFormat="1" applyFont="1" applyBorder="1" applyAlignment="1">
      <alignment horizontal="center" vertical="center"/>
    </xf>
    <xf numFmtId="183" fontId="0" fillId="0" borderId="1" xfId="0" applyNumberFormat="1" applyBorder="1" applyAlignment="1">
      <alignment horizontal="center" vertical="center" wrapText="1"/>
    </xf>
    <xf numFmtId="177" fontId="13" fillId="0" borderId="0" xfId="0" applyNumberFormat="1" applyFont="1">
      <alignment vertical="center"/>
    </xf>
    <xf numFmtId="0" fontId="11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9" fontId="12" fillId="0" borderId="1" xfId="0" applyNumberFormat="1" applyFont="1" applyBorder="1" applyAlignment="1">
      <alignment horizontal="center" vertical="center"/>
    </xf>
    <xf numFmtId="177" fontId="25" fillId="7" borderId="1" xfId="0" applyNumberFormat="1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center" vertical="center"/>
    </xf>
    <xf numFmtId="18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Continuous" vertical="center"/>
    </xf>
    <xf numFmtId="182" fontId="0" fillId="0" borderId="0" xfId="0" applyNumberFormat="1" applyBorder="1" applyAlignment="1">
      <alignment horizontal="centerContinuous" vertical="center"/>
    </xf>
    <xf numFmtId="0" fontId="14" fillId="0" borderId="0" xfId="0" applyFont="1" applyBorder="1" applyAlignment="1">
      <alignment horizontal="center" vertical="center"/>
    </xf>
    <xf numFmtId="182" fontId="11" fillId="0" borderId="0" xfId="0" applyNumberFormat="1" applyFont="1" applyAlignment="1">
      <alignment horizontal="center" vertical="center"/>
    </xf>
    <xf numFmtId="9" fontId="11" fillId="0" borderId="0" xfId="0" applyNumberFormat="1" applyFont="1" applyAlignment="1">
      <alignment horizontal="center" vertical="center"/>
    </xf>
    <xf numFmtId="182" fontId="8" fillId="12" borderId="1" xfId="0" applyNumberFormat="1" applyFont="1" applyFill="1" applyBorder="1" applyAlignment="1">
      <alignment horizontal="center" vertical="center"/>
    </xf>
    <xf numFmtId="180" fontId="8" fillId="12" borderId="1" xfId="0" applyNumberFormat="1" applyFont="1" applyFill="1" applyBorder="1" applyAlignment="1">
      <alignment horizontal="center" vertical="center"/>
    </xf>
    <xf numFmtId="180" fontId="8" fillId="12" borderId="5" xfId="0" applyNumberFormat="1" applyFont="1" applyFill="1" applyBorder="1" applyAlignment="1">
      <alignment horizontal="center" vertical="center"/>
    </xf>
    <xf numFmtId="182" fontId="8" fillId="12" borderId="3" xfId="0" applyNumberFormat="1" applyFont="1" applyFill="1" applyBorder="1" applyAlignment="1">
      <alignment horizontal="center" vertical="center"/>
    </xf>
    <xf numFmtId="182" fontId="8" fillId="12" borderId="2" xfId="0" applyNumberFormat="1" applyFont="1" applyFill="1" applyBorder="1" applyAlignment="1">
      <alignment horizontal="center" vertical="center"/>
    </xf>
    <xf numFmtId="182" fontId="18" fillId="12" borderId="4" xfId="0" applyNumberFormat="1" applyFont="1" applyFill="1" applyBorder="1" applyAlignment="1">
      <alignment horizontal="center" vertical="center"/>
    </xf>
    <xf numFmtId="182" fontId="18" fillId="12" borderId="1" xfId="0" applyNumberFormat="1" applyFont="1" applyFill="1" applyBorder="1" applyAlignment="1">
      <alignment horizontal="center" vertical="center"/>
    </xf>
    <xf numFmtId="182" fontId="18" fillId="12" borderId="5" xfId="0" applyNumberFormat="1" applyFont="1" applyFill="1" applyBorder="1" applyAlignment="1">
      <alignment horizontal="center" vertical="center"/>
    </xf>
    <xf numFmtId="182" fontId="18" fillId="12" borderId="2" xfId="0" applyNumberFormat="1" applyFont="1" applyFill="1" applyBorder="1" applyAlignment="1">
      <alignment horizontal="center" vertical="center"/>
    </xf>
    <xf numFmtId="182" fontId="18" fillId="12" borderId="6" xfId="0" applyNumberFormat="1" applyFont="1" applyFill="1" applyBorder="1" applyAlignment="1">
      <alignment horizontal="center" vertical="center"/>
    </xf>
    <xf numFmtId="182" fontId="8" fillId="12" borderId="0" xfId="0" applyNumberFormat="1" applyFont="1" applyFill="1" applyAlignment="1">
      <alignment horizontal="center" vertical="center"/>
    </xf>
    <xf numFmtId="182" fontId="8" fillId="12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82" fontId="0" fillId="0" borderId="1" xfId="0" applyNumberFormat="1" applyFill="1" applyBorder="1" applyAlignment="1">
      <alignment horizontal="center" vertical="center" wrapText="1"/>
    </xf>
    <xf numFmtId="182" fontId="0" fillId="0" borderId="1" xfId="0" applyNumberFormat="1" applyFill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Continuous" vertical="center"/>
    </xf>
    <xf numFmtId="182" fontId="14" fillId="0" borderId="0" xfId="0" applyNumberFormat="1" applyFont="1" applyAlignment="1">
      <alignment horizontal="center" vertical="center"/>
    </xf>
    <xf numFmtId="182" fontId="0" fillId="0" borderId="1" xfId="0" applyNumberFormat="1" applyBorder="1" applyAlignment="1">
      <alignment horizontal="centerContinuous" vertical="center" wrapText="1"/>
    </xf>
    <xf numFmtId="182" fontId="14" fillId="0" borderId="1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10" fontId="12" fillId="0" borderId="0" xfId="0" applyNumberFormat="1" applyFont="1">
      <alignment vertical="center"/>
    </xf>
    <xf numFmtId="9" fontId="6" fillId="0" borderId="0" xfId="0" applyNumberFormat="1" applyFon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78" fontId="12" fillId="0" borderId="0" xfId="0" applyNumberFormat="1" applyFont="1" applyBorder="1" applyAlignment="1">
      <alignment horizontal="center" vertical="center"/>
    </xf>
    <xf numFmtId="177" fontId="16" fillId="0" borderId="0" xfId="0" applyNumberFormat="1" applyFont="1" applyBorder="1" applyAlignment="1">
      <alignment horizontal="center" vertical="center"/>
    </xf>
    <xf numFmtId="177" fontId="13" fillId="0" borderId="0" xfId="0" applyNumberFormat="1" applyFont="1" applyBorder="1">
      <alignment vertical="center"/>
    </xf>
    <xf numFmtId="181" fontId="6" fillId="0" borderId="0" xfId="0" applyNumberFormat="1" applyFont="1" applyBorder="1" applyAlignment="1">
      <alignment horizontal="center" vertical="center"/>
    </xf>
    <xf numFmtId="0" fontId="11" fillId="0" borderId="0" xfId="0" applyFont="1" applyBorder="1">
      <alignment vertical="center"/>
    </xf>
    <xf numFmtId="10" fontId="12" fillId="0" borderId="0" xfId="0" applyNumberFormat="1" applyFont="1" applyBorder="1">
      <alignment vertical="center"/>
    </xf>
    <xf numFmtId="178" fontId="0" fillId="0" borderId="0" xfId="0" applyNumberFormat="1" applyBorder="1">
      <alignment vertical="center"/>
    </xf>
    <xf numFmtId="0" fontId="13" fillId="0" borderId="0" xfId="0" applyFont="1" applyBorder="1">
      <alignment vertical="center"/>
    </xf>
    <xf numFmtId="9" fontId="12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9" fontId="13" fillId="0" borderId="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0" fontId="13" fillId="0" borderId="1" xfId="0" applyNumberFormat="1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Continuous" vertical="center"/>
    </xf>
    <xf numFmtId="182" fontId="14" fillId="0" borderId="0" xfId="0" applyNumberFormat="1" applyFont="1" applyBorder="1" applyAlignment="1">
      <alignment horizontal="center" vertical="center"/>
    </xf>
    <xf numFmtId="182" fontId="26" fillId="7" borderId="1" xfId="0" applyNumberFormat="1" applyFont="1" applyFill="1" applyBorder="1" applyAlignment="1">
      <alignment horizontal="center" vertical="center"/>
    </xf>
    <xf numFmtId="182" fontId="16" fillId="7" borderId="1" xfId="0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82" fontId="13" fillId="0" borderId="1" xfId="0" applyNumberFormat="1" applyFont="1" applyBorder="1" applyAlignment="1">
      <alignment horizontal="center" vertical="center"/>
    </xf>
    <xf numFmtId="0" fontId="0" fillId="7" borderId="0" xfId="0" applyFill="1">
      <alignment vertical="center"/>
    </xf>
    <xf numFmtId="58" fontId="12" fillId="0" borderId="1" xfId="0" quotePrefix="1" applyNumberFormat="1" applyFont="1" applyBorder="1" applyAlignment="1">
      <alignment horizontal="center" vertical="center"/>
    </xf>
    <xf numFmtId="9" fontId="6" fillId="0" borderId="0" xfId="0" applyNumberFormat="1" applyFont="1" applyBorder="1" applyAlignment="1">
      <alignment horizontal="centerContinuous" vertical="center"/>
    </xf>
    <xf numFmtId="178" fontId="11" fillId="0" borderId="0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Continuous" vertical="center"/>
    </xf>
    <xf numFmtId="177" fontId="10" fillId="0" borderId="1" xfId="0" applyNumberFormat="1" applyFont="1" applyBorder="1" applyAlignment="1">
      <alignment horizontal="center" vertical="center"/>
    </xf>
    <xf numFmtId="181" fontId="14" fillId="0" borderId="1" xfId="0" applyNumberFormat="1" applyFont="1" applyBorder="1" applyAlignment="1">
      <alignment horizontal="center" vertical="center"/>
    </xf>
    <xf numFmtId="182" fontId="14" fillId="2" borderId="1" xfId="0" applyNumberFormat="1" applyFont="1" applyFill="1" applyBorder="1" applyAlignment="1">
      <alignment horizontal="center" vertical="center"/>
    </xf>
    <xf numFmtId="9" fontId="9" fillId="0" borderId="0" xfId="0" applyNumberFormat="1" applyFont="1" applyBorder="1" applyAlignment="1">
      <alignment horizontal="center" vertical="center"/>
    </xf>
    <xf numFmtId="181" fontId="10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Continuous" vertical="center"/>
    </xf>
    <xf numFmtId="0" fontId="9" fillId="0" borderId="1" xfId="0" applyFont="1" applyBorder="1" applyAlignment="1">
      <alignment horizontal="centerContinuous" vertical="center"/>
    </xf>
    <xf numFmtId="0" fontId="10" fillId="0" borderId="0" xfId="0" applyFont="1" applyAlignment="1">
      <alignment horizontal="center" vertical="center" wrapText="1"/>
    </xf>
    <xf numFmtId="9" fontId="9" fillId="0" borderId="1" xfId="0" applyNumberFormat="1" applyFont="1" applyBorder="1" applyAlignment="1">
      <alignment horizontal="centerContinuous" vertical="center"/>
    </xf>
    <xf numFmtId="182" fontId="9" fillId="0" borderId="1" xfId="0" applyNumberFormat="1" applyFont="1" applyBorder="1" applyAlignment="1">
      <alignment horizontal="centerContinuous" vertical="center"/>
    </xf>
    <xf numFmtId="0" fontId="9" fillId="0" borderId="1" xfId="0" applyNumberFormat="1" applyFont="1" applyBorder="1" applyAlignment="1">
      <alignment horizontal="center" vertical="center"/>
    </xf>
    <xf numFmtId="186" fontId="14" fillId="0" borderId="1" xfId="0" applyNumberFormat="1" applyFont="1" applyBorder="1" applyAlignment="1">
      <alignment horizontal="center" vertical="center"/>
    </xf>
    <xf numFmtId="183" fontId="28" fillId="0" borderId="4" xfId="0" applyNumberFormat="1" applyFont="1" applyFill="1" applyBorder="1" applyAlignment="1">
      <alignment horizontal="centerContinuous" vertical="center"/>
    </xf>
    <xf numFmtId="183" fontId="20" fillId="0" borderId="1" xfId="0" applyNumberFormat="1" applyFont="1" applyFill="1" applyBorder="1" applyAlignment="1">
      <alignment horizontal="center" vertical="center"/>
    </xf>
    <xf numFmtId="183" fontId="0" fillId="0" borderId="1" xfId="0" applyNumberFormat="1" applyBorder="1" applyAlignment="1">
      <alignment horizontal="center" vertical="center"/>
    </xf>
    <xf numFmtId="182" fontId="0" fillId="0" borderId="1" xfId="0" applyNumberFormat="1" applyFont="1" applyBorder="1" applyAlignment="1">
      <alignment horizontal="center" vertical="center"/>
    </xf>
    <xf numFmtId="9" fontId="13" fillId="0" borderId="0" xfId="0" applyNumberFormat="1" applyFont="1" applyAlignment="1">
      <alignment horizontal="center" vertical="center"/>
    </xf>
    <xf numFmtId="182" fontId="10" fillId="0" borderId="0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82" fontId="9" fillId="0" borderId="0" xfId="0" applyNumberFormat="1" applyFont="1" applyBorder="1" applyAlignment="1">
      <alignment horizontal="center" vertical="center"/>
    </xf>
    <xf numFmtId="182" fontId="9" fillId="0" borderId="0" xfId="0" applyNumberFormat="1" applyFont="1" applyAlignment="1">
      <alignment horizontal="center" vertical="center"/>
    </xf>
    <xf numFmtId="182" fontId="26" fillId="0" borderId="0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182" fontId="22" fillId="0" borderId="0" xfId="0" applyNumberFormat="1" applyFont="1" applyBorder="1" applyAlignment="1">
      <alignment horizontal="center" vertical="center"/>
    </xf>
    <xf numFmtId="0" fontId="13" fillId="0" borderId="0" xfId="0" applyNumberFormat="1" applyFont="1" applyBorder="1" applyAlignment="1">
      <alignment horizontal="center" vertical="center"/>
    </xf>
    <xf numFmtId="183" fontId="17" fillId="0" borderId="1" xfId="0" applyNumberFormat="1" applyFont="1" applyBorder="1" applyAlignment="1">
      <alignment horizontal="centerContinuous" vertical="center"/>
    </xf>
    <xf numFmtId="177" fontId="8" fillId="0" borderId="1" xfId="0" applyNumberFormat="1" applyFont="1" applyBorder="1" applyAlignment="1">
      <alignment horizontal="centerContinuous" vertical="center"/>
    </xf>
    <xf numFmtId="183" fontId="7" fillId="0" borderId="1" xfId="0" applyNumberFormat="1" applyFont="1" applyBorder="1">
      <alignment vertical="center"/>
    </xf>
    <xf numFmtId="177" fontId="8" fillId="9" borderId="1" xfId="0" applyNumberFormat="1" applyFont="1" applyFill="1" applyBorder="1" applyAlignment="1">
      <alignment horizontal="center" vertical="center" wrapText="1"/>
    </xf>
    <xf numFmtId="184" fontId="7" fillId="0" borderId="1" xfId="0" applyNumberFormat="1" applyFont="1" applyFill="1" applyBorder="1" applyAlignment="1">
      <alignment horizontal="centerContinuous" vertical="center"/>
    </xf>
    <xf numFmtId="184" fontId="7" fillId="0" borderId="5" xfId="0" applyNumberFormat="1" applyFont="1" applyFill="1" applyBorder="1" applyAlignment="1">
      <alignment horizontal="centerContinuous" vertical="center"/>
    </xf>
    <xf numFmtId="183" fontId="7" fillId="0" borderId="12" xfId="0" applyNumberFormat="1" applyFont="1" applyFill="1" applyBorder="1" applyAlignment="1">
      <alignment horizontal="center" vertical="center"/>
    </xf>
    <xf numFmtId="183" fontId="7" fillId="0" borderId="3" xfId="0" applyNumberFormat="1" applyFont="1" applyFill="1" applyBorder="1" applyAlignment="1">
      <alignment horizontal="center" vertical="center" wrapText="1"/>
    </xf>
    <xf numFmtId="183" fontId="7" fillId="0" borderId="1" xfId="0" applyNumberFormat="1" applyFont="1" applyFill="1" applyBorder="1" applyAlignment="1">
      <alignment horizontal="center" vertical="center" wrapText="1"/>
    </xf>
    <xf numFmtId="183" fontId="7" fillId="0" borderId="2" xfId="0" applyNumberFormat="1" applyFont="1" applyFill="1" applyBorder="1" applyAlignment="1">
      <alignment horizontal="center" vertical="center" wrapText="1"/>
    </xf>
    <xf numFmtId="183" fontId="7" fillId="0" borderId="6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183" fontId="20" fillId="0" borderId="0" xfId="0" applyNumberFormat="1" applyFont="1" applyFill="1" applyBorder="1" applyAlignment="1">
      <alignment horizontal="center" vertical="center" wrapText="1"/>
    </xf>
    <xf numFmtId="184" fontId="20" fillId="0" borderId="0" xfId="0" applyNumberFormat="1" applyFont="1" applyFill="1" applyBorder="1" applyAlignment="1">
      <alignment horizontal="center" vertical="center"/>
    </xf>
    <xf numFmtId="183" fontId="20" fillId="0" borderId="1" xfId="0" applyNumberFormat="1" applyFont="1" applyFill="1" applyBorder="1" applyAlignment="1">
      <alignment horizontal="center" vertical="center" wrapText="1"/>
    </xf>
    <xf numFmtId="184" fontId="24" fillId="0" borderId="1" xfId="0" applyNumberFormat="1" applyFont="1" applyFill="1" applyBorder="1" applyAlignment="1">
      <alignment horizontal="centerContinuous" vertical="center"/>
    </xf>
    <xf numFmtId="177" fontId="12" fillId="0" borderId="3" xfId="0" applyNumberFormat="1" applyFont="1" applyBorder="1" applyAlignment="1">
      <alignment horizontal="center" vertical="center" wrapText="1"/>
    </xf>
    <xf numFmtId="183" fontId="7" fillId="0" borderId="1" xfId="0" applyNumberFormat="1" applyFont="1" applyBorder="1" applyAlignment="1">
      <alignment horizontal="center" vertical="center"/>
    </xf>
    <xf numFmtId="177" fontId="15" fillId="0" borderId="2" xfId="0" applyNumberFormat="1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13" fillId="0" borderId="1" xfId="0" applyNumberFormat="1" applyFont="1" applyFill="1" applyBorder="1" applyAlignment="1">
      <alignment horizontal="center" vertical="center"/>
    </xf>
    <xf numFmtId="179" fontId="13" fillId="0" borderId="1" xfId="0" applyNumberFormat="1" applyFont="1" applyFill="1" applyBorder="1" applyAlignment="1">
      <alignment horizontal="center" vertical="center"/>
    </xf>
    <xf numFmtId="177" fontId="13" fillId="2" borderId="1" xfId="0" applyNumberFormat="1" applyFont="1" applyFill="1" applyBorder="1" applyAlignment="1">
      <alignment horizontal="center" vertical="center"/>
    </xf>
    <xf numFmtId="179" fontId="13" fillId="2" borderId="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 wrapText="1"/>
    </xf>
    <xf numFmtId="177" fontId="0" fillId="0" borderId="1" xfId="0" applyNumberFormat="1" applyBorder="1" applyAlignment="1">
      <alignment horizontal="centerContinuous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177" fontId="11" fillId="0" borderId="0" xfId="0" applyNumberFormat="1" applyFont="1" applyAlignment="1">
      <alignment horizontal="center" vertical="center" wrapText="1"/>
    </xf>
    <xf numFmtId="58" fontId="0" fillId="0" borderId="1" xfId="0" quotePrefix="1" applyNumberFormat="1" applyBorder="1" applyAlignment="1">
      <alignment horizontal="center" vertical="center" wrapText="1"/>
    </xf>
    <xf numFmtId="177" fontId="21" fillId="0" borderId="0" xfId="0" applyNumberFormat="1" applyFont="1" applyAlignment="1">
      <alignment horizontal="left" vertical="center" wrapText="1"/>
    </xf>
    <xf numFmtId="177" fontId="22" fillId="0" borderId="2" xfId="0" applyNumberFormat="1" applyFont="1" applyBorder="1" applyAlignment="1">
      <alignment horizontal="centerContinuous" vertical="center"/>
    </xf>
    <xf numFmtId="177" fontId="22" fillId="0" borderId="2" xfId="0" applyNumberFormat="1" applyFont="1" applyBorder="1" applyAlignment="1">
      <alignment horizontal="center" vertical="center"/>
    </xf>
    <xf numFmtId="177" fontId="0" fillId="0" borderId="0" xfId="0" quotePrefix="1" applyNumberFormat="1" applyBorder="1" applyAlignment="1">
      <alignment horizontal="center" vertical="center"/>
    </xf>
    <xf numFmtId="177" fontId="22" fillId="0" borderId="0" xfId="0" applyNumberFormat="1" applyFont="1" applyBorder="1" applyAlignment="1">
      <alignment horizontal="center" vertical="center"/>
    </xf>
    <xf numFmtId="188" fontId="0" fillId="0" borderId="1" xfId="0" applyNumberFormat="1" applyBorder="1" applyAlignment="1">
      <alignment horizontal="center" vertical="center"/>
    </xf>
    <xf numFmtId="185" fontId="0" fillId="0" borderId="0" xfId="0" quotePrefix="1" applyNumberFormat="1" applyBorder="1" applyAlignment="1">
      <alignment horizontal="center" vertical="center"/>
    </xf>
    <xf numFmtId="180" fontId="0" fillId="0" borderId="0" xfId="0" applyNumberFormat="1">
      <alignment vertical="center"/>
    </xf>
    <xf numFmtId="0" fontId="0" fillId="0" borderId="1" xfId="0" applyFill="1" applyBorder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177" fontId="11" fillId="0" borderId="0" xfId="0" applyNumberFormat="1" applyFont="1" applyAlignment="1">
      <alignment horizontal="center" vertical="center"/>
    </xf>
    <xf numFmtId="10" fontId="11" fillId="0" borderId="0" xfId="0" applyNumberFormat="1" applyFont="1" applyBorder="1" applyAlignment="1">
      <alignment horizontal="center" vertical="center"/>
    </xf>
    <xf numFmtId="10" fontId="23" fillId="0" borderId="1" xfId="0" applyNumberFormat="1" applyFont="1" applyBorder="1" applyAlignment="1">
      <alignment horizontal="center" vertical="center" wrapText="1"/>
    </xf>
    <xf numFmtId="10" fontId="23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82" fontId="11" fillId="0" borderId="1" xfId="0" applyNumberFormat="1" applyFont="1" applyBorder="1" applyAlignment="1">
      <alignment horizontal="center" vertical="center"/>
    </xf>
    <xf numFmtId="182" fontId="11" fillId="0" borderId="2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Continuous" vertical="center"/>
    </xf>
    <xf numFmtId="0" fontId="6" fillId="0" borderId="0" xfId="0" applyFont="1">
      <alignment vertical="center"/>
    </xf>
    <xf numFmtId="9" fontId="1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77" fontId="26" fillId="0" borderId="1" xfId="0" applyNumberFormat="1" applyFont="1" applyBorder="1" applyAlignment="1">
      <alignment horizontal="center" vertical="center"/>
    </xf>
    <xf numFmtId="182" fontId="12" fillId="0" borderId="0" xfId="0" applyNumberFormat="1" applyFont="1" applyBorder="1" applyAlignment="1">
      <alignment horizontal="center" vertical="center" wrapText="1"/>
    </xf>
    <xf numFmtId="182" fontId="23" fillId="0" borderId="1" xfId="0" applyNumberFormat="1" applyFont="1" applyBorder="1" applyAlignment="1">
      <alignment horizontal="center" vertical="center" wrapText="1"/>
    </xf>
    <xf numFmtId="182" fontId="23" fillId="0" borderId="1" xfId="0" applyNumberFormat="1" applyFont="1" applyBorder="1" applyAlignment="1">
      <alignment horizontal="center" vertical="center"/>
    </xf>
    <xf numFmtId="182" fontId="6" fillId="0" borderId="0" xfId="0" applyNumberFormat="1" applyFont="1" applyBorder="1" applyAlignment="1">
      <alignment horizontal="center" vertical="center"/>
    </xf>
    <xf numFmtId="182" fontId="15" fillId="0" borderId="0" xfId="0" applyNumberFormat="1" applyFont="1" applyBorder="1" applyAlignment="1">
      <alignment horizontal="center" vertical="center"/>
    </xf>
    <xf numFmtId="187" fontId="9" fillId="0" borderId="0" xfId="0" applyNumberFormat="1" applyFon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82" fontId="0" fillId="0" borderId="8" xfId="0" applyNumberFormat="1" applyBorder="1" applyAlignment="1">
      <alignment horizontal="centerContinuous" vertical="center"/>
    </xf>
    <xf numFmtId="182" fontId="0" fillId="0" borderId="8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82" fontId="0" fillId="7" borderId="0" xfId="0" applyNumberFormat="1" applyFill="1">
      <alignment vertical="center"/>
    </xf>
    <xf numFmtId="182" fontId="0" fillId="7" borderId="0" xfId="0" applyNumberFormat="1" applyFill="1" applyAlignment="1">
      <alignment horizontal="center" vertical="center"/>
    </xf>
    <xf numFmtId="177" fontId="0" fillId="7" borderId="0" xfId="0" applyNumberFormat="1" applyFill="1" applyAlignment="1">
      <alignment horizontal="center" vertical="center"/>
    </xf>
    <xf numFmtId="0" fontId="0" fillId="0" borderId="0" xfId="0" quotePrefix="1" applyAlignment="1">
      <alignment horizontal="centerContinuous" vertical="center" wrapText="1"/>
    </xf>
    <xf numFmtId="0" fontId="9" fillId="0" borderId="0" xfId="0" applyFont="1" applyAlignment="1">
      <alignment horizontal="centerContinuous" vertical="center" wrapText="1"/>
    </xf>
    <xf numFmtId="183" fontId="14" fillId="0" borderId="1" xfId="0" applyNumberFormat="1" applyFont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82" fontId="14" fillId="12" borderId="1" xfId="0" applyNumberFormat="1" applyFont="1" applyFill="1" applyBorder="1" applyAlignment="1">
      <alignment horizontal="center" vertical="center" wrapText="1"/>
    </xf>
    <xf numFmtId="178" fontId="0" fillId="0" borderId="0" xfId="0" applyNumberFormat="1" applyAlignment="1">
      <alignment horizontal="center" vertical="center"/>
    </xf>
    <xf numFmtId="189" fontId="0" fillId="0" borderId="1" xfId="0" quotePrefix="1" applyNumberFormat="1" applyBorder="1" applyAlignment="1">
      <alignment horizontal="center" vertical="center" wrapText="1"/>
    </xf>
    <xf numFmtId="189" fontId="0" fillId="0" borderId="1" xfId="0" quotePrefix="1" applyNumberFormat="1" applyBorder="1" applyAlignment="1">
      <alignment horizontal="center" vertical="center"/>
    </xf>
    <xf numFmtId="189" fontId="0" fillId="0" borderId="1" xfId="0" applyNumberForma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185" fontId="11" fillId="0" borderId="0" xfId="0" quotePrefix="1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Continuous" vertical="center"/>
    </xf>
    <xf numFmtId="177" fontId="11" fillId="0" borderId="0" xfId="0" applyNumberFormat="1" applyFont="1" applyBorder="1" applyAlignment="1">
      <alignment horizontal="center" vertical="center"/>
    </xf>
    <xf numFmtId="177" fontId="11" fillId="0" borderId="0" xfId="0" applyNumberFormat="1" applyFont="1" applyBorder="1" applyAlignment="1">
      <alignment horizontal="center" vertical="center" wrapText="1"/>
    </xf>
    <xf numFmtId="179" fontId="11" fillId="0" borderId="0" xfId="0" applyNumberFormat="1" applyFont="1" applyBorder="1" applyAlignment="1">
      <alignment horizontal="centerContinuous" vertical="center"/>
    </xf>
    <xf numFmtId="0" fontId="11" fillId="0" borderId="0" xfId="0" applyFont="1" applyAlignment="1">
      <alignment horizontal="centerContinuous" vertical="center"/>
    </xf>
    <xf numFmtId="177" fontId="11" fillId="0" borderId="0" xfId="0" applyNumberFormat="1" applyFont="1" applyAlignment="1">
      <alignment horizontal="centerContinuous" vertical="center"/>
    </xf>
    <xf numFmtId="0" fontId="11" fillId="0" borderId="1" xfId="0" applyFont="1" applyBorder="1" applyAlignment="1">
      <alignment horizontal="centerContinuous" vertical="center"/>
    </xf>
    <xf numFmtId="0" fontId="15" fillId="0" borderId="0" xfId="0" applyFont="1">
      <alignment vertical="center"/>
    </xf>
    <xf numFmtId="186" fontId="23" fillId="0" borderId="1" xfId="0" applyNumberFormat="1" applyFont="1" applyBorder="1" applyAlignment="1">
      <alignment horizontal="center" vertical="center"/>
    </xf>
    <xf numFmtId="0" fontId="11" fillId="7" borderId="0" xfId="0" applyFont="1" applyFill="1">
      <alignment vertical="center"/>
    </xf>
    <xf numFmtId="0" fontId="0" fillId="0" borderId="0" xfId="0" applyAlignment="1">
      <alignment horizontal="centerContinuous" vertical="center"/>
    </xf>
    <xf numFmtId="177" fontId="0" fillId="7" borderId="1" xfId="0" applyNumberFormat="1" applyFill="1" applyBorder="1" applyAlignment="1">
      <alignment horizontal="center" vertical="center"/>
    </xf>
    <xf numFmtId="177" fontId="0" fillId="7" borderId="1" xfId="0" applyNumberFormat="1" applyFill="1" applyBorder="1" applyAlignment="1">
      <alignment horizontal="center" vertical="center" wrapText="1"/>
    </xf>
    <xf numFmtId="177" fontId="0" fillId="8" borderId="1" xfId="0" applyNumberFormat="1" applyFill="1" applyBorder="1" applyAlignment="1">
      <alignment horizontal="centerContinuous" vertical="center"/>
    </xf>
    <xf numFmtId="177" fontId="0" fillId="8" borderId="1" xfId="0" applyNumberFormat="1" applyFill="1" applyBorder="1" applyAlignment="1">
      <alignment horizontal="center" vertical="center" wrapText="1"/>
    </xf>
    <xf numFmtId="177" fontId="0" fillId="8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Continuous" vertical="center"/>
    </xf>
    <xf numFmtId="177" fontId="0" fillId="2" borderId="1" xfId="0" applyNumberFormat="1" applyFill="1" applyBorder="1" applyAlignment="1">
      <alignment horizontal="center" vertical="center" wrapText="1"/>
    </xf>
    <xf numFmtId="10" fontId="0" fillId="7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58" fontId="0" fillId="2" borderId="1" xfId="0" quotePrefix="1" applyNumberFormat="1" applyFill="1" applyBorder="1" applyAlignment="1">
      <alignment horizontal="center" vertical="center"/>
    </xf>
    <xf numFmtId="58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0" fontId="16" fillId="7" borderId="1" xfId="0" applyNumberFormat="1" applyFont="1" applyFill="1" applyBorder="1" applyAlignment="1">
      <alignment horizontal="center" vertical="center"/>
    </xf>
    <xf numFmtId="182" fontId="23" fillId="7" borderId="1" xfId="0" applyNumberFormat="1" applyFont="1" applyFill="1" applyBorder="1" applyAlignment="1">
      <alignment horizontal="center" vertical="center"/>
    </xf>
    <xf numFmtId="177" fontId="12" fillId="0" borderId="0" xfId="0" applyNumberFormat="1" applyFont="1" applyAlignment="1">
      <alignment horizontal="left" vertical="center" wrapText="1"/>
    </xf>
    <xf numFmtId="177" fontId="13" fillId="0" borderId="0" xfId="0" applyNumberFormat="1" applyFont="1" applyAlignment="1">
      <alignment horizontal="center" vertical="center" wrapText="1"/>
    </xf>
    <xf numFmtId="183" fontId="9" fillId="0" borderId="1" xfId="0" applyNumberFormat="1" applyFont="1" applyBorder="1" applyAlignment="1">
      <alignment horizontal="center" vertical="center"/>
    </xf>
    <xf numFmtId="183" fontId="0" fillId="0" borderId="1" xfId="0" applyNumberFormat="1" applyBorder="1">
      <alignment vertical="center"/>
    </xf>
    <xf numFmtId="183" fontId="11" fillId="0" borderId="1" xfId="0" applyNumberFormat="1" applyFont="1" applyBorder="1">
      <alignment vertical="center"/>
    </xf>
    <xf numFmtId="183" fontId="14" fillId="2" borderId="1" xfId="0" applyNumberFormat="1" applyFont="1" applyFill="1" applyBorder="1" applyAlignment="1">
      <alignment horizontal="center" vertical="center"/>
    </xf>
    <xf numFmtId="183" fontId="9" fillId="2" borderId="1" xfId="0" applyNumberFormat="1" applyFont="1" applyFill="1" applyBorder="1" applyAlignment="1">
      <alignment horizontal="center" vertical="center"/>
    </xf>
    <xf numFmtId="181" fontId="0" fillId="0" borderId="0" xfId="0" applyNumberFormat="1">
      <alignment vertical="center"/>
    </xf>
    <xf numFmtId="0" fontId="26" fillId="0" borderId="1" xfId="0" applyFont="1" applyBorder="1" applyAlignment="1">
      <alignment horizontal="center" vertical="center"/>
    </xf>
    <xf numFmtId="177" fontId="10" fillId="0" borderId="0" xfId="0" applyNumberFormat="1" applyFont="1" applyBorder="1">
      <alignment vertical="center"/>
    </xf>
    <xf numFmtId="178" fontId="23" fillId="0" borderId="1" xfId="0" applyNumberFormat="1" applyFont="1" applyBorder="1" applyAlignment="1">
      <alignment horizontal="center" vertical="center"/>
    </xf>
    <xf numFmtId="177" fontId="30" fillId="2" borderId="1" xfId="0" applyNumberFormat="1" applyFont="1" applyFill="1" applyBorder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84" fontId="9" fillId="0" borderId="0" xfId="0" applyNumberFormat="1" applyFont="1" applyAlignment="1">
      <alignment horizontal="center" vertical="center"/>
    </xf>
    <xf numFmtId="9" fontId="23" fillId="0" borderId="1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vertical="center" wrapText="1"/>
    </xf>
    <xf numFmtId="0" fontId="16" fillId="0" borderId="9" xfId="0" applyFont="1" applyBorder="1" applyAlignment="1">
      <alignment vertical="center" wrapText="1"/>
    </xf>
    <xf numFmtId="0" fontId="16" fillId="0" borderId="11" xfId="0" applyFont="1" applyBorder="1" applyAlignment="1">
      <alignment vertical="center" wrapText="1"/>
    </xf>
  </cellXfs>
  <cellStyles count="3">
    <cellStyle name="GreyOrWhite" xfId="1"/>
    <cellStyle name="Yellow" xfId="2"/>
    <cellStyle name="常规" xfId="0" builtinId="0"/>
  </cellStyles>
  <dxfs count="3">
    <dxf>
      <font>
        <color theme="0"/>
      </font>
    </dxf>
    <dxf>
      <font>
        <color theme="0"/>
      </font>
    </dxf>
    <dxf>
      <font>
        <u/>
        <color auto="1"/>
      </font>
    </dxf>
  </dxfs>
  <tableStyles count="0" defaultTableStyle="TableStyleMedium9" defaultPivotStyle="PivotStyleLight16"/>
  <colors>
    <mruColors>
      <color rgb="FF0000FF"/>
      <color rgb="FFD20000"/>
      <color rgb="FFFF3399"/>
      <color rgb="FFFFFF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升级总时间（天）</a:t>
            </a:r>
          </a:p>
        </c:rich>
      </c:tx>
      <c:layout>
        <c:manualLayout>
          <c:xMode val="edge"/>
          <c:yMode val="edge"/>
          <c:x val="9.9932754104087751E-2"/>
          <c:y val="0.36072151877961456"/>
        </c:manualLayout>
      </c:layout>
    </c:title>
    <c:plotArea>
      <c:layout/>
      <c:scatterChart>
        <c:scatterStyle val="smoothMarker"/>
        <c:ser>
          <c:idx val="1"/>
          <c:order val="0"/>
          <c:tx>
            <c:v>升级总时间（小时）</c:v>
          </c:tx>
          <c:marker>
            <c:symbol val="none"/>
          </c:marker>
          <c:xVal>
            <c:numRef>
              <c:f>升级经验!$A$16:$A$95</c:f>
              <c:numCache>
                <c:formatCode>0_);[Red]\(0\)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升级经验!$P$16:$P$95</c:f>
              <c:numCache>
                <c:formatCode>0_);[Red]\(0\)</c:formatCode>
                <c:ptCount val="80"/>
                <c:pt idx="19">
                  <c:v>0.60624999999999996</c:v>
                </c:pt>
                <c:pt idx="20">
                  <c:v>0.74166666666666659</c:v>
                </c:pt>
                <c:pt idx="21">
                  <c:v>0.88749999999999996</c:v>
                </c:pt>
                <c:pt idx="22">
                  <c:v>1.04375</c:v>
                </c:pt>
                <c:pt idx="23">
                  <c:v>1.2104166666666667</c:v>
                </c:pt>
                <c:pt idx="24">
                  <c:v>1.3875</c:v>
                </c:pt>
                <c:pt idx="25">
                  <c:v>1.575</c:v>
                </c:pt>
                <c:pt idx="26">
                  <c:v>1.7729166666666667</c:v>
                </c:pt>
                <c:pt idx="27">
                  <c:v>1.98125</c:v>
                </c:pt>
                <c:pt idx="28">
                  <c:v>2.2000000000000002</c:v>
                </c:pt>
                <c:pt idx="29">
                  <c:v>2.4291666666666667</c:v>
                </c:pt>
                <c:pt idx="30">
                  <c:v>2.8541666666666665</c:v>
                </c:pt>
                <c:pt idx="31">
                  <c:v>3.3374999999999999</c:v>
                </c:pt>
                <c:pt idx="32">
                  <c:v>3.8791666666666664</c:v>
                </c:pt>
                <c:pt idx="33">
                  <c:v>4.4791666666666661</c:v>
                </c:pt>
                <c:pt idx="34">
                  <c:v>5.1374999999999993</c:v>
                </c:pt>
                <c:pt idx="35">
                  <c:v>5.8541666666666661</c:v>
                </c:pt>
                <c:pt idx="36">
                  <c:v>6.6291666666666664</c:v>
                </c:pt>
                <c:pt idx="37">
                  <c:v>7.4624999999999995</c:v>
                </c:pt>
                <c:pt idx="38">
                  <c:v>8.3541666666666661</c:v>
                </c:pt>
                <c:pt idx="39">
                  <c:v>9.3041666666666654</c:v>
                </c:pt>
                <c:pt idx="40">
                  <c:v>10.312499999999998</c:v>
                </c:pt>
                <c:pt idx="41">
                  <c:v>11.379166666666665</c:v>
                </c:pt>
                <c:pt idx="42">
                  <c:v>12.504166666666665</c:v>
                </c:pt>
                <c:pt idx="43">
                  <c:v>13.687499999999998</c:v>
                </c:pt>
                <c:pt idx="44">
                  <c:v>14.929166666666665</c:v>
                </c:pt>
                <c:pt idx="45">
                  <c:v>16.220833333333331</c:v>
                </c:pt>
                <c:pt idx="46">
                  <c:v>17.562499999999996</c:v>
                </c:pt>
                <c:pt idx="47">
                  <c:v>18.954166666666662</c:v>
                </c:pt>
                <c:pt idx="48">
                  <c:v>20.395833333333329</c:v>
                </c:pt>
                <c:pt idx="49">
                  <c:v>21.887499999999996</c:v>
                </c:pt>
                <c:pt idx="50">
                  <c:v>23.429166666666664</c:v>
                </c:pt>
                <c:pt idx="51">
                  <c:v>25.020833333333329</c:v>
                </c:pt>
                <c:pt idx="52">
                  <c:v>26.662499999999994</c:v>
                </c:pt>
                <c:pt idx="53">
                  <c:v>28.354166666666661</c:v>
                </c:pt>
                <c:pt idx="54">
                  <c:v>30.095833333333328</c:v>
                </c:pt>
                <c:pt idx="55">
                  <c:v>31.862499999999994</c:v>
                </c:pt>
                <c:pt idx="56">
                  <c:v>33.654166666666661</c:v>
                </c:pt>
                <c:pt idx="57">
                  <c:v>35.470833333333331</c:v>
                </c:pt>
                <c:pt idx="58">
                  <c:v>37.3125</c:v>
                </c:pt>
                <c:pt idx="59">
                  <c:v>39.179166666666667</c:v>
                </c:pt>
                <c:pt idx="60">
                  <c:v>41.070833333333333</c:v>
                </c:pt>
                <c:pt idx="61">
                  <c:v>42.987499999999997</c:v>
                </c:pt>
                <c:pt idx="62">
                  <c:v>44.929166666666667</c:v>
                </c:pt>
                <c:pt idx="63">
                  <c:v>46.895833333333336</c:v>
                </c:pt>
                <c:pt idx="64">
                  <c:v>48.887500000000003</c:v>
                </c:pt>
                <c:pt idx="65">
                  <c:v>50.904166666666669</c:v>
                </c:pt>
                <c:pt idx="66">
                  <c:v>52.945833333333333</c:v>
                </c:pt>
                <c:pt idx="67">
                  <c:v>55.012500000000003</c:v>
                </c:pt>
                <c:pt idx="68">
                  <c:v>57.104166666666671</c:v>
                </c:pt>
                <c:pt idx="69">
                  <c:v>59.220833333333339</c:v>
                </c:pt>
                <c:pt idx="70">
                  <c:v>61.50416666666667</c:v>
                </c:pt>
                <c:pt idx="71">
                  <c:v>63.954166666666673</c:v>
                </c:pt>
                <c:pt idx="72">
                  <c:v>66.57083333333334</c:v>
                </c:pt>
                <c:pt idx="73">
                  <c:v>69.354166666666671</c:v>
                </c:pt>
                <c:pt idx="74">
                  <c:v>72.304166666666674</c:v>
                </c:pt>
                <c:pt idx="75">
                  <c:v>75.420833333333334</c:v>
                </c:pt>
                <c:pt idx="76">
                  <c:v>78.704166666666666</c:v>
                </c:pt>
                <c:pt idx="77">
                  <c:v>82.154166666666669</c:v>
                </c:pt>
                <c:pt idx="78">
                  <c:v>85.770833333333329</c:v>
                </c:pt>
                <c:pt idx="79">
                  <c:v>89.55416666666666</c:v>
                </c:pt>
              </c:numCache>
            </c:numRef>
          </c:yVal>
          <c:smooth val="1"/>
        </c:ser>
        <c:dLbls/>
        <c:axId val="68696704"/>
        <c:axId val="68686208"/>
      </c:scatterChart>
      <c:valAx>
        <c:axId val="68696704"/>
        <c:scaling>
          <c:orientation val="minMax"/>
        </c:scaling>
        <c:axPos val="b"/>
        <c:numFmt formatCode="0_);[Red]\(0\)" sourceLinked="1"/>
        <c:tickLblPos val="nextTo"/>
        <c:crossAx val="68686208"/>
        <c:crosses val="autoZero"/>
        <c:crossBetween val="midCat"/>
      </c:valAx>
      <c:valAx>
        <c:axId val="68686208"/>
        <c:scaling>
          <c:orientation val="minMax"/>
        </c:scaling>
        <c:axPos val="l"/>
        <c:majorGridlines/>
        <c:numFmt formatCode="0_);[Red]\(0\)" sourceLinked="1"/>
        <c:tickLblPos val="nextTo"/>
        <c:crossAx val="6869670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1266" l="0.70000000000000062" r="0.70000000000000062" t="0.75000000000001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>
        <c:manualLayout>
          <c:xMode val="edge"/>
          <c:yMode val="edge"/>
          <c:x val="0.36461270624001013"/>
          <c:y val="1.9815994338287731E-2"/>
        </c:manualLayout>
      </c:layout>
    </c:title>
    <c:plotArea>
      <c:layout/>
      <c:scatterChart>
        <c:scatterStyle val="smoothMarker"/>
        <c:ser>
          <c:idx val="0"/>
          <c:order val="0"/>
          <c:tx>
            <c:v>升本级时间（小时）</c:v>
          </c:tx>
          <c:marker>
            <c:symbol val="none"/>
          </c:marker>
          <c:xVal>
            <c:numRef>
              <c:f>升级经验!$A$16:$A$95</c:f>
              <c:numCache>
                <c:formatCode>0_);[Red]\(0\)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升级经验!$O$16:$O$95</c:f>
              <c:numCache>
                <c:formatCode>0_);[Red]\(0\)</c:formatCode>
                <c:ptCount val="80"/>
                <c:pt idx="8" formatCode="0.0_);[Red]\(0.0\)">
                  <c:v>0.5</c:v>
                </c:pt>
                <c:pt idx="9" formatCode="0.0_);[Red]\(0.0\)">
                  <c:v>0.05</c:v>
                </c:pt>
                <c:pt idx="10" formatCode="0.0_);[Red]\(0.0\)">
                  <c:v>7.4999999999999997E-2</c:v>
                </c:pt>
                <c:pt idx="11" formatCode="0.0_);[Red]\(0.0\)">
                  <c:v>0.1</c:v>
                </c:pt>
                <c:pt idx="12" formatCode="0.0_);[Red]\(0.0\)">
                  <c:v>0.125</c:v>
                </c:pt>
                <c:pt idx="13" formatCode="0.0_);[Red]\(0.0\)">
                  <c:v>0.15</c:v>
                </c:pt>
                <c:pt idx="14" formatCode="0.0_);[Red]\(0.0\)">
                  <c:v>0.17499999999999999</c:v>
                </c:pt>
                <c:pt idx="15" formatCode="0.0_);[Red]\(0.0\)">
                  <c:v>0.2</c:v>
                </c:pt>
                <c:pt idx="16" formatCode="0.0_);[Red]\(0.0\)">
                  <c:v>0.22500000000000001</c:v>
                </c:pt>
                <c:pt idx="17" formatCode="0.0_);[Red]\(0.0\)">
                  <c:v>0.25</c:v>
                </c:pt>
                <c:pt idx="18" formatCode="0.0_);[Red]\(0.0\)">
                  <c:v>0.27500000000000002</c:v>
                </c:pt>
                <c:pt idx="19" formatCode="0.0_);[Red]\(0.0\)">
                  <c:v>0.3</c:v>
                </c:pt>
                <c:pt idx="20" formatCode="0.0_);[Red]\(0.0\)">
                  <c:v>0.54166666666666663</c:v>
                </c:pt>
                <c:pt idx="21" formatCode="0.0_);[Red]\(0.0\)">
                  <c:v>0.58333333333333337</c:v>
                </c:pt>
                <c:pt idx="22" formatCode="0.0_);[Red]\(0.0\)">
                  <c:v>0.625</c:v>
                </c:pt>
                <c:pt idx="23" formatCode="0.0_);[Red]\(0.0\)">
                  <c:v>0.66666666666666663</c:v>
                </c:pt>
                <c:pt idx="24" formatCode="0.0_);[Red]\(0.0\)">
                  <c:v>0.70833333333333337</c:v>
                </c:pt>
                <c:pt idx="25" formatCode="0.0_);[Red]\(0.0\)">
                  <c:v>0.75</c:v>
                </c:pt>
                <c:pt idx="26" formatCode="0.0_);[Red]\(0.0\)">
                  <c:v>0.79166666666666663</c:v>
                </c:pt>
                <c:pt idx="27" formatCode="0.0_);[Red]\(0.0\)">
                  <c:v>0.83333333333333337</c:v>
                </c:pt>
                <c:pt idx="28" formatCode="0.0_);[Red]\(0.0\)">
                  <c:v>0.875</c:v>
                </c:pt>
                <c:pt idx="29" formatCode="0.0_);[Red]\(0.0\)">
                  <c:v>0.91666666666666663</c:v>
                </c:pt>
                <c:pt idx="30" formatCode="0.0_);[Red]\(0.0\)">
                  <c:v>1.7</c:v>
                </c:pt>
                <c:pt idx="31" formatCode="0.0_);[Red]\(0.0\)">
                  <c:v>1.9333333333333333</c:v>
                </c:pt>
                <c:pt idx="32" formatCode="0.0_);[Red]\(0.0\)">
                  <c:v>2.1666666666666665</c:v>
                </c:pt>
                <c:pt idx="33" formatCode="0.0_);[Red]\(0.0\)">
                  <c:v>2.4</c:v>
                </c:pt>
                <c:pt idx="34" formatCode="0.0_);[Red]\(0.0\)">
                  <c:v>2.6333333333333333</c:v>
                </c:pt>
                <c:pt idx="35" formatCode="0.0_);[Red]\(0.0\)">
                  <c:v>2.8666666666666667</c:v>
                </c:pt>
                <c:pt idx="36" formatCode="0.0_);[Red]\(0.0\)">
                  <c:v>3.1</c:v>
                </c:pt>
                <c:pt idx="37" formatCode="0.0_);[Red]\(0.0\)">
                  <c:v>3.3333333333333335</c:v>
                </c:pt>
                <c:pt idx="38" formatCode="0.0_);[Red]\(0.0\)">
                  <c:v>3.5666666666666669</c:v>
                </c:pt>
                <c:pt idx="39" formatCode="0.0_);[Red]\(0.0\)">
                  <c:v>3.8</c:v>
                </c:pt>
                <c:pt idx="40" formatCode="0.0_);[Red]\(0.0\)">
                  <c:v>4.0333333333333332</c:v>
                </c:pt>
                <c:pt idx="41" formatCode="0.0_);[Red]\(0.0\)">
                  <c:v>4.2666666666666666</c:v>
                </c:pt>
                <c:pt idx="42" formatCode="0.0_);[Red]\(0.0\)">
                  <c:v>4.5</c:v>
                </c:pt>
                <c:pt idx="43" formatCode="0.0_);[Red]\(0.0\)">
                  <c:v>4.7333333333333334</c:v>
                </c:pt>
                <c:pt idx="44" formatCode="0.0_);[Red]\(0.0\)">
                  <c:v>4.9666666666666668</c:v>
                </c:pt>
                <c:pt idx="45" formatCode="0.0_);[Red]\(0.0\)">
                  <c:v>5.166666666666667</c:v>
                </c:pt>
                <c:pt idx="46" formatCode="0.0_);[Red]\(0.0\)">
                  <c:v>5.3666666666666663</c:v>
                </c:pt>
                <c:pt idx="47" formatCode="0.0_);[Red]\(0.0\)">
                  <c:v>5.5666666666666664</c:v>
                </c:pt>
                <c:pt idx="48" formatCode="0.0_);[Red]\(0.0\)">
                  <c:v>5.7666666666666666</c:v>
                </c:pt>
                <c:pt idx="49" formatCode="0.0_);[Red]\(0.0\)">
                  <c:v>5.9666666666666668</c:v>
                </c:pt>
                <c:pt idx="50" formatCode="0.0_);[Red]\(0.0\)">
                  <c:v>6.166666666666667</c:v>
                </c:pt>
                <c:pt idx="51" formatCode="0.0_);[Red]\(0.0\)">
                  <c:v>6.3666666666666663</c:v>
                </c:pt>
                <c:pt idx="52" formatCode="0.0_);[Red]\(0.0\)">
                  <c:v>6.5666666666666664</c:v>
                </c:pt>
                <c:pt idx="53" formatCode="0.0_);[Red]\(0.0\)">
                  <c:v>6.7666666666666666</c:v>
                </c:pt>
                <c:pt idx="54" formatCode="0.0_);[Red]\(0.0\)">
                  <c:v>6.9666666666666668</c:v>
                </c:pt>
                <c:pt idx="55" formatCode="0.0_);[Red]\(0.0\)">
                  <c:v>7.0666666666666664</c:v>
                </c:pt>
                <c:pt idx="56" formatCode="0.0_);[Red]\(0.0\)">
                  <c:v>7.166666666666667</c:v>
                </c:pt>
                <c:pt idx="57" formatCode="0.0_);[Red]\(0.0\)">
                  <c:v>7.2666666666666666</c:v>
                </c:pt>
                <c:pt idx="58" formatCode="0.0_);[Red]\(0.0\)">
                  <c:v>7.3666666666666663</c:v>
                </c:pt>
                <c:pt idx="59" formatCode="0.0_);[Red]\(0.0\)">
                  <c:v>7.4666666666666668</c:v>
                </c:pt>
                <c:pt idx="60" formatCode="0.0_);[Red]\(0.0\)">
                  <c:v>7.5666666666666664</c:v>
                </c:pt>
                <c:pt idx="61" formatCode="0.0_);[Red]\(0.0\)">
                  <c:v>7.666666666666667</c:v>
                </c:pt>
                <c:pt idx="62" formatCode="0.0_);[Red]\(0.0\)">
                  <c:v>7.7666666666666666</c:v>
                </c:pt>
                <c:pt idx="63" formatCode="0.0_);[Red]\(0.0\)">
                  <c:v>7.8666666666666663</c:v>
                </c:pt>
                <c:pt idx="64" formatCode="0.0_);[Red]\(0.0\)">
                  <c:v>7.9666666666666668</c:v>
                </c:pt>
                <c:pt idx="65" formatCode="0.0_);[Red]\(0.0\)">
                  <c:v>8.0666666666666664</c:v>
                </c:pt>
                <c:pt idx="66" formatCode="0.0_);[Red]\(0.0\)">
                  <c:v>8.1666666666666661</c:v>
                </c:pt>
                <c:pt idx="67" formatCode="0.0_);[Red]\(0.0\)">
                  <c:v>8.2666666666666675</c:v>
                </c:pt>
                <c:pt idx="68" formatCode="0.0_);[Red]\(0.0\)">
                  <c:v>8.3666666666666671</c:v>
                </c:pt>
                <c:pt idx="69" formatCode="0.0_);[Red]\(0.0\)">
                  <c:v>8.4666666666666668</c:v>
                </c:pt>
                <c:pt idx="70" formatCode="0.0_);[Red]\(0.0\)">
                  <c:v>9.1333333333333329</c:v>
                </c:pt>
                <c:pt idx="71" formatCode="0.0_);[Red]\(0.0\)">
                  <c:v>9.8000000000000007</c:v>
                </c:pt>
                <c:pt idx="72" formatCode="0.0_);[Red]\(0.0\)">
                  <c:v>10.466666666666667</c:v>
                </c:pt>
                <c:pt idx="73" formatCode="0.0_);[Red]\(0.0\)">
                  <c:v>11.133333333333333</c:v>
                </c:pt>
                <c:pt idx="74" formatCode="0.0_);[Red]\(0.0\)">
                  <c:v>11.8</c:v>
                </c:pt>
                <c:pt idx="75" formatCode="0.0_);[Red]\(0.0\)">
                  <c:v>12.466666666666667</c:v>
                </c:pt>
                <c:pt idx="76" formatCode="0.0_);[Red]\(0.0\)">
                  <c:v>13.133333333333333</c:v>
                </c:pt>
                <c:pt idx="77" formatCode="0.0_);[Red]\(0.0\)">
                  <c:v>13.8</c:v>
                </c:pt>
                <c:pt idx="78" formatCode="0.0_);[Red]\(0.0\)">
                  <c:v>14.466666666666667</c:v>
                </c:pt>
                <c:pt idx="79" formatCode="0.0_);[Red]\(0.0\)">
                  <c:v>15.133333333333333</c:v>
                </c:pt>
              </c:numCache>
            </c:numRef>
          </c:yVal>
          <c:smooth val="1"/>
        </c:ser>
        <c:dLbls/>
        <c:axId val="68727168"/>
        <c:axId val="68728704"/>
      </c:scatterChart>
      <c:valAx>
        <c:axId val="68727168"/>
        <c:scaling>
          <c:orientation val="minMax"/>
        </c:scaling>
        <c:axPos val="b"/>
        <c:numFmt formatCode="0_);[Red]\(0\)" sourceLinked="1"/>
        <c:tickLblPos val="nextTo"/>
        <c:crossAx val="68728704"/>
        <c:crosses val="autoZero"/>
        <c:crossBetween val="midCat"/>
      </c:valAx>
      <c:valAx>
        <c:axId val="68728704"/>
        <c:scaling>
          <c:orientation val="minMax"/>
        </c:scaling>
        <c:axPos val="l"/>
        <c:majorGridlines/>
        <c:numFmt formatCode="0_);[Red]\(0\)" sourceLinked="1"/>
        <c:tickLblPos val="nextTo"/>
        <c:crossAx val="68727168"/>
        <c:crosses val="autoZero"/>
        <c:crossBetween val="midCat"/>
        <c:majorUnit val="1"/>
      </c:valAx>
    </c:plotArea>
    <c:legend>
      <c:legendPos val="r"/>
      <c:layout/>
    </c:legend>
    <c:plotVisOnly val="1"/>
    <c:dispBlanksAs val="gap"/>
  </c:chart>
  <c:printSettings>
    <c:headerFooter/>
    <c:pageMargins b="0.75000000000001266" l="0.70000000000000062" r="0.70000000000000062" t="0.750000000000012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>
        <c:manualLayout>
          <c:xMode val="edge"/>
          <c:yMode val="edge"/>
          <c:x val="0.24987784884660691"/>
          <c:y val="1.5723270440251583E-2"/>
        </c:manualLayout>
      </c:layout>
    </c:title>
    <c:plotArea>
      <c:layout/>
      <c:scatterChart>
        <c:scatterStyle val="smoothMarker"/>
        <c:ser>
          <c:idx val="0"/>
          <c:order val="0"/>
          <c:tx>
            <c:v>属性点+技能点能力总提升比例</c:v>
          </c:tx>
          <c:marker>
            <c:symbol val="none"/>
          </c:marker>
          <c:xVal>
            <c:numRef>
              <c:f>天赋属性点!$BH$3:$BH$82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天赋属性点!$BP$3:$BP$82</c:f>
              <c:numCache>
                <c:formatCode>0.00%</c:formatCode>
                <c:ptCount val="80"/>
                <c:pt idx="0">
                  <c:v>3.565432507142989E-2</c:v>
                </c:pt>
                <c:pt idx="1">
                  <c:v>6.8374927678375677E-2</c:v>
                </c:pt>
                <c:pt idx="2">
                  <c:v>9.8509590112661652E-2</c:v>
                </c:pt>
                <c:pt idx="3">
                  <c:v>0.12622204710692664</c:v>
                </c:pt>
                <c:pt idx="4">
                  <c:v>0.15185345401216199</c:v>
                </c:pt>
                <c:pt idx="5">
                  <c:v>0.17545260421217687</c:v>
                </c:pt>
                <c:pt idx="6">
                  <c:v>0.19736068296355674</c:v>
                </c:pt>
                <c:pt idx="7">
                  <c:v>0.21753905311555383</c:v>
                </c:pt>
                <c:pt idx="8">
                  <c:v>0.23633240522092575</c:v>
                </c:pt>
                <c:pt idx="9">
                  <c:v>0.25363447851119009</c:v>
                </c:pt>
                <c:pt idx="10">
                  <c:v>0.2793740601760083</c:v>
                </c:pt>
                <c:pt idx="11">
                  <c:v>0.30318367458428747</c:v>
                </c:pt>
                <c:pt idx="12">
                  <c:v>0.32547898690770283</c:v>
                </c:pt>
                <c:pt idx="13">
                  <c:v>0.34607897847492941</c:v>
                </c:pt>
                <c:pt idx="14">
                  <c:v>0.39294521806602201</c:v>
                </c:pt>
                <c:pt idx="15">
                  <c:v>0.41129020874861966</c:v>
                </c:pt>
                <c:pt idx="16">
                  <c:v>0.42822424067679599</c:v>
                </c:pt>
                <c:pt idx="17">
                  <c:v>0.44344172415481486</c:v>
                </c:pt>
                <c:pt idx="18">
                  <c:v>0.45754402691906182</c:v>
                </c:pt>
                <c:pt idx="19">
                  <c:v>0.47017227681285156</c:v>
                </c:pt>
                <c:pt idx="20">
                  <c:v>0.48191526072213553</c:v>
                </c:pt>
                <c:pt idx="21">
                  <c:v>0.49237503348537137</c:v>
                </c:pt>
                <c:pt idx="22">
                  <c:v>0.50213088960916674</c:v>
                </c:pt>
                <c:pt idx="23">
                  <c:v>0.51075600413671052</c:v>
                </c:pt>
                <c:pt idx="24">
                  <c:v>0.518822110566031</c:v>
                </c:pt>
                <c:pt idx="25">
                  <c:v>0.52588095965003279</c:v>
                </c:pt>
                <c:pt idx="26">
                  <c:v>0.53249793781511023</c:v>
                </c:pt>
                <c:pt idx="27">
                  <c:v>0.54186944409565818</c:v>
                </c:pt>
                <c:pt idx="28">
                  <c:v>0.55078972371115564</c:v>
                </c:pt>
                <c:pt idx="29">
                  <c:v>0.55929059956964122</c:v>
                </c:pt>
                <c:pt idx="30">
                  <c:v>0.55648036699644599</c:v>
                </c:pt>
                <c:pt idx="31">
                  <c:v>0.55388627638372978</c:v>
                </c:pt>
                <c:pt idx="32">
                  <c:v>0.55090992433796415</c:v>
                </c:pt>
                <c:pt idx="33">
                  <c:v>0.54815168788296786</c:v>
                </c:pt>
                <c:pt idx="34">
                  <c:v>0.5450353435639409</c:v>
                </c:pt>
                <c:pt idx="35">
                  <c:v>0.54213746131565566</c:v>
                </c:pt>
                <c:pt idx="36">
                  <c:v>0.53890186369095405</c:v>
                </c:pt>
                <c:pt idx="37">
                  <c:v>0.53588401372273764</c:v>
                </c:pt>
                <c:pt idx="38">
                  <c:v>0.53254593456429811</c:v>
                </c:pt>
                <c:pt idx="39">
                  <c:v>0.52942420189912764</c:v>
                </c:pt>
                <c:pt idx="40">
                  <c:v>0.52599744350605093</c:v>
                </c:pt>
                <c:pt idx="41">
                  <c:v>0.52278519386108058</c:v>
                </c:pt>
                <c:pt idx="42">
                  <c:v>0.52281309481654614</c:v>
                </c:pt>
                <c:pt idx="43">
                  <c:v>0.52283965237483432</c:v>
                </c:pt>
                <c:pt idx="44">
                  <c:v>0.52286496127946969</c:v>
                </c:pt>
                <c:pt idx="45">
                  <c:v>0.51656455046585403</c:v>
                </c:pt>
                <c:pt idx="46">
                  <c:v>0.51074871988167148</c:v>
                </c:pt>
                <c:pt idx="47">
                  <c:v>0.50483727996777283</c:v>
                </c:pt>
                <c:pt idx="48">
                  <c:v>0.49935904727845426</c:v>
                </c:pt>
                <c:pt idx="49">
                  <c:v>0.49376701671034373</c:v>
                </c:pt>
                <c:pt idx="50">
                  <c:v>0.48856699885087479</c:v>
                </c:pt>
                <c:pt idx="51">
                  <c:v>0.483240338386076</c:v>
                </c:pt>
                <c:pt idx="52">
                  <c:v>0.47827214889561831</c:v>
                </c:pt>
                <c:pt idx="53">
                  <c:v>0.473168322596007</c:v>
                </c:pt>
                <c:pt idx="54">
                  <c:v>0.46839528381513501</c:v>
                </c:pt>
                <c:pt idx="55">
                  <c:v>0.46348042981175186</c:v>
                </c:pt>
                <c:pt idx="56">
                  <c:v>0.45887323659400248</c:v>
                </c:pt>
                <c:pt idx="57">
                  <c:v>0.45720874626643482</c:v>
                </c:pt>
                <c:pt idx="58">
                  <c:v>0.45562439913005059</c:v>
                </c:pt>
                <c:pt idx="59">
                  <c:v>0.4915781359407197</c:v>
                </c:pt>
                <c:pt idx="60">
                  <c:v>0.48301829319912476</c:v>
                </c:pt>
                <c:pt idx="61">
                  <c:v>0.47524202111083452</c:v>
                </c:pt>
                <c:pt idx="62">
                  <c:v>0.467669916300058</c:v>
                </c:pt>
                <c:pt idx="63">
                  <c:v>0.46074635168239675</c:v>
                </c:pt>
                <c:pt idx="64">
                  <c:v>0.45394677119769306</c:v>
                </c:pt>
                <c:pt idx="65">
                  <c:v>0.44769538463359065</c:v>
                </c:pt>
                <c:pt idx="66">
                  <c:v>0.43265484681071187</c:v>
                </c:pt>
                <c:pt idx="67">
                  <c:v>0.4185201488066736</c:v>
                </c:pt>
                <c:pt idx="68">
                  <c:v>0.40518348560856765</c:v>
                </c:pt>
                <c:pt idx="69">
                  <c:v>0.46704677030571401</c:v>
                </c:pt>
                <c:pt idx="70">
                  <c:v>0.45787057991283969</c:v>
                </c:pt>
                <c:pt idx="71">
                  <c:v>0.44953438082798941</c:v>
                </c:pt>
                <c:pt idx="72">
                  <c:v>0.44147804910969835</c:v>
                </c:pt>
                <c:pt idx="73">
                  <c:v>0.43411173094232158</c:v>
                </c:pt>
                <c:pt idx="74">
                  <c:v>0.4269322226279571</c:v>
                </c:pt>
                <c:pt idx="75">
                  <c:v>0.42033153867190337</c:v>
                </c:pt>
                <c:pt idx="76">
                  <c:v>0.40554974984335335</c:v>
                </c:pt>
                <c:pt idx="77">
                  <c:v>0.39169422802594661</c:v>
                </c:pt>
                <c:pt idx="78">
                  <c:v>0.37865462247576298</c:v>
                </c:pt>
                <c:pt idx="79">
                  <c:v>0.31957690529852384</c:v>
                </c:pt>
              </c:numCache>
            </c:numRef>
          </c:yVal>
          <c:smooth val="1"/>
        </c:ser>
        <c:dLbls/>
        <c:axId val="77655424"/>
        <c:axId val="59090048"/>
      </c:scatterChart>
      <c:valAx>
        <c:axId val="77655424"/>
        <c:scaling>
          <c:orientation val="minMax"/>
        </c:scaling>
        <c:axPos val="b"/>
        <c:numFmt formatCode="General" sourceLinked="1"/>
        <c:tickLblPos val="nextTo"/>
        <c:crossAx val="59090048"/>
        <c:crosses val="autoZero"/>
        <c:crossBetween val="midCat"/>
      </c:valAx>
      <c:valAx>
        <c:axId val="59090048"/>
        <c:scaling>
          <c:orientation val="minMax"/>
        </c:scaling>
        <c:axPos val="l"/>
        <c:majorGridlines/>
        <c:numFmt formatCode="0.00%" sourceLinked="1"/>
        <c:tickLblPos val="nextTo"/>
        <c:crossAx val="7765542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大付费玩家等级耗费表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强化耗费表</c:v>
          </c:tx>
          <c:marker>
            <c:symbol val="none"/>
          </c:marker>
          <c:xVal>
            <c:numRef>
              <c:f>收费计算!$R$3:$R$8</c:f>
              <c:numCache>
                <c:formatCode>0_ 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</c:numCache>
            </c:numRef>
          </c:xVal>
          <c:yVal>
            <c:numRef>
              <c:f>收费计算!$S$3:$S$8</c:f>
              <c:numCache>
                <c:formatCode>0_ </c:formatCode>
                <c:ptCount val="6"/>
                <c:pt idx="0">
                  <c:v>4010.9131438410254</c:v>
                </c:pt>
                <c:pt idx="1">
                  <c:v>15794.739431523078</c:v>
                </c:pt>
                <c:pt idx="2">
                  <c:v>49298.392006887181</c:v>
                </c:pt>
                <c:pt idx="3">
                  <c:v>144763.69715761539</c:v>
                </c:pt>
                <c:pt idx="4">
                  <c:v>422418.3074590718</c:v>
                </c:pt>
                <c:pt idx="5">
                  <c:v>1241949.5280619846</c:v>
                </c:pt>
              </c:numCache>
            </c:numRef>
          </c:yVal>
          <c:smooth val="1"/>
        </c:ser>
        <c:dLbls/>
        <c:axId val="115239168"/>
        <c:axId val="115245056"/>
      </c:scatterChart>
      <c:valAx>
        <c:axId val="115239168"/>
        <c:scaling>
          <c:orientation val="minMax"/>
        </c:scaling>
        <c:axPos val="b"/>
        <c:numFmt formatCode="0_ " sourceLinked="1"/>
        <c:tickLblPos val="nextTo"/>
        <c:crossAx val="115245056"/>
        <c:crosses val="autoZero"/>
        <c:crossBetween val="midCat"/>
      </c:valAx>
      <c:valAx>
        <c:axId val="115245056"/>
        <c:scaling>
          <c:orientation val="minMax"/>
        </c:scaling>
        <c:axPos val="l"/>
        <c:majorGridlines/>
        <c:numFmt formatCode="0_ " sourceLinked="1"/>
        <c:tickLblPos val="nextTo"/>
        <c:crossAx val="115239168"/>
        <c:crosses val="autoZero"/>
        <c:crossBetween val="midCat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scatterChart>
        <c:scatterStyle val="smoothMarker"/>
        <c:ser>
          <c:idx val="0"/>
          <c:order val="0"/>
          <c:tx>
            <c:v>非大付费玩家等级耗费表</c:v>
          </c:tx>
          <c:marker>
            <c:symbol val="none"/>
          </c:marker>
          <c:xVal>
            <c:numRef>
              <c:f>收费计算!$G$52:$G$57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</c:numCache>
            </c:numRef>
          </c:xVal>
          <c:yVal>
            <c:numRef>
              <c:f>收费计算!$I$52:$I$57</c:f>
              <c:numCache>
                <c:formatCode>0_);[Red]\(0\)</c:formatCode>
                <c:ptCount val="6"/>
                <c:pt idx="0">
                  <c:v>0</c:v>
                </c:pt>
                <c:pt idx="1">
                  <c:v>24.291666666666668</c:v>
                </c:pt>
                <c:pt idx="2">
                  <c:v>149.29166666666666</c:v>
                </c:pt>
                <c:pt idx="3">
                  <c:v>300.95833333333326</c:v>
                </c:pt>
                <c:pt idx="4">
                  <c:v>592.20833333333337</c:v>
                </c:pt>
                <c:pt idx="5">
                  <c:v>895.54166666666663</c:v>
                </c:pt>
              </c:numCache>
            </c:numRef>
          </c:yVal>
          <c:smooth val="1"/>
        </c:ser>
        <c:dLbls/>
        <c:axId val="115260800"/>
        <c:axId val="115270784"/>
      </c:scatterChart>
      <c:valAx>
        <c:axId val="115260800"/>
        <c:scaling>
          <c:orientation val="minMax"/>
        </c:scaling>
        <c:axPos val="b"/>
        <c:numFmt formatCode="General" sourceLinked="1"/>
        <c:tickLblPos val="nextTo"/>
        <c:crossAx val="115270784"/>
        <c:crosses val="autoZero"/>
        <c:crossBetween val="midCat"/>
      </c:valAx>
      <c:valAx>
        <c:axId val="115270784"/>
        <c:scaling>
          <c:orientation val="minMax"/>
        </c:scaling>
        <c:axPos val="l"/>
        <c:majorGridlines/>
        <c:numFmt formatCode="0_);[Red]\(0\)" sourceLinked="1"/>
        <c:tickLblPos val="nextTo"/>
        <c:crossAx val="115260800"/>
        <c:crosses val="autoZero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trlProps/ctrlProp1.xml><?xml version="1.0" encoding="utf-8"?>
<formControlPr xmlns="http://schemas.microsoft.com/office/spreadsheetml/2009/9/main" objectType="Scroll" dx="16" fmlaLink="$C$28" horiz="1" max="100" page="10" val="45"/>
</file>

<file path=xl/ctrlProps/ctrlProp10.xml><?xml version="1.0" encoding="utf-8"?>
<formControlPr xmlns="http://schemas.microsoft.com/office/spreadsheetml/2009/9/main" objectType="Scroll" dx="16" fmlaLink="$J$90" horiz="1" max="30000" page="10" val="6000"/>
</file>

<file path=xl/ctrlProps/ctrlProp100.xml><?xml version="1.0" encoding="utf-8"?>
<formControlPr xmlns="http://schemas.microsoft.com/office/spreadsheetml/2009/9/main" objectType="Scroll" dx="16" fmlaLink="$Z$5" horiz="1" max="30" min="1" page="10" val="9"/>
</file>

<file path=xl/ctrlProps/ctrlProp101.xml><?xml version="1.0" encoding="utf-8"?>
<formControlPr xmlns="http://schemas.microsoft.com/office/spreadsheetml/2009/9/main" objectType="Scroll" dx="16" fmlaLink="$Z$6" horiz="1" max="30" min="1" page="10" val="12"/>
</file>

<file path=xl/ctrlProps/ctrlProp102.xml><?xml version="1.0" encoding="utf-8"?>
<formControlPr xmlns="http://schemas.microsoft.com/office/spreadsheetml/2009/9/main" objectType="Scroll" dx="16" fmlaLink="$E$2" horiz="1" max="20" page="10" val="0"/>
</file>

<file path=xl/ctrlProps/ctrlProp103.xml><?xml version="1.0" encoding="utf-8"?>
<formControlPr xmlns="http://schemas.microsoft.com/office/spreadsheetml/2009/9/main" objectType="Scroll" dx="16" fmlaLink="$E$3" horiz="1" max="20" page="10" val="0"/>
</file>

<file path=xl/ctrlProps/ctrlProp104.xml><?xml version="1.0" encoding="utf-8"?>
<formControlPr xmlns="http://schemas.microsoft.com/office/spreadsheetml/2009/9/main" objectType="Scroll" dx="16" fmlaLink="$E$4" horiz="1" max="20" page="10" val="0"/>
</file>

<file path=xl/ctrlProps/ctrlProp105.xml><?xml version="1.0" encoding="utf-8"?>
<formControlPr xmlns="http://schemas.microsoft.com/office/spreadsheetml/2009/9/main" objectType="Scroll" dx="16" fmlaLink="$E$5" horiz="1" max="20" page="10"/>
</file>

<file path=xl/ctrlProps/ctrlProp106.xml><?xml version="1.0" encoding="utf-8"?>
<formControlPr xmlns="http://schemas.microsoft.com/office/spreadsheetml/2009/9/main" objectType="Scroll" dx="16" fmlaLink="$E$6" horiz="1" max="20" page="10"/>
</file>

<file path=xl/ctrlProps/ctrlProp107.xml><?xml version="1.0" encoding="utf-8"?>
<formControlPr xmlns="http://schemas.microsoft.com/office/spreadsheetml/2009/9/main" objectType="Scroll" dx="16" fmlaLink="$E$7" horiz="1" max="20" page="10"/>
</file>

<file path=xl/ctrlProps/ctrlProp108.xml><?xml version="1.0" encoding="utf-8"?>
<formControlPr xmlns="http://schemas.microsoft.com/office/spreadsheetml/2009/9/main" objectType="Scroll" dx="16" fmlaLink="$E$8" horiz="1" max="20" page="10"/>
</file>

<file path=xl/ctrlProps/ctrlProp109.xml><?xml version="1.0" encoding="utf-8"?>
<formControlPr xmlns="http://schemas.microsoft.com/office/spreadsheetml/2009/9/main" objectType="Scroll" dx="16" fmlaLink="$E$9" horiz="1" max="20" page="10"/>
</file>

<file path=xl/ctrlProps/ctrlProp11.xml><?xml version="1.0" encoding="utf-8"?>
<formControlPr xmlns="http://schemas.microsoft.com/office/spreadsheetml/2009/9/main" objectType="Scroll" dx="16" fmlaLink="$C$101" horiz="1" max="100" page="10" val="60"/>
</file>

<file path=xl/ctrlProps/ctrlProp110.xml><?xml version="1.0" encoding="utf-8"?>
<formControlPr xmlns="http://schemas.microsoft.com/office/spreadsheetml/2009/9/main" objectType="Scroll" dx="16" fmlaLink="$E$10" horiz="1" max="20" page="10"/>
</file>

<file path=xl/ctrlProps/ctrlProp111.xml><?xml version="1.0" encoding="utf-8"?>
<formControlPr xmlns="http://schemas.microsoft.com/office/spreadsheetml/2009/9/main" objectType="Scroll" dx="16" fmlaLink="$E$11" horiz="1" max="20" page="10"/>
</file>

<file path=xl/ctrlProps/ctrlProp112.xml><?xml version="1.0" encoding="utf-8"?>
<formControlPr xmlns="http://schemas.microsoft.com/office/spreadsheetml/2009/9/main" objectType="Scroll" dx="16" fmlaLink="$E$12" horiz="1" max="20" page="10"/>
</file>

<file path=xl/ctrlProps/ctrlProp113.xml><?xml version="1.0" encoding="utf-8"?>
<formControlPr xmlns="http://schemas.microsoft.com/office/spreadsheetml/2009/9/main" objectType="Scroll" dx="16" fmlaLink="$E$13" horiz="1" max="20" page="10"/>
</file>

<file path=xl/ctrlProps/ctrlProp114.xml><?xml version="1.0" encoding="utf-8"?>
<formControlPr xmlns="http://schemas.microsoft.com/office/spreadsheetml/2009/9/main" objectType="Scroll" dx="16" fmlaLink="$E$16" horiz="1" max="20" page="10" val="0"/>
</file>

<file path=xl/ctrlProps/ctrlProp115.xml><?xml version="1.0" encoding="utf-8"?>
<formControlPr xmlns="http://schemas.microsoft.com/office/spreadsheetml/2009/9/main" objectType="Scroll" dx="16" fmlaLink="$E$17" horiz="1" max="20" page="10" val="0"/>
</file>

<file path=xl/ctrlProps/ctrlProp116.xml><?xml version="1.0" encoding="utf-8"?>
<formControlPr xmlns="http://schemas.microsoft.com/office/spreadsheetml/2009/9/main" objectType="Scroll" dx="16" fmlaLink="$E$18" horiz="1" max="20" page="10" val="0"/>
</file>

<file path=xl/ctrlProps/ctrlProp117.xml><?xml version="1.0" encoding="utf-8"?>
<formControlPr xmlns="http://schemas.microsoft.com/office/spreadsheetml/2009/9/main" objectType="Scroll" dx="16" fmlaLink="$E$19" horiz="1" max="20" page="10" val="0"/>
</file>

<file path=xl/ctrlProps/ctrlProp118.xml><?xml version="1.0" encoding="utf-8"?>
<formControlPr xmlns="http://schemas.microsoft.com/office/spreadsheetml/2009/9/main" objectType="Scroll" dx="16" fmlaLink="$E$20" horiz="1" max="20" page="10" val="0"/>
</file>

<file path=xl/ctrlProps/ctrlProp119.xml><?xml version="1.0" encoding="utf-8"?>
<formControlPr xmlns="http://schemas.microsoft.com/office/spreadsheetml/2009/9/main" objectType="Scroll" dx="16" fmlaLink="$E$21" horiz="1" max="20" page="10" val="0"/>
</file>

<file path=xl/ctrlProps/ctrlProp12.xml><?xml version="1.0" encoding="utf-8"?>
<formControlPr xmlns="http://schemas.microsoft.com/office/spreadsheetml/2009/9/main" objectType="Scroll" dx="16" fmlaLink="$K$107" horiz="1" max="20" min="1" page="10" val="8"/>
</file>

<file path=xl/ctrlProps/ctrlProp120.xml><?xml version="1.0" encoding="utf-8"?>
<formControlPr xmlns="http://schemas.microsoft.com/office/spreadsheetml/2009/9/main" objectType="Scroll" dx="16" fmlaLink="$E$22" horiz="1" max="20" page="10" val="0"/>
</file>

<file path=xl/ctrlProps/ctrlProp121.xml><?xml version="1.0" encoding="utf-8"?>
<formControlPr xmlns="http://schemas.microsoft.com/office/spreadsheetml/2009/9/main" objectType="Scroll" dx="16" fmlaLink="$E$23" horiz="1" max="20" page="10"/>
</file>

<file path=xl/ctrlProps/ctrlProp122.xml><?xml version="1.0" encoding="utf-8"?>
<formControlPr xmlns="http://schemas.microsoft.com/office/spreadsheetml/2009/9/main" objectType="Scroll" dx="16" fmlaLink="$E$24" horiz="1" max="20" page="10"/>
</file>

<file path=xl/ctrlProps/ctrlProp123.xml><?xml version="1.0" encoding="utf-8"?>
<formControlPr xmlns="http://schemas.microsoft.com/office/spreadsheetml/2009/9/main" objectType="Scroll" dx="16" fmlaLink="$E$25" horiz="1" max="20" page="10"/>
</file>

<file path=xl/ctrlProps/ctrlProp124.xml><?xml version="1.0" encoding="utf-8"?>
<formControlPr xmlns="http://schemas.microsoft.com/office/spreadsheetml/2009/9/main" objectType="Scroll" dx="16" fmlaLink="$E$26" horiz="1" max="20" page="10"/>
</file>

<file path=xl/ctrlProps/ctrlProp125.xml><?xml version="1.0" encoding="utf-8"?>
<formControlPr xmlns="http://schemas.microsoft.com/office/spreadsheetml/2009/9/main" objectType="Scroll" dx="16" fmlaLink="$E$27" horiz="1" max="20" page="10"/>
</file>

<file path=xl/ctrlProps/ctrlProp126.xml><?xml version="1.0" encoding="utf-8"?>
<formControlPr xmlns="http://schemas.microsoft.com/office/spreadsheetml/2009/9/main" objectType="Scroll" dx="16" fmlaLink="$Z$17" horiz="1" max="30" min="1" page="10" val="3"/>
</file>

<file path=xl/ctrlProps/ctrlProp127.xml><?xml version="1.0" encoding="utf-8"?>
<formControlPr xmlns="http://schemas.microsoft.com/office/spreadsheetml/2009/9/main" objectType="Scroll" dx="16" fmlaLink="$Z$18" horiz="1" max="30" min="1" page="10" val="6"/>
</file>

<file path=xl/ctrlProps/ctrlProp128.xml><?xml version="1.0" encoding="utf-8"?>
<formControlPr xmlns="http://schemas.microsoft.com/office/spreadsheetml/2009/9/main" objectType="Scroll" dx="16" fmlaLink="$Z$19" horiz="1" max="30" min="1" page="10" val="9"/>
</file>

<file path=xl/ctrlProps/ctrlProp129.xml><?xml version="1.0" encoding="utf-8"?>
<formControlPr xmlns="http://schemas.microsoft.com/office/spreadsheetml/2009/9/main" objectType="Scroll" dx="16" fmlaLink="$Z$20" horiz="1" max="30" min="1" page="10" val="12"/>
</file>

<file path=xl/ctrlProps/ctrlProp13.xml><?xml version="1.0" encoding="utf-8"?>
<formControlPr xmlns="http://schemas.microsoft.com/office/spreadsheetml/2009/9/main" objectType="Scroll" dx="16" fmlaLink="$K$108" horiz="1" max="10" min="1" page="10" val="2"/>
</file>

<file path=xl/ctrlProps/ctrlProp130.xml><?xml version="1.0" encoding="utf-8"?>
<formControlPr xmlns="http://schemas.microsoft.com/office/spreadsheetml/2009/9/main" objectType="Scroll" dx="16" fmlaLink="$E$17" horiz="1" max="20" page="10" val="0"/>
</file>

<file path=xl/ctrlProps/ctrlProp131.xml><?xml version="1.0" encoding="utf-8"?>
<formControlPr xmlns="http://schemas.microsoft.com/office/spreadsheetml/2009/9/main" objectType="Scroll" dx="16" fmlaLink="$E$17" horiz="1" max="20" page="10" val="0"/>
</file>

<file path=xl/ctrlProps/ctrlProp132.xml><?xml version="1.0" encoding="utf-8"?>
<formControlPr xmlns="http://schemas.microsoft.com/office/spreadsheetml/2009/9/main" objectType="Scroll" dx="16" fmlaLink="$E$17" horiz="1" max="20" page="10" val="0"/>
</file>

<file path=xl/ctrlProps/ctrlProp133.xml><?xml version="1.0" encoding="utf-8"?>
<formControlPr xmlns="http://schemas.microsoft.com/office/spreadsheetml/2009/9/main" objectType="Scroll" dx="16" fmlaLink="$E$17" horiz="1" max="20" page="10" val="0"/>
</file>

<file path=xl/ctrlProps/ctrlProp134.xml><?xml version="1.0" encoding="utf-8"?>
<formControlPr xmlns="http://schemas.microsoft.com/office/spreadsheetml/2009/9/main" objectType="Scroll" dx="16" fmlaLink="$E$17" horiz="1" max="20" page="10" val="0"/>
</file>

<file path=xl/ctrlProps/ctrlProp135.xml><?xml version="1.0" encoding="utf-8"?>
<formControlPr xmlns="http://schemas.microsoft.com/office/spreadsheetml/2009/9/main" objectType="Scroll" dx="16" fmlaLink="$E$17" horiz="1" max="20" page="10" val="0"/>
</file>

<file path=xl/ctrlProps/ctrlProp136.xml><?xml version="1.0" encoding="utf-8"?>
<formControlPr xmlns="http://schemas.microsoft.com/office/spreadsheetml/2009/9/main" objectType="Scroll" dx="16" fmlaLink="$E$17" horiz="1" max="20" page="10" val="0"/>
</file>

<file path=xl/ctrlProps/ctrlProp137.xml><?xml version="1.0" encoding="utf-8"?>
<formControlPr xmlns="http://schemas.microsoft.com/office/spreadsheetml/2009/9/main" objectType="Scroll" dx="16" fmlaLink="$E$17" horiz="1" max="20" page="10" val="0"/>
</file>

<file path=xl/ctrlProps/ctrlProp138.xml><?xml version="1.0" encoding="utf-8"?>
<formControlPr xmlns="http://schemas.microsoft.com/office/spreadsheetml/2009/9/main" objectType="Scroll" dx="16" fmlaLink="$V$2" horiz="1" max="100" page="10" val="100"/>
</file>

<file path=xl/ctrlProps/ctrlProp139.xml><?xml version="1.0" encoding="utf-8"?>
<formControlPr xmlns="http://schemas.microsoft.com/office/spreadsheetml/2009/9/main" objectType="Scroll" dx="16" fmlaLink="$V$3" horiz="1" max="100" page="10" val="100"/>
</file>

<file path=xl/ctrlProps/ctrlProp14.xml><?xml version="1.0" encoding="utf-8"?>
<formControlPr xmlns="http://schemas.microsoft.com/office/spreadsheetml/2009/9/main" objectType="CheckBox" checked="Checked" fmlaLink="$B$122" lockText="1" noThreeD="1"/>
</file>

<file path=xl/ctrlProps/ctrlProp140.xml><?xml version="1.0" encoding="utf-8"?>
<formControlPr xmlns="http://schemas.microsoft.com/office/spreadsheetml/2009/9/main" objectType="Scroll" dx="16" fmlaLink="$V$4" horiz="1" max="100" page="10" val="90"/>
</file>

<file path=xl/ctrlProps/ctrlProp141.xml><?xml version="1.0" encoding="utf-8"?>
<formControlPr xmlns="http://schemas.microsoft.com/office/spreadsheetml/2009/9/main" objectType="Scroll" dx="16" fmlaLink="$V$5" horiz="1" max="100" page="10" val="75"/>
</file>

<file path=xl/ctrlProps/ctrlProp142.xml><?xml version="1.0" encoding="utf-8"?>
<formControlPr xmlns="http://schemas.microsoft.com/office/spreadsheetml/2009/9/main" objectType="Scroll" dx="16" fmlaLink="$V$6" horiz="1" max="100" page="10" val="60"/>
</file>

<file path=xl/ctrlProps/ctrlProp143.xml><?xml version="1.0" encoding="utf-8"?>
<formControlPr xmlns="http://schemas.microsoft.com/office/spreadsheetml/2009/9/main" objectType="Scroll" dx="16" fmlaLink="$V$7" horiz="1" max="100" page="10" val="45"/>
</file>

<file path=xl/ctrlProps/ctrlProp144.xml><?xml version="1.0" encoding="utf-8"?>
<formControlPr xmlns="http://schemas.microsoft.com/office/spreadsheetml/2009/9/main" objectType="Scroll" dx="16" fmlaLink="$V$8" horiz="1" max="100" page="10" val="30"/>
</file>

<file path=xl/ctrlProps/ctrlProp145.xml><?xml version="1.0" encoding="utf-8"?>
<formControlPr xmlns="http://schemas.microsoft.com/office/spreadsheetml/2009/9/main" objectType="Scroll" dx="16" fmlaLink="$V$9" horiz="1" max="100" page="10" val="20"/>
</file>

<file path=xl/ctrlProps/ctrlProp146.xml><?xml version="1.0" encoding="utf-8"?>
<formControlPr xmlns="http://schemas.microsoft.com/office/spreadsheetml/2009/9/main" objectType="Scroll" dx="16" fmlaLink="$V$10" horiz="1" max="100" page="10" val="15"/>
</file>

<file path=xl/ctrlProps/ctrlProp147.xml><?xml version="1.0" encoding="utf-8"?>
<formControlPr xmlns="http://schemas.microsoft.com/office/spreadsheetml/2009/9/main" objectType="Scroll" dx="16" fmlaLink="$V$11" horiz="1" max="100" page="10" val="10"/>
</file>

<file path=xl/ctrlProps/ctrlProp148.xml><?xml version="1.0" encoding="utf-8"?>
<formControlPr xmlns="http://schemas.microsoft.com/office/spreadsheetml/2009/9/main" objectType="Scroll" dx="16" fmlaLink="$V$12" horiz="1" max="100" page="10" val="5"/>
</file>

<file path=xl/ctrlProps/ctrlProp149.xml><?xml version="1.0" encoding="utf-8"?>
<formControlPr xmlns="http://schemas.microsoft.com/office/spreadsheetml/2009/9/main" objectType="Scroll" dx="16" fmlaLink="$V$13" horiz="1" max="100" page="10"/>
</file>

<file path=xl/ctrlProps/ctrlProp15.xml><?xml version="1.0" encoding="utf-8"?>
<formControlPr xmlns="http://schemas.microsoft.com/office/spreadsheetml/2009/9/main" objectType="CheckBox" checked="Checked" fmlaLink="$C$122" lockText="1" noThreeD="1"/>
</file>

<file path=xl/ctrlProps/ctrlProp150.xml><?xml version="1.0" encoding="utf-8"?>
<formControlPr xmlns="http://schemas.microsoft.com/office/spreadsheetml/2009/9/main" objectType="Scroll" dx="16" fmlaLink="$V$16" horiz="1" max="100" page="10" val="23"/>
</file>

<file path=xl/ctrlProps/ctrlProp151.xml><?xml version="1.0" encoding="utf-8"?>
<formControlPr xmlns="http://schemas.microsoft.com/office/spreadsheetml/2009/9/main" objectType="Scroll" dx="16" fmlaLink="$V$17" horiz="1" max="100" page="10" val="23"/>
</file>

<file path=xl/ctrlProps/ctrlProp152.xml><?xml version="1.0" encoding="utf-8"?>
<formControlPr xmlns="http://schemas.microsoft.com/office/spreadsheetml/2009/9/main" objectType="Scroll" dx="16" fmlaLink="$V$18" horiz="1" max="100" page="10" val="23"/>
</file>

<file path=xl/ctrlProps/ctrlProp153.xml><?xml version="1.0" encoding="utf-8"?>
<formControlPr xmlns="http://schemas.microsoft.com/office/spreadsheetml/2009/9/main" objectType="Scroll" dx="16" fmlaLink="$V$19" horiz="1" max="100" page="10" val="23"/>
</file>

<file path=xl/ctrlProps/ctrlProp154.xml><?xml version="1.0" encoding="utf-8"?>
<formControlPr xmlns="http://schemas.microsoft.com/office/spreadsheetml/2009/9/main" objectType="Scroll" dx="16" fmlaLink="$V$20" horiz="1" max="100" page="10" val="23"/>
</file>

<file path=xl/ctrlProps/ctrlProp155.xml><?xml version="1.0" encoding="utf-8"?>
<formControlPr xmlns="http://schemas.microsoft.com/office/spreadsheetml/2009/9/main" objectType="Scroll" dx="16" fmlaLink="$V$21" horiz="1" max="100" page="10" val="23"/>
</file>

<file path=xl/ctrlProps/ctrlProp156.xml><?xml version="1.0" encoding="utf-8"?>
<formControlPr xmlns="http://schemas.microsoft.com/office/spreadsheetml/2009/9/main" objectType="Scroll" dx="16" fmlaLink="$V$22" horiz="1" max="100" page="10" val="23"/>
</file>

<file path=xl/ctrlProps/ctrlProp157.xml><?xml version="1.0" encoding="utf-8"?>
<formControlPr xmlns="http://schemas.microsoft.com/office/spreadsheetml/2009/9/main" objectType="Scroll" dx="16" fmlaLink="$V$23" horiz="1" max="100" page="10" val="20"/>
</file>

<file path=xl/ctrlProps/ctrlProp158.xml><?xml version="1.0" encoding="utf-8"?>
<formControlPr xmlns="http://schemas.microsoft.com/office/spreadsheetml/2009/9/main" objectType="Scroll" dx="16" fmlaLink="$V$24" horiz="1" max="100" page="10" val="15"/>
</file>

<file path=xl/ctrlProps/ctrlProp159.xml><?xml version="1.0" encoding="utf-8"?>
<formControlPr xmlns="http://schemas.microsoft.com/office/spreadsheetml/2009/9/main" objectType="Scroll" dx="16" fmlaLink="$V$25" horiz="1" max="100" page="10" val="10"/>
</file>

<file path=xl/ctrlProps/ctrlProp16.xml><?xml version="1.0" encoding="utf-8"?>
<formControlPr xmlns="http://schemas.microsoft.com/office/spreadsheetml/2009/9/main" objectType="CheckBox" checked="Checked" fmlaLink="$D$122" lockText="1" noThreeD="1"/>
</file>

<file path=xl/ctrlProps/ctrlProp160.xml><?xml version="1.0" encoding="utf-8"?>
<formControlPr xmlns="http://schemas.microsoft.com/office/spreadsheetml/2009/9/main" objectType="Scroll" dx="16" fmlaLink="$V$26" horiz="1" max="100" page="10" val="5"/>
</file>

<file path=xl/ctrlProps/ctrlProp161.xml><?xml version="1.0" encoding="utf-8"?>
<formControlPr xmlns="http://schemas.microsoft.com/office/spreadsheetml/2009/9/main" objectType="Scroll" dx="16" fmlaLink="$V$27" horiz="1" max="100" page="10"/>
</file>

<file path=xl/ctrlProps/ctrlProp162.xml><?xml version="1.0" encoding="utf-8"?>
<formControlPr xmlns="http://schemas.microsoft.com/office/spreadsheetml/2009/9/main" objectType="Scroll" dx="16" fmlaLink="$Z$7" horiz="1" max="30" min="1" page="10" val="15"/>
</file>

<file path=xl/ctrlProps/ctrlProp163.xml><?xml version="1.0" encoding="utf-8"?>
<formControlPr xmlns="http://schemas.microsoft.com/office/spreadsheetml/2009/9/main" objectType="Scroll" dx="16" fmlaLink="$Z$21" horiz="1" max="30" min="1" page="10" val="15"/>
</file>

<file path=xl/ctrlProps/ctrlProp164.xml><?xml version="1.0" encoding="utf-8"?>
<formControlPr xmlns="http://schemas.microsoft.com/office/spreadsheetml/2009/9/main" objectType="Scroll" dx="16" fmlaLink="$G$17" horiz="1" max="100" min="1" page="10"/>
</file>

<file path=xl/ctrlProps/ctrlProp165.xml><?xml version="1.0" encoding="utf-8"?>
<formControlPr xmlns="http://schemas.microsoft.com/office/spreadsheetml/2009/9/main" objectType="Scroll" dx="16" fmlaLink="$G$18" horiz="1" max="100" min="1" page="10" val="2"/>
</file>

<file path=xl/ctrlProps/ctrlProp166.xml><?xml version="1.0" encoding="utf-8"?>
<formControlPr xmlns="http://schemas.microsoft.com/office/spreadsheetml/2009/9/main" objectType="Scroll" dx="16" fmlaLink="$G$19" horiz="1" max="100" min="1" page="10" val="4"/>
</file>

<file path=xl/ctrlProps/ctrlProp167.xml><?xml version="1.0" encoding="utf-8"?>
<formControlPr xmlns="http://schemas.microsoft.com/office/spreadsheetml/2009/9/main" objectType="Scroll" dx="16" fmlaLink="$G$20" horiz="1" max="100" min="1" page="10" val="8"/>
</file>

<file path=xl/ctrlProps/ctrlProp168.xml><?xml version="1.0" encoding="utf-8"?>
<formControlPr xmlns="http://schemas.microsoft.com/office/spreadsheetml/2009/9/main" objectType="Scroll" dx="16" fmlaLink="$G$21" horiz="1" max="100" min="1" page="10" val="16"/>
</file>

<file path=xl/ctrlProps/ctrlProp169.xml><?xml version="1.0" encoding="utf-8"?>
<formControlPr xmlns="http://schemas.microsoft.com/office/spreadsheetml/2009/9/main" objectType="Scroll" dx="16" fmlaLink="$C$85" horiz="1" max="1000" min="1" page="10" val="600"/>
</file>

<file path=xl/ctrlProps/ctrlProp17.xml><?xml version="1.0" encoding="utf-8"?>
<formControlPr xmlns="http://schemas.microsoft.com/office/spreadsheetml/2009/9/main" objectType="CheckBox" checked="Checked" fmlaLink="$E$122" lockText="1" noThreeD="1"/>
</file>

<file path=xl/ctrlProps/ctrlProp170.xml><?xml version="1.0" encoding="utf-8"?>
<formControlPr xmlns="http://schemas.microsoft.com/office/spreadsheetml/2009/9/main" objectType="Scroll" dx="16" fmlaLink="$C$86" horiz="1" max="1000" min="1" page="10" val="300"/>
</file>

<file path=xl/ctrlProps/ctrlProp171.xml><?xml version="1.0" encoding="utf-8"?>
<formControlPr xmlns="http://schemas.microsoft.com/office/spreadsheetml/2009/9/main" objectType="Scroll" dx="16" fmlaLink="$C$87" horiz="1" inc="2" max="10" min="1" page="10" val="2"/>
</file>

<file path=xl/ctrlProps/ctrlProp172.xml><?xml version="1.0" encoding="utf-8"?>
<formControlPr xmlns="http://schemas.microsoft.com/office/spreadsheetml/2009/9/main" objectType="Scroll" dx="16" fmlaLink="$G$22" horiz="1" max="1000" min="1" page="10" val="32"/>
</file>

<file path=xl/ctrlProps/ctrlProp173.xml><?xml version="1.0" encoding="utf-8"?>
<formControlPr xmlns="http://schemas.microsoft.com/office/spreadsheetml/2009/9/main" objectType="Scroll" dx="16" fmlaLink="$E$144" horiz="1" max="100" min="1" page="10" val="30"/>
</file>

<file path=xl/ctrlProps/ctrlProp174.xml><?xml version="1.0" encoding="utf-8"?>
<formControlPr xmlns="http://schemas.microsoft.com/office/spreadsheetml/2009/9/main" objectType="Scroll" dx="16" fmlaLink="$C$145" horiz="1" max="3" min="1" page="10" val="2"/>
</file>

<file path=xl/ctrlProps/ctrlProp175.xml><?xml version="1.0" encoding="utf-8"?>
<formControlPr xmlns="http://schemas.microsoft.com/office/spreadsheetml/2009/9/main" objectType="Scroll" dx="16" fmlaLink="$G$160" horiz="1" max="1000" min="1" page="10" val="30"/>
</file>

<file path=xl/ctrlProps/ctrlProp176.xml><?xml version="1.0" encoding="utf-8"?>
<formControlPr xmlns="http://schemas.microsoft.com/office/spreadsheetml/2009/9/main" objectType="Scroll" dx="16" fmlaLink="$G$161" horiz="1" max="1000" min="1" page="10" val="100"/>
</file>

<file path=xl/ctrlProps/ctrlProp177.xml><?xml version="1.0" encoding="utf-8"?>
<formControlPr xmlns="http://schemas.microsoft.com/office/spreadsheetml/2009/9/main" objectType="Scroll" dx="16" fmlaLink="$G$162" horiz="1" max="1000" min="1" page="10" val="250"/>
</file>

<file path=xl/ctrlProps/ctrlProp178.xml><?xml version="1.0" encoding="utf-8"?>
<formControlPr xmlns="http://schemas.microsoft.com/office/spreadsheetml/2009/9/main" objectType="Scroll" dx="16" fmlaLink="$G$163" horiz="1" max="1000" min="1" page="10" val="400"/>
</file>

<file path=xl/ctrlProps/ctrlProp179.xml><?xml version="1.0" encoding="utf-8"?>
<formControlPr xmlns="http://schemas.microsoft.com/office/spreadsheetml/2009/9/main" objectType="Scroll" dx="16" fmlaLink="$G$164" horiz="1" max="1000" min="1" page="10" val="500"/>
</file>

<file path=xl/ctrlProps/ctrlProp18.xml><?xml version="1.0" encoding="utf-8"?>
<formControlPr xmlns="http://schemas.microsoft.com/office/spreadsheetml/2009/9/main" objectType="CheckBox" checked="Checked" fmlaLink="$F$122" lockText="1" noThreeD="1"/>
</file>

<file path=xl/ctrlProps/ctrlProp180.xml><?xml version="1.0" encoding="utf-8"?>
<formControlPr xmlns="http://schemas.microsoft.com/office/spreadsheetml/2009/9/main" objectType="Scroll" dx="16" fmlaLink="$G$165" horiz="1" max="1000" min="1" page="10" val="600"/>
</file>

<file path=xl/ctrlProps/ctrlProp181.xml><?xml version="1.0" encoding="utf-8"?>
<formControlPr xmlns="http://schemas.microsoft.com/office/spreadsheetml/2009/9/main" objectType="Scroll" dx="16" fmlaLink="$E$14" horiz="1" max="100" min="1" page="10" val="10"/>
</file>

<file path=xl/ctrlProps/ctrlProp182.xml><?xml version="1.0" encoding="utf-8"?>
<formControlPr xmlns="http://schemas.microsoft.com/office/spreadsheetml/2009/9/main" objectType="Scroll" dx="16" fmlaLink="$E$13" horiz="1" max="100" min="1" page="10" val="50"/>
</file>

<file path=xl/ctrlProps/ctrlProp183.xml><?xml version="1.0" encoding="utf-8"?>
<formControlPr xmlns="http://schemas.microsoft.com/office/spreadsheetml/2009/9/main" objectType="Scroll" dx="16" fmlaLink="$E$98" horiz="1" max="100" min="1" page="10" val="10"/>
</file>

<file path=xl/ctrlProps/ctrlProp184.xml><?xml version="1.0" encoding="utf-8"?>
<formControlPr xmlns="http://schemas.microsoft.com/office/spreadsheetml/2009/9/main" objectType="Scroll" dx="16" fmlaLink="$E$97" horiz="1" max="100" min="1" page="10" val="50"/>
</file>

<file path=xl/ctrlProps/ctrlProp185.xml><?xml version="1.0" encoding="utf-8"?>
<formControlPr xmlns="http://schemas.microsoft.com/office/spreadsheetml/2009/9/main" objectType="Scroll" dx="16" fmlaLink="$E$156" horiz="1" max="100" min="1" page="10" val="10"/>
</file>

<file path=xl/ctrlProps/ctrlProp186.xml><?xml version="1.0" encoding="utf-8"?>
<formControlPr xmlns="http://schemas.microsoft.com/office/spreadsheetml/2009/9/main" objectType="Scroll" dx="16" fmlaLink="$E$155" horiz="1" max="100" min="1" page="10" val="50"/>
</file>

<file path=xl/ctrlProps/ctrlProp187.xml><?xml version="1.0" encoding="utf-8"?>
<formControlPr xmlns="http://schemas.microsoft.com/office/spreadsheetml/2009/9/main" objectType="Scroll" dx="16" fmlaLink="$G$23" horiz="1" max="1000" min="1" page="10" val="64"/>
</file>

<file path=xl/ctrlProps/ctrlProp188.xml><?xml version="1.0" encoding="utf-8"?>
<formControlPr xmlns="http://schemas.microsoft.com/office/spreadsheetml/2009/9/main" objectType="Scroll" dx="16" fmlaLink="$K$97" horiz="1" max="100" min="1" page="10" val="10"/>
</file>

<file path=xl/ctrlProps/ctrlProp189.xml><?xml version="1.0" encoding="utf-8"?>
<formControlPr xmlns="http://schemas.microsoft.com/office/spreadsheetml/2009/9/main" objectType="Scroll" dx="16" fmlaLink="$K$98" horiz="1" max="100" min="1" page="10" val="70"/>
</file>

<file path=xl/ctrlProps/ctrlProp19.xml><?xml version="1.0" encoding="utf-8"?>
<formControlPr xmlns="http://schemas.microsoft.com/office/spreadsheetml/2009/9/main" objectType="CheckBox" checked="Checked" fmlaLink="$G$122" lockText="1" noThreeD="1"/>
</file>

<file path=xl/ctrlProps/ctrlProp190.xml><?xml version="1.0" encoding="utf-8"?>
<formControlPr xmlns="http://schemas.microsoft.com/office/spreadsheetml/2009/9/main" objectType="Scroll" dx="16" fmlaLink="$C$1" horiz="1" max="100" page="10" val="10"/>
</file>

<file path=xl/ctrlProps/ctrlProp191.xml><?xml version="1.0" encoding="utf-8"?>
<formControlPr xmlns="http://schemas.microsoft.com/office/spreadsheetml/2009/9/main" objectType="Scroll" dx="16" fmlaLink="$C$2" horiz="1" max="100" page="10" val="15"/>
</file>

<file path=xl/ctrlProps/ctrlProp192.xml><?xml version="1.0" encoding="utf-8"?>
<formControlPr xmlns="http://schemas.microsoft.com/office/spreadsheetml/2009/9/main" objectType="Scroll" dx="16" fmlaLink="$C$3" horiz="1" max="100" page="10" val="50"/>
</file>

<file path=xl/ctrlProps/ctrlProp193.xml><?xml version="1.0" encoding="utf-8"?>
<formControlPr xmlns="http://schemas.microsoft.com/office/spreadsheetml/2009/9/main" objectType="Scroll" dx="16" fmlaLink="$C$4" horiz="1" max="100" page="10" val="60"/>
</file>

<file path=xl/ctrlProps/ctrlProp194.xml><?xml version="1.0" encoding="utf-8"?>
<formControlPr xmlns="http://schemas.microsoft.com/office/spreadsheetml/2009/9/main" objectType="Scroll" dx="16" fmlaLink="$C$5" horiz="1" max="100" page="10" val="70"/>
</file>

<file path=xl/ctrlProps/ctrlProp195.xml><?xml version="1.0" encoding="utf-8"?>
<formControlPr xmlns="http://schemas.microsoft.com/office/spreadsheetml/2009/9/main" objectType="Scroll" dx="16" fmlaLink="$C$6" horiz="1" max="100" page="10" val="80"/>
</file>

<file path=xl/ctrlProps/ctrlProp196.xml><?xml version="1.0" encoding="utf-8"?>
<formControlPr xmlns="http://schemas.microsoft.com/office/spreadsheetml/2009/9/main" objectType="Scroll" dx="16" fmlaLink="$C$7" horiz="1" max="200" page="10" val="100"/>
</file>

<file path=xl/ctrlProps/ctrlProp197.xml><?xml version="1.0" encoding="utf-8"?>
<formControlPr xmlns="http://schemas.microsoft.com/office/spreadsheetml/2009/9/main" objectType="Scroll" dx="16" fmlaLink="$J$3" horiz="1" max="100" page="10" val="30"/>
</file>

<file path=xl/ctrlProps/ctrlProp198.xml><?xml version="1.0" encoding="utf-8"?>
<formControlPr xmlns="http://schemas.microsoft.com/office/spreadsheetml/2009/9/main" objectType="Scroll" dx="16" fmlaLink="$H$2" horiz="1" max="45" min="10" page="10" val="31"/>
</file>

<file path=xl/ctrlProps/ctrlProp199.xml><?xml version="1.0" encoding="utf-8"?>
<formControlPr xmlns="http://schemas.microsoft.com/office/spreadsheetml/2009/9/main" objectType="Scroll" dx="16" fmlaLink="$H$1" horiz="1" max="10" min="1" page="10" val="2"/>
</file>

<file path=xl/ctrlProps/ctrlProp2.xml><?xml version="1.0" encoding="utf-8"?>
<formControlPr xmlns="http://schemas.microsoft.com/office/spreadsheetml/2009/9/main" objectType="Scroll" dx="16" fmlaLink="$D$32" horiz="1" max="100" page="10" val="3"/>
</file>

<file path=xl/ctrlProps/ctrlProp20.xml><?xml version="1.0" encoding="utf-8"?>
<formControlPr xmlns="http://schemas.microsoft.com/office/spreadsheetml/2009/9/main" objectType="CheckBox" checked="Checked" fmlaLink="$H$122" lockText="1" noThreeD="1"/>
</file>

<file path=xl/ctrlProps/ctrlProp200.xml><?xml version="1.0" encoding="utf-8"?>
<formControlPr xmlns="http://schemas.microsoft.com/office/spreadsheetml/2009/9/main" objectType="Scroll" dx="16" fmlaLink="$J$4" horiz="1" max="100" min="1" page="10" val="40"/>
</file>

<file path=xl/ctrlProps/ctrlProp201.xml><?xml version="1.0" encoding="utf-8"?>
<formControlPr xmlns="http://schemas.microsoft.com/office/spreadsheetml/2009/9/main" objectType="Scroll" dx="16" fmlaLink="$O$2" horiz="1" max="100" page="10" val="30"/>
</file>

<file path=xl/ctrlProps/ctrlProp202.xml><?xml version="1.0" encoding="utf-8"?>
<formControlPr xmlns="http://schemas.microsoft.com/office/spreadsheetml/2009/9/main" objectType="Scroll" dx="16" fmlaLink="$O$3" horiz="1" max="100" min="1" page="10" val="45"/>
</file>

<file path=xl/ctrlProps/ctrlProp203.xml><?xml version="1.0" encoding="utf-8"?>
<formControlPr xmlns="http://schemas.microsoft.com/office/spreadsheetml/2009/9/main" objectType="Scroll" dx="16" fmlaLink="$O$1" horiz="1" max="100" min="1" page="10" val="10"/>
</file>

<file path=xl/ctrlProps/ctrlProp204.xml><?xml version="1.0" encoding="utf-8"?>
<formControlPr xmlns="http://schemas.microsoft.com/office/spreadsheetml/2009/9/main" objectType="Scroll" dx="16" fmlaLink="$H$5" horiz="1" max="100" min="1" page="10" val="31"/>
</file>

<file path=xl/ctrlProps/ctrlProp205.xml><?xml version="1.0" encoding="utf-8"?>
<formControlPr xmlns="http://schemas.microsoft.com/office/spreadsheetml/2009/9/main" objectType="Scroll" dx="16" fmlaLink="$O$5" horiz="1" max="100" min="1" page="10" val="15"/>
</file>

<file path=xl/ctrlProps/ctrlProp206.xml><?xml version="1.0" encoding="utf-8"?>
<formControlPr xmlns="http://schemas.microsoft.com/office/spreadsheetml/2009/9/main" objectType="Scroll" dx="16" fmlaLink="$C$35" horiz="1" max="10" min="1" page="10" val="2"/>
</file>

<file path=xl/ctrlProps/ctrlProp207.xml><?xml version="1.0" encoding="utf-8"?>
<formControlPr xmlns="http://schemas.microsoft.com/office/spreadsheetml/2009/9/main" objectType="Scroll" dx="16" fmlaLink="$C$38" horiz="1" max="10" min="1" page="10" val="4"/>
</file>

<file path=xl/ctrlProps/ctrlProp208.xml><?xml version="1.0" encoding="utf-8"?>
<formControlPr xmlns="http://schemas.microsoft.com/office/spreadsheetml/2009/9/main" objectType="Scroll" dx="16" fmlaLink="$C$36" horiz="1" max="10" min="1" page="10" val="3"/>
</file>

<file path=xl/ctrlProps/ctrlProp209.xml><?xml version="1.0" encoding="utf-8"?>
<formControlPr xmlns="http://schemas.microsoft.com/office/spreadsheetml/2009/9/main" objectType="Scroll" dx="16" fmlaLink="$C$39" horiz="1" max="10" min="1" page="10" val="5"/>
</file>

<file path=xl/ctrlProps/ctrlProp21.xml><?xml version="1.0" encoding="utf-8"?>
<formControlPr xmlns="http://schemas.microsoft.com/office/spreadsheetml/2009/9/main" objectType="CheckBox" checked="Checked" fmlaLink="$I$122" lockText="1" noThreeD="1"/>
</file>

<file path=xl/ctrlProps/ctrlProp210.xml><?xml version="1.0" encoding="utf-8"?>
<formControlPr xmlns="http://schemas.microsoft.com/office/spreadsheetml/2009/9/main" objectType="Scroll" dx="16" fmlaLink="$C$40" horiz="1" max="10" min="1" page="10" val="6"/>
</file>

<file path=xl/ctrlProps/ctrlProp211.xml><?xml version="1.0" encoding="utf-8"?>
<formControlPr xmlns="http://schemas.microsoft.com/office/spreadsheetml/2009/9/main" objectType="Scroll" dx="16" fmlaLink="$C$37" horiz="1" max="10" min="1" page="10" val="4"/>
</file>

<file path=xl/ctrlProps/ctrlProp212.xml><?xml version="1.0" encoding="utf-8"?>
<formControlPr xmlns="http://schemas.microsoft.com/office/spreadsheetml/2009/9/main" objectType="Scroll" dx="16" fmlaLink="$D$8" horiz="1" max="100" page="10"/>
</file>

<file path=xl/ctrlProps/ctrlProp213.xml><?xml version="1.0" encoding="utf-8"?>
<formControlPr xmlns="http://schemas.microsoft.com/office/spreadsheetml/2009/9/main" objectType="Scroll" dx="16" fmlaLink="$F$10" horiz="1" max="100" page="10" val="15"/>
</file>

<file path=xl/ctrlProps/ctrlProp214.xml><?xml version="1.0" encoding="utf-8"?>
<formControlPr xmlns="http://schemas.microsoft.com/office/spreadsheetml/2009/9/main" objectType="Scroll" dx="16" fmlaLink="$F$11" horiz="1" max="100" page="10" val="15"/>
</file>

<file path=xl/ctrlProps/ctrlProp215.xml><?xml version="1.0" encoding="utf-8"?>
<formControlPr xmlns="http://schemas.microsoft.com/office/spreadsheetml/2009/9/main" objectType="Scroll" dx="16" fmlaLink="$D$9" horiz="1" max="100" page="10" val="2"/>
</file>

<file path=xl/ctrlProps/ctrlProp216.xml><?xml version="1.0" encoding="utf-8"?>
<formControlPr xmlns="http://schemas.microsoft.com/office/spreadsheetml/2009/9/main" objectType="Scroll" dx="16" fmlaLink="$E$6" horiz="1" max="100" min="10" page="10" val="30"/>
</file>

<file path=xl/ctrlProps/ctrlProp217.xml><?xml version="1.0" encoding="utf-8"?>
<formControlPr xmlns="http://schemas.microsoft.com/office/spreadsheetml/2009/9/main" objectType="Scroll" dx="16" fmlaLink="$E$52" horiz="1" max="100" page="10" val="90"/>
</file>

<file path=xl/ctrlProps/ctrlProp218.xml><?xml version="1.0" encoding="utf-8"?>
<formControlPr xmlns="http://schemas.microsoft.com/office/spreadsheetml/2009/9/main" objectType="Scroll" dx="16" fmlaLink="$E$53" horiz="1" max="100" page="10" val="90"/>
</file>

<file path=xl/ctrlProps/ctrlProp219.xml><?xml version="1.0" encoding="utf-8"?>
<formControlPr xmlns="http://schemas.microsoft.com/office/spreadsheetml/2009/9/main" objectType="Scroll" dx="16" fmlaLink="$C$90" horiz="1" max="100" page="10" val="5"/>
</file>

<file path=xl/ctrlProps/ctrlProp22.xml><?xml version="1.0" encoding="utf-8"?>
<formControlPr xmlns="http://schemas.microsoft.com/office/spreadsheetml/2009/9/main" objectType="Scroll" dx="16" fmlaLink="$J$122" horiz="1" max="50" min="1" page="10" val="20"/>
</file>

<file path=xl/ctrlProps/ctrlProp220.xml><?xml version="1.0" encoding="utf-8"?>
<formControlPr xmlns="http://schemas.microsoft.com/office/spreadsheetml/2009/9/main" objectType="Scroll" dx="16" fmlaLink="$C$91" horiz="1" max="100" page="10" val="5"/>
</file>

<file path=xl/ctrlProps/ctrlProp23.xml><?xml version="1.0" encoding="utf-8"?>
<formControlPr xmlns="http://schemas.microsoft.com/office/spreadsheetml/2009/9/main" objectType="Scroll" dx="16" fmlaLink="$N$10" horiz="1" max="300" page="10" val="150"/>
</file>

<file path=xl/ctrlProps/ctrlProp24.xml><?xml version="1.0" encoding="utf-8"?>
<formControlPr xmlns="http://schemas.microsoft.com/office/spreadsheetml/2009/9/main" objectType="Scroll" dx="16" fmlaLink="$N$14" horiz="1" max="300" page="10" val="90"/>
</file>

<file path=xl/ctrlProps/ctrlProp25.xml><?xml version="1.0" encoding="utf-8"?>
<formControlPr xmlns="http://schemas.microsoft.com/office/spreadsheetml/2009/9/main" objectType="Scroll" dx="16" fmlaLink="$N$12" horiz="1" max="300" page="10" val="100"/>
</file>

<file path=xl/ctrlProps/ctrlProp26.xml><?xml version="1.0" encoding="utf-8"?>
<formControlPr xmlns="http://schemas.microsoft.com/office/spreadsheetml/2009/9/main" objectType="Scroll" dx="16" fmlaLink="$N$11" horiz="1" max="300" page="10" val="67"/>
</file>

<file path=xl/ctrlProps/ctrlProp27.xml><?xml version="1.0" encoding="utf-8"?>
<formControlPr xmlns="http://schemas.microsoft.com/office/spreadsheetml/2009/9/main" objectType="Scroll" dx="16" fmlaLink="$O$10" horiz="1" max="300" page="10" val="60"/>
</file>

<file path=xl/ctrlProps/ctrlProp28.xml><?xml version="1.0" encoding="utf-8"?>
<formControlPr xmlns="http://schemas.microsoft.com/office/spreadsheetml/2009/9/main" objectType="Scroll" dx="16" fmlaLink="$O$11" horiz="1" max="300" page="10" val="150"/>
</file>

<file path=xl/ctrlProps/ctrlProp29.xml><?xml version="1.0" encoding="utf-8"?>
<formControlPr xmlns="http://schemas.microsoft.com/office/spreadsheetml/2009/9/main" objectType="Scroll" dx="16" fmlaLink="$O$12" horiz="1" max="300" page="10" val="200"/>
</file>

<file path=xl/ctrlProps/ctrlProp3.xml><?xml version="1.0" encoding="utf-8"?>
<formControlPr xmlns="http://schemas.microsoft.com/office/spreadsheetml/2009/9/main" objectType="Scroll" dx="16" fmlaLink="$D$31" horiz="1" max="100" page="10" val="3"/>
</file>

<file path=xl/ctrlProps/ctrlProp30.xml><?xml version="1.0" encoding="utf-8"?>
<formControlPr xmlns="http://schemas.microsoft.com/office/spreadsheetml/2009/9/main" objectType="Scroll" dx="16" fmlaLink="$O$14" horiz="1" max="300" page="10" val="100"/>
</file>

<file path=xl/ctrlProps/ctrlProp31.xml><?xml version="1.0" encoding="utf-8"?>
<formControlPr xmlns="http://schemas.microsoft.com/office/spreadsheetml/2009/9/main" objectType="Scroll" dx="16" fmlaLink="$P$14" horiz="1" max="300" page="10" val="100"/>
</file>

<file path=xl/ctrlProps/ctrlProp32.xml><?xml version="1.0" encoding="utf-8"?>
<formControlPr xmlns="http://schemas.microsoft.com/office/spreadsheetml/2009/9/main" objectType="Scroll" dx="16" fmlaLink="$P$12" horiz="1" max="300" page="10" val="150"/>
</file>

<file path=xl/ctrlProps/ctrlProp33.xml><?xml version="1.0" encoding="utf-8"?>
<formControlPr xmlns="http://schemas.microsoft.com/office/spreadsheetml/2009/9/main" objectType="Scroll" dx="16" fmlaLink="$P$11" horiz="1" max="300" page="10" val="150"/>
</file>

<file path=xl/ctrlProps/ctrlProp34.xml><?xml version="1.0" encoding="utf-8"?>
<formControlPr xmlns="http://schemas.microsoft.com/office/spreadsheetml/2009/9/main" objectType="Scroll" dx="16" fmlaLink="$P$10" horiz="1" max="300" page="10" val="67"/>
</file>

<file path=xl/ctrlProps/ctrlProp35.xml><?xml version="1.0" encoding="utf-8"?>
<formControlPr xmlns="http://schemas.microsoft.com/office/spreadsheetml/2009/9/main" objectType="Scroll" dx="16" fmlaLink="$Q$10" horiz="1" max="300" page="10" val="150"/>
</file>

<file path=xl/ctrlProps/ctrlProp36.xml><?xml version="1.0" encoding="utf-8"?>
<formControlPr xmlns="http://schemas.microsoft.com/office/spreadsheetml/2009/9/main" objectType="Scroll" dx="16" fmlaLink="$Q$11" horiz="1" max="300" page="10" val="67"/>
</file>

<file path=xl/ctrlProps/ctrlProp37.xml><?xml version="1.0" encoding="utf-8"?>
<formControlPr xmlns="http://schemas.microsoft.com/office/spreadsheetml/2009/9/main" objectType="Scroll" dx="16" fmlaLink="$Q$12" horiz="1" max="300" page="10" val="67"/>
</file>

<file path=xl/ctrlProps/ctrlProp38.xml><?xml version="1.0" encoding="utf-8"?>
<formControlPr xmlns="http://schemas.microsoft.com/office/spreadsheetml/2009/9/main" objectType="Scroll" dx="16" fmlaLink="$Q$14" horiz="1" max="300" page="10" val="80"/>
</file>

<file path=xl/ctrlProps/ctrlProp39.xml><?xml version="1.0" encoding="utf-8"?>
<formControlPr xmlns="http://schemas.microsoft.com/office/spreadsheetml/2009/9/main" objectType="Scroll" dx="16" fmlaLink="$R$14" horiz="1" max="300" page="10" val="90"/>
</file>

<file path=xl/ctrlProps/ctrlProp4.xml><?xml version="1.0" encoding="utf-8"?>
<formControlPr xmlns="http://schemas.microsoft.com/office/spreadsheetml/2009/9/main" objectType="Scroll" dx="16" fmlaLink="$K$31" horiz="1" max="100" page="10" val="3"/>
</file>

<file path=xl/ctrlProps/ctrlProp40.xml><?xml version="1.0" encoding="utf-8"?>
<formControlPr xmlns="http://schemas.microsoft.com/office/spreadsheetml/2009/9/main" objectType="Scroll" dx="16" fmlaLink="$R$12" horiz="1" max="300" page="10" val="60"/>
</file>

<file path=xl/ctrlProps/ctrlProp41.xml><?xml version="1.0" encoding="utf-8"?>
<formControlPr xmlns="http://schemas.microsoft.com/office/spreadsheetml/2009/9/main" objectType="Scroll" dx="16" fmlaLink="$R$11" horiz="1" max="300" page="10" val="150"/>
</file>

<file path=xl/ctrlProps/ctrlProp42.xml><?xml version="1.0" encoding="utf-8"?>
<formControlPr xmlns="http://schemas.microsoft.com/office/spreadsheetml/2009/9/main" objectType="Scroll" dx="16" fmlaLink="$R$10" horiz="1" max="300" page="10" val="60"/>
</file>

<file path=xl/ctrlProps/ctrlProp43.xml><?xml version="1.0" encoding="utf-8"?>
<formControlPr xmlns="http://schemas.microsoft.com/office/spreadsheetml/2009/9/main" objectType="Scroll" dx="16" fmlaLink="$H$8" horiz="1" max="1000" page="10" val="16"/>
</file>

<file path=xl/ctrlProps/ctrlProp44.xml><?xml version="1.0" encoding="utf-8"?>
<formControlPr xmlns="http://schemas.microsoft.com/office/spreadsheetml/2009/9/main" objectType="Scroll" dx="16" fmlaLink="$H$9" horiz="1" max="100" page="10" val="4"/>
</file>

<file path=xl/ctrlProps/ctrlProp45.xml><?xml version="1.0" encoding="utf-8"?>
<formControlPr xmlns="http://schemas.microsoft.com/office/spreadsheetml/2009/9/main" objectType="Scroll" dx="16" fmlaLink="$M$1" horiz="1" max="1000" page="10" val="20"/>
</file>

<file path=xl/ctrlProps/ctrlProp46.xml><?xml version="1.0" encoding="utf-8"?>
<formControlPr xmlns="http://schemas.microsoft.com/office/spreadsheetml/2009/9/main" objectType="Scroll" dx="16" fmlaLink="$H$11" horiz="1" max="1000" page="10" val="30"/>
</file>

<file path=xl/ctrlProps/ctrlProp47.xml><?xml version="1.0" encoding="utf-8"?>
<formControlPr xmlns="http://schemas.microsoft.com/office/spreadsheetml/2009/9/main" objectType="Scroll" dx="16" fmlaLink="$J$10" horiz="1" max="1000" page="10" val="150"/>
</file>

<file path=xl/ctrlProps/ctrlProp48.xml><?xml version="1.0" encoding="utf-8"?>
<formControlPr xmlns="http://schemas.microsoft.com/office/spreadsheetml/2009/9/main" objectType="Scroll" dx="16" fmlaLink="$C$8" horiz="1" max="1000" page="10" val="6"/>
</file>

<file path=xl/ctrlProps/ctrlProp49.xml><?xml version="1.0" encoding="utf-8"?>
<formControlPr xmlns="http://schemas.microsoft.com/office/spreadsheetml/2009/9/main" objectType="Scroll" dx="16" fmlaLink="$C$9" horiz="1" max="1000" page="10" val="10"/>
</file>

<file path=xl/ctrlProps/ctrlProp5.xml><?xml version="1.0" encoding="utf-8"?>
<formControlPr xmlns="http://schemas.microsoft.com/office/spreadsheetml/2009/9/main" objectType="Scroll" dx="16" fmlaLink="$Q$31" horiz="1" max="100" page="10" val="3"/>
</file>

<file path=xl/ctrlProps/ctrlProp50.xml><?xml version="1.0" encoding="utf-8"?>
<formControlPr xmlns="http://schemas.microsoft.com/office/spreadsheetml/2009/9/main" objectType="Scroll" dx="16" fmlaLink="$C$10" horiz="1" max="1000" page="10" val="16"/>
</file>

<file path=xl/ctrlProps/ctrlProp51.xml><?xml version="1.0" encoding="utf-8"?>
<formControlPr xmlns="http://schemas.microsoft.com/office/spreadsheetml/2009/9/main" objectType="Scroll" dx="16" fmlaLink="$C$11" horiz="1" max="1000" page="10" val="16"/>
</file>

<file path=xl/ctrlProps/ctrlProp52.xml><?xml version="1.0" encoding="utf-8"?>
<formControlPr xmlns="http://schemas.microsoft.com/office/spreadsheetml/2009/9/main" objectType="Scroll" dx="16" fmlaLink="$M$2" horiz="1" max="1000" page="10" val="10"/>
</file>

<file path=xl/ctrlProps/ctrlProp53.xml><?xml version="1.0" encoding="utf-8"?>
<formControlPr xmlns="http://schemas.microsoft.com/office/spreadsheetml/2009/9/main" objectType="Scroll" dx="16" fmlaLink="$M$3" horiz="1" max="1000" page="10" val="35"/>
</file>

<file path=xl/ctrlProps/ctrlProp54.xml><?xml version="1.0" encoding="utf-8"?>
<formControlPr xmlns="http://schemas.microsoft.com/office/spreadsheetml/2009/9/main" objectType="Scroll" dx="16" fmlaLink="$M$4" horiz="1" max="1000" page="10" val="30"/>
</file>

<file path=xl/ctrlProps/ctrlProp55.xml><?xml version="1.0" encoding="utf-8"?>
<formControlPr xmlns="http://schemas.microsoft.com/office/spreadsheetml/2009/9/main" objectType="Scroll" dx="16" fmlaLink="$C$9" horiz="1" max="1000" page="10" val="10"/>
</file>

<file path=xl/ctrlProps/ctrlProp56.xml><?xml version="1.0" encoding="utf-8"?>
<formControlPr xmlns="http://schemas.microsoft.com/office/spreadsheetml/2009/9/main" objectType="Scroll" dx="16" fmlaLink="$M$6" horiz="1" max="1000" page="10" val="100"/>
</file>

<file path=xl/ctrlProps/ctrlProp57.xml><?xml version="1.0" encoding="utf-8"?>
<formControlPr xmlns="http://schemas.microsoft.com/office/spreadsheetml/2009/9/main" objectType="Scroll" dx="16" fmlaLink="$F$5" horiz="1" max="1000" page="10" val="30"/>
</file>

<file path=xl/ctrlProps/ctrlProp58.xml><?xml version="1.0" encoding="utf-8"?>
<formControlPr xmlns="http://schemas.microsoft.com/office/spreadsheetml/2009/9/main" objectType="Scroll" dx="16" fmlaLink="$F$4" horiz="1" max="1000" page="10" val="100"/>
</file>

<file path=xl/ctrlProps/ctrlProp59.xml><?xml version="1.0" encoding="utf-8"?>
<formControlPr xmlns="http://schemas.microsoft.com/office/spreadsheetml/2009/9/main" objectType="Scroll" dx="16" fmlaLink="$G$4" horiz="1" max="1000" page="10" val="0"/>
</file>

<file path=xl/ctrlProps/ctrlProp6.xml><?xml version="1.0" encoding="utf-8"?>
<formControlPr xmlns="http://schemas.microsoft.com/office/spreadsheetml/2009/9/main" objectType="Scroll" dx="16" fmlaLink="$D$34" horiz="1" max="10" min="1" page="10" val="4"/>
</file>

<file path=xl/ctrlProps/ctrlProp60.xml><?xml version="1.0" encoding="utf-8"?>
<formControlPr xmlns="http://schemas.microsoft.com/office/spreadsheetml/2009/9/main" objectType="Scroll" dx="16" fmlaLink="$H$4" horiz="1" max="1000" page="10" val="0"/>
</file>

<file path=xl/ctrlProps/ctrlProp61.xml><?xml version="1.0" encoding="utf-8"?>
<formControlPr xmlns="http://schemas.microsoft.com/office/spreadsheetml/2009/9/main" objectType="Scroll" dx="16" fmlaLink="$C$4" horiz="1" max="1000" page="10" val="30"/>
</file>

<file path=xl/ctrlProps/ctrlProp62.xml><?xml version="1.0" encoding="utf-8"?>
<formControlPr xmlns="http://schemas.microsoft.com/office/spreadsheetml/2009/9/main" objectType="Scroll" dx="16" fmlaLink="$C$5" horiz="1" max="1000" page="10" val="20"/>
</file>

<file path=xl/ctrlProps/ctrlProp63.xml><?xml version="1.0" encoding="utf-8"?>
<formControlPr xmlns="http://schemas.microsoft.com/office/spreadsheetml/2009/9/main" objectType="Scroll" dx="16" fmlaLink="$G$5" horiz="1" max="1000" page="10" val="50"/>
</file>

<file path=xl/ctrlProps/ctrlProp64.xml><?xml version="1.0" encoding="utf-8"?>
<formControlPr xmlns="http://schemas.microsoft.com/office/spreadsheetml/2009/9/main" objectType="Scroll" dx="16" fmlaLink="$H$5" horiz="1" max="1000" page="10" val="20"/>
</file>

<file path=xl/ctrlProps/ctrlProp65.xml><?xml version="1.0" encoding="utf-8"?>
<formControlPr xmlns="http://schemas.microsoft.com/office/spreadsheetml/2009/9/main" objectType="Scroll" dx="16" fmlaLink="$L$8" horiz="1" max="1000" page="10" val="4"/>
</file>

<file path=xl/ctrlProps/ctrlProp66.xml><?xml version="1.0" encoding="utf-8"?>
<formControlPr xmlns="http://schemas.microsoft.com/office/spreadsheetml/2009/9/main" objectType="Scroll" dx="16" fmlaLink="$H$32" horiz="1" max="100" page="10" val="20"/>
</file>

<file path=xl/ctrlProps/ctrlProp67.xml><?xml version="1.0" encoding="utf-8"?>
<formControlPr xmlns="http://schemas.microsoft.com/office/spreadsheetml/2009/9/main" objectType="Scroll" dx="16" fmlaLink="$F$30" horiz="1" max="10" page="10" val="6"/>
</file>

<file path=xl/ctrlProps/ctrlProp68.xml><?xml version="1.0" encoding="utf-8"?>
<formControlPr xmlns="http://schemas.microsoft.com/office/spreadsheetml/2009/9/main" objectType="Scroll" dx="16" fmlaLink="$M$12" horiz="1" max="100" page="10" val="2"/>
</file>

<file path=xl/ctrlProps/ctrlProp69.xml><?xml version="1.0" encoding="utf-8"?>
<formControlPr xmlns="http://schemas.microsoft.com/office/spreadsheetml/2009/9/main" objectType="Scroll" dx="16" fmlaLink="$H$31" horiz="1" max="100" page="10" val="50"/>
</file>

<file path=xl/ctrlProps/ctrlProp7.xml><?xml version="1.0" encoding="utf-8"?>
<formControlPr xmlns="http://schemas.microsoft.com/office/spreadsheetml/2009/9/main" objectType="Scroll" dx="16" fmlaLink="$C$69" horiz="1" max="100" page="10" val="60"/>
</file>

<file path=xl/ctrlProps/ctrlProp70.xml><?xml version="1.0" encoding="utf-8"?>
<formControlPr xmlns="http://schemas.microsoft.com/office/spreadsheetml/2009/9/main" objectType="Scroll" dx="16" fmlaLink="$H$8" horiz="1" max="200" page="10" val="140"/>
</file>

<file path=xl/ctrlProps/ctrlProp71.xml><?xml version="1.0" encoding="utf-8"?>
<formControlPr xmlns="http://schemas.microsoft.com/office/spreadsheetml/2009/9/main" objectType="Scroll" dx="16" fmlaLink="$H$9" horiz="1" max="200" page="10" val="120"/>
</file>

<file path=xl/ctrlProps/ctrlProp72.xml><?xml version="1.0" encoding="utf-8"?>
<formControlPr xmlns="http://schemas.microsoft.com/office/spreadsheetml/2009/9/main" objectType="Scroll" dx="16" fmlaLink="$H$11" horiz="1" max="100" page="10" val="60"/>
</file>

<file path=xl/ctrlProps/ctrlProp73.xml><?xml version="1.0" encoding="utf-8"?>
<formControlPr xmlns="http://schemas.microsoft.com/office/spreadsheetml/2009/9/main" objectType="Scroll" dx="16" fmlaLink="$H$10" horiz="1" max="200" page="10" val="80"/>
</file>

<file path=xl/ctrlProps/ctrlProp74.xml><?xml version="1.0" encoding="utf-8"?>
<formControlPr xmlns="http://schemas.microsoft.com/office/spreadsheetml/2009/9/main" objectType="Scroll" dx="16" fmlaLink="$O$72" horiz="1" max="100" page="10" val="10"/>
</file>

<file path=xl/ctrlProps/ctrlProp75.xml><?xml version="1.0" encoding="utf-8"?>
<formControlPr xmlns="http://schemas.microsoft.com/office/spreadsheetml/2009/9/main" objectType="Scroll" dx="16" fmlaLink="$L$2" horiz="1" max="30" min="15" page="10" val="20"/>
</file>

<file path=xl/ctrlProps/ctrlProp76.xml><?xml version="1.0" encoding="utf-8"?>
<formControlPr xmlns="http://schemas.microsoft.com/office/spreadsheetml/2009/9/main" objectType="Scroll" dx="16" fmlaLink="$L$18" horiz="1" max="20" min="1" page="10" val="10"/>
</file>

<file path=xl/ctrlProps/ctrlProp77.xml><?xml version="1.0" encoding="utf-8"?>
<formControlPr xmlns="http://schemas.microsoft.com/office/spreadsheetml/2009/9/main" objectType="Scroll" dx="16" fmlaLink="$K$19" horiz="1" max="10" min="1" page="10" val="5"/>
</file>

<file path=xl/ctrlProps/ctrlProp78.xml><?xml version="1.0" encoding="utf-8"?>
<formControlPr xmlns="http://schemas.microsoft.com/office/spreadsheetml/2009/9/main" objectType="Scroll" dx="16" fmlaLink="$Z$4" horiz="1" max="150" min="100" page="10" val="130"/>
</file>

<file path=xl/ctrlProps/ctrlProp79.xml><?xml version="1.0" encoding="utf-8"?>
<formControlPr xmlns="http://schemas.microsoft.com/office/spreadsheetml/2009/9/main" objectType="Scroll" dx="16" fmlaLink="$AH$4" horiz="1" max="150" min="100" page="10" val="130"/>
</file>

<file path=xl/ctrlProps/ctrlProp8.xml><?xml version="1.0" encoding="utf-8"?>
<formControlPr xmlns="http://schemas.microsoft.com/office/spreadsheetml/2009/9/main" objectType="Scroll" dx="16" fmlaLink="$C$85" horiz="1" max="100" page="10" val="60"/>
</file>

<file path=xl/ctrlProps/ctrlProp80.xml><?xml version="1.0" encoding="utf-8"?>
<formControlPr xmlns="http://schemas.microsoft.com/office/spreadsheetml/2009/9/main" objectType="Scroll" dx="16" fmlaLink="$AP$4" horiz="1" max="150" min="100" page="10" val="130"/>
</file>

<file path=xl/ctrlProps/ctrlProp81.xml><?xml version="1.0" encoding="utf-8"?>
<formControlPr xmlns="http://schemas.microsoft.com/office/spreadsheetml/2009/9/main" objectType="Scroll" dx="16" fmlaLink="$AX$4" horiz="1" max="150" min="100" page="10" val="130"/>
</file>

<file path=xl/ctrlProps/ctrlProp82.xml><?xml version="1.0" encoding="utf-8"?>
<formControlPr xmlns="http://schemas.microsoft.com/office/spreadsheetml/2009/9/main" objectType="Scroll" dx="16" fmlaLink="$Q$13" horiz="1" max="100" min="1" page="10" val="20"/>
</file>

<file path=xl/ctrlProps/ctrlProp83.xml><?xml version="1.0" encoding="utf-8"?>
<formControlPr xmlns="http://schemas.microsoft.com/office/spreadsheetml/2009/9/main" objectType="Scroll" dx="16" fmlaLink="$BQ$10" horiz="1" max="50" min="16" page="10" val="30"/>
</file>

<file path=xl/ctrlProps/ctrlProp84.xml><?xml version="1.0" encoding="utf-8"?>
<formControlPr xmlns="http://schemas.microsoft.com/office/spreadsheetml/2009/9/main" objectType="Scroll" dx="16" fmlaLink="$BQ$16" horiz="1" max="20" min="10" page="10" val="15"/>
</file>

<file path=xl/ctrlProps/ctrlProp85.xml><?xml version="1.0" encoding="utf-8"?>
<formControlPr xmlns="http://schemas.microsoft.com/office/spreadsheetml/2009/9/main" objectType="Scroll" dx="16" fmlaLink="$CB$10" horiz="1" max="30" min="16" page="10" val="30"/>
</file>

<file path=xl/ctrlProps/ctrlProp86.xml><?xml version="1.0" encoding="utf-8"?>
<formControlPr xmlns="http://schemas.microsoft.com/office/spreadsheetml/2009/9/main" objectType="Scroll" dx="16" fmlaLink="$CB$16" horiz="1" max="20" min="10" page="10" val="15"/>
</file>

<file path=xl/ctrlProps/ctrlProp87.xml><?xml version="1.0" encoding="utf-8"?>
<formControlPr xmlns="http://schemas.microsoft.com/office/spreadsheetml/2009/9/main" objectType="Scroll" dx="16" fmlaLink="$CM$10" horiz="1" max="240" min="30" page="10" val="120"/>
</file>

<file path=xl/ctrlProps/ctrlProp88.xml><?xml version="1.0" encoding="utf-8"?>
<formControlPr xmlns="http://schemas.microsoft.com/office/spreadsheetml/2009/9/main" objectType="Scroll" dx="16" fmlaLink="$CM$16" horiz="1" max="20" min="10" page="10" val="15"/>
</file>

<file path=xl/ctrlProps/ctrlProp89.xml><?xml version="1.0" encoding="utf-8"?>
<formControlPr xmlns="http://schemas.microsoft.com/office/spreadsheetml/2009/9/main" objectType="Scroll" dx="16" fmlaLink="$CX$8" horiz="1" max="240" min="30" page="10" val="240"/>
</file>

<file path=xl/ctrlProps/ctrlProp9.xml><?xml version="1.0" encoding="utf-8"?>
<formControlPr xmlns="http://schemas.microsoft.com/office/spreadsheetml/2009/9/main" objectType="Scroll" dx="16" fmlaLink="$J$74" horiz="1" max="30000" page="10" val="10000"/>
</file>

<file path=xl/ctrlProps/ctrlProp90.xml><?xml version="1.0" encoding="utf-8"?>
<formControlPr xmlns="http://schemas.microsoft.com/office/spreadsheetml/2009/9/main" objectType="Scroll" dx="16" fmlaLink="$CX$14" horiz="1" max="20" min="10" page="10" val="20"/>
</file>

<file path=xl/ctrlProps/ctrlProp91.xml><?xml version="1.0" encoding="utf-8"?>
<formControlPr xmlns="http://schemas.microsoft.com/office/spreadsheetml/2009/9/main" objectType="Scroll" dx="16" fmlaLink="$CX$4" horiz="1" max="40" min="10" page="10" val="40"/>
</file>

<file path=xl/ctrlProps/ctrlProp92.xml><?xml version="1.0" encoding="utf-8"?>
<formControlPr xmlns="http://schemas.microsoft.com/office/spreadsheetml/2009/9/main" objectType="Scroll" dx="16" fmlaLink="$BP$16" horiz="1" max="200" min="1" page="10" val="120"/>
</file>

<file path=xl/ctrlProps/ctrlProp93.xml><?xml version="1.0" encoding="utf-8"?>
<formControlPr xmlns="http://schemas.microsoft.com/office/spreadsheetml/2009/9/main" objectType="Scroll" dx="16" fmlaLink="$CA$16" horiz="1" max="200" min="10" page="10" val="130"/>
</file>

<file path=xl/ctrlProps/ctrlProp94.xml><?xml version="1.0" encoding="utf-8"?>
<formControlPr xmlns="http://schemas.microsoft.com/office/spreadsheetml/2009/9/main" objectType="Scroll" dx="16" fmlaLink="$CL$16" horiz="1" max="200" min="10" page="10" val="150"/>
</file>

<file path=xl/ctrlProps/ctrlProp95.xml><?xml version="1.0" encoding="utf-8"?>
<formControlPr xmlns="http://schemas.microsoft.com/office/spreadsheetml/2009/9/main" objectType="Scroll" dx="16" fmlaLink="$CX$18" horiz="1" max="500" min="10" page="10" val="200"/>
</file>

<file path=xl/ctrlProps/ctrlProp96.xml><?xml version="1.0" encoding="utf-8"?>
<formControlPr xmlns="http://schemas.microsoft.com/office/spreadsheetml/2009/9/main" objectType="Scroll" dx="16" fmlaLink="$Z$9" horiz="1" max="50" min="1" page="10" val="5"/>
</file>

<file path=xl/ctrlProps/ctrlProp97.xml><?xml version="1.0" encoding="utf-8"?>
<formControlPr xmlns="http://schemas.microsoft.com/office/spreadsheetml/2009/9/main" objectType="Scroll" dx="16" fmlaLink="$Z$8" horiz="1" max="200" min="1" page="10" val="23"/>
</file>

<file path=xl/ctrlProps/ctrlProp98.xml><?xml version="1.0" encoding="utf-8"?>
<formControlPr xmlns="http://schemas.microsoft.com/office/spreadsheetml/2009/9/main" objectType="Scroll" dx="16" fmlaLink="$Z$3" horiz="1" max="30" min="1" page="10" val="3"/>
</file>

<file path=xl/ctrlProps/ctrlProp99.xml><?xml version="1.0" encoding="utf-8"?>
<formControlPr xmlns="http://schemas.microsoft.com/office/spreadsheetml/2009/9/main" objectType="Scroll" dx="16" fmlaLink="$Z$4" horiz="1" max="30" min="1" page="10" val="6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133349</xdr:colOff>
      <xdr:row>0</xdr:row>
      <xdr:rowOff>0</xdr:rowOff>
    </xdr:from>
    <xdr:to>
      <xdr:col>25</xdr:col>
      <xdr:colOff>171450</xdr:colOff>
      <xdr:row>26</xdr:row>
      <xdr:rowOff>123824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161925</xdr:colOff>
      <xdr:row>26</xdr:row>
      <xdr:rowOff>142874</xdr:rowOff>
    </xdr:from>
    <xdr:to>
      <xdr:col>24</xdr:col>
      <xdr:colOff>342900</xdr:colOff>
      <xdr:row>52</xdr:row>
      <xdr:rowOff>171449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323850</xdr:colOff>
      <xdr:row>11</xdr:row>
      <xdr:rowOff>9525</xdr:rowOff>
    </xdr:from>
    <xdr:to>
      <xdr:col>87</xdr:col>
      <xdr:colOff>647700</xdr:colOff>
      <xdr:row>33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57</xdr:row>
      <xdr:rowOff>171450</xdr:rowOff>
    </xdr:from>
    <xdr:to>
      <xdr:col>8</xdr:col>
      <xdr:colOff>714375</xdr:colOff>
      <xdr:row>79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619125</xdr:colOff>
      <xdr:row>58</xdr:row>
      <xdr:rowOff>4761</xdr:rowOff>
    </xdr:from>
    <xdr:to>
      <xdr:col>16</xdr:col>
      <xdr:colOff>342900</xdr:colOff>
      <xdr:row>79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13" Type="http://schemas.openxmlformats.org/officeDocument/2006/relationships/ctrlProp" Target="../ctrlProps/ctrlProp87.xml"/><Relationship Id="rId18" Type="http://schemas.openxmlformats.org/officeDocument/2006/relationships/ctrlProp" Target="../ctrlProps/ctrlProp92.xml"/><Relationship Id="rId21" Type="http://schemas.openxmlformats.org/officeDocument/2006/relationships/ctrlProp" Target="../ctrlProps/ctrlProp95.xml"/><Relationship Id="rId7" Type="http://schemas.openxmlformats.org/officeDocument/2006/relationships/ctrlProp" Target="../ctrlProps/ctrlProp81.xml"/><Relationship Id="rId12" Type="http://schemas.openxmlformats.org/officeDocument/2006/relationships/ctrlProp" Target="../ctrlProps/ctrlProp86.xml"/><Relationship Id="rId17" Type="http://schemas.openxmlformats.org/officeDocument/2006/relationships/ctrlProp" Target="../ctrlProps/ctrlProp91.xml"/><Relationship Id="rId2" Type="http://schemas.openxmlformats.org/officeDocument/2006/relationships/vmlDrawing" Target="../drawings/vmlDrawing6.vml"/><Relationship Id="rId16" Type="http://schemas.openxmlformats.org/officeDocument/2006/relationships/ctrlProp" Target="../ctrlProps/ctrlProp90.xml"/><Relationship Id="rId20" Type="http://schemas.openxmlformats.org/officeDocument/2006/relationships/ctrlProp" Target="../ctrlProps/ctrlProp94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80.xml"/><Relationship Id="rId11" Type="http://schemas.openxmlformats.org/officeDocument/2006/relationships/ctrlProp" Target="../ctrlProps/ctrlProp85.xml"/><Relationship Id="rId5" Type="http://schemas.openxmlformats.org/officeDocument/2006/relationships/ctrlProp" Target="../ctrlProps/ctrlProp79.xml"/><Relationship Id="rId15" Type="http://schemas.openxmlformats.org/officeDocument/2006/relationships/ctrlProp" Target="../ctrlProps/ctrlProp89.xml"/><Relationship Id="rId10" Type="http://schemas.openxmlformats.org/officeDocument/2006/relationships/ctrlProp" Target="../ctrlProps/ctrlProp84.xml"/><Relationship Id="rId19" Type="http://schemas.openxmlformats.org/officeDocument/2006/relationships/ctrlProp" Target="../ctrlProps/ctrlProp93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Relationship Id="rId14" Type="http://schemas.openxmlformats.org/officeDocument/2006/relationships/ctrlProp" Target="../ctrlProps/ctrlProp88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5.xml"/><Relationship Id="rId18" Type="http://schemas.openxmlformats.org/officeDocument/2006/relationships/ctrlProp" Target="../ctrlProps/ctrlProp110.xml"/><Relationship Id="rId26" Type="http://schemas.openxmlformats.org/officeDocument/2006/relationships/ctrlProp" Target="../ctrlProps/ctrlProp118.xml"/><Relationship Id="rId39" Type="http://schemas.openxmlformats.org/officeDocument/2006/relationships/ctrlProp" Target="../ctrlProps/ctrlProp131.xml"/><Relationship Id="rId21" Type="http://schemas.openxmlformats.org/officeDocument/2006/relationships/ctrlProp" Target="../ctrlProps/ctrlProp113.xml"/><Relationship Id="rId34" Type="http://schemas.openxmlformats.org/officeDocument/2006/relationships/ctrlProp" Target="../ctrlProps/ctrlProp126.xml"/><Relationship Id="rId42" Type="http://schemas.openxmlformats.org/officeDocument/2006/relationships/ctrlProp" Target="../ctrlProps/ctrlProp134.xml"/><Relationship Id="rId47" Type="http://schemas.openxmlformats.org/officeDocument/2006/relationships/ctrlProp" Target="../ctrlProps/ctrlProp139.xml"/><Relationship Id="rId50" Type="http://schemas.openxmlformats.org/officeDocument/2006/relationships/ctrlProp" Target="../ctrlProps/ctrlProp142.xml"/><Relationship Id="rId55" Type="http://schemas.openxmlformats.org/officeDocument/2006/relationships/ctrlProp" Target="../ctrlProps/ctrlProp147.xml"/><Relationship Id="rId63" Type="http://schemas.openxmlformats.org/officeDocument/2006/relationships/ctrlProp" Target="../ctrlProps/ctrlProp155.xml"/><Relationship Id="rId68" Type="http://schemas.openxmlformats.org/officeDocument/2006/relationships/ctrlProp" Target="../ctrlProps/ctrlProp160.xml"/><Relationship Id="rId7" Type="http://schemas.openxmlformats.org/officeDocument/2006/relationships/ctrlProp" Target="../ctrlProps/ctrlProp99.xml"/><Relationship Id="rId71" Type="http://schemas.openxmlformats.org/officeDocument/2006/relationships/ctrlProp" Target="../ctrlProps/ctrlProp163.xml"/><Relationship Id="rId2" Type="http://schemas.openxmlformats.org/officeDocument/2006/relationships/vmlDrawing" Target="../drawings/vmlDrawing7.vml"/><Relationship Id="rId16" Type="http://schemas.openxmlformats.org/officeDocument/2006/relationships/ctrlProp" Target="../ctrlProps/ctrlProp108.xml"/><Relationship Id="rId29" Type="http://schemas.openxmlformats.org/officeDocument/2006/relationships/ctrlProp" Target="../ctrlProps/ctrlProp121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98.xml"/><Relationship Id="rId11" Type="http://schemas.openxmlformats.org/officeDocument/2006/relationships/ctrlProp" Target="../ctrlProps/ctrlProp103.xml"/><Relationship Id="rId24" Type="http://schemas.openxmlformats.org/officeDocument/2006/relationships/ctrlProp" Target="../ctrlProps/ctrlProp116.xml"/><Relationship Id="rId32" Type="http://schemas.openxmlformats.org/officeDocument/2006/relationships/ctrlProp" Target="../ctrlProps/ctrlProp124.xml"/><Relationship Id="rId37" Type="http://schemas.openxmlformats.org/officeDocument/2006/relationships/ctrlProp" Target="../ctrlProps/ctrlProp129.xml"/><Relationship Id="rId40" Type="http://schemas.openxmlformats.org/officeDocument/2006/relationships/ctrlProp" Target="../ctrlProps/ctrlProp132.xml"/><Relationship Id="rId45" Type="http://schemas.openxmlformats.org/officeDocument/2006/relationships/ctrlProp" Target="../ctrlProps/ctrlProp137.xml"/><Relationship Id="rId53" Type="http://schemas.openxmlformats.org/officeDocument/2006/relationships/ctrlProp" Target="../ctrlProps/ctrlProp145.xml"/><Relationship Id="rId58" Type="http://schemas.openxmlformats.org/officeDocument/2006/relationships/ctrlProp" Target="../ctrlProps/ctrlProp150.xml"/><Relationship Id="rId66" Type="http://schemas.openxmlformats.org/officeDocument/2006/relationships/ctrlProp" Target="../ctrlProps/ctrlProp158.xml"/><Relationship Id="rId5" Type="http://schemas.openxmlformats.org/officeDocument/2006/relationships/ctrlProp" Target="../ctrlProps/ctrlProp97.xml"/><Relationship Id="rId15" Type="http://schemas.openxmlformats.org/officeDocument/2006/relationships/ctrlProp" Target="../ctrlProps/ctrlProp107.xml"/><Relationship Id="rId23" Type="http://schemas.openxmlformats.org/officeDocument/2006/relationships/ctrlProp" Target="../ctrlProps/ctrlProp115.xml"/><Relationship Id="rId28" Type="http://schemas.openxmlformats.org/officeDocument/2006/relationships/ctrlProp" Target="../ctrlProps/ctrlProp120.xml"/><Relationship Id="rId36" Type="http://schemas.openxmlformats.org/officeDocument/2006/relationships/ctrlProp" Target="../ctrlProps/ctrlProp128.xml"/><Relationship Id="rId49" Type="http://schemas.openxmlformats.org/officeDocument/2006/relationships/ctrlProp" Target="../ctrlProps/ctrlProp141.xml"/><Relationship Id="rId57" Type="http://schemas.openxmlformats.org/officeDocument/2006/relationships/ctrlProp" Target="../ctrlProps/ctrlProp149.xml"/><Relationship Id="rId61" Type="http://schemas.openxmlformats.org/officeDocument/2006/relationships/ctrlProp" Target="../ctrlProps/ctrlProp153.xml"/><Relationship Id="rId10" Type="http://schemas.openxmlformats.org/officeDocument/2006/relationships/ctrlProp" Target="../ctrlProps/ctrlProp102.xml"/><Relationship Id="rId19" Type="http://schemas.openxmlformats.org/officeDocument/2006/relationships/ctrlProp" Target="../ctrlProps/ctrlProp111.xml"/><Relationship Id="rId31" Type="http://schemas.openxmlformats.org/officeDocument/2006/relationships/ctrlProp" Target="../ctrlProps/ctrlProp123.xml"/><Relationship Id="rId44" Type="http://schemas.openxmlformats.org/officeDocument/2006/relationships/ctrlProp" Target="../ctrlProps/ctrlProp136.xml"/><Relationship Id="rId52" Type="http://schemas.openxmlformats.org/officeDocument/2006/relationships/ctrlProp" Target="../ctrlProps/ctrlProp144.xml"/><Relationship Id="rId60" Type="http://schemas.openxmlformats.org/officeDocument/2006/relationships/ctrlProp" Target="../ctrlProps/ctrlProp152.xml"/><Relationship Id="rId65" Type="http://schemas.openxmlformats.org/officeDocument/2006/relationships/ctrlProp" Target="../ctrlProps/ctrlProp157.xml"/><Relationship Id="rId4" Type="http://schemas.openxmlformats.org/officeDocument/2006/relationships/ctrlProp" Target="../ctrlProps/ctrlProp96.xml"/><Relationship Id="rId9" Type="http://schemas.openxmlformats.org/officeDocument/2006/relationships/ctrlProp" Target="../ctrlProps/ctrlProp101.xml"/><Relationship Id="rId14" Type="http://schemas.openxmlformats.org/officeDocument/2006/relationships/ctrlProp" Target="../ctrlProps/ctrlProp106.xml"/><Relationship Id="rId22" Type="http://schemas.openxmlformats.org/officeDocument/2006/relationships/ctrlProp" Target="../ctrlProps/ctrlProp114.xml"/><Relationship Id="rId27" Type="http://schemas.openxmlformats.org/officeDocument/2006/relationships/ctrlProp" Target="../ctrlProps/ctrlProp119.xml"/><Relationship Id="rId30" Type="http://schemas.openxmlformats.org/officeDocument/2006/relationships/ctrlProp" Target="../ctrlProps/ctrlProp122.xml"/><Relationship Id="rId35" Type="http://schemas.openxmlformats.org/officeDocument/2006/relationships/ctrlProp" Target="../ctrlProps/ctrlProp127.xml"/><Relationship Id="rId43" Type="http://schemas.openxmlformats.org/officeDocument/2006/relationships/ctrlProp" Target="../ctrlProps/ctrlProp135.xml"/><Relationship Id="rId48" Type="http://schemas.openxmlformats.org/officeDocument/2006/relationships/ctrlProp" Target="../ctrlProps/ctrlProp140.xml"/><Relationship Id="rId56" Type="http://schemas.openxmlformats.org/officeDocument/2006/relationships/ctrlProp" Target="../ctrlProps/ctrlProp148.xml"/><Relationship Id="rId64" Type="http://schemas.openxmlformats.org/officeDocument/2006/relationships/ctrlProp" Target="../ctrlProps/ctrlProp156.xml"/><Relationship Id="rId69" Type="http://schemas.openxmlformats.org/officeDocument/2006/relationships/ctrlProp" Target="../ctrlProps/ctrlProp161.xml"/><Relationship Id="rId8" Type="http://schemas.openxmlformats.org/officeDocument/2006/relationships/ctrlProp" Target="../ctrlProps/ctrlProp100.xml"/><Relationship Id="rId51" Type="http://schemas.openxmlformats.org/officeDocument/2006/relationships/ctrlProp" Target="../ctrlProps/ctrlProp143.xml"/><Relationship Id="rId12" Type="http://schemas.openxmlformats.org/officeDocument/2006/relationships/ctrlProp" Target="../ctrlProps/ctrlProp104.xml"/><Relationship Id="rId17" Type="http://schemas.openxmlformats.org/officeDocument/2006/relationships/ctrlProp" Target="../ctrlProps/ctrlProp109.xml"/><Relationship Id="rId25" Type="http://schemas.openxmlformats.org/officeDocument/2006/relationships/ctrlProp" Target="../ctrlProps/ctrlProp117.xml"/><Relationship Id="rId33" Type="http://schemas.openxmlformats.org/officeDocument/2006/relationships/ctrlProp" Target="../ctrlProps/ctrlProp125.xml"/><Relationship Id="rId38" Type="http://schemas.openxmlformats.org/officeDocument/2006/relationships/ctrlProp" Target="../ctrlProps/ctrlProp130.xml"/><Relationship Id="rId46" Type="http://schemas.openxmlformats.org/officeDocument/2006/relationships/ctrlProp" Target="../ctrlProps/ctrlProp138.xml"/><Relationship Id="rId59" Type="http://schemas.openxmlformats.org/officeDocument/2006/relationships/ctrlProp" Target="../ctrlProps/ctrlProp151.xml"/><Relationship Id="rId67" Type="http://schemas.openxmlformats.org/officeDocument/2006/relationships/ctrlProp" Target="../ctrlProps/ctrlProp159.xml"/><Relationship Id="rId20" Type="http://schemas.openxmlformats.org/officeDocument/2006/relationships/ctrlProp" Target="../ctrlProps/ctrlProp112.xml"/><Relationship Id="rId41" Type="http://schemas.openxmlformats.org/officeDocument/2006/relationships/ctrlProp" Target="../ctrlProps/ctrlProp133.xml"/><Relationship Id="rId54" Type="http://schemas.openxmlformats.org/officeDocument/2006/relationships/ctrlProp" Target="../ctrlProps/ctrlProp146.xml"/><Relationship Id="rId62" Type="http://schemas.openxmlformats.org/officeDocument/2006/relationships/ctrlProp" Target="../ctrlProps/ctrlProp154.xml"/><Relationship Id="rId70" Type="http://schemas.openxmlformats.org/officeDocument/2006/relationships/ctrlProp" Target="../ctrlProps/ctrlProp16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68.xml"/><Relationship Id="rId13" Type="http://schemas.openxmlformats.org/officeDocument/2006/relationships/ctrlProp" Target="../ctrlProps/ctrlProp173.xml"/><Relationship Id="rId18" Type="http://schemas.openxmlformats.org/officeDocument/2006/relationships/ctrlProp" Target="../ctrlProps/ctrlProp178.xml"/><Relationship Id="rId26" Type="http://schemas.openxmlformats.org/officeDocument/2006/relationships/ctrlProp" Target="../ctrlProps/ctrlProp186.xml"/><Relationship Id="rId21" Type="http://schemas.openxmlformats.org/officeDocument/2006/relationships/ctrlProp" Target="../ctrlProps/ctrlProp181.xml"/><Relationship Id="rId7" Type="http://schemas.openxmlformats.org/officeDocument/2006/relationships/ctrlProp" Target="../ctrlProps/ctrlProp167.xml"/><Relationship Id="rId12" Type="http://schemas.openxmlformats.org/officeDocument/2006/relationships/ctrlProp" Target="../ctrlProps/ctrlProp172.xml"/><Relationship Id="rId17" Type="http://schemas.openxmlformats.org/officeDocument/2006/relationships/ctrlProp" Target="../ctrlProps/ctrlProp177.xml"/><Relationship Id="rId25" Type="http://schemas.openxmlformats.org/officeDocument/2006/relationships/ctrlProp" Target="../ctrlProps/ctrlProp185.xml"/><Relationship Id="rId2" Type="http://schemas.openxmlformats.org/officeDocument/2006/relationships/vmlDrawing" Target="../drawings/vmlDrawing8.vml"/><Relationship Id="rId16" Type="http://schemas.openxmlformats.org/officeDocument/2006/relationships/ctrlProp" Target="../ctrlProps/ctrlProp176.xml"/><Relationship Id="rId20" Type="http://schemas.openxmlformats.org/officeDocument/2006/relationships/ctrlProp" Target="../ctrlProps/ctrlProp180.xml"/><Relationship Id="rId29" Type="http://schemas.openxmlformats.org/officeDocument/2006/relationships/ctrlProp" Target="../ctrlProps/ctrlProp18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166.xml"/><Relationship Id="rId11" Type="http://schemas.openxmlformats.org/officeDocument/2006/relationships/ctrlProp" Target="../ctrlProps/ctrlProp171.xml"/><Relationship Id="rId24" Type="http://schemas.openxmlformats.org/officeDocument/2006/relationships/ctrlProp" Target="../ctrlProps/ctrlProp184.xml"/><Relationship Id="rId5" Type="http://schemas.openxmlformats.org/officeDocument/2006/relationships/ctrlProp" Target="../ctrlProps/ctrlProp165.xml"/><Relationship Id="rId15" Type="http://schemas.openxmlformats.org/officeDocument/2006/relationships/ctrlProp" Target="../ctrlProps/ctrlProp175.xml"/><Relationship Id="rId23" Type="http://schemas.openxmlformats.org/officeDocument/2006/relationships/ctrlProp" Target="../ctrlProps/ctrlProp183.xml"/><Relationship Id="rId28" Type="http://schemas.openxmlformats.org/officeDocument/2006/relationships/ctrlProp" Target="../ctrlProps/ctrlProp188.xml"/><Relationship Id="rId10" Type="http://schemas.openxmlformats.org/officeDocument/2006/relationships/ctrlProp" Target="../ctrlProps/ctrlProp170.xml"/><Relationship Id="rId19" Type="http://schemas.openxmlformats.org/officeDocument/2006/relationships/ctrlProp" Target="../ctrlProps/ctrlProp179.xml"/><Relationship Id="rId4" Type="http://schemas.openxmlformats.org/officeDocument/2006/relationships/ctrlProp" Target="../ctrlProps/ctrlProp164.xml"/><Relationship Id="rId9" Type="http://schemas.openxmlformats.org/officeDocument/2006/relationships/ctrlProp" Target="../ctrlProps/ctrlProp169.xml"/><Relationship Id="rId14" Type="http://schemas.openxmlformats.org/officeDocument/2006/relationships/ctrlProp" Target="../ctrlProps/ctrlProp174.xml"/><Relationship Id="rId22" Type="http://schemas.openxmlformats.org/officeDocument/2006/relationships/ctrlProp" Target="../ctrlProps/ctrlProp182.xml"/><Relationship Id="rId27" Type="http://schemas.openxmlformats.org/officeDocument/2006/relationships/ctrlProp" Target="../ctrlProps/ctrlProp187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4.xml"/><Relationship Id="rId13" Type="http://schemas.openxmlformats.org/officeDocument/2006/relationships/ctrlProp" Target="../ctrlProps/ctrlProp199.xml"/><Relationship Id="rId18" Type="http://schemas.openxmlformats.org/officeDocument/2006/relationships/ctrlProp" Target="../ctrlProps/ctrlProp204.xml"/><Relationship Id="rId7" Type="http://schemas.openxmlformats.org/officeDocument/2006/relationships/ctrlProp" Target="../ctrlProps/ctrlProp193.xml"/><Relationship Id="rId12" Type="http://schemas.openxmlformats.org/officeDocument/2006/relationships/ctrlProp" Target="../ctrlProps/ctrlProp198.xml"/><Relationship Id="rId17" Type="http://schemas.openxmlformats.org/officeDocument/2006/relationships/ctrlProp" Target="../ctrlProps/ctrlProp203.xml"/><Relationship Id="rId2" Type="http://schemas.openxmlformats.org/officeDocument/2006/relationships/vmlDrawing" Target="../drawings/vmlDrawing9.vml"/><Relationship Id="rId16" Type="http://schemas.openxmlformats.org/officeDocument/2006/relationships/ctrlProp" Target="../ctrlProps/ctrlProp202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192.xml"/><Relationship Id="rId11" Type="http://schemas.openxmlformats.org/officeDocument/2006/relationships/ctrlProp" Target="../ctrlProps/ctrlProp197.xml"/><Relationship Id="rId5" Type="http://schemas.openxmlformats.org/officeDocument/2006/relationships/ctrlProp" Target="../ctrlProps/ctrlProp191.xml"/><Relationship Id="rId15" Type="http://schemas.openxmlformats.org/officeDocument/2006/relationships/ctrlProp" Target="../ctrlProps/ctrlProp201.xml"/><Relationship Id="rId10" Type="http://schemas.openxmlformats.org/officeDocument/2006/relationships/ctrlProp" Target="../ctrlProps/ctrlProp196.xml"/><Relationship Id="rId19" Type="http://schemas.openxmlformats.org/officeDocument/2006/relationships/ctrlProp" Target="../ctrlProps/ctrlProp205.xml"/><Relationship Id="rId4" Type="http://schemas.openxmlformats.org/officeDocument/2006/relationships/ctrlProp" Target="../ctrlProps/ctrlProp190.xml"/><Relationship Id="rId9" Type="http://schemas.openxmlformats.org/officeDocument/2006/relationships/ctrlProp" Target="../ctrlProps/ctrlProp195.xml"/><Relationship Id="rId14" Type="http://schemas.openxmlformats.org/officeDocument/2006/relationships/ctrlProp" Target="../ctrlProps/ctrlProp200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1.xml"/><Relationship Id="rId3" Type="http://schemas.openxmlformats.org/officeDocument/2006/relationships/ctrlProp" Target="../ctrlProps/ctrlProp206.xml"/><Relationship Id="rId7" Type="http://schemas.openxmlformats.org/officeDocument/2006/relationships/ctrlProp" Target="../ctrlProps/ctrlProp210.xml"/><Relationship Id="rId1" Type="http://schemas.openxmlformats.org/officeDocument/2006/relationships/vmlDrawing" Target="../drawings/vmlDrawing10.vml"/><Relationship Id="rId6" Type="http://schemas.openxmlformats.org/officeDocument/2006/relationships/ctrlProp" Target="../ctrlProps/ctrlProp209.xml"/><Relationship Id="rId5" Type="http://schemas.openxmlformats.org/officeDocument/2006/relationships/ctrlProp" Target="../ctrlProps/ctrlProp208.xml"/><Relationship Id="rId4" Type="http://schemas.openxmlformats.org/officeDocument/2006/relationships/ctrlProp" Target="../ctrlProps/ctrlProp207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6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215.xml"/><Relationship Id="rId12" Type="http://schemas.openxmlformats.org/officeDocument/2006/relationships/ctrlProp" Target="../ctrlProps/ctrlProp22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214.xml"/><Relationship Id="rId11" Type="http://schemas.openxmlformats.org/officeDocument/2006/relationships/ctrlProp" Target="../ctrlProps/ctrlProp219.xml"/><Relationship Id="rId5" Type="http://schemas.openxmlformats.org/officeDocument/2006/relationships/ctrlProp" Target="../ctrlProps/ctrlProp213.xml"/><Relationship Id="rId10" Type="http://schemas.openxmlformats.org/officeDocument/2006/relationships/ctrlProp" Target="../ctrlProps/ctrlProp218.xml"/><Relationship Id="rId4" Type="http://schemas.openxmlformats.org/officeDocument/2006/relationships/ctrlProp" Target="../ctrlProps/ctrlProp212.xml"/><Relationship Id="rId9" Type="http://schemas.openxmlformats.org/officeDocument/2006/relationships/ctrlProp" Target="../ctrlProps/ctrlProp217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13" Type="http://schemas.openxmlformats.org/officeDocument/2006/relationships/ctrlProp" Target="../ctrlProps/ctrlProp52.xml"/><Relationship Id="rId18" Type="http://schemas.openxmlformats.org/officeDocument/2006/relationships/ctrlProp" Target="../ctrlProps/ctrlProp57.xml"/><Relationship Id="rId26" Type="http://schemas.openxmlformats.org/officeDocument/2006/relationships/ctrlProp" Target="../ctrlProps/ctrlProp65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60.xml"/><Relationship Id="rId7" Type="http://schemas.openxmlformats.org/officeDocument/2006/relationships/ctrlProp" Target="../ctrlProps/ctrlProp46.xml"/><Relationship Id="rId12" Type="http://schemas.openxmlformats.org/officeDocument/2006/relationships/ctrlProp" Target="../ctrlProps/ctrlProp51.xml"/><Relationship Id="rId17" Type="http://schemas.openxmlformats.org/officeDocument/2006/relationships/ctrlProp" Target="../ctrlProps/ctrlProp56.xml"/><Relationship Id="rId25" Type="http://schemas.openxmlformats.org/officeDocument/2006/relationships/ctrlProp" Target="../ctrlProps/ctrlProp6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55.xml"/><Relationship Id="rId20" Type="http://schemas.openxmlformats.org/officeDocument/2006/relationships/ctrlProp" Target="../ctrlProps/ctrlProp59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5.xml"/><Relationship Id="rId11" Type="http://schemas.openxmlformats.org/officeDocument/2006/relationships/ctrlProp" Target="../ctrlProps/ctrlProp50.xml"/><Relationship Id="rId24" Type="http://schemas.openxmlformats.org/officeDocument/2006/relationships/ctrlProp" Target="../ctrlProps/ctrlProp63.xml"/><Relationship Id="rId5" Type="http://schemas.openxmlformats.org/officeDocument/2006/relationships/ctrlProp" Target="../ctrlProps/ctrlProp44.xml"/><Relationship Id="rId15" Type="http://schemas.openxmlformats.org/officeDocument/2006/relationships/ctrlProp" Target="../ctrlProps/ctrlProp54.xml"/><Relationship Id="rId23" Type="http://schemas.openxmlformats.org/officeDocument/2006/relationships/ctrlProp" Target="../ctrlProps/ctrlProp62.xml"/><Relationship Id="rId10" Type="http://schemas.openxmlformats.org/officeDocument/2006/relationships/ctrlProp" Target="../ctrlProps/ctrlProp49.xml"/><Relationship Id="rId19" Type="http://schemas.openxmlformats.org/officeDocument/2006/relationships/ctrlProp" Target="../ctrlProps/ctrlProp58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Relationship Id="rId14" Type="http://schemas.openxmlformats.org/officeDocument/2006/relationships/ctrlProp" Target="../ctrlProps/ctrlProp53.xml"/><Relationship Id="rId22" Type="http://schemas.openxmlformats.org/officeDocument/2006/relationships/ctrlProp" Target="../ctrlProps/ctrlProp6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7" Type="http://schemas.openxmlformats.org/officeDocument/2006/relationships/ctrlProp" Target="../ctrlProps/ctrlProp69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68.xml"/><Relationship Id="rId5" Type="http://schemas.openxmlformats.org/officeDocument/2006/relationships/ctrlProp" Target="../ctrlProps/ctrlProp67.xml"/><Relationship Id="rId4" Type="http://schemas.openxmlformats.org/officeDocument/2006/relationships/ctrlProp" Target="../ctrlProps/ctrlProp6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0.xml"/><Relationship Id="rId7" Type="http://schemas.openxmlformats.org/officeDocument/2006/relationships/ctrlProp" Target="../ctrlProps/ctrlProp74.xml"/><Relationship Id="rId1" Type="http://schemas.openxmlformats.org/officeDocument/2006/relationships/vmlDrawing" Target="../drawings/vmlDrawing4.vml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4" Type="http://schemas.openxmlformats.org/officeDocument/2006/relationships/ctrlProp" Target="../ctrlProps/ctrlProp7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77.xml"/><Relationship Id="rId5" Type="http://schemas.openxmlformats.org/officeDocument/2006/relationships/ctrlProp" Target="../ctrlProps/ctrlProp76.xml"/><Relationship Id="rId4" Type="http://schemas.openxmlformats.org/officeDocument/2006/relationships/ctrlProp" Target="../ctrlProps/ctrlProp7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4"/>
  <sheetViews>
    <sheetView workbookViewId="0">
      <selection activeCell="B51" sqref="B51"/>
    </sheetView>
  </sheetViews>
  <sheetFormatPr defaultColWidth="24.625" defaultRowHeight="14.1" customHeight="1"/>
  <cols>
    <col min="1" max="1" width="23.25" style="118" customWidth="1"/>
    <col min="2" max="2" width="35.75" style="118" customWidth="1"/>
    <col min="3" max="3" width="35.875" style="118" customWidth="1"/>
    <col min="4" max="4" width="36.875" style="118" customWidth="1"/>
    <col min="5" max="5" width="27.5" style="118" customWidth="1"/>
    <col min="6" max="6" width="44.5" style="118" customWidth="1"/>
    <col min="7" max="7" width="20.625" style="118" customWidth="1"/>
    <col min="8" max="8" width="186.125" style="118" customWidth="1"/>
    <col min="9" max="16384" width="24.625" style="118"/>
  </cols>
  <sheetData>
    <row r="1" spans="1:16" ht="14.1" customHeight="1">
      <c r="A1" s="196" t="s">
        <v>274</v>
      </c>
      <c r="B1" s="196" t="s">
        <v>322</v>
      </c>
      <c r="C1" s="196" t="s">
        <v>323</v>
      </c>
      <c r="D1" s="196" t="s">
        <v>324</v>
      </c>
      <c r="E1" s="196" t="s">
        <v>325</v>
      </c>
      <c r="F1" s="197" t="s">
        <v>326</v>
      </c>
      <c r="G1" s="197" t="s">
        <v>275</v>
      </c>
      <c r="H1" s="198" t="s">
        <v>276</v>
      </c>
      <c r="I1" s="96"/>
      <c r="J1" s="121"/>
      <c r="L1" s="96"/>
      <c r="M1" s="55"/>
      <c r="N1" s="121"/>
      <c r="O1" s="96"/>
      <c r="P1" s="96"/>
    </row>
    <row r="2" spans="1:16" ht="14.1" customHeight="1">
      <c r="A2" s="201" t="s">
        <v>295</v>
      </c>
      <c r="B2" s="201" t="s">
        <v>904</v>
      </c>
      <c r="C2" s="201" t="s">
        <v>278</v>
      </c>
      <c r="D2" s="201" t="s">
        <v>905</v>
      </c>
      <c r="E2" s="201" t="s">
        <v>284</v>
      </c>
      <c r="F2" s="199" t="s">
        <v>939</v>
      </c>
      <c r="G2" s="199" t="s">
        <v>327</v>
      </c>
      <c r="H2" s="199" t="str">
        <f>CONCATENATE(B2,"+",C2,"+",D2,"+",E2,"+",F2)</f>
        <v>装备附加命中等级（本项目不涉及）+宝石附加命中等级+BUFF附加命中等级（本项目不涉及）+天赋点附加命中等级+属性点附加命中等级（本项目不涉及）</v>
      </c>
      <c r="I2" s="54"/>
      <c r="J2" s="121"/>
      <c r="L2" s="54"/>
      <c r="M2" s="55"/>
      <c r="N2" s="121"/>
      <c r="O2" s="54"/>
      <c r="P2" s="54"/>
    </row>
    <row r="3" spans="1:16" ht="14.1" customHeight="1">
      <c r="A3" s="201" t="s">
        <v>316</v>
      </c>
      <c r="B3" s="201" t="s">
        <v>906</v>
      </c>
      <c r="C3" s="201" t="s">
        <v>907</v>
      </c>
      <c r="D3" s="201" t="s">
        <v>908</v>
      </c>
      <c r="E3" s="201" t="s">
        <v>317</v>
      </c>
      <c r="F3" s="199" t="s">
        <v>940</v>
      </c>
      <c r="G3" s="199" t="s">
        <v>327</v>
      </c>
      <c r="H3" s="199" t="str">
        <f t="shared" ref="H3:H26" si="0">CONCATENATE(B3,"+",C3,"+",D3,"+",E3,"+",F3)</f>
        <v>装备附加命中率（本项目不涉及）+宝石附加命中率（本项目不涉及）+BUFF附加命中率（本项目不涉及）+天赋点附加命中率+属性点附加命中率（本项目不涉及）</v>
      </c>
      <c r="I3" s="54"/>
      <c r="J3" s="121"/>
      <c r="L3" s="54"/>
      <c r="M3" s="55"/>
      <c r="N3" s="121"/>
      <c r="O3" s="54"/>
      <c r="P3" s="54"/>
    </row>
    <row r="4" spans="1:16" ht="13.5" customHeight="1">
      <c r="A4" s="201" t="s">
        <v>294</v>
      </c>
      <c r="B4" s="201" t="s">
        <v>909</v>
      </c>
      <c r="C4" s="201" t="s">
        <v>277</v>
      </c>
      <c r="D4" s="201" t="s">
        <v>910</v>
      </c>
      <c r="E4" s="201" t="s">
        <v>283</v>
      </c>
      <c r="F4" s="199" t="s">
        <v>941</v>
      </c>
      <c r="G4" s="199" t="s">
        <v>327</v>
      </c>
      <c r="H4" s="199" t="str">
        <f t="shared" si="0"/>
        <v>装备附加暴击等级（本项目不涉及）+宝石附加暴击等级+BUFF附加暴击等级（本项目不涉及）+天赋点附加暴击等级+属性点附加暴击等级（本项目不涉及）</v>
      </c>
      <c r="I4" s="54"/>
      <c r="J4" s="121"/>
      <c r="L4" s="54"/>
      <c r="M4" s="55"/>
      <c r="N4" s="121"/>
      <c r="O4" s="54"/>
      <c r="P4" s="54"/>
    </row>
    <row r="5" spans="1:16" ht="14.1" customHeight="1">
      <c r="A5" s="201" t="s">
        <v>314</v>
      </c>
      <c r="B5" s="201" t="s">
        <v>911</v>
      </c>
      <c r="C5" s="201" t="s">
        <v>932</v>
      </c>
      <c r="D5" s="201" t="s">
        <v>912</v>
      </c>
      <c r="E5" s="201" t="s">
        <v>315</v>
      </c>
      <c r="F5" s="199" t="s">
        <v>942</v>
      </c>
      <c r="G5" s="199" t="s">
        <v>327</v>
      </c>
      <c r="H5" s="199" t="str">
        <f t="shared" si="0"/>
        <v>装备附加暴击率（本项目不涉及）+宝石附加暴击率（本项目不涉及）+BUFF附加暴击率（本项目不涉及）+天赋点附加暴击率+属性点附加暴击率（本项目不涉及）</v>
      </c>
      <c r="I5" s="54"/>
      <c r="J5" s="121"/>
      <c r="L5" s="54"/>
      <c r="M5" s="55"/>
      <c r="N5" s="121"/>
      <c r="O5" s="54"/>
      <c r="P5" s="54"/>
    </row>
    <row r="6" spans="1:16" ht="14.1" customHeight="1">
      <c r="A6" s="201" t="s">
        <v>296</v>
      </c>
      <c r="B6" s="201" t="s">
        <v>924</v>
      </c>
      <c r="C6" s="201" t="s">
        <v>279</v>
      </c>
      <c r="D6" s="201" t="s">
        <v>913</v>
      </c>
      <c r="E6" s="201" t="s">
        <v>285</v>
      </c>
      <c r="F6" s="199" t="s">
        <v>943</v>
      </c>
      <c r="G6" s="199" t="s">
        <v>327</v>
      </c>
      <c r="H6" s="199" t="str">
        <f t="shared" si="0"/>
        <v>装备附加躲闪等级（本项目不涉及）+宝石附加躲闪等级+BUFF附加躲闪等级（本项目不涉及）+天赋点附加躲闪等级+属性点附加躲闪等级（本项目不涉及）</v>
      </c>
      <c r="I6" s="54"/>
      <c r="J6" s="121"/>
      <c r="L6" s="54"/>
      <c r="M6" s="55"/>
      <c r="N6" s="121"/>
      <c r="O6" s="54"/>
      <c r="P6" s="54"/>
    </row>
    <row r="7" spans="1:16" ht="14.1" customHeight="1">
      <c r="A7" s="201" t="s">
        <v>318</v>
      </c>
      <c r="B7" s="201" t="s">
        <v>925</v>
      </c>
      <c r="C7" s="201" t="s">
        <v>933</v>
      </c>
      <c r="D7" s="201" t="s">
        <v>914</v>
      </c>
      <c r="E7" s="201" t="s">
        <v>319</v>
      </c>
      <c r="F7" s="199" t="s">
        <v>944</v>
      </c>
      <c r="G7" s="199" t="s">
        <v>327</v>
      </c>
      <c r="H7" s="199" t="str">
        <f t="shared" si="0"/>
        <v>装备附加躲闪率（本项目不涉及）+宝石附加躲闪率（本项目不涉及）+BUFF附加躲闪率（本项目不涉及）+天赋点附加躲闪率+属性点附加躲闪率（本项目不涉及）</v>
      </c>
      <c r="I7" s="54"/>
      <c r="J7" s="121"/>
      <c r="L7" s="54"/>
      <c r="M7" s="55"/>
      <c r="N7" s="121"/>
      <c r="O7" s="54"/>
      <c r="P7" s="54"/>
    </row>
    <row r="8" spans="1:16" ht="14.1" customHeight="1">
      <c r="A8" s="201" t="s">
        <v>280</v>
      </c>
      <c r="B8" s="201" t="s">
        <v>927</v>
      </c>
      <c r="C8" s="201" t="s">
        <v>286</v>
      </c>
      <c r="D8" s="201" t="s">
        <v>915</v>
      </c>
      <c r="E8" s="201" t="s">
        <v>287</v>
      </c>
      <c r="F8" s="199" t="s">
        <v>945</v>
      </c>
      <c r="G8" s="199" t="s">
        <v>327</v>
      </c>
      <c r="H8" s="199" t="str">
        <f t="shared" si="0"/>
        <v>装备附加生命值+宝石附加生命值+BUFF附加生命值（本项目不涉及）+天赋点附加生命值+属性点附加生命值</v>
      </c>
      <c r="I8" s="54"/>
      <c r="J8" s="121"/>
      <c r="L8" s="54"/>
      <c r="M8" s="55"/>
      <c r="N8" s="121"/>
      <c r="O8" s="54"/>
      <c r="P8" s="54"/>
    </row>
    <row r="9" spans="1:16" ht="14.1" customHeight="1">
      <c r="A9" s="201" t="s">
        <v>290</v>
      </c>
      <c r="B9" s="201" t="s">
        <v>926</v>
      </c>
      <c r="C9" s="201" t="s">
        <v>934</v>
      </c>
      <c r="D9" s="201" t="s">
        <v>916</v>
      </c>
      <c r="E9" s="201" t="s">
        <v>291</v>
      </c>
      <c r="F9" s="199" t="s">
        <v>946</v>
      </c>
      <c r="G9" s="199" t="s">
        <v>327</v>
      </c>
      <c r="H9" s="199" t="str">
        <f t="shared" si="0"/>
        <v>装备附加生命值百分比（本项目不涉及）+宝石附加生命值百分比（本项目不涉及）+BUFF附加生命值百分比（本项目不涉及）+天赋点附加生命值百分比+属性点附加生命值百分比（本项目不涉及）</v>
      </c>
      <c r="I9" s="54"/>
      <c r="J9" s="121"/>
      <c r="L9" s="54"/>
      <c r="M9" s="55"/>
      <c r="N9" s="121"/>
      <c r="O9" s="54"/>
      <c r="P9" s="54"/>
    </row>
    <row r="10" spans="1:16" ht="13.5" customHeight="1">
      <c r="A10" s="201" t="s">
        <v>281</v>
      </c>
      <c r="B10" s="201" t="s">
        <v>282</v>
      </c>
      <c r="C10" s="201" t="s">
        <v>288</v>
      </c>
      <c r="D10" s="201" t="s">
        <v>917</v>
      </c>
      <c r="E10" s="201" t="s">
        <v>289</v>
      </c>
      <c r="F10" s="199" t="s">
        <v>301</v>
      </c>
      <c r="G10" s="199" t="s">
        <v>327</v>
      </c>
      <c r="H10" s="199" t="str">
        <f t="shared" si="0"/>
        <v>装备附加魔法值+宝石附加魔法值+BUFF附加魔法值（本项目不涉及）+天赋点附加魔法值+属性点附加魔法值</v>
      </c>
      <c r="I10" s="54"/>
      <c r="J10" s="121"/>
      <c r="L10" s="54"/>
      <c r="M10" s="55"/>
      <c r="N10" s="121"/>
      <c r="O10" s="54"/>
      <c r="P10" s="54"/>
    </row>
    <row r="11" spans="1:16" ht="13.5" customHeight="1">
      <c r="A11" s="201" t="s">
        <v>292</v>
      </c>
      <c r="B11" s="201" t="s">
        <v>928</v>
      </c>
      <c r="C11" s="201" t="s">
        <v>935</v>
      </c>
      <c r="D11" s="201" t="s">
        <v>918</v>
      </c>
      <c r="E11" s="201" t="s">
        <v>293</v>
      </c>
      <c r="F11" s="199" t="s">
        <v>947</v>
      </c>
      <c r="G11" s="199" t="s">
        <v>327</v>
      </c>
      <c r="H11" s="199" t="str">
        <f t="shared" si="0"/>
        <v>装备附加魔法值百分比（本项目不涉及）+宝石附加魔法值百分比（本项目不涉及）+BUFF附加魔法值百分比（本项目不涉及）+天赋点附加魔法值百分比+属性点附加魔法值百分比（本项目不涉及）</v>
      </c>
      <c r="I11" s="54"/>
      <c r="J11" s="121"/>
      <c r="L11" s="54"/>
      <c r="M11" s="55"/>
      <c r="N11" s="121"/>
      <c r="O11" s="54"/>
      <c r="P11" s="54"/>
    </row>
    <row r="12" spans="1:16" ht="14.1" customHeight="1">
      <c r="A12" s="201" t="s">
        <v>297</v>
      </c>
      <c r="B12" s="201" t="s">
        <v>306</v>
      </c>
      <c r="C12" s="201" t="s">
        <v>307</v>
      </c>
      <c r="D12" s="201" t="s">
        <v>919</v>
      </c>
      <c r="E12" s="201" t="s">
        <v>298</v>
      </c>
      <c r="F12" s="199" t="s">
        <v>308</v>
      </c>
      <c r="G12" s="199" t="s">
        <v>327</v>
      </c>
      <c r="H12" s="199" t="str">
        <f t="shared" si="0"/>
        <v>装备附加魔法防御值+宝石附加魔法防御值+BUFF附加魔法防御值（本项目不涉及）+天赋点附加魔法防御值+属性点附加魔法防御值</v>
      </c>
      <c r="I12" s="54"/>
      <c r="J12" s="121"/>
      <c r="L12" s="54"/>
      <c r="M12" s="55"/>
      <c r="N12" s="121"/>
      <c r="O12" s="54"/>
      <c r="P12" s="54"/>
    </row>
    <row r="13" spans="1:16" ht="14.1" customHeight="1">
      <c r="A13" s="201" t="s">
        <v>302</v>
      </c>
      <c r="B13" s="201" t="s">
        <v>929</v>
      </c>
      <c r="C13" s="201" t="s">
        <v>936</v>
      </c>
      <c r="D13" s="201" t="s">
        <v>920</v>
      </c>
      <c r="E13" s="201" t="s">
        <v>303</v>
      </c>
      <c r="F13" s="199" t="s">
        <v>948</v>
      </c>
      <c r="G13" s="199" t="s">
        <v>327</v>
      </c>
      <c r="H13" s="199" t="str">
        <f t="shared" si="0"/>
        <v>装备附加魔法防御值百分比（本项目不涉及）+宝石附加魔法防御值百分比（本项目不涉及）+BUFF附加魔法防御值百分比（本项目不涉及）+天赋点附加魔法防御值百分比+属性点附加魔法防御值百分比（本项目不涉及）</v>
      </c>
      <c r="I13" s="54"/>
      <c r="J13" s="121"/>
      <c r="L13" s="54"/>
      <c r="M13" s="55"/>
      <c r="N13" s="121"/>
      <c r="O13" s="54"/>
      <c r="P13" s="54"/>
    </row>
    <row r="14" spans="1:16" ht="14.1" customHeight="1">
      <c r="A14" s="201" t="s">
        <v>299</v>
      </c>
      <c r="B14" s="201" t="s">
        <v>309</v>
      </c>
      <c r="C14" s="201" t="s">
        <v>310</v>
      </c>
      <c r="D14" s="201" t="s">
        <v>921</v>
      </c>
      <c r="E14" s="201" t="s">
        <v>300</v>
      </c>
      <c r="F14" s="199" t="s">
        <v>311</v>
      </c>
      <c r="G14" s="199" t="s">
        <v>327</v>
      </c>
      <c r="H14" s="199" t="str">
        <f t="shared" si="0"/>
        <v>装备附加物理防御值+宝石附加物理防御值+BUFF附加物理防御值（本项目不涉及）+天赋点附加物理防御值+属性点附加物理防御值</v>
      </c>
      <c r="I14" s="54"/>
      <c r="J14" s="121"/>
      <c r="L14" s="54"/>
      <c r="M14" s="55"/>
      <c r="N14" s="121"/>
      <c r="O14" s="54"/>
      <c r="P14" s="54"/>
    </row>
    <row r="15" spans="1:16" ht="14.1" customHeight="1">
      <c r="A15" s="201" t="s">
        <v>304</v>
      </c>
      <c r="B15" s="201" t="s">
        <v>930</v>
      </c>
      <c r="C15" s="201" t="s">
        <v>937</v>
      </c>
      <c r="D15" s="201" t="s">
        <v>922</v>
      </c>
      <c r="E15" s="201" t="s">
        <v>305</v>
      </c>
      <c r="F15" s="199" t="s">
        <v>949</v>
      </c>
      <c r="G15" s="199" t="s">
        <v>327</v>
      </c>
      <c r="H15" s="199" t="str">
        <f t="shared" si="0"/>
        <v>装备附加物理防御值百分比（本项目不涉及）+宝石附加物理防御值百分比（本项目不涉及）+BUFF附加物理防御值百分比（本项目不涉及）+天赋点附加物理防御值百分比+属性点附加物理防御值百分比（本项目不涉及）</v>
      </c>
      <c r="I15" s="54"/>
      <c r="J15" s="121"/>
      <c r="L15" s="54"/>
      <c r="M15" s="55"/>
      <c r="N15" s="121"/>
      <c r="O15" s="54"/>
      <c r="P15" s="54"/>
    </row>
    <row r="16" spans="1:16" ht="13.5" customHeight="1">
      <c r="A16" s="201" t="s">
        <v>982</v>
      </c>
      <c r="B16" s="201" t="s">
        <v>983</v>
      </c>
      <c r="C16" s="201" t="s">
        <v>984</v>
      </c>
      <c r="D16" s="201" t="s">
        <v>985</v>
      </c>
      <c r="E16" s="201" t="s">
        <v>986</v>
      </c>
      <c r="F16" s="199" t="s">
        <v>987</v>
      </c>
      <c r="G16" s="199" t="s">
        <v>327</v>
      </c>
      <c r="H16" s="199" t="str">
        <f t="shared" si="0"/>
        <v>装备附加技能攻击值（本项目不涉及）+宝石附加技能攻击值（本项目不涉及）+BUFF附加技能攻击值（本项目不涉及）+天赋点附加技能攻击值+属性点附加技能攻击值（本项目不涉及）</v>
      </c>
      <c r="I16" s="54"/>
      <c r="J16" s="121"/>
      <c r="L16" s="54"/>
      <c r="M16" s="55"/>
      <c r="N16" s="121"/>
      <c r="O16" s="54"/>
      <c r="P16" s="54"/>
    </row>
    <row r="17" spans="1:16" ht="14.1" customHeight="1">
      <c r="A17" s="201" t="s">
        <v>988</v>
      </c>
      <c r="B17" s="201" t="s">
        <v>989</v>
      </c>
      <c r="C17" s="201" t="s">
        <v>990</v>
      </c>
      <c r="D17" s="201" t="s">
        <v>991</v>
      </c>
      <c r="E17" s="201" t="s">
        <v>992</v>
      </c>
      <c r="F17" s="199" t="s">
        <v>993</v>
      </c>
      <c r="G17" s="199" t="s">
        <v>327</v>
      </c>
      <c r="H17" s="199" t="str">
        <f t="shared" si="0"/>
        <v>装备附加技能攻击值百分比（本项目不涉及）+宝石附加技能攻击值百分比（本项目不涉及）+BUFF附加技能攻击值百分比（本项目不涉及）+天赋点附加技能攻击值百分比+属性点附加技能攻击值百分比（本项目不涉及）</v>
      </c>
      <c r="I17" s="54"/>
      <c r="J17" s="121"/>
      <c r="L17" s="54"/>
      <c r="M17" s="55"/>
      <c r="N17" s="121"/>
      <c r="O17" s="54"/>
      <c r="P17" s="54"/>
    </row>
    <row r="18" spans="1:16" ht="13.5" customHeight="1">
      <c r="A18" s="201" t="s">
        <v>1025</v>
      </c>
      <c r="B18" s="201" t="s">
        <v>1026</v>
      </c>
      <c r="C18" s="201" t="s">
        <v>1027</v>
      </c>
      <c r="D18" s="201" t="s">
        <v>1028</v>
      </c>
      <c r="E18" s="201" t="s">
        <v>1029</v>
      </c>
      <c r="F18" s="199" t="s">
        <v>1030</v>
      </c>
      <c r="G18" s="199" t="s">
        <v>327</v>
      </c>
      <c r="H18" s="199" t="str">
        <f t="shared" ref="H18:H19" si="1">CONCATENATE(B18,"+",C18,"+",D18,"+",E18,"+",F18)</f>
        <v>装备附加技能治疗值（本项目不涉及）+宝石附加技能治疗值（本项目不涉及）+BUFF附加技能治疗值（本项目不涉及）+天赋点附加技能治疗值+属性点附加技能治疗值（本项目不涉及）</v>
      </c>
      <c r="I18" s="54"/>
      <c r="J18" s="121"/>
      <c r="L18" s="54"/>
      <c r="M18" s="55"/>
      <c r="N18" s="121"/>
      <c r="O18" s="54"/>
      <c r="P18" s="54"/>
    </row>
    <row r="19" spans="1:16" ht="14.1" customHeight="1">
      <c r="A19" s="201" t="s">
        <v>1031</v>
      </c>
      <c r="B19" s="201" t="s">
        <v>1032</v>
      </c>
      <c r="C19" s="201" t="s">
        <v>1033</v>
      </c>
      <c r="D19" s="201" t="s">
        <v>1034</v>
      </c>
      <c r="E19" s="201" t="s">
        <v>1035</v>
      </c>
      <c r="F19" s="199" t="s">
        <v>1036</v>
      </c>
      <c r="G19" s="199" t="s">
        <v>327</v>
      </c>
      <c r="H19" s="199" t="str">
        <f t="shared" si="1"/>
        <v>装备附加技能治疗值百分比（本项目不涉及）+宝石附加技能治疗值百分比（本项目不涉及）+BUFF附加技能治疗值百分比（本项目不涉及）+天赋点附加技能治疗值百分比+属性点附加技能治疗值百分比（本项目不涉及）</v>
      </c>
      <c r="I19" s="54"/>
      <c r="J19" s="121"/>
      <c r="L19" s="54"/>
      <c r="M19" s="55"/>
      <c r="N19" s="121"/>
      <c r="O19" s="54"/>
      <c r="P19" s="54"/>
    </row>
    <row r="20" spans="1:16" ht="14.1" customHeight="1">
      <c r="A20" s="201" t="s">
        <v>994</v>
      </c>
      <c r="B20" s="201" t="s">
        <v>995</v>
      </c>
      <c r="C20" s="201" t="s">
        <v>996</v>
      </c>
      <c r="D20" s="201" t="s">
        <v>997</v>
      </c>
      <c r="E20" s="201" t="s">
        <v>998</v>
      </c>
      <c r="F20" s="199" t="s">
        <v>999</v>
      </c>
      <c r="G20" s="199" t="s">
        <v>327</v>
      </c>
      <c r="H20" s="199" t="str">
        <f t="shared" si="0"/>
        <v>装备附加物理攻击值+宝石附加物理攻击值+BUFF附加物理攻击值（本项目不涉及）+天赋点附加物理攻击值+属性点附加物理攻击值</v>
      </c>
      <c r="I20" s="54"/>
      <c r="J20" s="121"/>
      <c r="L20" s="54"/>
      <c r="M20" s="55"/>
      <c r="N20" s="121"/>
      <c r="O20" s="54"/>
      <c r="P20" s="54"/>
    </row>
    <row r="21" spans="1:16" ht="14.1" customHeight="1">
      <c r="A21" s="201" t="s">
        <v>1000</v>
      </c>
      <c r="B21" s="201" t="s">
        <v>1001</v>
      </c>
      <c r="C21" s="201" t="s">
        <v>1002</v>
      </c>
      <c r="D21" s="201" t="s">
        <v>1003</v>
      </c>
      <c r="E21" s="201" t="s">
        <v>1004</v>
      </c>
      <c r="F21" s="199" t="s">
        <v>1005</v>
      </c>
      <c r="G21" s="199" t="s">
        <v>327</v>
      </c>
      <c r="H21" s="199" t="str">
        <f t="shared" si="0"/>
        <v>装备附加物理攻击值百分比（本项目不涉及）+宝石附加物理攻击值百分比（本项目不涉及）+BUFF附加物理攻击值百分比（本项目不涉及）+天赋点附加物理攻击值百分比+属性点附加物理攻击值百分比（本项目不涉及）</v>
      </c>
      <c r="I21" s="54"/>
      <c r="J21" s="121"/>
      <c r="L21" s="54"/>
      <c r="M21" s="55"/>
      <c r="N21" s="121"/>
      <c r="O21" s="54"/>
      <c r="P21" s="54"/>
    </row>
    <row r="22" spans="1:16" ht="14.1" customHeight="1">
      <c r="A22" s="201" t="s">
        <v>1006</v>
      </c>
      <c r="B22" s="201" t="s">
        <v>1007</v>
      </c>
      <c r="C22" s="201" t="s">
        <v>1008</v>
      </c>
      <c r="D22" s="201" t="s">
        <v>1009</v>
      </c>
      <c r="E22" s="201" t="s">
        <v>1010</v>
      </c>
      <c r="F22" s="199" t="s">
        <v>1011</v>
      </c>
      <c r="G22" s="199" t="s">
        <v>327</v>
      </c>
      <c r="H22" s="199" t="str">
        <f t="shared" si="0"/>
        <v>装备附加魔法攻击值+宝石附加魔法攻击值+BUFF附加魔法攻击值（本项目不涉及）+天赋点附加魔法攻击值+属性点附加魔法攻击值</v>
      </c>
      <c r="I22" s="54"/>
      <c r="J22" s="121"/>
      <c r="L22" s="54"/>
      <c r="M22" s="55"/>
      <c r="N22" s="121"/>
      <c r="O22" s="54"/>
      <c r="P22" s="54"/>
    </row>
    <row r="23" spans="1:16" ht="14.1" customHeight="1">
      <c r="A23" s="201" t="s">
        <v>1012</v>
      </c>
      <c r="B23" s="201" t="s">
        <v>1013</v>
      </c>
      <c r="C23" s="201" t="s">
        <v>1014</v>
      </c>
      <c r="D23" s="201" t="s">
        <v>1015</v>
      </c>
      <c r="E23" s="201" t="s">
        <v>1016</v>
      </c>
      <c r="F23" s="199" t="s">
        <v>1017</v>
      </c>
      <c r="G23" s="199" t="s">
        <v>327</v>
      </c>
      <c r="H23" s="199" t="str">
        <f t="shared" si="0"/>
        <v>装备附加魔法攻击值百分比（本项目不涉及）+宝石附加魔法攻击值百分比（本项目不涉及）+BUFF附加魔法攻击值百分比（本项目不涉及）+天赋点附加魔法攻击值百分比+属性点附加魔法攻击值百分比（本项目不涉及）</v>
      </c>
      <c r="I23" s="54"/>
      <c r="J23" s="121"/>
      <c r="L23" s="54"/>
      <c r="M23" s="55"/>
      <c r="N23" s="121"/>
      <c r="O23" s="54"/>
      <c r="P23" s="54"/>
    </row>
    <row r="24" spans="1:16" ht="14.1" customHeight="1">
      <c r="A24" s="201" t="s">
        <v>969</v>
      </c>
      <c r="B24" s="201" t="s">
        <v>970</v>
      </c>
      <c r="C24" s="201" t="s">
        <v>971</v>
      </c>
      <c r="D24" s="201" t="s">
        <v>972</v>
      </c>
      <c r="E24" s="201" t="s">
        <v>973</v>
      </c>
      <c r="F24" s="199" t="s">
        <v>974</v>
      </c>
      <c r="G24" s="199" t="s">
        <v>327</v>
      </c>
      <c r="H24" s="199" t="str">
        <f t="shared" ref="H24:H25" si="2">CONCATENATE(B24,"+",C24,"+",D24,"+",E24,"+",F24)</f>
        <v>装备附加治疗值+宝石附加治疗值+BUFF附加治疗值（本项目不涉及）+天赋点附加治疗值+属性点附加治疗值</v>
      </c>
      <c r="I24" s="54"/>
      <c r="J24" s="121"/>
      <c r="L24" s="54"/>
      <c r="M24" s="55"/>
      <c r="N24" s="121"/>
      <c r="O24" s="54"/>
      <c r="P24" s="54"/>
    </row>
    <row r="25" spans="1:16" ht="14.1" customHeight="1">
      <c r="A25" s="201" t="s">
        <v>975</v>
      </c>
      <c r="B25" s="201" t="s">
        <v>976</v>
      </c>
      <c r="C25" s="201" t="s">
        <v>977</v>
      </c>
      <c r="D25" s="201" t="s">
        <v>978</v>
      </c>
      <c r="E25" s="201" t="s">
        <v>979</v>
      </c>
      <c r="F25" s="199" t="s">
        <v>980</v>
      </c>
      <c r="G25" s="199" t="s">
        <v>327</v>
      </c>
      <c r="H25" s="199" t="str">
        <f t="shared" si="2"/>
        <v>装备附加治疗值百分比（本项目不涉及）+宝石附加治疗值百分比（本项目不涉及）+BUFF附加治疗值百分比（本项目不涉及）+天赋点附加治疗值百分比+属性点附加治疗值百分比（本项目不涉及）</v>
      </c>
      <c r="I25" s="54"/>
      <c r="J25" s="121"/>
      <c r="L25" s="54"/>
      <c r="M25" s="55"/>
      <c r="N25" s="121"/>
      <c r="O25" s="54"/>
      <c r="P25" s="54"/>
    </row>
    <row r="26" spans="1:16" ht="14.1" customHeight="1">
      <c r="A26" s="201" t="s">
        <v>312</v>
      </c>
      <c r="B26" s="201" t="s">
        <v>931</v>
      </c>
      <c r="C26" s="201" t="s">
        <v>938</v>
      </c>
      <c r="D26" s="201" t="s">
        <v>923</v>
      </c>
      <c r="E26" s="201" t="s">
        <v>313</v>
      </c>
      <c r="F26" s="199" t="s">
        <v>950</v>
      </c>
      <c r="G26" s="199" t="s">
        <v>327</v>
      </c>
      <c r="H26" s="199" t="str">
        <f t="shared" si="0"/>
        <v>装备附加降低受伤百分比（本项目不涉及）+宝石附加降低受伤百分比（本项目不涉及）+BUFF附加降低受伤百分比（本项目不涉及）+天赋点附加降低受伤百分比+属性点附加降低受伤百分比（本项目不涉及）</v>
      </c>
      <c r="I26" s="54"/>
      <c r="J26" s="121"/>
      <c r="L26" s="54"/>
      <c r="M26" s="55"/>
      <c r="N26" s="121"/>
      <c r="O26" s="54"/>
      <c r="P26" s="54"/>
    </row>
    <row r="27" spans="1:16" customFormat="1" ht="14.1" customHeight="1"/>
    <row r="28" spans="1:16" ht="14.1" customHeight="1">
      <c r="A28" s="196" t="s">
        <v>274</v>
      </c>
      <c r="B28" s="196" t="s">
        <v>322</v>
      </c>
      <c r="C28" s="196" t="s">
        <v>323</v>
      </c>
      <c r="D28" s="196" t="s">
        <v>324</v>
      </c>
      <c r="E28" s="196" t="s">
        <v>325</v>
      </c>
      <c r="F28" s="197" t="s">
        <v>326</v>
      </c>
      <c r="G28" s="197" t="s">
        <v>275</v>
      </c>
      <c r="H28" s="198" t="s">
        <v>276</v>
      </c>
      <c r="I28" s="54"/>
      <c r="J28" s="121"/>
      <c r="L28" s="54"/>
      <c r="M28" s="55"/>
      <c r="N28" s="121"/>
      <c r="O28" s="54"/>
      <c r="P28" s="54"/>
    </row>
    <row r="29" spans="1:16" customFormat="1" ht="14.1" customHeight="1">
      <c r="A29" s="201" t="s">
        <v>344</v>
      </c>
      <c r="B29" s="201" t="s">
        <v>335</v>
      </c>
      <c r="C29" s="80" t="str">
        <f>A3</f>
        <v>总附加命中率</v>
      </c>
      <c r="D29" s="80" t="str">
        <f>A2</f>
        <v>总附加命中等级</v>
      </c>
      <c r="E29" s="201" t="s">
        <v>321</v>
      </c>
      <c r="F29" s="80"/>
      <c r="G29" s="202" t="s">
        <v>328</v>
      </c>
      <c r="H29" s="80" t="str">
        <f>CONCATENATE(B29,"+",C29,"+",D29,"/",E29)</f>
        <v>人物自身命中率+总附加命中率+总附加命中等级/命暴躲等级系数</v>
      </c>
    </row>
    <row r="30" spans="1:16" customFormat="1" ht="14.1" customHeight="1">
      <c r="A30" s="201" t="s">
        <v>320</v>
      </c>
      <c r="B30" s="201" t="s">
        <v>336</v>
      </c>
      <c r="C30" s="80" t="str">
        <f>A5</f>
        <v>总附加暴击率</v>
      </c>
      <c r="D30" s="80" t="str">
        <f>A4</f>
        <v>总附加暴击等级</v>
      </c>
      <c r="E30" s="201" t="s">
        <v>321</v>
      </c>
      <c r="F30" s="80"/>
      <c r="G30" s="202" t="s">
        <v>328</v>
      </c>
      <c r="H30" s="80" t="str">
        <f>CONCATENATE(B30,"+",C30,"+",D30,"/",E30)</f>
        <v>人物自身暴击率+总附加暴击率+总附加暴击等级/命暴躲等级系数</v>
      </c>
    </row>
    <row r="31" spans="1:16" customFormat="1" ht="14.1" customHeight="1">
      <c r="A31" s="201" t="s">
        <v>329</v>
      </c>
      <c r="B31" s="201" t="s">
        <v>337</v>
      </c>
      <c r="C31" s="80" t="str">
        <f>A7</f>
        <v>总附加躲闪率</v>
      </c>
      <c r="D31" s="80" t="str">
        <f>A6</f>
        <v>总附加躲闪等级</v>
      </c>
      <c r="E31" s="201" t="s">
        <v>321</v>
      </c>
      <c r="F31" s="80"/>
      <c r="G31" s="202" t="s">
        <v>328</v>
      </c>
      <c r="H31" s="80" t="str">
        <f>CONCATENATE(B31,"+",C31,"+",D31,"/",E31)</f>
        <v>人物自身躲闪率+总附加躲闪率+总附加躲闪等级/命暴躲等级系数</v>
      </c>
    </row>
    <row r="32" spans="1:16" customFormat="1" ht="14.1" customHeight="1">
      <c r="A32" s="201" t="s">
        <v>330</v>
      </c>
      <c r="B32" s="201" t="s">
        <v>338</v>
      </c>
      <c r="C32" s="80" t="str">
        <f>A8</f>
        <v>总附加生命值</v>
      </c>
      <c r="D32" s="80" t="str">
        <f>A9</f>
        <v>总附加生命值百分比</v>
      </c>
      <c r="E32" s="201"/>
      <c r="F32" s="80"/>
      <c r="G32" s="202" t="s">
        <v>331</v>
      </c>
      <c r="H32" s="80" t="str">
        <f t="shared" ref="H32:H35" si="3">CONCATENATE("(",B32,"+",C32,")","*","(1+",D32,")")</f>
        <v>(人物自身生命值+总附加生命值)*(1+总附加生命值百分比)</v>
      </c>
    </row>
    <row r="33" spans="1:8" customFormat="1" ht="14.1" customHeight="1">
      <c r="A33" s="201" t="s">
        <v>332</v>
      </c>
      <c r="B33" s="201" t="s">
        <v>339</v>
      </c>
      <c r="C33" s="80" t="str">
        <f>A10</f>
        <v>总附加魔法值</v>
      </c>
      <c r="D33" s="80" t="str">
        <f>A11</f>
        <v>总附加魔法值百分比</v>
      </c>
      <c r="E33" s="201"/>
      <c r="F33" s="80"/>
      <c r="G33" s="202" t="s">
        <v>331</v>
      </c>
      <c r="H33" s="80" t="str">
        <f t="shared" si="3"/>
        <v>(人物自身魔法值+总附加魔法值)*(1+总附加魔法值百分比)</v>
      </c>
    </row>
    <row r="34" spans="1:8" customFormat="1" ht="14.1" customHeight="1">
      <c r="A34" s="201" t="s">
        <v>333</v>
      </c>
      <c r="B34" s="201" t="s">
        <v>340</v>
      </c>
      <c r="C34" s="80" t="str">
        <f>A12</f>
        <v>总附加魔法防御值</v>
      </c>
      <c r="D34" s="80" t="str">
        <f>A13</f>
        <v>总附加魔法防御值百分比</v>
      </c>
      <c r="E34" s="201"/>
      <c r="F34" s="80"/>
      <c r="G34" s="202" t="s">
        <v>331</v>
      </c>
      <c r="H34" s="80" t="str">
        <f t="shared" si="3"/>
        <v>(人物自身魔法防御值+总附加魔法防御值)*(1+总附加魔法防御值百分比)</v>
      </c>
    </row>
    <row r="35" spans="1:8" customFormat="1" ht="14.1" customHeight="1">
      <c r="A35" s="201" t="s">
        <v>334</v>
      </c>
      <c r="B35" s="201" t="s">
        <v>341</v>
      </c>
      <c r="C35" s="80" t="str">
        <f>A14</f>
        <v>总附加物理防御值</v>
      </c>
      <c r="D35" s="80" t="str">
        <f>A15</f>
        <v>总附加物理防御值百分比</v>
      </c>
      <c r="E35" s="201"/>
      <c r="F35" s="80"/>
      <c r="G35" s="202" t="s">
        <v>331</v>
      </c>
      <c r="H35" s="80" t="str">
        <f t="shared" si="3"/>
        <v>(人物自身物理防御值+总附加物理防御值)*(1+总附加物理防御值百分比)</v>
      </c>
    </row>
    <row r="36" spans="1:8" customFormat="1" ht="14.1" customHeight="1">
      <c r="A36" s="201" t="s">
        <v>1018</v>
      </c>
      <c r="B36" s="201" t="s">
        <v>1019</v>
      </c>
      <c r="C36" s="80" t="str">
        <f>A16</f>
        <v>总附加技能攻击值</v>
      </c>
      <c r="D36" s="80" t="str">
        <f>A17</f>
        <v>总附加技能攻击值百分比</v>
      </c>
      <c r="E36" s="201"/>
      <c r="F36" s="80"/>
      <c r="G36" s="202" t="s">
        <v>951</v>
      </c>
      <c r="H36" s="80" t="s">
        <v>1024</v>
      </c>
    </row>
    <row r="37" spans="1:8" customFormat="1" ht="14.1" customHeight="1">
      <c r="A37" s="201" t="s">
        <v>1020</v>
      </c>
      <c r="B37" s="203" t="s">
        <v>1021</v>
      </c>
      <c r="C37" s="80" t="str">
        <f>A20</f>
        <v>总附加物理攻击值</v>
      </c>
      <c r="D37" s="201" t="str">
        <f>A21</f>
        <v>总附加物理攻击值百分比</v>
      </c>
      <c r="E37" s="201" t="s">
        <v>1018</v>
      </c>
      <c r="F37" s="199" t="s">
        <v>952</v>
      </c>
      <c r="G37" s="202" t="s">
        <v>954</v>
      </c>
      <c r="H37" s="80" t="str">
        <f>CONCATENATE("(",B37,"+",C37,"+",E37,"*",F37,")*(1+",D37,")")</f>
        <v>(人物自身物理攻击值+总附加物理攻击值+总技能攻击值*物理技能判断系数（技能为物理技能为1，否则为0）)*(1+总附加物理攻击值百分比)</v>
      </c>
    </row>
    <row r="38" spans="1:8" customFormat="1" ht="14.1" customHeight="1">
      <c r="A38" s="201" t="s">
        <v>1022</v>
      </c>
      <c r="B38" s="203" t="s">
        <v>1023</v>
      </c>
      <c r="C38" s="80" t="str">
        <f>A22</f>
        <v>总附加魔法攻击值</v>
      </c>
      <c r="D38" s="201" t="str">
        <f>A23</f>
        <v>总附加魔法攻击值百分比</v>
      </c>
      <c r="E38" s="201" t="str">
        <f>E37</f>
        <v>总技能攻击值</v>
      </c>
      <c r="F38" s="199" t="s">
        <v>953</v>
      </c>
      <c r="G38" s="202" t="s">
        <v>954</v>
      </c>
      <c r="H38" s="80" t="str">
        <f>CONCATENATE("(",B38,"+",C38,"+",E38,"*",F38,")*(1+",D38,")")</f>
        <v>(人物自身魔法攻击值+总附加魔法攻击值+总技能攻击值*魔法技能判断系数（技能为魔法技能为1，否则为0）)*(1+总附加魔法攻击值百分比)</v>
      </c>
    </row>
    <row r="39" spans="1:8" customFormat="1" ht="14.1" customHeight="1">
      <c r="A39" s="201" t="s">
        <v>1037</v>
      </c>
      <c r="B39" s="201" t="s">
        <v>1038</v>
      </c>
      <c r="C39" s="80" t="str">
        <f>A18</f>
        <v>总附加技能治疗值</v>
      </c>
      <c r="D39" s="80" t="str">
        <f>A19</f>
        <v>总附加技能治疗值百分比</v>
      </c>
      <c r="E39" s="201"/>
      <c r="F39" s="80"/>
      <c r="G39" s="202" t="s">
        <v>951</v>
      </c>
      <c r="H39" s="80" t="s">
        <v>1039</v>
      </c>
    </row>
    <row r="40" spans="1:8" customFormat="1" ht="14.1" customHeight="1">
      <c r="A40" s="201" t="s">
        <v>981</v>
      </c>
      <c r="B40" s="203" t="s">
        <v>1040</v>
      </c>
      <c r="C40" s="80" t="str">
        <f>A39</f>
        <v>总技能治疗值</v>
      </c>
      <c r="D40" s="201" t="str">
        <f>A25</f>
        <v>总附加治疗值百分比</v>
      </c>
      <c r="E40" s="201" t="s">
        <v>1065</v>
      </c>
      <c r="F40" s="199"/>
      <c r="G40" s="202" t="s">
        <v>1066</v>
      </c>
      <c r="H40" s="80" t="str">
        <f>CONCATENATE("(",B40,"+",C40,")*(1+",D40,")*",E40)</f>
        <v>(人物自身治疗值+总技能治疗值)*(1+总附加治疗值百分比)*治疗系数</v>
      </c>
    </row>
    <row r="41" spans="1:8" ht="14.1" customHeight="1">
      <c r="A41" s="203" t="s">
        <v>342</v>
      </c>
      <c r="B41" s="203" t="s">
        <v>343</v>
      </c>
      <c r="C41" s="199" t="str">
        <f>A14</f>
        <v>总附加物理防御值</v>
      </c>
      <c r="D41" s="199" t="str">
        <f>A15</f>
        <v>总附加物理防御值百分比</v>
      </c>
      <c r="E41" s="199"/>
      <c r="F41" s="199"/>
      <c r="G41" s="202" t="s">
        <v>331</v>
      </c>
      <c r="H41" s="80" t="str">
        <f>CONCATENATE("(",B41,"+",C41,")","*","(1+",D41,")")</f>
        <v>(人物自身物理防御值+总附加物理防御值)*(1+总附加物理防御值百分比)</v>
      </c>
    </row>
    <row r="42" spans="1:8" ht="14.1" customHeight="1">
      <c r="A42" s="203" t="s">
        <v>333</v>
      </c>
      <c r="B42" s="203" t="s">
        <v>340</v>
      </c>
      <c r="C42" s="199" t="str">
        <f>A15</f>
        <v>总附加物理防御值百分比</v>
      </c>
      <c r="D42" s="199" t="str">
        <f>A13</f>
        <v>总附加魔法防御值百分比</v>
      </c>
      <c r="E42" s="199"/>
      <c r="F42" s="199"/>
      <c r="G42" s="202" t="s">
        <v>331</v>
      </c>
      <c r="H42" s="80" t="str">
        <f>CONCATENATE("(",B42,"+",C42,")","*","(1+",D42,")")</f>
        <v>(人物自身魔法防御值+总附加物理防御值百分比)*(1+总附加魔法防御值百分比)</v>
      </c>
    </row>
    <row r="43" spans="1:8" ht="14.1" customHeight="1">
      <c r="A43" s="203" t="s">
        <v>955</v>
      </c>
      <c r="B43" s="199" t="s">
        <v>1049</v>
      </c>
      <c r="C43" s="199" t="str">
        <f>A41</f>
        <v>总物理防御值</v>
      </c>
      <c r="D43" s="199" t="str">
        <f>A26</f>
        <v>总附加降低受伤百分比</v>
      </c>
      <c r="E43" s="199"/>
      <c r="F43" s="199"/>
      <c r="G43" s="202" t="s">
        <v>366</v>
      </c>
      <c r="H43" s="80" t="str">
        <f>CONCATENATE("(",B43,"/",C43,")","/","(1+",D43,")")</f>
        <v>(物理防御值转化受伤比系数/总物理防御值)/(1+总附加降低受伤百分比)</v>
      </c>
    </row>
    <row r="44" spans="1:8" ht="14.1" customHeight="1">
      <c r="A44" s="203" t="s">
        <v>956</v>
      </c>
      <c r="B44" s="199" t="s">
        <v>1050</v>
      </c>
      <c r="C44" s="199" t="str">
        <f>A42</f>
        <v>总魔法防御值</v>
      </c>
      <c r="D44" s="199" t="str">
        <f>A26</f>
        <v>总附加降低受伤百分比</v>
      </c>
      <c r="E44" s="199"/>
      <c r="F44" s="199"/>
      <c r="G44" s="202" t="s">
        <v>366</v>
      </c>
      <c r="H44" s="80" t="str">
        <f>CONCATENATE("(",B44,"/",C44,")","/","(1+",D44,")")</f>
        <v>(魔法防御值转化受伤比系数/总魔法防御值)/(1+总附加降低受伤百分比)</v>
      </c>
    </row>
    <row r="45" spans="1:8" ht="14.1" customHeight="1">
      <c r="A45" s="203" t="s">
        <v>345</v>
      </c>
      <c r="B45" s="199" t="str">
        <f>A37</f>
        <v>总物理攻击值</v>
      </c>
      <c r="C45" s="199" t="str">
        <f>A43</f>
        <v>物理受伤比</v>
      </c>
      <c r="D45" s="199"/>
      <c r="E45" s="199"/>
      <c r="F45" s="199"/>
      <c r="G45" s="203" t="s">
        <v>346</v>
      </c>
      <c r="H45" s="204" t="str">
        <f>CONCATENATE(B45,"*",C45)</f>
        <v>总物理攻击值*物理受伤比</v>
      </c>
    </row>
    <row r="46" spans="1:8" ht="14.1" customHeight="1">
      <c r="A46" s="203" t="s">
        <v>347</v>
      </c>
      <c r="B46" s="199" t="str">
        <f>A38</f>
        <v>总魔法攻击值</v>
      </c>
      <c r="C46" s="199" t="str">
        <f>A44</f>
        <v>魔法受伤比</v>
      </c>
      <c r="D46" s="199"/>
      <c r="E46" s="199"/>
      <c r="F46" s="199"/>
      <c r="G46" s="203" t="s">
        <v>346</v>
      </c>
      <c r="H46" s="204" t="str">
        <f>CONCATENATE(B46,"*",C46)</f>
        <v>总魔法攻击值*魔法受伤比</v>
      </c>
    </row>
    <row r="47" spans="1:8" ht="14.1" customHeight="1">
      <c r="A47" s="203" t="s">
        <v>348</v>
      </c>
      <c r="B47" s="199" t="str">
        <f>A45</f>
        <v>物理受伤值</v>
      </c>
      <c r="C47" s="199" t="str">
        <f>A46</f>
        <v>魔法受伤值</v>
      </c>
      <c r="D47" s="199" t="s">
        <v>350</v>
      </c>
      <c r="E47" s="199"/>
      <c r="F47" s="199"/>
      <c r="G47" s="203" t="s">
        <v>349</v>
      </c>
      <c r="H47" s="80" t="str">
        <f>CONCATENATE("(",B47,"+",C47,")","*","(1+",D47,")")</f>
        <v>(物理受伤值+魔法受伤值)*(1+暴击系数(暴击为0.5，不暴击为0）)</v>
      </c>
    </row>
    <row r="48" spans="1:8" ht="14.1" customHeight="1">
      <c r="A48" s="203" t="s">
        <v>957</v>
      </c>
      <c r="B48" s="199" t="s">
        <v>958</v>
      </c>
      <c r="C48" s="199" t="s">
        <v>960</v>
      </c>
      <c r="D48" s="199" t="s">
        <v>961</v>
      </c>
      <c r="E48" s="199" t="s">
        <v>962</v>
      </c>
      <c r="F48" s="199"/>
      <c r="G48" s="203" t="s">
        <v>964</v>
      </c>
      <c r="H48" s="204" t="s">
        <v>967</v>
      </c>
    </row>
    <row r="49" spans="1:8" ht="14.1" customHeight="1">
      <c r="A49" s="203" t="s">
        <v>965</v>
      </c>
      <c r="B49" s="199" t="s">
        <v>958</v>
      </c>
      <c r="C49" s="199" t="s">
        <v>959</v>
      </c>
      <c r="D49" s="199" t="s">
        <v>966</v>
      </c>
      <c r="E49" s="199" t="s">
        <v>962</v>
      </c>
      <c r="F49" s="199"/>
      <c r="G49" s="203" t="s">
        <v>964</v>
      </c>
      <c r="H49" s="204" t="s">
        <v>968</v>
      </c>
    </row>
    <row r="50" spans="1:8" ht="14.1" customHeight="1">
      <c r="A50" s="119"/>
      <c r="B50" s="119"/>
      <c r="C50" s="119"/>
      <c r="D50" s="119"/>
      <c r="E50" s="119"/>
      <c r="G50" s="119"/>
      <c r="H50" s="120"/>
    </row>
    <row r="51" spans="1:8" ht="14.1" customHeight="1">
      <c r="A51" s="119"/>
      <c r="B51" s="119"/>
      <c r="C51" s="119"/>
      <c r="D51" s="119"/>
      <c r="G51" s="119"/>
      <c r="H51" s="120"/>
    </row>
    <row r="54" spans="1:8" ht="14.1" customHeight="1">
      <c r="H54" s="118" t="s">
        <v>963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L117"/>
  <sheetViews>
    <sheetView topLeftCell="BD37" workbookViewId="0">
      <selection activeCell="BQ4" sqref="BQ4"/>
    </sheetView>
  </sheetViews>
  <sheetFormatPr defaultColWidth="7.625" defaultRowHeight="13.5"/>
  <cols>
    <col min="1" max="7" width="7.625" style="1"/>
    <col min="8" max="8" width="10.25" style="1" customWidth="1"/>
    <col min="9" max="14" width="7.625" style="1"/>
    <col min="15" max="15" width="8.75" style="1" customWidth="1"/>
    <col min="16" max="16" width="9.5" style="1" customWidth="1"/>
    <col min="17" max="17" width="10.375" style="1" customWidth="1"/>
    <col min="18" max="65" width="7.625" style="1"/>
    <col min="66" max="66" width="18" style="1" customWidth="1"/>
    <col min="67" max="67" width="7.625" style="1" customWidth="1"/>
    <col min="68" max="68" width="12.75" style="1" customWidth="1"/>
    <col min="69" max="69" width="13" style="1" customWidth="1"/>
    <col min="70" max="76" width="7.625" style="1"/>
    <col min="77" max="77" width="18" style="1" customWidth="1"/>
    <col min="78" max="78" width="7.625" style="1"/>
    <col min="79" max="79" width="13.125" customWidth="1"/>
    <col min="80" max="80" width="13" customWidth="1"/>
    <col min="86" max="86" width="7.875" customWidth="1"/>
    <col min="87" max="87" width="7.625" customWidth="1"/>
    <col min="88" max="88" width="18.75" customWidth="1"/>
    <col min="90" max="90" width="13.25" customWidth="1"/>
    <col min="91" max="91" width="13.125" customWidth="1"/>
    <col min="98" max="98" width="7.375" customWidth="1"/>
    <col min="99" max="99" width="17.875" customWidth="1"/>
    <col min="101" max="101" width="8" customWidth="1"/>
    <col min="102" max="102" width="13" customWidth="1"/>
    <col min="108" max="108" width="8.5" bestFit="1" customWidth="1"/>
    <col min="109" max="109" width="8.125" customWidth="1"/>
    <col min="110" max="110" width="17.625" customWidth="1"/>
    <col min="117" max="16384" width="7.625" style="1"/>
  </cols>
  <sheetData>
    <row r="1" spans="1:116">
      <c r="I1" s="226" t="s">
        <v>390</v>
      </c>
      <c r="J1" s="227"/>
      <c r="K1" s="227"/>
      <c r="L1" s="227"/>
      <c r="M1" s="227"/>
      <c r="N1" s="228"/>
      <c r="O1" s="59"/>
      <c r="S1" s="226" t="s">
        <v>716</v>
      </c>
      <c r="T1" s="227"/>
      <c r="U1" s="227"/>
      <c r="V1" s="227"/>
      <c r="W1" s="227"/>
      <c r="X1" s="228"/>
      <c r="Z1" s="1" t="s">
        <v>844</v>
      </c>
      <c r="AA1" s="226" t="s">
        <v>845</v>
      </c>
      <c r="AB1" s="227"/>
      <c r="AC1" s="227"/>
      <c r="AD1" s="227"/>
      <c r="AE1" s="227"/>
      <c r="AF1" s="228"/>
      <c r="AH1" s="1" t="str">
        <f>Z1</f>
        <v>倍率调节</v>
      </c>
      <c r="AI1" s="226" t="s">
        <v>397</v>
      </c>
      <c r="AJ1" s="227"/>
      <c r="AK1" s="227"/>
      <c r="AL1" s="227"/>
      <c r="AM1" s="227"/>
      <c r="AN1" s="228"/>
      <c r="AP1" s="1" t="str">
        <f>AH1</f>
        <v>倍率调节</v>
      </c>
      <c r="AQ1" s="226" t="s">
        <v>398</v>
      </c>
      <c r="AR1" s="227"/>
      <c r="AS1" s="227"/>
      <c r="AT1" s="227"/>
      <c r="AU1" s="227"/>
      <c r="AV1" s="228"/>
      <c r="AX1" s="1" t="str">
        <f>AP1</f>
        <v>倍率调节</v>
      </c>
      <c r="AY1" s="226" t="s">
        <v>399</v>
      </c>
      <c r="AZ1" s="227"/>
      <c r="BA1" s="227"/>
      <c r="BB1" s="227"/>
      <c r="BC1" s="227"/>
      <c r="BD1" s="110"/>
      <c r="BE1" s="252"/>
      <c r="BG1" s="226" t="s">
        <v>400</v>
      </c>
      <c r="BH1" s="227"/>
      <c r="BI1" s="227"/>
      <c r="BJ1" s="227"/>
      <c r="BK1" s="227"/>
      <c r="BL1" s="228"/>
      <c r="BM1" s="227"/>
      <c r="BN1" s="228"/>
      <c r="BR1" s="226" t="s">
        <v>401</v>
      </c>
      <c r="BS1" s="227"/>
      <c r="BT1" s="227"/>
      <c r="BU1" s="227"/>
      <c r="BV1" s="227"/>
      <c r="BW1" s="228"/>
      <c r="BX1" s="227"/>
      <c r="BY1" s="228"/>
      <c r="CA1" s="1"/>
      <c r="CB1" s="1"/>
      <c r="CC1" s="226" t="s">
        <v>407</v>
      </c>
      <c r="CD1" s="227"/>
      <c r="CE1" s="227"/>
      <c r="CF1" s="227"/>
      <c r="CG1" s="227"/>
      <c r="CH1" s="228"/>
      <c r="CI1" s="227"/>
      <c r="CJ1" s="228"/>
      <c r="CL1" s="1"/>
      <c r="CM1" s="1"/>
      <c r="CN1" s="226" t="s">
        <v>847</v>
      </c>
      <c r="CO1" s="227"/>
      <c r="CP1" s="227"/>
      <c r="CQ1" s="227"/>
      <c r="CR1" s="227"/>
      <c r="CS1" s="228"/>
      <c r="CT1" s="227"/>
      <c r="CU1" s="228"/>
      <c r="CW1" s="1"/>
      <c r="CX1" s="1"/>
      <c r="CY1" s="226" t="s">
        <v>409</v>
      </c>
      <c r="CZ1" s="227"/>
      <c r="DA1" s="227"/>
      <c r="DB1" s="227"/>
      <c r="DC1" s="227"/>
      <c r="DD1" s="228"/>
      <c r="DE1" s="227"/>
      <c r="DF1" s="228"/>
    </row>
    <row r="2" spans="1:116" s="49" customFormat="1" ht="27.75" customHeight="1">
      <c r="A2" s="128" t="str">
        <f>天赋属性点!BH2</f>
        <v>等级</v>
      </c>
      <c r="B2" s="178" t="s">
        <v>596</v>
      </c>
      <c r="C2" s="153" t="s">
        <v>379</v>
      </c>
      <c r="D2" s="154" t="s">
        <v>381</v>
      </c>
      <c r="E2" s="155" t="s">
        <v>382</v>
      </c>
      <c r="F2" s="162" t="s">
        <v>380</v>
      </c>
      <c r="G2" s="222" t="s">
        <v>383</v>
      </c>
      <c r="H2" s="238"/>
      <c r="I2" s="128" t="str">
        <f>天赋属性点!BP2</f>
        <v>总实际提升</v>
      </c>
      <c r="J2" s="178" t="str">
        <f>B2</f>
        <v>生命值</v>
      </c>
      <c r="K2" s="153" t="s">
        <v>127</v>
      </c>
      <c r="L2" s="154" t="s">
        <v>381</v>
      </c>
      <c r="M2" s="155" t="s">
        <v>382</v>
      </c>
      <c r="N2" s="162" t="s">
        <v>380</v>
      </c>
      <c r="O2" s="60"/>
      <c r="P2" s="97"/>
      <c r="Q2" s="222" t="str">
        <f>升级经验!A8</f>
        <v>杀怪时间（秒)</v>
      </c>
      <c r="S2" s="128" t="str">
        <f t="shared" ref="S2:X2" si="0">A2</f>
        <v>等级</v>
      </c>
      <c r="T2" s="178" t="str">
        <f t="shared" si="0"/>
        <v>生命值</v>
      </c>
      <c r="U2" s="153" t="str">
        <f t="shared" si="0"/>
        <v>MP值</v>
      </c>
      <c r="V2" s="154" t="str">
        <f t="shared" si="0"/>
        <v>物理防御值</v>
      </c>
      <c r="W2" s="155" t="str">
        <f t="shared" si="0"/>
        <v>魔法防御值</v>
      </c>
      <c r="X2" s="162" t="str">
        <f t="shared" si="0"/>
        <v>攻击力</v>
      </c>
      <c r="Y2" s="229"/>
      <c r="Z2" s="384">
        <f>Z4/100</f>
        <v>1.3</v>
      </c>
      <c r="AA2" s="128" t="str">
        <f t="shared" ref="AA2:AF2" si="1">S2</f>
        <v>等级</v>
      </c>
      <c r="AB2" s="178" t="str">
        <f t="shared" si="1"/>
        <v>生命值</v>
      </c>
      <c r="AC2" s="153" t="str">
        <f t="shared" si="1"/>
        <v>MP值</v>
      </c>
      <c r="AD2" s="154" t="str">
        <f t="shared" si="1"/>
        <v>物理防御值</v>
      </c>
      <c r="AE2" s="155" t="str">
        <f t="shared" si="1"/>
        <v>魔法防御值</v>
      </c>
      <c r="AF2" s="162" t="str">
        <f t="shared" si="1"/>
        <v>攻击力</v>
      </c>
      <c r="AG2" s="229"/>
      <c r="AH2" s="384">
        <f>AH4/100</f>
        <v>1.3</v>
      </c>
      <c r="AI2" s="128" t="str">
        <f t="shared" ref="AI2:AN2" si="2">AA2</f>
        <v>等级</v>
      </c>
      <c r="AJ2" s="178" t="str">
        <f t="shared" si="2"/>
        <v>生命值</v>
      </c>
      <c r="AK2" s="153" t="str">
        <f t="shared" si="2"/>
        <v>MP值</v>
      </c>
      <c r="AL2" s="154" t="str">
        <f t="shared" si="2"/>
        <v>物理防御值</v>
      </c>
      <c r="AM2" s="155" t="str">
        <f t="shared" si="2"/>
        <v>魔法防御值</v>
      </c>
      <c r="AN2" s="162" t="str">
        <f t="shared" si="2"/>
        <v>攻击力</v>
      </c>
      <c r="AO2" s="229"/>
      <c r="AP2" s="384">
        <f>AP4/100</f>
        <v>1.3</v>
      </c>
      <c r="AQ2" s="128" t="str">
        <f t="shared" ref="AQ2:AV2" si="3">AI2</f>
        <v>等级</v>
      </c>
      <c r="AR2" s="178" t="str">
        <f t="shared" si="3"/>
        <v>生命值</v>
      </c>
      <c r="AS2" s="153" t="str">
        <f t="shared" si="3"/>
        <v>MP值</v>
      </c>
      <c r="AT2" s="154" t="str">
        <f t="shared" si="3"/>
        <v>物理防御值</v>
      </c>
      <c r="AU2" s="155" t="str">
        <f t="shared" si="3"/>
        <v>魔法防御值</v>
      </c>
      <c r="AV2" s="162" t="str">
        <f t="shared" si="3"/>
        <v>攻击力</v>
      </c>
      <c r="AW2" s="229"/>
      <c r="AX2" s="384">
        <f>AX4/100</f>
        <v>1.3</v>
      </c>
      <c r="AY2" s="128" t="str">
        <f t="shared" ref="AY2:BD2" si="4">AQ2</f>
        <v>等级</v>
      </c>
      <c r="AZ2" s="178" t="str">
        <f t="shared" si="4"/>
        <v>生命值</v>
      </c>
      <c r="BA2" s="153" t="str">
        <f t="shared" si="4"/>
        <v>MP值</v>
      </c>
      <c r="BB2" s="154" t="str">
        <f t="shared" si="4"/>
        <v>物理防御值</v>
      </c>
      <c r="BC2" s="171" t="str">
        <f t="shared" si="4"/>
        <v>魔法防御值</v>
      </c>
      <c r="BD2" s="156" t="str">
        <f t="shared" si="4"/>
        <v>攻击力</v>
      </c>
      <c r="BE2"/>
      <c r="BG2" s="128" t="str">
        <f t="shared" ref="BG2:BL2" si="5">AY2</f>
        <v>等级</v>
      </c>
      <c r="BH2" s="178" t="str">
        <f t="shared" si="5"/>
        <v>生命值</v>
      </c>
      <c r="BI2" s="153" t="str">
        <f t="shared" si="5"/>
        <v>MP值</v>
      </c>
      <c r="BJ2" s="154" t="str">
        <f t="shared" si="5"/>
        <v>物理防御值</v>
      </c>
      <c r="BK2" s="155" t="str">
        <f t="shared" si="5"/>
        <v>魔法防御值</v>
      </c>
      <c r="BL2" s="162" t="str">
        <f t="shared" si="5"/>
        <v>攻击力</v>
      </c>
      <c r="BM2" s="239" t="s">
        <v>392</v>
      </c>
      <c r="BN2" s="377" t="s">
        <v>714</v>
      </c>
      <c r="BO2" s="378"/>
      <c r="BP2" s="130"/>
      <c r="BQ2" s="381" t="s">
        <v>420</v>
      </c>
      <c r="BR2" s="128" t="str">
        <f t="shared" ref="BR2:BX2" si="6">BG2</f>
        <v>等级</v>
      </c>
      <c r="BS2" s="178" t="str">
        <f t="shared" si="6"/>
        <v>生命值</v>
      </c>
      <c r="BT2" s="153" t="str">
        <f t="shared" si="6"/>
        <v>MP值</v>
      </c>
      <c r="BU2" s="154" t="str">
        <f t="shared" si="6"/>
        <v>物理防御值</v>
      </c>
      <c r="BV2" s="155" t="str">
        <f t="shared" si="6"/>
        <v>魔法防御值</v>
      </c>
      <c r="BW2" s="162" t="str">
        <f t="shared" si="6"/>
        <v>攻击力</v>
      </c>
      <c r="BX2" s="239" t="str">
        <f t="shared" si="6"/>
        <v>经验值</v>
      </c>
      <c r="BY2" s="236" t="s">
        <v>419</v>
      </c>
      <c r="CA2" s="130"/>
      <c r="CB2" s="381" t="s">
        <v>408</v>
      </c>
      <c r="CC2" s="128" t="str">
        <f t="shared" ref="CC2:CI2" si="7">BR2</f>
        <v>等级</v>
      </c>
      <c r="CD2" s="178" t="str">
        <f t="shared" si="7"/>
        <v>生命值</v>
      </c>
      <c r="CE2" s="153" t="str">
        <f t="shared" si="7"/>
        <v>MP值</v>
      </c>
      <c r="CF2" s="154" t="str">
        <f t="shared" si="7"/>
        <v>物理防御值</v>
      </c>
      <c r="CG2" s="155" t="str">
        <f t="shared" si="7"/>
        <v>魔法防御值</v>
      </c>
      <c r="CH2" s="162" t="str">
        <f t="shared" si="7"/>
        <v>攻击力</v>
      </c>
      <c r="CI2" s="239" t="str">
        <f t="shared" si="7"/>
        <v>经验值</v>
      </c>
      <c r="CJ2" s="236" t="s">
        <v>419</v>
      </c>
      <c r="CK2"/>
      <c r="CL2" s="130"/>
      <c r="CM2" s="381" t="str">
        <f t="shared" ref="CM2:CT2" si="8">CB2</f>
        <v>五人小组配置</v>
      </c>
      <c r="CN2" s="128" t="str">
        <f t="shared" si="8"/>
        <v>等级</v>
      </c>
      <c r="CO2" s="178" t="str">
        <f t="shared" si="8"/>
        <v>生命值</v>
      </c>
      <c r="CP2" s="153" t="str">
        <f t="shared" si="8"/>
        <v>MP值</v>
      </c>
      <c r="CQ2" s="154" t="str">
        <f t="shared" si="8"/>
        <v>物理防御值</v>
      </c>
      <c r="CR2" s="155" t="str">
        <f t="shared" si="8"/>
        <v>魔法防御值</v>
      </c>
      <c r="CS2" s="162" t="str">
        <f t="shared" si="8"/>
        <v>攻击力</v>
      </c>
      <c r="CT2" s="239" t="str">
        <f t="shared" si="8"/>
        <v>经验值</v>
      </c>
      <c r="CU2" s="236" t="s">
        <v>419</v>
      </c>
      <c r="CV2"/>
      <c r="CX2" s="381"/>
      <c r="CY2" s="128" t="str">
        <f t="shared" ref="CY2:DE2" si="9">CN2</f>
        <v>等级</v>
      </c>
      <c r="CZ2" s="178" t="str">
        <f t="shared" si="9"/>
        <v>生命值</v>
      </c>
      <c r="DA2" s="153" t="str">
        <f t="shared" si="9"/>
        <v>MP值</v>
      </c>
      <c r="DB2" s="154" t="str">
        <f t="shared" si="9"/>
        <v>物理防御值</v>
      </c>
      <c r="DC2" s="155" t="str">
        <f t="shared" si="9"/>
        <v>魔法防御值</v>
      </c>
      <c r="DD2" s="162" t="str">
        <f t="shared" si="9"/>
        <v>攻击力</v>
      </c>
      <c r="DE2" s="239" t="str">
        <f t="shared" si="9"/>
        <v>经验值</v>
      </c>
      <c r="DF2" s="236" t="s">
        <v>419</v>
      </c>
      <c r="DG2"/>
      <c r="DH2"/>
      <c r="DI2"/>
      <c r="DJ2"/>
      <c r="DK2"/>
      <c r="DL2"/>
    </row>
    <row r="3" spans="1:116">
      <c r="A3" s="74">
        <f>天赋属性点!BH3</f>
        <v>1</v>
      </c>
      <c r="B3" s="74">
        <f>D3*职业设计!J$68/职业设计!J$84</f>
        <v>350.58860250355315</v>
      </c>
      <c r="C3" s="74">
        <f>B3*职业设计!D$13/职业设计!B$13</f>
        <v>350.58860250355315</v>
      </c>
      <c r="D3" s="74">
        <f>天赋属性点!BI3</f>
        <v>210.35316150213177</v>
      </c>
      <c r="E3" s="74">
        <f>D3*职业设计!F$13/职业设计!H$13</f>
        <v>210.35316150213177</v>
      </c>
      <c r="F3" s="74">
        <f>D3*职业设计!J$100/职业设计!J$84</f>
        <v>135.6073452143668</v>
      </c>
      <c r="G3" s="97">
        <f>天赋属性点!BP3</f>
        <v>3.565432507142989E-2</v>
      </c>
      <c r="H3" s="60"/>
      <c r="I3" s="74">
        <f>A3</f>
        <v>1</v>
      </c>
      <c r="J3" s="74">
        <f>B3*(1+G3)^(1/4)</f>
        <v>353.67266834948344</v>
      </c>
      <c r="K3" s="74">
        <f>J3</f>
        <v>353.67266834948344</v>
      </c>
      <c r="L3" s="74">
        <f>D3*(1+G3)^(1/4)</f>
        <v>212.20360100968995</v>
      </c>
      <c r="M3" s="74">
        <f>L3</f>
        <v>212.20360100968995</v>
      </c>
      <c r="N3" s="74">
        <f>F3*(1+G3)^(1/2)</f>
        <v>138.00366666455744</v>
      </c>
      <c r="O3" s="60"/>
      <c r="P3" s="97" t="str">
        <f>升级经验!B8</f>
        <v>1-20级</v>
      </c>
      <c r="Q3" s="112">
        <f>升级经验!C8</f>
        <v>6</v>
      </c>
      <c r="S3" s="128">
        <f t="shared" ref="S3:S66" si="10">A3</f>
        <v>1</v>
      </c>
      <c r="T3" s="74">
        <f t="shared" ref="T3:T22" si="11">J3*(Q$3/P$9)^(1/2)</f>
        <v>216.57939335620409</v>
      </c>
      <c r="U3" s="74">
        <f>T3</f>
        <v>216.57939335620409</v>
      </c>
      <c r="V3" s="74">
        <f t="shared" ref="V3:V22" si="12">L3*(Q$3/P$9)^(1/2)</f>
        <v>129.94763601372239</v>
      </c>
      <c r="W3" s="74">
        <f>V3</f>
        <v>129.94763601372239</v>
      </c>
      <c r="X3" s="74">
        <f>N3*(1-Q$12)</f>
        <v>110.40293333164595</v>
      </c>
      <c r="Z3" s="43"/>
      <c r="AA3" s="128">
        <f t="shared" ref="AA3:AA66" si="13">S3</f>
        <v>1</v>
      </c>
      <c r="AB3" s="85">
        <f>T3*Z$2</f>
        <v>281.55321136306532</v>
      </c>
      <c r="AC3" s="74">
        <f>AB3</f>
        <v>281.55321136306532</v>
      </c>
      <c r="AD3" s="74">
        <f>V3/Z$2</f>
        <v>99.959720010555685</v>
      </c>
      <c r="AE3" s="74">
        <f>AD3</f>
        <v>99.959720010555685</v>
      </c>
      <c r="AF3" s="74">
        <f>X3</f>
        <v>110.40293333164595</v>
      </c>
      <c r="AH3" s="43"/>
      <c r="AI3" s="128">
        <f t="shared" ref="AI3:AI66" si="14">AA3</f>
        <v>1</v>
      </c>
      <c r="AJ3" s="74">
        <f>T3/AH$2^(1/2)</f>
        <v>189.95269375971031</v>
      </c>
      <c r="AK3" s="74">
        <f>AJ3</f>
        <v>189.95269375971031</v>
      </c>
      <c r="AL3" s="74">
        <f>V3/AH$2^(1/2)</f>
        <v>113.97161625582613</v>
      </c>
      <c r="AM3" s="74">
        <f>AL3</f>
        <v>113.97161625582613</v>
      </c>
      <c r="AN3" s="85">
        <f>X3*AH$2</f>
        <v>143.52381333113973</v>
      </c>
      <c r="AP3" s="43"/>
      <c r="AQ3" s="128">
        <f t="shared" ref="AQ3:AQ66" si="15">AI3</f>
        <v>1</v>
      </c>
      <c r="AR3" s="74">
        <f>T3</f>
        <v>216.57939335620409</v>
      </c>
      <c r="AS3" s="74">
        <f t="shared" ref="AS3:AS34" si="16">U3</f>
        <v>216.57939335620409</v>
      </c>
      <c r="AT3" s="85">
        <f t="shared" ref="AT3:AT34" si="17">AP$2*V3</f>
        <v>168.9319268178391</v>
      </c>
      <c r="AU3" s="74">
        <f t="shared" ref="AU3:AU34" si="18">W3/AP$2</f>
        <v>99.959720010555685</v>
      </c>
      <c r="AV3" s="74">
        <f t="shared" ref="AV3:AV34" si="19">X3</f>
        <v>110.40293333164595</v>
      </c>
      <c r="AX3" s="43"/>
      <c r="AY3" s="128">
        <f t="shared" ref="AY3:AY66" si="20">AQ3</f>
        <v>1</v>
      </c>
      <c r="AZ3" s="74">
        <f>T3</f>
        <v>216.57939335620409</v>
      </c>
      <c r="BA3" s="74">
        <f>U3</f>
        <v>216.57939335620409</v>
      </c>
      <c r="BB3" s="74">
        <f>V3/AX$2</f>
        <v>99.959720010555685</v>
      </c>
      <c r="BC3" s="85">
        <f>AX$2*W3</f>
        <v>168.9319268178391</v>
      </c>
      <c r="BD3" s="74">
        <f>X3</f>
        <v>110.40293333164595</v>
      </c>
      <c r="BE3" s="71"/>
      <c r="BG3" s="128">
        <f>AY3</f>
        <v>1</v>
      </c>
      <c r="BH3" s="74">
        <f t="shared" ref="BH3:BH34" si="21">IF(BN3=$BP$18,VLOOKUP(BG3,$S$1:$X$82,2,FALSE),IF(BN3=$BP$19,VLOOKUP(BG3,$AA$1:$AF$82,2,FALSE),IF(BN3=$BP$20,VLOOKUP(BG3,$AI$1:$AN$82,2,FALSE),IF(BN3=$BP$21,VLOOKUP(BG3,$AQ$1:$AV$82,2,FALSE),IF(BN3=$BP$22,VLOOKUP(BG3,$AY$1:$BD$82,2,FALSE),1)))))</f>
        <v>189.95269375971031</v>
      </c>
      <c r="BI3" s="74">
        <f t="shared" ref="BI3:BI34" si="22">IF(BN3=$BP$18,VLOOKUP(BG3,$S$1:$X$82,3,FALSE),IF(BN3=$BP$19,VLOOKUP(BG3,$AA$1:$AF$82,3,FALSE),IF(BN3=$BP$20,VLOOKUP(BG3,$AI$1:$AN$82,3,FALSE),IF(BN3=$BP$21,VLOOKUP(BG3,$AQ$1:$AV$82,3,FALSE),IF(BN3=$BP$22,VLOOKUP(BG3,$AY$1:$BD$82,3,FALSE),1)))))</f>
        <v>189.95269375971031</v>
      </c>
      <c r="BJ3" s="74">
        <f t="shared" ref="BJ3:BJ34" si="23">IF(BN3=$BP$18,VLOOKUP(BG3,$S$1:$X$82,4,FALSE),IF(BN3=$BP$19,VLOOKUP(BG3,$AA$1:$AF$82,4,FALSE),IF(BN3=$BP$20,VLOOKUP(BG3,$AI$1:$AN$82,4,FALSE),IF(BN3=$BP$21,VLOOKUP(BG3,$AQ$1:$AV$82,4,FALSE),IF(BN3=$BP$22,VLOOKUP(BG3,$AY$1:$BD$82,4,FALSE),1)))))</f>
        <v>113.97161625582613</v>
      </c>
      <c r="BK3" s="109">
        <f t="shared" ref="BK3:BK34" si="24">IF(BN3=$BP$18,VLOOKUP(BG3,$S$1:$X$82,5,FALSE),IF(BN3=$BP$19,VLOOKUP(BG3,$AA$1:$AF$82,5,FALSE),IF(BN3=$BP$20,VLOOKUP(BG3,$AI$1:$AN$82,5,FALSE),IF(BN3=$BP$21,VLOOKUP(BG3,$AQ$1:$AV$82,5,FALSE),IF(BN3=$BP$22,VLOOKUP(BG3,$AY$1:$BD$82,5,FALSE),1)))))</f>
        <v>113.97161625582613</v>
      </c>
      <c r="BL3" s="241">
        <f t="shared" ref="BL3:BL34" si="25">IF(BN3=$BP$18,VLOOKUP(BG3,$S$1:$X$82,6,FALSE),IF(BN3=$BP$19,VLOOKUP(BG3,$AA$1:$AF$82,6,FALSE),IF(BN3=$BP$20,VLOOKUP(BG3,$AI$1:$AN$82,6,FALSE),IF(BN3=$BP$21,VLOOKUP(BG3,$AQ$1:$AV$82,6,FALSE),IF(BN3=$BP$22,VLOOKUP(BG3,$AY$1:$BD$82,6,FALSE),1)))))</f>
        <v>143.52381333113973</v>
      </c>
      <c r="BM3" s="241"/>
      <c r="BN3" s="117" t="s">
        <v>384</v>
      </c>
      <c r="BP3" s="43" t="s">
        <v>395</v>
      </c>
      <c r="BQ3" s="78" t="s">
        <v>5</v>
      </c>
      <c r="BR3" s="128">
        <f t="shared" ref="BR3:BR66" si="26">BG3</f>
        <v>1</v>
      </c>
      <c r="BS3" s="379">
        <f t="shared" ref="BS3:BS34" si="27">BQ$12^(1/2)*IF(BY3=$BP$18,VLOOKUP(BR3,$S$1:$X$82,2,FALSE),IF(BY3=$BP$19,VLOOKUP(BR3,$AA$1:$AF$82,2,FALSE),IF(BY3=$BP$20,VLOOKUP(BR3,$AI$1:$AN$82,2,FALSE),IF(BY3=$BP$21,VLOOKUP(BR3,$AQ$1:$AV$82,2,FALSE),IF(BY3=$BP$22,VLOOKUP(BR3,$AY$1:$BD$82,2,FALSE),1)))))</f>
        <v>329.00771662638988</v>
      </c>
      <c r="BT3" s="379">
        <f>BS3</f>
        <v>329.00771662638988</v>
      </c>
      <c r="BU3" s="379">
        <f t="shared" ref="BU3:BU34" si="28">BQ$12^(1/2)*IF(BY3=$BP$18,VLOOKUP(BR3,$S$1:$X$82,4,FALSE),IF(BY3=$BP$19,VLOOKUP(BR3,$AA$1:$AF$82,4,FALSE),IF(BY3=$BP$20,VLOOKUP(BR3,$AI$1:$AN$82,4,FALSE),IF(BY3=$BP$21,VLOOKUP(BR3,$AQ$1:$AV$82,4,FALSE),IF(BY3=$BP$22,VLOOKUP(BR3,$AY$1:$BD$82,4,FALSE),1)))))</f>
        <v>197.40462997583384</v>
      </c>
      <c r="BV3" s="379">
        <f t="shared" ref="BV3:BV34" si="29">BQ$12^(1/2)*IF(BY3=$BP$18,VLOOKUP(BR3,$S$1:$X$82,5,FALSE),IF(BY3=$BP$19,VLOOKUP(BR3,$AA$1:$AF$82,5,FALSE),IF(BY3=$BP$20,VLOOKUP(BR3,$AI$1:$AN$82,5,FALSE),IF(BY3=$BP$21,VLOOKUP(BR3,$AQ$1:$AV$82,5,FALSE),IF(BY3=$BP$22,VLOOKUP(BR3,$AY$1:$BD$82,5,FALSE),1)))))</f>
        <v>197.40462997583384</v>
      </c>
      <c r="BW3" s="380">
        <f t="shared" ref="BW3:BW21" si="30">IF(BY3=$BP$18,VLOOKUP(BR3,$S$1:$X$82,6,FALSE),IF(BY3=$BP$19,VLOOKUP(BR3,$AA$1:$AF$82,6,FALSE),IF(BY3=$BP$20,VLOOKUP(BR3,$AI$1:$AN$82,6,FALSE),IF(BY3=$BP$21,VLOOKUP(BR3,$AQ$1:$AV$82,6,FALSE),IF(BY3=$BP$22,VLOOKUP(BR3,$AY$1:$BD$82,6,FALSE),1)))))</f>
        <v>143.52381333113973</v>
      </c>
      <c r="BX3" s="243"/>
      <c r="BY3" s="117" t="s">
        <v>384</v>
      </c>
      <c r="CA3" s="43" t="s">
        <v>402</v>
      </c>
      <c r="CB3" s="80" t="str">
        <f>职业设计!A18</f>
        <v>防御战士</v>
      </c>
      <c r="CC3" s="128">
        <f>BR3</f>
        <v>1</v>
      </c>
      <c r="CD3" s="379">
        <f t="shared" ref="CD3:CD34" si="31">CB$12^(1/2)*IF(CJ3=$BP$18,VLOOKUP(CC3,$S$1:$X$82,2,FALSE),IF(CJ3=$BP$19,VLOOKUP(CC3,$AA$1:$AF$82,2,FALSE),IF(CJ3=$BP$20,VLOOKUP(CC3,$AI$1:$AN$82,2,FALSE),IF(CJ3=$BP$21,VLOOKUP(CC3,$AQ$1:$AV$82,2,FALSE),IF(CJ3=$BP$22,VLOOKUP(CC3,$AY$1:$BD$82,2,FALSE),1)))))</f>
        <v>771.06522500785366</v>
      </c>
      <c r="CE3" s="379">
        <f>CD3</f>
        <v>771.06522500785366</v>
      </c>
      <c r="CF3" s="379">
        <f t="shared" ref="CF3:CF34" si="32">CB$12^(1/2)*IF(CJ3=$BP$18,VLOOKUP(CC3,$S$1:$X$82,4,FALSE),IF(CJ3=$BP$19,VLOOKUP(CC3,$AA$1:$AF$82,4,FALSE),IF(CJ3=$BP$20,VLOOKUP(CC3,$AI$1:$AN$82,4,FALSE),IF(CJ3=$BP$21,VLOOKUP(CC3,$AQ$1:$AV$82,4,FALSE),IF(CJ3=$BP$22,VLOOKUP(CC3,$AY$1:$BD$82,4,FALSE),1)))))</f>
        <v>273.75096745840943</v>
      </c>
      <c r="CG3" s="379">
        <f t="shared" ref="CG3:CG34" si="33">CB$12^(1/2)*IF(CJ3=$BP$18,VLOOKUP(CC3,$S$1:$X$82,5,FALSE),IF(CJ3=$BP$19,VLOOKUP(CC3,$AA$1:$AF$82,5,FALSE),IF(CJ3=$BP$20,VLOOKUP(CC3,$AI$1:$AN$82,5,FALSE),IF(CJ3=$BP$21,VLOOKUP(CC3,$AQ$1:$AV$82,5,FALSE),IF(CJ3=$BP$22,VLOOKUP(CC3,$AY$1:$BD$82,5,FALSE),1)))))</f>
        <v>273.75096745840943</v>
      </c>
      <c r="CH3" s="380">
        <f t="shared" ref="CH3:CH21" si="34">IF(CJ3=$BP$18,VLOOKUP(CC3,$S$1:$X$82,6,FALSE),IF(CJ3=$BP$19,VLOOKUP(CC3,$AA$1:$AF$82,6,FALSE),IF(CJ3=$BP$20,VLOOKUP(CC3,$AI$1:$AN$82,6,FALSE),IF(CJ3=$BP$21,VLOOKUP(CC3,$AQ$1:$AV$82,6,FALSE),IF(CJ3=$BP$22,VLOOKUP(CC3,$AY$1:$BD$82,6,FALSE),1)))))</f>
        <v>110.40293333164595</v>
      </c>
      <c r="CI3" s="243"/>
      <c r="CJ3" s="117" t="s">
        <v>845</v>
      </c>
      <c r="CL3" s="43" t="s">
        <v>402</v>
      </c>
      <c r="CM3" s="80" t="str">
        <f>CB3</f>
        <v>防御战士</v>
      </c>
      <c r="CN3" s="128">
        <f>CC3</f>
        <v>1</v>
      </c>
      <c r="CO3" s="379">
        <f t="shared" ref="CO3:CO34" si="35">CM$12^(1/2)*IF(CU3=$BP$18,VLOOKUP(CN3,$S$1:$X$82,2,FALSE),IF(CU3=$BP$19,VLOOKUP(CN3,$AA$1:$AF$82,2,FALSE),IF(CU3=$BP$20,VLOOKUP(CN3,$AI$1:$AN$82,2,FALSE),IF(CU3=$BP$21,VLOOKUP(CN3,$AQ$1:$AV$82,2,FALSE),IF(CU3=$BP$22,VLOOKUP(CN3,$AY$1:$BD$82,2,FALSE),1)))))</f>
        <v>1542.1304500157073</v>
      </c>
      <c r="CP3" s="379">
        <f>CO3</f>
        <v>1542.1304500157073</v>
      </c>
      <c r="CQ3" s="379">
        <f t="shared" ref="CQ3:CQ34" si="36">CM$12^(1/2)*IF(CU3=$BP$18,VLOOKUP(CN3,$S$1:$X$82,4,FALSE),IF(CU3=$BP$19,VLOOKUP(CN3,$AA$1:$AF$82,4,FALSE),IF(CU3=$BP$20,VLOOKUP(CN3,$AI$1:$AN$82,4,FALSE),IF(CU3=$BP$21,VLOOKUP(CN3,$AQ$1:$AV$82,4,FALSE),IF(CU3=$BP$22,VLOOKUP(CN3,$AY$1:$BD$82,4,FALSE),1)))))</f>
        <v>547.50193491681887</v>
      </c>
      <c r="CR3" s="379">
        <f t="shared" ref="CR3:CR34" si="37">CM$12^(1/2)*IF(CU3=$BP$18,VLOOKUP(CN3,$S$1:$X$82,5,FALSE),IF(CU3=$BP$19,VLOOKUP(CN3,$AA$1:$AF$82,5,FALSE),IF(CU3=$BP$20,VLOOKUP(CN3,$AI$1:$AN$82,5,FALSE),IF(CU3=$BP$21,VLOOKUP(CN3,$AQ$1:$AV$82,5,FALSE),IF(CU3=$BP$22,VLOOKUP(CN3,$AY$1:$BD$82,5,FALSE),1)))))</f>
        <v>547.50193491681887</v>
      </c>
      <c r="CS3" s="380">
        <f t="shared" ref="CS3:CS21" si="38">IF(CU3=$BP$18,VLOOKUP(CN3,$S$1:$X$82,6,FALSE),IF(CU3=$BP$19,VLOOKUP(CN3,$AA$1:$AF$82,6,FALSE),IF(CU3=$BP$20,VLOOKUP(CN3,$AI$1:$AN$82,6,FALSE),IF(CU3=$BP$21,VLOOKUP(CN3,$AQ$1:$AV$82,6,FALSE),IF(CU3=$BP$22,VLOOKUP(CN3,$AY$1:$BD$82,6,FALSE),1)))))</f>
        <v>110.40293333164595</v>
      </c>
      <c r="CT3" s="243"/>
      <c r="CU3" s="117" t="s">
        <v>845</v>
      </c>
      <c r="CW3" s="1"/>
      <c r="CX3" s="80" t="s">
        <v>410</v>
      </c>
      <c r="CY3" s="128">
        <f>CN3</f>
        <v>1</v>
      </c>
      <c r="CZ3" s="379">
        <f t="shared" ref="CZ3:CZ34" si="39">CX$10^(1/2)*IF(DF3=$BP$18,VLOOKUP(CY3,$S$1:$X$82,2,FALSE),IF(DF3=$BP$19,VLOOKUP(CY3,$AA$1:$AF$82,2,FALSE),IF(DF3=$BP$20,VLOOKUP(CY3,$AI$1:$AN$82,2,FALSE),IF(DF3=$BP$21,VLOOKUP(CY3,$AQ$1:$AV$82,2,FALSE),IF(DF3=$BP$22,VLOOKUP(CY3,$AY$1:$BD$82,2,FALSE),1)))))</f>
        <v>6896.6170328149265</v>
      </c>
      <c r="DA3" s="379">
        <f>CZ3</f>
        <v>6896.6170328149265</v>
      </c>
      <c r="DB3" s="379">
        <f t="shared" ref="DB3:DB34" si="40">CX$10^(1/2)*IF(DF3=$BP$18,VLOOKUP(CY3,$S$1:$X$82,4,FALSE),IF(DF3=$BP$19,VLOOKUP(CY3,$AA$1:$AF$82,4,FALSE),IF(DF3=$BP$20,VLOOKUP(CY3,$AI$1:$AN$82,4,FALSE),IF(DF3=$BP$21,VLOOKUP(CY3,$AQ$1:$AV$82,4,FALSE),IF(DF3=$BP$22,VLOOKUP(CY3,$AY$1:$BD$82,4,FALSE),1)))))</f>
        <v>2448.5030885733454</v>
      </c>
      <c r="DC3" s="379">
        <f t="shared" ref="DC3:DC34" si="41">CX$10^(1/2)*IF(DF3=$BP$18,VLOOKUP(CY3,$S$1:$X$82,5,FALSE),IF(DF3=$BP$19,VLOOKUP(CY3,$AA$1:$AF$82,5,FALSE),IF(DF3=$BP$20,VLOOKUP(CY3,$AI$1:$AN$82,5,FALSE),IF(DF3=$BP$21,VLOOKUP(CY3,$AQ$1:$AV$82,5,FALSE),IF(DF3=$BP$22,VLOOKUP(CY3,$AY$1:$BD$82,5,FALSE),1)))))</f>
        <v>2448.5030885733454</v>
      </c>
      <c r="DD3" s="380">
        <f t="shared" ref="DD3:DD34" si="42">IF(DF3=$BP$18,VLOOKUP(CY3,$S$1:$X$82,6,FALSE),IF(DF3=$BP$19,VLOOKUP(CY3,$AA$1:$AF$82,6,FALSE),IF(DF3=$BP$20,VLOOKUP(CY3,$AI$1:$AN$82,6,FALSE),IF(DF3=$BP$21,VLOOKUP(CY3,$AQ$1:$AV$82,6,FALSE),IF(DF3=$BP$22,VLOOKUP(CY3,$AY$1:$BD$82,6,FALSE),1)))))</f>
        <v>110.40293333164595</v>
      </c>
      <c r="DE3" s="243"/>
      <c r="DF3" s="117" t="s">
        <v>845</v>
      </c>
    </row>
    <row r="4" spans="1:116">
      <c r="A4" s="74">
        <f>天赋属性点!BH4</f>
        <v>2</v>
      </c>
      <c r="B4" s="74">
        <f>D4*职业设计!J$68/职业设计!J$84</f>
        <v>365.63109971532049</v>
      </c>
      <c r="C4" s="74">
        <f>B4*职业设计!D$13/职业设计!B$13</f>
        <v>365.63109971532049</v>
      </c>
      <c r="D4" s="74">
        <f>天赋属性点!BI4</f>
        <v>219.3786598291922</v>
      </c>
      <c r="E4" s="74">
        <f>D4*职业设计!F$13/职业设计!H$13</f>
        <v>219.3786598291922</v>
      </c>
      <c r="F4" s="74">
        <f>D4*职业设计!J$100/职业设计!J$84</f>
        <v>141.42576913834938</v>
      </c>
      <c r="G4" s="97">
        <f>天赋属性点!BP4</f>
        <v>6.8374927678375677E-2</v>
      </c>
      <c r="H4" s="60"/>
      <c r="I4" s="74">
        <f t="shared" ref="I4:I67" si="43">A4</f>
        <v>2</v>
      </c>
      <c r="J4" s="74">
        <f t="shared" ref="J4:J67" si="44">B4*(1+G4)^(1/4)</f>
        <v>371.72695191394894</v>
      </c>
      <c r="K4" s="74">
        <f t="shared" ref="K4:K67" si="45">J4</f>
        <v>371.72695191394894</v>
      </c>
      <c r="L4" s="74">
        <f t="shared" ref="L4:L67" si="46">D4*(1+G4)^(1/4)</f>
        <v>223.03617114836928</v>
      </c>
      <c r="M4" s="74">
        <f t="shared" ref="M4:M67" si="47">L4</f>
        <v>223.03617114836928</v>
      </c>
      <c r="N4" s="74">
        <f t="shared" ref="N4:N67" si="48">F4*(1+G4)^(1/2)</f>
        <v>146.18081978806416</v>
      </c>
      <c r="O4" s="60"/>
      <c r="P4" s="97" t="str">
        <f>升级经验!B9</f>
        <v>21-30级</v>
      </c>
      <c r="Q4" s="112">
        <f>升级经验!C9</f>
        <v>10</v>
      </c>
      <c r="S4" s="128">
        <f t="shared" si="10"/>
        <v>2</v>
      </c>
      <c r="T4" s="74">
        <f t="shared" si="11"/>
        <v>227.63533895731837</v>
      </c>
      <c r="U4" s="74">
        <f t="shared" ref="U4:U32" si="49">T4</f>
        <v>227.63533895731837</v>
      </c>
      <c r="V4" s="74">
        <f t="shared" si="12"/>
        <v>136.58120337439098</v>
      </c>
      <c r="W4" s="74">
        <f t="shared" ref="W4:W32" si="50">V4</f>
        <v>136.58120337439098</v>
      </c>
      <c r="X4" s="74">
        <f t="shared" ref="X4:X32" si="51">N4*(1-Q$12)</f>
        <v>116.94465583045132</v>
      </c>
      <c r="Z4" s="240">
        <v>130</v>
      </c>
      <c r="AA4" s="128">
        <f t="shared" si="13"/>
        <v>2</v>
      </c>
      <c r="AB4" s="85">
        <f t="shared" ref="AB4:AB67" si="52">T4*Z$2</f>
        <v>295.9259406445139</v>
      </c>
      <c r="AC4" s="74">
        <f t="shared" ref="AC4:AC67" si="53">AB4</f>
        <v>295.9259406445139</v>
      </c>
      <c r="AD4" s="74">
        <f t="shared" ref="AD4:AD67" si="54">V4/Z$2</f>
        <v>105.06246413414691</v>
      </c>
      <c r="AE4" s="74">
        <f t="shared" ref="AE4:AE67" si="55">AD4</f>
        <v>105.06246413414691</v>
      </c>
      <c r="AF4" s="74">
        <f t="shared" ref="AF4:AF67" si="56">X4</f>
        <v>116.94465583045132</v>
      </c>
      <c r="AH4" s="240">
        <v>130</v>
      </c>
      <c r="AI4" s="128">
        <f t="shared" si="14"/>
        <v>2</v>
      </c>
      <c r="AJ4" s="74">
        <f t="shared" ref="AJ4:AJ67" si="57">T4/AH$2^(1/2)</f>
        <v>199.64939951018985</v>
      </c>
      <c r="AK4" s="74">
        <f t="shared" ref="AK4:AK67" si="58">AJ4</f>
        <v>199.64939951018985</v>
      </c>
      <c r="AL4" s="74">
        <f t="shared" ref="AL4:AL67" si="59">V4/AH$2^(1/2)</f>
        <v>119.78963970611387</v>
      </c>
      <c r="AM4" s="74">
        <f t="shared" ref="AM4:AM67" si="60">AL4</f>
        <v>119.78963970611387</v>
      </c>
      <c r="AN4" s="85">
        <f t="shared" ref="AN4:AN67" si="61">X4*AH$2</f>
        <v>152.02805257958673</v>
      </c>
      <c r="AP4" s="240">
        <v>130</v>
      </c>
      <c r="AQ4" s="128">
        <f t="shared" si="15"/>
        <v>2</v>
      </c>
      <c r="AR4" s="74">
        <f t="shared" ref="AR4:AR34" si="62">T4</f>
        <v>227.63533895731837</v>
      </c>
      <c r="AS4" s="74">
        <f t="shared" si="16"/>
        <v>227.63533895731837</v>
      </c>
      <c r="AT4" s="85">
        <f t="shared" si="17"/>
        <v>177.55556438670828</v>
      </c>
      <c r="AU4" s="74">
        <f t="shared" si="18"/>
        <v>105.06246413414691</v>
      </c>
      <c r="AV4" s="74">
        <f t="shared" si="19"/>
        <v>116.94465583045132</v>
      </c>
      <c r="AX4" s="240">
        <v>130</v>
      </c>
      <c r="AY4" s="128">
        <f t="shared" si="20"/>
        <v>2</v>
      </c>
      <c r="AZ4" s="74">
        <f t="shared" ref="AZ4:AZ67" si="63">T4</f>
        <v>227.63533895731837</v>
      </c>
      <c r="BA4" s="74">
        <f t="shared" ref="BA4:BA67" si="64">U4</f>
        <v>227.63533895731837</v>
      </c>
      <c r="BB4" s="74">
        <f t="shared" ref="BB4:BB67" si="65">V4/AX$2</f>
        <v>105.06246413414691</v>
      </c>
      <c r="BC4" s="85">
        <f t="shared" ref="BC4:BC67" si="66">AX$2*W4</f>
        <v>177.55556438670828</v>
      </c>
      <c r="BD4" s="74">
        <f t="shared" ref="BD4:BD67" si="67">X4</f>
        <v>116.94465583045132</v>
      </c>
      <c r="BE4" s="71"/>
      <c r="BG4" s="128">
        <f t="shared" ref="BG4:BG67" si="68">AY4</f>
        <v>2</v>
      </c>
      <c r="BH4" s="74">
        <f t="shared" si="21"/>
        <v>227.63533895731837</v>
      </c>
      <c r="BI4" s="74">
        <f t="shared" si="22"/>
        <v>227.63533895731837</v>
      </c>
      <c r="BJ4" s="74">
        <f t="shared" si="23"/>
        <v>136.58120337439098</v>
      </c>
      <c r="BK4" s="109">
        <f t="shared" si="24"/>
        <v>136.58120337439098</v>
      </c>
      <c r="BL4" s="241">
        <f t="shared" si="25"/>
        <v>116.94465583045132</v>
      </c>
      <c r="BM4" s="241"/>
      <c r="BN4" s="235" t="s">
        <v>715</v>
      </c>
      <c r="BP4" s="43" t="s">
        <v>394</v>
      </c>
      <c r="BQ4" s="78" t="s">
        <v>6</v>
      </c>
      <c r="BR4" s="128">
        <f t="shared" si="26"/>
        <v>2</v>
      </c>
      <c r="BS4" s="379">
        <f t="shared" si="27"/>
        <v>394.27597267223837</v>
      </c>
      <c r="BT4" s="379">
        <f t="shared" ref="BT4:BT67" si="69">BS4</f>
        <v>394.27597267223837</v>
      </c>
      <c r="BU4" s="379">
        <f t="shared" si="28"/>
        <v>236.56558360334296</v>
      </c>
      <c r="BV4" s="379">
        <f t="shared" si="29"/>
        <v>236.56558360334296</v>
      </c>
      <c r="BW4" s="380">
        <f t="shared" si="30"/>
        <v>116.94465583045132</v>
      </c>
      <c r="BX4" s="243"/>
      <c r="BY4" s="235" t="s">
        <v>715</v>
      </c>
      <c r="CA4" s="43" t="s">
        <v>403</v>
      </c>
      <c r="CB4" s="80" t="str">
        <f>职业设计!A19</f>
        <v>法师</v>
      </c>
      <c r="CC4" s="128">
        <f t="shared" ref="CC4:CC67" si="70">BR4</f>
        <v>2</v>
      </c>
      <c r="CD4" s="379">
        <f t="shared" si="31"/>
        <v>623.40505016128895</v>
      </c>
      <c r="CE4" s="379">
        <f t="shared" ref="CE4:CE67" si="71">CD4</f>
        <v>623.40505016128895</v>
      </c>
      <c r="CF4" s="379">
        <f t="shared" si="32"/>
        <v>374.04303009677324</v>
      </c>
      <c r="CG4" s="379">
        <f t="shared" si="33"/>
        <v>374.04303009677324</v>
      </c>
      <c r="CH4" s="380">
        <f t="shared" si="34"/>
        <v>116.94465583045132</v>
      </c>
      <c r="CI4" s="243"/>
      <c r="CJ4" s="235" t="s">
        <v>715</v>
      </c>
      <c r="CL4" s="43" t="s">
        <v>403</v>
      </c>
      <c r="CM4" s="80" t="str">
        <f>CB4</f>
        <v>法师</v>
      </c>
      <c r="CN4" s="128">
        <f t="shared" ref="CN4:CN67" si="72">CC4</f>
        <v>2</v>
      </c>
      <c r="CO4" s="379">
        <f t="shared" si="35"/>
        <v>1246.8101003225779</v>
      </c>
      <c r="CP4" s="379">
        <f t="shared" ref="CP4:CP67" si="73">CO4</f>
        <v>1246.8101003225779</v>
      </c>
      <c r="CQ4" s="379">
        <f t="shared" si="36"/>
        <v>748.08606019354647</v>
      </c>
      <c r="CR4" s="379">
        <f t="shared" si="37"/>
        <v>748.08606019354647</v>
      </c>
      <c r="CS4" s="380">
        <f t="shared" si="38"/>
        <v>116.94465583045132</v>
      </c>
      <c r="CT4" s="243"/>
      <c r="CU4" s="235" t="s">
        <v>715</v>
      </c>
      <c r="CW4" s="1"/>
      <c r="CX4" s="78">
        <v>40</v>
      </c>
      <c r="CY4" s="128">
        <f t="shared" ref="CY4:CY67" si="74">CN4</f>
        <v>2</v>
      </c>
      <c r="CZ4" s="379">
        <f t="shared" si="39"/>
        <v>5575.904278709233</v>
      </c>
      <c r="DA4" s="379">
        <f t="shared" ref="DA4:DA67" si="75">CZ4</f>
        <v>5575.904278709233</v>
      </c>
      <c r="DB4" s="379">
        <f t="shared" si="40"/>
        <v>3345.5425672255387</v>
      </c>
      <c r="DC4" s="379">
        <f t="shared" si="41"/>
        <v>3345.5425672255387</v>
      </c>
      <c r="DD4" s="380">
        <f t="shared" si="42"/>
        <v>116.94465583045132</v>
      </c>
      <c r="DE4" s="243"/>
      <c r="DF4" s="235" t="s">
        <v>715</v>
      </c>
    </row>
    <row r="5" spans="1:116">
      <c r="A5" s="74">
        <f>天赋属性点!BH5</f>
        <v>3</v>
      </c>
      <c r="B5" s="74">
        <f>D5*职业设计!J$68/职业设计!J$84</f>
        <v>380.67359692708794</v>
      </c>
      <c r="C5" s="74">
        <f>B5*职业设计!D$13/职业设计!B$13</f>
        <v>380.67359692708794</v>
      </c>
      <c r="D5" s="74">
        <f>天赋属性点!BI5</f>
        <v>228.40415815625263</v>
      </c>
      <c r="E5" s="74">
        <f>D5*职业设计!F$13/职业设计!H$13</f>
        <v>228.40415815625263</v>
      </c>
      <c r="F5" s="74">
        <f>D5*职业设计!J$100/职业设计!J$84</f>
        <v>147.24419306233196</v>
      </c>
      <c r="G5" s="97">
        <f>天赋属性点!BP5</f>
        <v>9.8509590112661652E-2</v>
      </c>
      <c r="H5" s="60"/>
      <c r="I5" s="74">
        <f t="shared" si="43"/>
        <v>3</v>
      </c>
      <c r="J5" s="74">
        <f t="shared" si="44"/>
        <v>389.7209198030879</v>
      </c>
      <c r="K5" s="74">
        <f t="shared" si="45"/>
        <v>389.7209198030879</v>
      </c>
      <c r="L5" s="74">
        <f t="shared" si="46"/>
        <v>233.83255188185259</v>
      </c>
      <c r="M5" s="74">
        <f t="shared" si="47"/>
        <v>233.83255188185259</v>
      </c>
      <c r="N5" s="74">
        <f t="shared" si="48"/>
        <v>154.32635637785975</v>
      </c>
      <c r="O5" s="60"/>
      <c r="P5" s="97" t="str">
        <f>升级经验!B10</f>
        <v>31-50级</v>
      </c>
      <c r="Q5" s="112">
        <f>升级经验!C10</f>
        <v>16</v>
      </c>
      <c r="S5" s="128">
        <f t="shared" si="10"/>
        <v>3</v>
      </c>
      <c r="T5" s="74">
        <f t="shared" si="11"/>
        <v>238.65434890142231</v>
      </c>
      <c r="U5" s="74">
        <f t="shared" si="49"/>
        <v>238.65434890142231</v>
      </c>
      <c r="V5" s="74">
        <f t="shared" si="12"/>
        <v>143.19260934085329</v>
      </c>
      <c r="W5" s="74">
        <f t="shared" si="50"/>
        <v>143.19260934085329</v>
      </c>
      <c r="X5" s="74">
        <f t="shared" si="51"/>
        <v>123.46108510228781</v>
      </c>
      <c r="AA5" s="128">
        <f t="shared" si="13"/>
        <v>3</v>
      </c>
      <c r="AB5" s="85">
        <f t="shared" si="52"/>
        <v>310.250653571849</v>
      </c>
      <c r="AC5" s="74">
        <f t="shared" si="53"/>
        <v>310.250653571849</v>
      </c>
      <c r="AD5" s="74">
        <f t="shared" si="54"/>
        <v>110.1481610314256</v>
      </c>
      <c r="AE5" s="74">
        <f t="shared" si="55"/>
        <v>110.1481610314256</v>
      </c>
      <c r="AF5" s="74">
        <f t="shared" si="56"/>
        <v>123.46108510228781</v>
      </c>
      <c r="AI5" s="128">
        <f t="shared" si="14"/>
        <v>3</v>
      </c>
      <c r="AJ5" s="74">
        <f t="shared" si="57"/>
        <v>209.31371054649011</v>
      </c>
      <c r="AK5" s="74">
        <f t="shared" si="58"/>
        <v>209.31371054649011</v>
      </c>
      <c r="AL5" s="74">
        <f t="shared" si="59"/>
        <v>125.58822632789399</v>
      </c>
      <c r="AM5" s="74">
        <f t="shared" si="60"/>
        <v>125.58822632789399</v>
      </c>
      <c r="AN5" s="85">
        <f t="shared" si="61"/>
        <v>160.49941063297416</v>
      </c>
      <c r="AQ5" s="128">
        <f t="shared" si="15"/>
        <v>3</v>
      </c>
      <c r="AR5" s="74">
        <f t="shared" si="62"/>
        <v>238.65434890142231</v>
      </c>
      <c r="AS5" s="74">
        <f t="shared" si="16"/>
        <v>238.65434890142231</v>
      </c>
      <c r="AT5" s="85">
        <f t="shared" si="17"/>
        <v>186.15039214310929</v>
      </c>
      <c r="AU5" s="74">
        <f t="shared" si="18"/>
        <v>110.1481610314256</v>
      </c>
      <c r="AV5" s="74">
        <f t="shared" si="19"/>
        <v>123.46108510228781</v>
      </c>
      <c r="AY5" s="128">
        <f t="shared" si="20"/>
        <v>3</v>
      </c>
      <c r="AZ5" s="74">
        <f t="shared" si="63"/>
        <v>238.65434890142231</v>
      </c>
      <c r="BA5" s="74">
        <f t="shared" si="64"/>
        <v>238.65434890142231</v>
      </c>
      <c r="BB5" s="74">
        <f t="shared" si="65"/>
        <v>110.1481610314256</v>
      </c>
      <c r="BC5" s="85">
        <f t="shared" si="66"/>
        <v>186.15039214310929</v>
      </c>
      <c r="BD5" s="74">
        <f t="shared" si="67"/>
        <v>123.46108510228781</v>
      </c>
      <c r="BE5" s="71"/>
      <c r="BG5" s="128">
        <f t="shared" si="68"/>
        <v>3</v>
      </c>
      <c r="BH5" s="74">
        <f t="shared" si="21"/>
        <v>238.65434890142231</v>
      </c>
      <c r="BI5" s="74">
        <f t="shared" si="22"/>
        <v>238.65434890142231</v>
      </c>
      <c r="BJ5" s="74">
        <f t="shared" si="23"/>
        <v>186.15039214310929</v>
      </c>
      <c r="BK5" s="109">
        <f t="shared" si="24"/>
        <v>110.1481610314256</v>
      </c>
      <c r="BL5" s="241">
        <f t="shared" si="25"/>
        <v>123.46108510228781</v>
      </c>
      <c r="BM5" s="241"/>
      <c r="BN5" s="235" t="s">
        <v>385</v>
      </c>
      <c r="BP5" s="43" t="s">
        <v>396</v>
      </c>
      <c r="BQ5" s="43" t="s">
        <v>388</v>
      </c>
      <c r="BR5" s="128">
        <f t="shared" si="26"/>
        <v>3</v>
      </c>
      <c r="BS5" s="379">
        <f t="shared" si="27"/>
        <v>413.36145774453308</v>
      </c>
      <c r="BT5" s="379">
        <f t="shared" si="69"/>
        <v>413.36145774453308</v>
      </c>
      <c r="BU5" s="379">
        <f t="shared" si="28"/>
        <v>322.4219370407356</v>
      </c>
      <c r="BV5" s="379">
        <f t="shared" si="29"/>
        <v>190.78221126670744</v>
      </c>
      <c r="BW5" s="380">
        <f t="shared" si="30"/>
        <v>123.46108510228781</v>
      </c>
      <c r="BX5" s="243"/>
      <c r="BY5" s="235" t="s">
        <v>385</v>
      </c>
      <c r="CA5" s="43" t="s">
        <v>404</v>
      </c>
      <c r="CB5" s="80" t="str">
        <f>职业设计!A20</f>
        <v>牧师</v>
      </c>
      <c r="CC5" s="128">
        <f t="shared" si="70"/>
        <v>3</v>
      </c>
      <c r="CD5" s="379">
        <f t="shared" si="31"/>
        <v>653.5818517000863</v>
      </c>
      <c r="CE5" s="379">
        <f t="shared" si="71"/>
        <v>653.5818517000863</v>
      </c>
      <c r="CF5" s="379">
        <f t="shared" si="32"/>
        <v>509.79384432606702</v>
      </c>
      <c r="CG5" s="379">
        <f t="shared" si="33"/>
        <v>301.65316232311653</v>
      </c>
      <c r="CH5" s="380">
        <f t="shared" si="34"/>
        <v>123.46108510228781</v>
      </c>
      <c r="CI5" s="243"/>
      <c r="CJ5" s="235" t="s">
        <v>385</v>
      </c>
      <c r="CL5" s="43" t="s">
        <v>404</v>
      </c>
      <c r="CM5" s="80" t="str">
        <f>CB5</f>
        <v>牧师</v>
      </c>
      <c r="CN5" s="128">
        <f t="shared" si="72"/>
        <v>3</v>
      </c>
      <c r="CO5" s="379">
        <f t="shared" si="35"/>
        <v>1307.1637034001726</v>
      </c>
      <c r="CP5" s="379">
        <f t="shared" si="73"/>
        <v>1307.1637034001726</v>
      </c>
      <c r="CQ5" s="379">
        <f t="shared" si="36"/>
        <v>1019.587688652134</v>
      </c>
      <c r="CR5" s="379">
        <f t="shared" si="37"/>
        <v>603.30632464623307</v>
      </c>
      <c r="CS5" s="380">
        <f t="shared" si="38"/>
        <v>123.46108510228781</v>
      </c>
      <c r="CT5" s="243"/>
      <c r="CU5" s="235" t="s">
        <v>385</v>
      </c>
      <c r="CW5" s="1"/>
      <c r="CX5" s="80"/>
      <c r="CY5" s="128">
        <f t="shared" si="74"/>
        <v>3</v>
      </c>
      <c r="CZ5" s="379">
        <f t="shared" si="39"/>
        <v>5845.8137970463176</v>
      </c>
      <c r="DA5" s="379">
        <f t="shared" si="75"/>
        <v>5845.8137970463176</v>
      </c>
      <c r="DB5" s="379">
        <f t="shared" si="40"/>
        <v>4559.7347616961251</v>
      </c>
      <c r="DC5" s="379">
        <f t="shared" si="41"/>
        <v>2698.0679063290677</v>
      </c>
      <c r="DD5" s="380">
        <f t="shared" si="42"/>
        <v>123.46108510228781</v>
      </c>
      <c r="DE5" s="243"/>
      <c r="DF5" s="235" t="s">
        <v>385</v>
      </c>
    </row>
    <row r="6" spans="1:116">
      <c r="A6" s="74">
        <f>天赋属性点!BH6</f>
        <v>4</v>
      </c>
      <c r="B6" s="74">
        <f>D6*职业设计!J$68/职业设计!J$84</f>
        <v>396.12731013341471</v>
      </c>
      <c r="C6" s="74">
        <f>B6*职业设计!D$13/职业设计!B$13</f>
        <v>396.12731013341471</v>
      </c>
      <c r="D6" s="74">
        <f>天赋属性点!BI6</f>
        <v>237.6763860800487</v>
      </c>
      <c r="E6" s="74">
        <f>D6*职业设计!F$13/职业设计!H$13</f>
        <v>237.6763860800487</v>
      </c>
      <c r="F6" s="74">
        <f>D6*职业设计!J$100/职业设计!J$84</f>
        <v>153.22167495036035</v>
      </c>
      <c r="G6" s="97">
        <f>天赋属性点!BP6</f>
        <v>0.12622204710692664</v>
      </c>
      <c r="H6" s="60"/>
      <c r="I6" s="74">
        <f t="shared" si="43"/>
        <v>4</v>
      </c>
      <c r="J6" s="74">
        <f t="shared" si="44"/>
        <v>408.07575344251961</v>
      </c>
      <c r="K6" s="74">
        <f t="shared" si="45"/>
        <v>408.07575344251961</v>
      </c>
      <c r="L6" s="74">
        <f t="shared" si="46"/>
        <v>244.84545206551164</v>
      </c>
      <c r="M6" s="74">
        <f t="shared" si="47"/>
        <v>244.84545206551164</v>
      </c>
      <c r="N6" s="74">
        <f t="shared" si="48"/>
        <v>162.60437183313437</v>
      </c>
      <c r="O6" s="60"/>
      <c r="P6" s="222" t="str">
        <f>升级经验!B11</f>
        <v>51-80级</v>
      </c>
      <c r="Q6" s="112">
        <f>升级经验!C11</f>
        <v>16</v>
      </c>
      <c r="S6" s="128">
        <f t="shared" si="10"/>
        <v>4</v>
      </c>
      <c r="T6" s="74">
        <f t="shared" si="11"/>
        <v>249.89434308399223</v>
      </c>
      <c r="U6" s="74">
        <f t="shared" si="49"/>
        <v>249.89434308399223</v>
      </c>
      <c r="V6" s="74">
        <f t="shared" si="12"/>
        <v>149.93660585039524</v>
      </c>
      <c r="W6" s="74">
        <f t="shared" si="50"/>
        <v>149.93660585039524</v>
      </c>
      <c r="X6" s="74">
        <f t="shared" si="51"/>
        <v>130.08349746650751</v>
      </c>
      <c r="AA6" s="128">
        <f t="shared" si="13"/>
        <v>4</v>
      </c>
      <c r="AB6" s="85">
        <f t="shared" si="52"/>
        <v>324.86264600918992</v>
      </c>
      <c r="AC6" s="74">
        <f t="shared" si="53"/>
        <v>324.86264600918992</v>
      </c>
      <c r="AD6" s="74">
        <f t="shared" si="54"/>
        <v>115.33585065415018</v>
      </c>
      <c r="AE6" s="74">
        <f t="shared" si="55"/>
        <v>115.33585065415018</v>
      </c>
      <c r="AF6" s="74">
        <f t="shared" si="56"/>
        <v>130.08349746650751</v>
      </c>
      <c r="AI6" s="128">
        <f t="shared" si="14"/>
        <v>4</v>
      </c>
      <c r="AJ6" s="74">
        <f t="shared" si="57"/>
        <v>219.17183758127743</v>
      </c>
      <c r="AK6" s="74">
        <f t="shared" si="58"/>
        <v>219.17183758127743</v>
      </c>
      <c r="AL6" s="74">
        <f t="shared" si="59"/>
        <v>131.50310254876638</v>
      </c>
      <c r="AM6" s="74">
        <f t="shared" si="60"/>
        <v>131.50310254876638</v>
      </c>
      <c r="AN6" s="85">
        <f t="shared" si="61"/>
        <v>169.10854670645978</v>
      </c>
      <c r="AQ6" s="128">
        <f t="shared" si="15"/>
        <v>4</v>
      </c>
      <c r="AR6" s="74">
        <f t="shared" si="62"/>
        <v>249.89434308399223</v>
      </c>
      <c r="AS6" s="74">
        <f t="shared" si="16"/>
        <v>249.89434308399223</v>
      </c>
      <c r="AT6" s="85">
        <f t="shared" si="17"/>
        <v>194.91758760551383</v>
      </c>
      <c r="AU6" s="74">
        <f t="shared" si="18"/>
        <v>115.33585065415018</v>
      </c>
      <c r="AV6" s="74">
        <f t="shared" si="19"/>
        <v>130.08349746650751</v>
      </c>
      <c r="AY6" s="128">
        <f t="shared" si="20"/>
        <v>4</v>
      </c>
      <c r="AZ6" s="74">
        <f t="shared" si="63"/>
        <v>249.89434308399223</v>
      </c>
      <c r="BA6" s="74">
        <f t="shared" si="64"/>
        <v>249.89434308399223</v>
      </c>
      <c r="BB6" s="74">
        <f t="shared" si="65"/>
        <v>115.33585065415018</v>
      </c>
      <c r="BC6" s="85">
        <f t="shared" si="66"/>
        <v>194.91758760551383</v>
      </c>
      <c r="BD6" s="74">
        <f t="shared" si="67"/>
        <v>130.08349746650751</v>
      </c>
      <c r="BE6" s="71"/>
      <c r="BG6" s="128">
        <f t="shared" si="68"/>
        <v>4</v>
      </c>
      <c r="BH6" s="74">
        <f t="shared" si="21"/>
        <v>249.89434308399223</v>
      </c>
      <c r="BI6" s="74">
        <f t="shared" si="22"/>
        <v>249.89434308399223</v>
      </c>
      <c r="BJ6" s="74">
        <f t="shared" si="23"/>
        <v>149.93660585039524</v>
      </c>
      <c r="BK6" s="109">
        <f t="shared" si="24"/>
        <v>149.93660585039524</v>
      </c>
      <c r="BL6" s="241">
        <f t="shared" si="25"/>
        <v>130.08349746650751</v>
      </c>
      <c r="BM6" s="241"/>
      <c r="BN6" s="235" t="s">
        <v>715</v>
      </c>
      <c r="BP6" s="43"/>
      <c r="BQ6" s="43"/>
      <c r="BR6" s="128">
        <f t="shared" si="26"/>
        <v>4</v>
      </c>
      <c r="BS6" s="379">
        <f t="shared" si="27"/>
        <v>432.82969874552282</v>
      </c>
      <c r="BT6" s="379">
        <f t="shared" si="69"/>
        <v>432.82969874552282</v>
      </c>
      <c r="BU6" s="379">
        <f t="shared" si="28"/>
        <v>259.69781924731353</v>
      </c>
      <c r="BV6" s="379">
        <f t="shared" si="29"/>
        <v>259.69781924731353</v>
      </c>
      <c r="BW6" s="380">
        <f t="shared" si="30"/>
        <v>130.08349746650751</v>
      </c>
      <c r="BX6" s="243"/>
      <c r="BY6" s="235" t="s">
        <v>715</v>
      </c>
      <c r="CA6" s="43" t="s">
        <v>405</v>
      </c>
      <c r="CB6" s="80" t="str">
        <f>职业设计!A21</f>
        <v>武器战士</v>
      </c>
      <c r="CC6" s="128">
        <f t="shared" si="70"/>
        <v>4</v>
      </c>
      <c r="CD6" s="379">
        <f t="shared" si="31"/>
        <v>684.36384350018818</v>
      </c>
      <c r="CE6" s="379">
        <f t="shared" si="71"/>
        <v>684.36384350018818</v>
      </c>
      <c r="CF6" s="379">
        <f t="shared" si="32"/>
        <v>410.61830610011265</v>
      </c>
      <c r="CG6" s="379">
        <f t="shared" si="33"/>
        <v>410.61830610011265</v>
      </c>
      <c r="CH6" s="380">
        <f t="shared" si="34"/>
        <v>130.08349746650751</v>
      </c>
      <c r="CI6" s="243"/>
      <c r="CJ6" s="235" t="s">
        <v>715</v>
      </c>
      <c r="CL6" s="43" t="s">
        <v>405</v>
      </c>
      <c r="CM6" s="80" t="str">
        <f>CB6</f>
        <v>武器战士</v>
      </c>
      <c r="CN6" s="128">
        <f t="shared" si="72"/>
        <v>4</v>
      </c>
      <c r="CO6" s="379">
        <f t="shared" si="35"/>
        <v>1368.7276870003764</v>
      </c>
      <c r="CP6" s="379">
        <f t="shared" si="73"/>
        <v>1368.7276870003764</v>
      </c>
      <c r="CQ6" s="379">
        <f t="shared" si="36"/>
        <v>821.2366122002253</v>
      </c>
      <c r="CR6" s="379">
        <f t="shared" si="37"/>
        <v>821.2366122002253</v>
      </c>
      <c r="CS6" s="380">
        <f t="shared" si="38"/>
        <v>130.08349746650751</v>
      </c>
      <c r="CT6" s="243"/>
      <c r="CU6" s="235" t="s">
        <v>715</v>
      </c>
      <c r="CW6" s="1"/>
      <c r="CX6" s="43"/>
      <c r="CY6" s="128">
        <f t="shared" si="74"/>
        <v>4</v>
      </c>
      <c r="CZ6" s="379">
        <f t="shared" si="39"/>
        <v>6121.1363016377936</v>
      </c>
      <c r="DA6" s="379">
        <f t="shared" si="75"/>
        <v>6121.1363016377936</v>
      </c>
      <c r="DB6" s="379">
        <f t="shared" si="40"/>
        <v>3672.6817809826739</v>
      </c>
      <c r="DC6" s="379">
        <f t="shared" si="41"/>
        <v>3672.6817809826739</v>
      </c>
      <c r="DD6" s="380">
        <f t="shared" si="42"/>
        <v>130.08349746650751</v>
      </c>
      <c r="DE6" s="243"/>
      <c r="DF6" s="235" t="s">
        <v>715</v>
      </c>
    </row>
    <row r="7" spans="1:116">
      <c r="A7" s="74">
        <f>天赋属性点!BH7</f>
        <v>5</v>
      </c>
      <c r="B7" s="74">
        <f>D7*职业设计!J$68/职业设计!J$84</f>
        <v>411.58102333974148</v>
      </c>
      <c r="C7" s="74">
        <f>B7*职业设计!D$13/职业设计!B$13</f>
        <v>411.58102333974148</v>
      </c>
      <c r="D7" s="74">
        <f>天赋属性点!BI7</f>
        <v>246.94861400384477</v>
      </c>
      <c r="E7" s="74">
        <f>D7*职业设计!F$13/职业设计!H$13</f>
        <v>246.94861400384477</v>
      </c>
      <c r="F7" s="74">
        <f>D7*职业设计!J$100/职业设计!J$84</f>
        <v>159.19915683838875</v>
      </c>
      <c r="G7" s="97">
        <f>天赋属性点!BP7</f>
        <v>0.15185345401216199</v>
      </c>
      <c r="H7" s="60"/>
      <c r="I7" s="74">
        <f t="shared" si="43"/>
        <v>5</v>
      </c>
      <c r="J7" s="74">
        <f t="shared" si="44"/>
        <v>426.3876821042038</v>
      </c>
      <c r="K7" s="74">
        <f t="shared" si="45"/>
        <v>426.3876821042038</v>
      </c>
      <c r="L7" s="74">
        <f t="shared" si="46"/>
        <v>255.83260926252217</v>
      </c>
      <c r="M7" s="74">
        <f t="shared" si="47"/>
        <v>255.83260926252217</v>
      </c>
      <c r="N7" s="74">
        <f t="shared" si="48"/>
        <v>170.85959702596432</v>
      </c>
      <c r="O7" s="60"/>
      <c r="P7" s="393"/>
      <c r="Q7" s="394"/>
      <c r="S7" s="128">
        <f t="shared" si="10"/>
        <v>5</v>
      </c>
      <c r="T7" s="74">
        <f t="shared" si="11"/>
        <v>261.10806344083539</v>
      </c>
      <c r="U7" s="74">
        <f t="shared" si="49"/>
        <v>261.10806344083539</v>
      </c>
      <c r="V7" s="74">
        <f t="shared" si="12"/>
        <v>156.66483806450117</v>
      </c>
      <c r="W7" s="74">
        <f t="shared" si="50"/>
        <v>156.66483806450117</v>
      </c>
      <c r="X7" s="74">
        <f t="shared" si="51"/>
        <v>136.68767762077147</v>
      </c>
      <c r="AA7" s="128">
        <f t="shared" si="13"/>
        <v>5</v>
      </c>
      <c r="AB7" s="85">
        <f t="shared" si="52"/>
        <v>339.44048247308604</v>
      </c>
      <c r="AC7" s="74">
        <f t="shared" si="53"/>
        <v>339.44048247308604</v>
      </c>
      <c r="AD7" s="74">
        <f t="shared" si="54"/>
        <v>120.51141389577012</v>
      </c>
      <c r="AE7" s="74">
        <f t="shared" si="55"/>
        <v>120.51141389577012</v>
      </c>
      <c r="AF7" s="74">
        <f t="shared" si="56"/>
        <v>136.68767762077147</v>
      </c>
      <c r="AI7" s="128">
        <f t="shared" si="14"/>
        <v>5</v>
      </c>
      <c r="AJ7" s="74">
        <f t="shared" si="57"/>
        <v>229.00692094651319</v>
      </c>
      <c r="AK7" s="74">
        <f t="shared" si="58"/>
        <v>229.00692094651319</v>
      </c>
      <c r="AL7" s="74">
        <f t="shared" si="59"/>
        <v>137.40415256790786</v>
      </c>
      <c r="AM7" s="74">
        <f t="shared" si="60"/>
        <v>137.40415256790786</v>
      </c>
      <c r="AN7" s="85">
        <f t="shared" si="61"/>
        <v>177.69398090700292</v>
      </c>
      <c r="AQ7" s="128">
        <f t="shared" si="15"/>
        <v>5</v>
      </c>
      <c r="AR7" s="74">
        <f t="shared" si="62"/>
        <v>261.10806344083539</v>
      </c>
      <c r="AS7" s="74">
        <f t="shared" si="16"/>
        <v>261.10806344083539</v>
      </c>
      <c r="AT7" s="85">
        <f t="shared" si="17"/>
        <v>203.66428948385152</v>
      </c>
      <c r="AU7" s="74">
        <f t="shared" si="18"/>
        <v>120.51141389577012</v>
      </c>
      <c r="AV7" s="74">
        <f t="shared" si="19"/>
        <v>136.68767762077147</v>
      </c>
      <c r="AY7" s="128">
        <f t="shared" si="20"/>
        <v>5</v>
      </c>
      <c r="AZ7" s="74">
        <f t="shared" si="63"/>
        <v>261.10806344083539</v>
      </c>
      <c r="BA7" s="74">
        <f t="shared" si="64"/>
        <v>261.10806344083539</v>
      </c>
      <c r="BB7" s="74">
        <f t="shared" si="65"/>
        <v>120.51141389577012</v>
      </c>
      <c r="BC7" s="85">
        <f t="shared" si="66"/>
        <v>203.66428948385152</v>
      </c>
      <c r="BD7" s="74">
        <f t="shared" si="67"/>
        <v>136.68767762077147</v>
      </c>
      <c r="BE7" s="71"/>
      <c r="BG7" s="128">
        <f t="shared" si="68"/>
        <v>5</v>
      </c>
      <c r="BH7" s="74">
        <f t="shared" si="21"/>
        <v>229.00692094651319</v>
      </c>
      <c r="BI7" s="74">
        <f t="shared" si="22"/>
        <v>229.00692094651319</v>
      </c>
      <c r="BJ7" s="74">
        <f t="shared" si="23"/>
        <v>137.40415256790786</v>
      </c>
      <c r="BK7" s="109">
        <f t="shared" si="24"/>
        <v>137.40415256790786</v>
      </c>
      <c r="BL7" s="241">
        <f t="shared" si="25"/>
        <v>177.69398090700292</v>
      </c>
      <c r="BM7" s="241"/>
      <c r="BN7" s="235" t="s">
        <v>384</v>
      </c>
      <c r="BP7" s="43"/>
      <c r="BQ7" s="43"/>
      <c r="BR7" s="128">
        <f t="shared" si="26"/>
        <v>5</v>
      </c>
      <c r="BS7" s="379">
        <f t="shared" si="27"/>
        <v>396.65162236427017</v>
      </c>
      <c r="BT7" s="379">
        <f t="shared" si="69"/>
        <v>396.65162236427017</v>
      </c>
      <c r="BU7" s="379">
        <f t="shared" si="28"/>
        <v>237.99097341856202</v>
      </c>
      <c r="BV7" s="379">
        <f t="shared" si="29"/>
        <v>237.99097341856202</v>
      </c>
      <c r="BW7" s="380">
        <f t="shared" si="30"/>
        <v>177.69398090700292</v>
      </c>
      <c r="BX7" s="243"/>
      <c r="BY7" s="235" t="s">
        <v>384</v>
      </c>
      <c r="CA7" s="43" t="s">
        <v>406</v>
      </c>
      <c r="CB7" s="80" t="str">
        <f>职业设计!A22</f>
        <v>猎人</v>
      </c>
      <c r="CC7" s="128">
        <f t="shared" si="70"/>
        <v>5</v>
      </c>
      <c r="CD7" s="379">
        <f t="shared" si="31"/>
        <v>627.16128213603804</v>
      </c>
      <c r="CE7" s="379">
        <f t="shared" si="71"/>
        <v>627.16128213603804</v>
      </c>
      <c r="CF7" s="379">
        <f t="shared" si="32"/>
        <v>376.29676928162263</v>
      </c>
      <c r="CG7" s="379">
        <f t="shared" si="33"/>
        <v>376.29676928162263</v>
      </c>
      <c r="CH7" s="380">
        <f t="shared" si="34"/>
        <v>177.69398090700292</v>
      </c>
      <c r="CI7" s="243"/>
      <c r="CJ7" s="235" t="s">
        <v>384</v>
      </c>
      <c r="CL7" s="43" t="s">
        <v>406</v>
      </c>
      <c r="CM7" s="80" t="str">
        <f>CB7</f>
        <v>猎人</v>
      </c>
      <c r="CN7" s="128">
        <f t="shared" si="72"/>
        <v>5</v>
      </c>
      <c r="CO7" s="379">
        <f t="shared" si="35"/>
        <v>1254.3225642720761</v>
      </c>
      <c r="CP7" s="379">
        <f t="shared" si="73"/>
        <v>1254.3225642720761</v>
      </c>
      <c r="CQ7" s="379">
        <f t="shared" si="36"/>
        <v>752.59353856324526</v>
      </c>
      <c r="CR7" s="379">
        <f t="shared" si="37"/>
        <v>752.59353856324526</v>
      </c>
      <c r="CS7" s="380">
        <f t="shared" si="38"/>
        <v>177.69398090700292</v>
      </c>
      <c r="CT7" s="243"/>
      <c r="CU7" s="235" t="s">
        <v>384</v>
      </c>
      <c r="CW7" s="1"/>
      <c r="CX7" s="43" t="s">
        <v>391</v>
      </c>
      <c r="CY7" s="128">
        <f t="shared" si="74"/>
        <v>5</v>
      </c>
      <c r="CZ7" s="379">
        <f t="shared" si="39"/>
        <v>5609.5010388484216</v>
      </c>
      <c r="DA7" s="379">
        <f t="shared" si="75"/>
        <v>5609.5010388484216</v>
      </c>
      <c r="DB7" s="379">
        <f t="shared" si="40"/>
        <v>3365.7006233090519</v>
      </c>
      <c r="DC7" s="379">
        <f t="shared" si="41"/>
        <v>3365.7006233090519</v>
      </c>
      <c r="DD7" s="380">
        <f t="shared" si="42"/>
        <v>177.69398090700292</v>
      </c>
      <c r="DE7" s="243"/>
      <c r="DF7" s="235" t="s">
        <v>384</v>
      </c>
    </row>
    <row r="8" spans="1:116">
      <c r="A8" s="74">
        <f>天赋属性点!BH8</f>
        <v>6</v>
      </c>
      <c r="B8" s="74">
        <f>D8*职业设计!J$68/职业设计!J$84</f>
        <v>427.46586941110115</v>
      </c>
      <c r="C8" s="74">
        <f>B8*职业设计!D$13/职业设计!B$13</f>
        <v>427.46586941110115</v>
      </c>
      <c r="D8" s="74">
        <f>天赋属性点!BI8</f>
        <v>256.47952164666054</v>
      </c>
      <c r="E8" s="74">
        <f>D8*职业设计!F$13/职业设计!H$13</f>
        <v>256.47952164666054</v>
      </c>
      <c r="F8" s="74">
        <f>D8*职业设计!J$100/职业设计!J$84</f>
        <v>165.34340051742882</v>
      </c>
      <c r="G8" s="97">
        <f>天赋属性点!BP8</f>
        <v>0.17545260421217687</v>
      </c>
      <c r="H8" s="60"/>
      <c r="I8" s="74">
        <f t="shared" si="43"/>
        <v>6</v>
      </c>
      <c r="J8" s="74">
        <f t="shared" si="44"/>
        <v>445.09500985982527</v>
      </c>
      <c r="K8" s="74">
        <f t="shared" si="45"/>
        <v>445.09500985982527</v>
      </c>
      <c r="L8" s="74">
        <f t="shared" si="46"/>
        <v>267.05700591589499</v>
      </c>
      <c r="M8" s="74">
        <f t="shared" si="47"/>
        <v>267.05700591589499</v>
      </c>
      <c r="N8" s="74">
        <f t="shared" si="48"/>
        <v>179.2624907903903</v>
      </c>
      <c r="O8" s="60"/>
      <c r="P8" s="382" t="s">
        <v>389</v>
      </c>
      <c r="Q8" s="382"/>
      <c r="S8" s="128">
        <f t="shared" si="10"/>
        <v>6</v>
      </c>
      <c r="T8" s="74">
        <f t="shared" si="11"/>
        <v>272.56391530390488</v>
      </c>
      <c r="U8" s="74">
        <f t="shared" si="49"/>
        <v>272.56391530390488</v>
      </c>
      <c r="V8" s="74">
        <f t="shared" si="12"/>
        <v>163.53834918234281</v>
      </c>
      <c r="W8" s="74">
        <f t="shared" si="50"/>
        <v>163.53834918234281</v>
      </c>
      <c r="X8" s="74">
        <f t="shared" si="51"/>
        <v>143.40999263231225</v>
      </c>
      <c r="AA8" s="128">
        <f t="shared" si="13"/>
        <v>6</v>
      </c>
      <c r="AB8" s="85">
        <f t="shared" si="52"/>
        <v>354.33308989507634</v>
      </c>
      <c r="AC8" s="74">
        <f t="shared" si="53"/>
        <v>354.33308989507634</v>
      </c>
      <c r="AD8" s="74">
        <f t="shared" si="54"/>
        <v>125.7987301402637</v>
      </c>
      <c r="AE8" s="74">
        <f t="shared" si="55"/>
        <v>125.7987301402637</v>
      </c>
      <c r="AF8" s="74">
        <f t="shared" si="56"/>
        <v>143.40999263231225</v>
      </c>
      <c r="AI8" s="128">
        <f t="shared" si="14"/>
        <v>6</v>
      </c>
      <c r="AJ8" s="74">
        <f t="shared" si="57"/>
        <v>239.05436769101166</v>
      </c>
      <c r="AK8" s="74">
        <f t="shared" si="58"/>
        <v>239.05436769101166</v>
      </c>
      <c r="AL8" s="74">
        <f t="shared" si="59"/>
        <v>143.43262061460689</v>
      </c>
      <c r="AM8" s="74">
        <f t="shared" si="60"/>
        <v>143.43262061460689</v>
      </c>
      <c r="AN8" s="85">
        <f t="shared" si="61"/>
        <v>186.43299042200593</v>
      </c>
      <c r="AQ8" s="128">
        <f t="shared" si="15"/>
        <v>6</v>
      </c>
      <c r="AR8" s="74">
        <f t="shared" si="62"/>
        <v>272.56391530390488</v>
      </c>
      <c r="AS8" s="74">
        <f t="shared" si="16"/>
        <v>272.56391530390488</v>
      </c>
      <c r="AT8" s="85">
        <f t="shared" si="17"/>
        <v>212.59985393704565</v>
      </c>
      <c r="AU8" s="74">
        <f t="shared" si="18"/>
        <v>125.7987301402637</v>
      </c>
      <c r="AV8" s="74">
        <f t="shared" si="19"/>
        <v>143.40999263231225</v>
      </c>
      <c r="AY8" s="128">
        <f t="shared" si="20"/>
        <v>6</v>
      </c>
      <c r="AZ8" s="74">
        <f t="shared" si="63"/>
        <v>272.56391530390488</v>
      </c>
      <c r="BA8" s="74">
        <f t="shared" si="64"/>
        <v>272.56391530390488</v>
      </c>
      <c r="BB8" s="74">
        <f t="shared" si="65"/>
        <v>125.7987301402637</v>
      </c>
      <c r="BC8" s="85">
        <f t="shared" si="66"/>
        <v>212.59985393704565</v>
      </c>
      <c r="BD8" s="74">
        <f t="shared" si="67"/>
        <v>143.40999263231225</v>
      </c>
      <c r="BE8" s="71"/>
      <c r="BG8" s="128">
        <f t="shared" si="68"/>
        <v>6</v>
      </c>
      <c r="BH8" s="74">
        <f t="shared" si="21"/>
        <v>272.56391530390488</v>
      </c>
      <c r="BI8" s="74">
        <f t="shared" si="22"/>
        <v>272.56391530390488</v>
      </c>
      <c r="BJ8" s="74">
        <f t="shared" si="23"/>
        <v>125.7987301402637</v>
      </c>
      <c r="BK8" s="109">
        <f t="shared" si="24"/>
        <v>212.59985393704565</v>
      </c>
      <c r="BL8" s="241">
        <f t="shared" si="25"/>
        <v>143.40999263231225</v>
      </c>
      <c r="BM8" s="241"/>
      <c r="BN8" s="235" t="s">
        <v>386</v>
      </c>
      <c r="BP8" s="43"/>
      <c r="BQ8" s="43"/>
      <c r="BR8" s="128">
        <f t="shared" si="26"/>
        <v>6</v>
      </c>
      <c r="BS8" s="379">
        <f t="shared" si="27"/>
        <v>472.09454961626346</v>
      </c>
      <c r="BT8" s="379">
        <f t="shared" si="69"/>
        <v>472.09454961626346</v>
      </c>
      <c r="BU8" s="379">
        <f t="shared" si="28"/>
        <v>217.889792130583</v>
      </c>
      <c r="BV8" s="379">
        <f t="shared" si="29"/>
        <v>368.23374870068528</v>
      </c>
      <c r="BW8" s="380">
        <f t="shared" si="30"/>
        <v>143.40999263231225</v>
      </c>
      <c r="BX8" s="243"/>
      <c r="BY8" s="235" t="s">
        <v>386</v>
      </c>
      <c r="CA8" s="43"/>
      <c r="CB8" s="43"/>
      <c r="CC8" s="128">
        <f t="shared" si="70"/>
        <v>6</v>
      </c>
      <c r="CD8" s="379">
        <f t="shared" si="31"/>
        <v>746.44702386938138</v>
      </c>
      <c r="CE8" s="379">
        <f t="shared" si="71"/>
        <v>746.44702386938138</v>
      </c>
      <c r="CF8" s="379">
        <f t="shared" si="32"/>
        <v>344.51401101663731</v>
      </c>
      <c r="CG8" s="379">
        <f t="shared" si="33"/>
        <v>582.22867861811699</v>
      </c>
      <c r="CH8" s="380">
        <f t="shared" si="34"/>
        <v>143.40999263231225</v>
      </c>
      <c r="CI8" s="243"/>
      <c r="CJ8" s="235" t="s">
        <v>386</v>
      </c>
      <c r="CL8" s="43"/>
      <c r="CM8" s="43"/>
      <c r="CN8" s="128">
        <f t="shared" si="72"/>
        <v>6</v>
      </c>
      <c r="CO8" s="379">
        <f t="shared" si="35"/>
        <v>1492.8940477387628</v>
      </c>
      <c r="CP8" s="379">
        <f t="shared" si="73"/>
        <v>1492.8940477387628</v>
      </c>
      <c r="CQ8" s="379">
        <f t="shared" si="36"/>
        <v>689.02802203327462</v>
      </c>
      <c r="CR8" s="379">
        <f t="shared" si="37"/>
        <v>1164.457357236234</v>
      </c>
      <c r="CS8" s="380">
        <f t="shared" si="38"/>
        <v>143.40999263231225</v>
      </c>
      <c r="CT8" s="243"/>
      <c r="CU8" s="235" t="s">
        <v>386</v>
      </c>
      <c r="CW8" s="1"/>
      <c r="CX8" s="78">
        <v>300</v>
      </c>
      <c r="CY8" s="128">
        <f t="shared" si="74"/>
        <v>6</v>
      </c>
      <c r="CZ8" s="379">
        <f t="shared" si="39"/>
        <v>6676.4251478973792</v>
      </c>
      <c r="DA8" s="379">
        <f t="shared" si="75"/>
        <v>6676.4251478973792</v>
      </c>
      <c r="DB8" s="379">
        <f t="shared" si="40"/>
        <v>3081.4269913372495</v>
      </c>
      <c r="DC8" s="379">
        <f t="shared" si="41"/>
        <v>5207.6116153599514</v>
      </c>
      <c r="DD8" s="380">
        <f t="shared" si="42"/>
        <v>143.40999263231225</v>
      </c>
      <c r="DE8" s="243"/>
      <c r="DF8" s="235" t="s">
        <v>386</v>
      </c>
    </row>
    <row r="9" spans="1:116">
      <c r="A9" s="74">
        <f>天赋属性点!BH9</f>
        <v>7</v>
      </c>
      <c r="B9" s="74">
        <f>D9*职业设计!J$68/职业设计!J$84</f>
        <v>443.35071548246088</v>
      </c>
      <c r="C9" s="74">
        <f>B9*职业设计!D$13/职业设计!B$13</f>
        <v>443.35071548246088</v>
      </c>
      <c r="D9" s="74">
        <f>天赋属性点!BI9</f>
        <v>266.01042928947641</v>
      </c>
      <c r="E9" s="74">
        <f>D9*职业设计!F$13/职业设计!H$13</f>
        <v>266.01042928947641</v>
      </c>
      <c r="F9" s="74">
        <f>D9*职业设计!J$100/职业设计!J$84</f>
        <v>171.48764419646895</v>
      </c>
      <c r="G9" s="97">
        <f>天赋属性点!BP9</f>
        <v>0.19736068296355674</v>
      </c>
      <c r="H9" s="60"/>
      <c r="I9" s="74">
        <f t="shared" si="43"/>
        <v>7</v>
      </c>
      <c r="J9" s="74">
        <f t="shared" si="44"/>
        <v>463.77107866782404</v>
      </c>
      <c r="K9" s="74">
        <f t="shared" si="45"/>
        <v>463.77107866782404</v>
      </c>
      <c r="L9" s="74">
        <f t="shared" si="46"/>
        <v>278.26264720069429</v>
      </c>
      <c r="M9" s="74">
        <f t="shared" si="47"/>
        <v>278.26264720069429</v>
      </c>
      <c r="N9" s="74">
        <f t="shared" si="48"/>
        <v>187.64860102620111</v>
      </c>
      <c r="O9" s="60"/>
      <c r="P9" s="211">
        <f>职业设计!K108*职业设计!K107</f>
        <v>16</v>
      </c>
      <c r="Q9" s="110"/>
      <c r="S9" s="128">
        <f t="shared" si="10"/>
        <v>7</v>
      </c>
      <c r="T9" s="74">
        <f t="shared" si="11"/>
        <v>284.00062504908129</v>
      </c>
      <c r="U9" s="74">
        <f t="shared" si="49"/>
        <v>284.00062504908129</v>
      </c>
      <c r="V9" s="74">
        <f t="shared" si="12"/>
        <v>170.4003750294487</v>
      </c>
      <c r="W9" s="74">
        <f t="shared" si="50"/>
        <v>170.4003750294487</v>
      </c>
      <c r="X9" s="74">
        <f t="shared" si="51"/>
        <v>150.1188808209609</v>
      </c>
      <c r="AA9" s="128">
        <f t="shared" si="13"/>
        <v>7</v>
      </c>
      <c r="AB9" s="85">
        <f t="shared" si="52"/>
        <v>369.2008125638057</v>
      </c>
      <c r="AC9" s="74">
        <f t="shared" si="53"/>
        <v>369.2008125638057</v>
      </c>
      <c r="AD9" s="74">
        <f t="shared" si="54"/>
        <v>131.07721156111438</v>
      </c>
      <c r="AE9" s="74">
        <f t="shared" si="55"/>
        <v>131.07721156111438</v>
      </c>
      <c r="AF9" s="74">
        <f t="shared" si="56"/>
        <v>150.1188808209609</v>
      </c>
      <c r="AI9" s="128">
        <f t="shared" si="14"/>
        <v>7</v>
      </c>
      <c r="AJ9" s="74">
        <f t="shared" si="57"/>
        <v>249.08502568750549</v>
      </c>
      <c r="AK9" s="74">
        <f t="shared" si="58"/>
        <v>249.08502568750549</v>
      </c>
      <c r="AL9" s="74">
        <f t="shared" si="59"/>
        <v>149.45101541250321</v>
      </c>
      <c r="AM9" s="74">
        <f t="shared" si="60"/>
        <v>149.45101541250321</v>
      </c>
      <c r="AN9" s="85">
        <f t="shared" si="61"/>
        <v>195.15454506724916</v>
      </c>
      <c r="AQ9" s="128">
        <f t="shared" si="15"/>
        <v>7</v>
      </c>
      <c r="AR9" s="74">
        <f t="shared" si="62"/>
        <v>284.00062504908129</v>
      </c>
      <c r="AS9" s="74">
        <f t="shared" si="16"/>
        <v>284.00062504908129</v>
      </c>
      <c r="AT9" s="85">
        <f t="shared" si="17"/>
        <v>221.52048753828331</v>
      </c>
      <c r="AU9" s="74">
        <f t="shared" si="18"/>
        <v>131.07721156111438</v>
      </c>
      <c r="AV9" s="74">
        <f t="shared" si="19"/>
        <v>150.1188808209609</v>
      </c>
      <c r="AY9" s="128">
        <f t="shared" si="20"/>
        <v>7</v>
      </c>
      <c r="AZ9" s="74">
        <f t="shared" si="63"/>
        <v>284.00062504908129</v>
      </c>
      <c r="BA9" s="74">
        <f t="shared" si="64"/>
        <v>284.00062504908129</v>
      </c>
      <c r="BB9" s="74">
        <f t="shared" si="65"/>
        <v>131.07721156111438</v>
      </c>
      <c r="BC9" s="85">
        <f t="shared" si="66"/>
        <v>221.52048753828331</v>
      </c>
      <c r="BD9" s="74">
        <f t="shared" si="67"/>
        <v>150.1188808209609</v>
      </c>
      <c r="BE9" s="71"/>
      <c r="BG9" s="128">
        <f t="shared" si="68"/>
        <v>7</v>
      </c>
      <c r="BH9" s="74">
        <f t="shared" si="21"/>
        <v>284.00062504908129</v>
      </c>
      <c r="BI9" s="74">
        <f t="shared" si="22"/>
        <v>284.00062504908129</v>
      </c>
      <c r="BJ9" s="74">
        <f t="shared" si="23"/>
        <v>221.52048753828331</v>
      </c>
      <c r="BK9" s="109">
        <f t="shared" si="24"/>
        <v>131.07721156111438</v>
      </c>
      <c r="BL9" s="241">
        <f t="shared" si="25"/>
        <v>150.1188808209609</v>
      </c>
      <c r="BM9" s="241"/>
      <c r="BN9" s="235" t="s">
        <v>385</v>
      </c>
      <c r="BP9" s="43"/>
      <c r="BQ9" s="6" t="s">
        <v>391</v>
      </c>
      <c r="BR9" s="128">
        <f t="shared" si="26"/>
        <v>7</v>
      </c>
      <c r="BS9" s="379">
        <f t="shared" si="27"/>
        <v>491.90351196632713</v>
      </c>
      <c r="BT9" s="379">
        <f t="shared" si="69"/>
        <v>491.90351196632713</v>
      </c>
      <c r="BU9" s="379">
        <f t="shared" si="28"/>
        <v>383.68473933373497</v>
      </c>
      <c r="BV9" s="379">
        <f t="shared" si="29"/>
        <v>227.03239013830472</v>
      </c>
      <c r="BW9" s="380">
        <f t="shared" si="30"/>
        <v>150.1188808209609</v>
      </c>
      <c r="BX9" s="243"/>
      <c r="BY9" s="235" t="s">
        <v>385</v>
      </c>
      <c r="CA9" s="43"/>
      <c r="CB9" s="43" t="s">
        <v>391</v>
      </c>
      <c r="CC9" s="128">
        <f t="shared" si="70"/>
        <v>7</v>
      </c>
      <c r="CD9" s="379">
        <f t="shared" si="31"/>
        <v>777.76774342474278</v>
      </c>
      <c r="CE9" s="379">
        <f t="shared" si="71"/>
        <v>777.76774342474278</v>
      </c>
      <c r="CF9" s="379">
        <f t="shared" si="32"/>
        <v>606.65883987129905</v>
      </c>
      <c r="CG9" s="379">
        <f t="shared" si="33"/>
        <v>358.96972773449647</v>
      </c>
      <c r="CH9" s="380">
        <f t="shared" si="34"/>
        <v>150.1188808209609</v>
      </c>
      <c r="CI9" s="243"/>
      <c r="CJ9" s="235" t="s">
        <v>385</v>
      </c>
      <c r="CL9" s="43"/>
      <c r="CM9" s="43" t="s">
        <v>391</v>
      </c>
      <c r="CN9" s="128">
        <f t="shared" si="72"/>
        <v>7</v>
      </c>
      <c r="CO9" s="379">
        <f t="shared" si="35"/>
        <v>1555.5354868494856</v>
      </c>
      <c r="CP9" s="379">
        <f t="shared" si="73"/>
        <v>1555.5354868494856</v>
      </c>
      <c r="CQ9" s="379">
        <f t="shared" si="36"/>
        <v>1213.3176797425981</v>
      </c>
      <c r="CR9" s="379">
        <f t="shared" si="37"/>
        <v>717.93945546899295</v>
      </c>
      <c r="CS9" s="380">
        <f t="shared" si="38"/>
        <v>150.1188808209609</v>
      </c>
      <c r="CT9" s="243"/>
      <c r="CU9" s="235" t="s">
        <v>385</v>
      </c>
      <c r="CW9" s="1"/>
      <c r="CX9" s="43"/>
      <c r="CY9" s="128">
        <f t="shared" si="74"/>
        <v>7</v>
      </c>
      <c r="CZ9" s="379">
        <f t="shared" si="39"/>
        <v>6956.5661800173593</v>
      </c>
      <c r="DA9" s="379">
        <f t="shared" si="75"/>
        <v>6956.5661800173593</v>
      </c>
      <c r="DB9" s="379">
        <f t="shared" si="40"/>
        <v>5426.121620413538</v>
      </c>
      <c r="DC9" s="379">
        <f t="shared" si="41"/>
        <v>3210.7228523157028</v>
      </c>
      <c r="DD9" s="380">
        <f t="shared" si="42"/>
        <v>150.1188808209609</v>
      </c>
      <c r="DE9" s="243"/>
      <c r="DF9" s="235" t="s">
        <v>385</v>
      </c>
    </row>
    <row r="10" spans="1:116">
      <c r="A10" s="74">
        <f>天赋属性点!BH10</f>
        <v>8</v>
      </c>
      <c r="B10" s="74">
        <f>D10*职业设计!J$68/职业设计!J$84</f>
        <v>459.6875759447264</v>
      </c>
      <c r="C10" s="74">
        <f>B10*职业设计!D$13/职业设计!B$13</f>
        <v>459.6875759447264</v>
      </c>
      <c r="D10" s="74">
        <f>天赋属性点!BI10</f>
        <v>275.81254556683569</v>
      </c>
      <c r="E10" s="74">
        <f>D10*职业设计!F$13/职业设计!H$13</f>
        <v>275.81254556683569</v>
      </c>
      <c r="F10" s="74">
        <f>D10*职业设计!J$100/职业设计!J$84</f>
        <v>177.8067266212974</v>
      </c>
      <c r="G10" s="97">
        <f>天赋属性点!BP10</f>
        <v>0.21753905311555383</v>
      </c>
      <c r="H10" s="60"/>
      <c r="I10" s="74">
        <f t="shared" si="43"/>
        <v>8</v>
      </c>
      <c r="J10" s="74">
        <f t="shared" si="44"/>
        <v>482.87363250188855</v>
      </c>
      <c r="K10" s="74">
        <f t="shared" si="45"/>
        <v>482.87363250188855</v>
      </c>
      <c r="L10" s="74">
        <f t="shared" si="46"/>
        <v>289.72417950113299</v>
      </c>
      <c r="M10" s="74">
        <f t="shared" si="47"/>
        <v>289.72417950113299</v>
      </c>
      <c r="N10" s="74">
        <f t="shared" si="48"/>
        <v>196.19576874133372</v>
      </c>
      <c r="O10" s="60"/>
      <c r="P10" s="393"/>
      <c r="Q10" s="394"/>
      <c r="S10" s="128">
        <f t="shared" si="10"/>
        <v>8</v>
      </c>
      <c r="T10" s="74">
        <f t="shared" si="11"/>
        <v>295.69850246845743</v>
      </c>
      <c r="U10" s="74">
        <f t="shared" si="49"/>
        <v>295.69850246845743</v>
      </c>
      <c r="V10" s="74">
        <f t="shared" si="12"/>
        <v>177.41910148107439</v>
      </c>
      <c r="W10" s="74">
        <f t="shared" si="50"/>
        <v>177.41910148107439</v>
      </c>
      <c r="X10" s="74">
        <f t="shared" si="51"/>
        <v>156.95661499306698</v>
      </c>
      <c r="AA10" s="128">
        <f t="shared" si="13"/>
        <v>8</v>
      </c>
      <c r="AB10" s="85">
        <f t="shared" si="52"/>
        <v>384.40805320899466</v>
      </c>
      <c r="AC10" s="74">
        <f t="shared" si="53"/>
        <v>384.40805320899466</v>
      </c>
      <c r="AD10" s="74">
        <f t="shared" si="54"/>
        <v>136.47623190851877</v>
      </c>
      <c r="AE10" s="74">
        <f t="shared" si="55"/>
        <v>136.47623190851877</v>
      </c>
      <c r="AF10" s="74">
        <f t="shared" si="56"/>
        <v>156.95661499306698</v>
      </c>
      <c r="AI10" s="128">
        <f t="shared" si="14"/>
        <v>8</v>
      </c>
      <c r="AJ10" s="74">
        <f t="shared" si="57"/>
        <v>259.34474288703996</v>
      </c>
      <c r="AK10" s="74">
        <f t="shared" si="58"/>
        <v>259.34474288703996</v>
      </c>
      <c r="AL10" s="74">
        <f t="shared" si="59"/>
        <v>155.60684573222392</v>
      </c>
      <c r="AM10" s="74">
        <f t="shared" si="60"/>
        <v>155.60684573222392</v>
      </c>
      <c r="AN10" s="85">
        <f t="shared" si="61"/>
        <v>204.04359949098708</v>
      </c>
      <c r="AQ10" s="128">
        <f t="shared" si="15"/>
        <v>8</v>
      </c>
      <c r="AR10" s="74">
        <f t="shared" si="62"/>
        <v>295.69850246845743</v>
      </c>
      <c r="AS10" s="74">
        <f t="shared" si="16"/>
        <v>295.69850246845743</v>
      </c>
      <c r="AT10" s="85">
        <f t="shared" si="17"/>
        <v>230.64483192539672</v>
      </c>
      <c r="AU10" s="74">
        <f t="shared" si="18"/>
        <v>136.47623190851877</v>
      </c>
      <c r="AV10" s="74">
        <f t="shared" si="19"/>
        <v>156.95661499306698</v>
      </c>
      <c r="AY10" s="128">
        <f t="shared" si="20"/>
        <v>8</v>
      </c>
      <c r="AZ10" s="74">
        <f t="shared" si="63"/>
        <v>295.69850246845743</v>
      </c>
      <c r="BA10" s="74">
        <f t="shared" si="64"/>
        <v>295.69850246845743</v>
      </c>
      <c r="BB10" s="74">
        <f t="shared" si="65"/>
        <v>136.47623190851877</v>
      </c>
      <c r="BC10" s="85">
        <f t="shared" si="66"/>
        <v>230.64483192539672</v>
      </c>
      <c r="BD10" s="74">
        <f t="shared" si="67"/>
        <v>156.95661499306698</v>
      </c>
      <c r="BE10" s="71"/>
      <c r="BG10" s="128">
        <f t="shared" si="68"/>
        <v>8</v>
      </c>
      <c r="BH10" s="74">
        <f t="shared" si="21"/>
        <v>259.34474288703996</v>
      </c>
      <c r="BI10" s="74">
        <f t="shared" si="22"/>
        <v>259.34474288703996</v>
      </c>
      <c r="BJ10" s="74">
        <f t="shared" si="23"/>
        <v>155.60684573222392</v>
      </c>
      <c r="BK10" s="109">
        <f t="shared" si="24"/>
        <v>155.60684573222392</v>
      </c>
      <c r="BL10" s="241">
        <f t="shared" si="25"/>
        <v>204.04359949098708</v>
      </c>
      <c r="BM10" s="241"/>
      <c r="BN10" s="235" t="s">
        <v>384</v>
      </c>
      <c r="BP10" s="43"/>
      <c r="BQ10" s="78">
        <v>30</v>
      </c>
      <c r="BR10" s="128">
        <f t="shared" si="26"/>
        <v>8</v>
      </c>
      <c r="BS10" s="379">
        <f t="shared" si="27"/>
        <v>449.19827135624035</v>
      </c>
      <c r="BT10" s="379">
        <f t="shared" si="69"/>
        <v>449.19827135624035</v>
      </c>
      <c r="BU10" s="379">
        <f t="shared" si="28"/>
        <v>269.51896281374411</v>
      </c>
      <c r="BV10" s="379">
        <f t="shared" si="29"/>
        <v>269.51896281374411</v>
      </c>
      <c r="BW10" s="380">
        <f t="shared" si="30"/>
        <v>204.04359949098708</v>
      </c>
      <c r="BX10" s="243"/>
      <c r="BY10" s="235" t="s">
        <v>384</v>
      </c>
      <c r="CA10" s="43"/>
      <c r="CB10" s="78">
        <v>30</v>
      </c>
      <c r="CC10" s="128">
        <f t="shared" si="70"/>
        <v>8</v>
      </c>
      <c r="CD10" s="379">
        <f t="shared" si="31"/>
        <v>710.24482924804636</v>
      </c>
      <c r="CE10" s="379">
        <f t="shared" si="71"/>
        <v>710.24482924804636</v>
      </c>
      <c r="CF10" s="379">
        <f t="shared" si="32"/>
        <v>426.14689754882761</v>
      </c>
      <c r="CG10" s="379">
        <f t="shared" si="33"/>
        <v>426.14689754882761</v>
      </c>
      <c r="CH10" s="380">
        <f t="shared" si="34"/>
        <v>204.04359949098708</v>
      </c>
      <c r="CI10" s="243"/>
      <c r="CJ10" s="235" t="s">
        <v>384</v>
      </c>
      <c r="CL10" s="43"/>
      <c r="CM10" s="78">
        <v>120</v>
      </c>
      <c r="CN10" s="128">
        <f t="shared" si="72"/>
        <v>8</v>
      </c>
      <c r="CO10" s="379">
        <f t="shared" si="35"/>
        <v>1420.4896584960927</v>
      </c>
      <c r="CP10" s="379">
        <f t="shared" si="73"/>
        <v>1420.4896584960927</v>
      </c>
      <c r="CQ10" s="379">
        <f t="shared" si="36"/>
        <v>852.29379509765522</v>
      </c>
      <c r="CR10" s="379">
        <f t="shared" si="37"/>
        <v>852.29379509765522</v>
      </c>
      <c r="CS10" s="380">
        <f t="shared" si="38"/>
        <v>204.04359949098708</v>
      </c>
      <c r="CT10" s="243"/>
      <c r="CU10" s="235" t="s">
        <v>384</v>
      </c>
      <c r="CW10" s="1"/>
      <c r="CX10" s="344">
        <f>CX4/5*4*CX8/P9</f>
        <v>600</v>
      </c>
      <c r="CY10" s="128">
        <f t="shared" si="74"/>
        <v>8</v>
      </c>
      <c r="CZ10" s="379">
        <f t="shared" si="39"/>
        <v>6352.6228754654494</v>
      </c>
      <c r="DA10" s="379">
        <f t="shared" si="75"/>
        <v>6352.6228754654494</v>
      </c>
      <c r="DB10" s="379">
        <f t="shared" si="40"/>
        <v>3811.5737252792683</v>
      </c>
      <c r="DC10" s="379">
        <f t="shared" si="41"/>
        <v>3811.5737252792683</v>
      </c>
      <c r="DD10" s="380">
        <f t="shared" si="42"/>
        <v>204.04359949098708</v>
      </c>
      <c r="DE10" s="243"/>
      <c r="DF10" s="235" t="s">
        <v>384</v>
      </c>
    </row>
    <row r="11" spans="1:116">
      <c r="A11" s="74">
        <f>天赋属性点!BH11</f>
        <v>9</v>
      </c>
      <c r="B11" s="74">
        <f>D11*职业设计!J$68/职业设计!J$84</f>
        <v>476.02443640699187</v>
      </c>
      <c r="C11" s="74">
        <f>B11*职业设计!D$13/职业设计!B$13</f>
        <v>476.02443640699187</v>
      </c>
      <c r="D11" s="74">
        <f>天赋属性点!BI11</f>
        <v>285.61466184419498</v>
      </c>
      <c r="E11" s="74">
        <f>D11*职业设计!F$13/职业设计!H$13</f>
        <v>285.61466184419498</v>
      </c>
      <c r="F11" s="74">
        <f>D11*职业设计!J$100/职业设计!J$84</f>
        <v>184.12580904612585</v>
      </c>
      <c r="G11" s="97">
        <f>天赋属性点!BP11</f>
        <v>0.23633240522092575</v>
      </c>
      <c r="H11" s="60"/>
      <c r="I11" s="74">
        <f t="shared" si="43"/>
        <v>9</v>
      </c>
      <c r="J11" s="74">
        <f t="shared" si="44"/>
        <v>501.95300746805543</v>
      </c>
      <c r="K11" s="74">
        <f t="shared" si="45"/>
        <v>501.95300746805543</v>
      </c>
      <c r="L11" s="74">
        <f t="shared" si="46"/>
        <v>301.17180448083309</v>
      </c>
      <c r="M11" s="74">
        <f t="shared" si="47"/>
        <v>301.17180448083309</v>
      </c>
      <c r="N11" s="74">
        <f t="shared" si="48"/>
        <v>204.73038089727746</v>
      </c>
      <c r="O11" s="60"/>
      <c r="P11" s="382" t="s">
        <v>713</v>
      </c>
      <c r="Q11" s="382"/>
      <c r="S11" s="128">
        <f t="shared" si="10"/>
        <v>9</v>
      </c>
      <c r="T11" s="74">
        <f t="shared" si="11"/>
        <v>307.38218578804242</v>
      </c>
      <c r="U11" s="74">
        <f t="shared" si="49"/>
        <v>307.38218578804242</v>
      </c>
      <c r="V11" s="74">
        <f t="shared" si="12"/>
        <v>184.42931147282533</v>
      </c>
      <c r="W11" s="74">
        <f t="shared" si="50"/>
        <v>184.42931147282533</v>
      </c>
      <c r="X11" s="74">
        <f t="shared" si="51"/>
        <v>163.78430471782198</v>
      </c>
      <c r="AA11" s="128">
        <f t="shared" si="13"/>
        <v>9</v>
      </c>
      <c r="AB11" s="85">
        <f t="shared" si="52"/>
        <v>399.59684152445516</v>
      </c>
      <c r="AC11" s="74">
        <f t="shared" si="53"/>
        <v>399.59684152445516</v>
      </c>
      <c r="AD11" s="74">
        <f t="shared" si="54"/>
        <v>141.86870113294256</v>
      </c>
      <c r="AE11" s="74">
        <f t="shared" si="55"/>
        <v>141.86870113294256</v>
      </c>
      <c r="AF11" s="74">
        <f t="shared" si="56"/>
        <v>163.78430471782198</v>
      </c>
      <c r="AI11" s="128">
        <f t="shared" si="14"/>
        <v>9</v>
      </c>
      <c r="AJ11" s="74">
        <f t="shared" si="57"/>
        <v>269.59201103752571</v>
      </c>
      <c r="AK11" s="74">
        <f t="shared" si="58"/>
        <v>269.59201103752571</v>
      </c>
      <c r="AL11" s="74">
        <f t="shared" si="59"/>
        <v>161.75520662251535</v>
      </c>
      <c r="AM11" s="74">
        <f t="shared" si="60"/>
        <v>161.75520662251535</v>
      </c>
      <c r="AN11" s="85">
        <f t="shared" si="61"/>
        <v>212.9195961331686</v>
      </c>
      <c r="AQ11" s="128">
        <f t="shared" si="15"/>
        <v>9</v>
      </c>
      <c r="AR11" s="74">
        <f t="shared" si="62"/>
        <v>307.38218578804242</v>
      </c>
      <c r="AS11" s="74">
        <f t="shared" si="16"/>
        <v>307.38218578804242</v>
      </c>
      <c r="AT11" s="85">
        <f t="shared" si="17"/>
        <v>239.75810491467294</v>
      </c>
      <c r="AU11" s="74">
        <f t="shared" si="18"/>
        <v>141.86870113294256</v>
      </c>
      <c r="AV11" s="74">
        <f t="shared" si="19"/>
        <v>163.78430471782198</v>
      </c>
      <c r="AY11" s="128">
        <f t="shared" si="20"/>
        <v>9</v>
      </c>
      <c r="AZ11" s="74">
        <f t="shared" si="63"/>
        <v>307.38218578804242</v>
      </c>
      <c r="BA11" s="74">
        <f t="shared" si="64"/>
        <v>307.38218578804242</v>
      </c>
      <c r="BB11" s="74">
        <f t="shared" si="65"/>
        <v>141.86870113294256</v>
      </c>
      <c r="BC11" s="85">
        <f t="shared" si="66"/>
        <v>239.75810491467294</v>
      </c>
      <c r="BD11" s="74">
        <f t="shared" si="67"/>
        <v>163.78430471782198</v>
      </c>
      <c r="BE11" s="71"/>
      <c r="BG11" s="128">
        <f t="shared" si="68"/>
        <v>9</v>
      </c>
      <c r="BH11" s="74">
        <f t="shared" si="21"/>
        <v>307.38218578804242</v>
      </c>
      <c r="BI11" s="74">
        <f t="shared" si="22"/>
        <v>307.38218578804242</v>
      </c>
      <c r="BJ11" s="74">
        <f t="shared" si="23"/>
        <v>239.75810491467294</v>
      </c>
      <c r="BK11" s="109">
        <f t="shared" si="24"/>
        <v>141.86870113294256</v>
      </c>
      <c r="BL11" s="241">
        <f t="shared" si="25"/>
        <v>163.78430471782198</v>
      </c>
      <c r="BM11" s="241"/>
      <c r="BN11" s="235" t="s">
        <v>385</v>
      </c>
      <c r="BP11" s="43"/>
      <c r="BQ11" s="43"/>
      <c r="BR11" s="128">
        <f t="shared" si="26"/>
        <v>9</v>
      </c>
      <c r="BS11" s="379">
        <f t="shared" si="27"/>
        <v>532.40156312646548</v>
      </c>
      <c r="BT11" s="379">
        <f t="shared" si="69"/>
        <v>532.40156312646548</v>
      </c>
      <c r="BU11" s="379">
        <f t="shared" si="28"/>
        <v>415.27321923864287</v>
      </c>
      <c r="BV11" s="379">
        <f t="shared" si="29"/>
        <v>245.72379836606083</v>
      </c>
      <c r="BW11" s="380">
        <f t="shared" si="30"/>
        <v>163.78430471782198</v>
      </c>
      <c r="BX11" s="243"/>
      <c r="BY11" s="235" t="s">
        <v>385</v>
      </c>
      <c r="CA11" s="43"/>
      <c r="CB11" s="43"/>
      <c r="CC11" s="128">
        <f t="shared" si="70"/>
        <v>9</v>
      </c>
      <c r="CD11" s="379">
        <f t="shared" si="31"/>
        <v>1094.3410200538058</v>
      </c>
      <c r="CE11" s="379">
        <f t="shared" si="71"/>
        <v>1094.3410200538058</v>
      </c>
      <c r="CF11" s="379">
        <f t="shared" si="32"/>
        <v>388.52343907235678</v>
      </c>
      <c r="CG11" s="379">
        <f t="shared" si="33"/>
        <v>388.52343907235678</v>
      </c>
      <c r="CH11" s="380">
        <f t="shared" si="34"/>
        <v>163.78430471782198</v>
      </c>
      <c r="CI11" s="243"/>
      <c r="CJ11" s="235" t="s">
        <v>845</v>
      </c>
      <c r="CL11" s="43"/>
      <c r="CM11" s="43"/>
      <c r="CN11" s="128">
        <f t="shared" si="72"/>
        <v>9</v>
      </c>
      <c r="CO11" s="379">
        <f t="shared" si="35"/>
        <v>1683.6015693135473</v>
      </c>
      <c r="CP11" s="379">
        <f t="shared" si="73"/>
        <v>1683.6015693135473</v>
      </c>
      <c r="CQ11" s="379">
        <f t="shared" si="36"/>
        <v>1313.2092240645661</v>
      </c>
      <c r="CR11" s="379">
        <f t="shared" si="37"/>
        <v>777.04687814471356</v>
      </c>
      <c r="CS11" s="380">
        <f t="shared" si="38"/>
        <v>163.78430471782198</v>
      </c>
      <c r="CT11" s="243"/>
      <c r="CU11" s="235" t="s">
        <v>385</v>
      </c>
      <c r="CW11" s="1"/>
      <c r="CX11" s="43" t="s">
        <v>393</v>
      </c>
      <c r="CY11" s="128">
        <f t="shared" si="74"/>
        <v>9</v>
      </c>
      <c r="CZ11" s="379">
        <f t="shared" si="39"/>
        <v>7529.2951120208309</v>
      </c>
      <c r="DA11" s="379">
        <f t="shared" si="75"/>
        <v>7529.2951120208309</v>
      </c>
      <c r="DB11" s="379">
        <f t="shared" si="40"/>
        <v>5872.8501873762443</v>
      </c>
      <c r="DC11" s="379">
        <f t="shared" si="41"/>
        <v>3475.0592824711503</v>
      </c>
      <c r="DD11" s="380">
        <f t="shared" si="42"/>
        <v>163.78430471782198</v>
      </c>
      <c r="DE11" s="243"/>
      <c r="DF11" s="235" t="s">
        <v>385</v>
      </c>
    </row>
    <row r="12" spans="1:116">
      <c r="A12" s="74">
        <f>天赋属性点!BH12</f>
        <v>10</v>
      </c>
      <c r="B12" s="74">
        <f>D12*职业设计!J$68/职业设计!J$84</f>
        <v>492.83520416363717</v>
      </c>
      <c r="C12" s="74">
        <f>B12*职业设计!D$13/职业设计!B$13</f>
        <v>492.83520416363717</v>
      </c>
      <c r="D12" s="74">
        <f>天赋属性点!BI12</f>
        <v>295.70112249818214</v>
      </c>
      <c r="E12" s="74">
        <f>D12*职业设计!F$13/职业设计!H$13</f>
        <v>295.70112249818214</v>
      </c>
      <c r="F12" s="74">
        <f>D12*职业设计!J$100/职业设计!J$84</f>
        <v>190.62819837143439</v>
      </c>
      <c r="G12" s="97">
        <f>天赋属性点!BP12</f>
        <v>0.25363447851119009</v>
      </c>
      <c r="H12" s="60"/>
      <c r="I12" s="74">
        <f t="shared" si="43"/>
        <v>10</v>
      </c>
      <c r="J12" s="74">
        <f t="shared" si="44"/>
        <v>521.48816264097616</v>
      </c>
      <c r="K12" s="74">
        <f t="shared" si="45"/>
        <v>521.48816264097616</v>
      </c>
      <c r="L12" s="74">
        <f t="shared" si="46"/>
        <v>312.89289758458551</v>
      </c>
      <c r="M12" s="74">
        <f t="shared" si="47"/>
        <v>312.89289758458551</v>
      </c>
      <c r="N12" s="74">
        <f t="shared" si="48"/>
        <v>213.43842492013141</v>
      </c>
      <c r="O12" s="60"/>
      <c r="P12" s="97"/>
      <c r="Q12" s="122">
        <f>Q13/100</f>
        <v>0.2</v>
      </c>
      <c r="S12" s="128">
        <f t="shared" si="10"/>
        <v>10</v>
      </c>
      <c r="T12" s="74">
        <f t="shared" si="11"/>
        <v>319.34497634297918</v>
      </c>
      <c r="U12" s="74">
        <f t="shared" si="49"/>
        <v>319.34497634297918</v>
      </c>
      <c r="V12" s="74">
        <f t="shared" si="12"/>
        <v>191.60698580578739</v>
      </c>
      <c r="W12" s="74">
        <f t="shared" si="50"/>
        <v>191.60698580578739</v>
      </c>
      <c r="X12" s="74">
        <f t="shared" si="51"/>
        <v>170.75073993610513</v>
      </c>
      <c r="AA12" s="128">
        <f t="shared" si="13"/>
        <v>10</v>
      </c>
      <c r="AB12" s="85">
        <f t="shared" si="52"/>
        <v>415.14846924587295</v>
      </c>
      <c r="AC12" s="74">
        <f t="shared" si="53"/>
        <v>415.14846924587295</v>
      </c>
      <c r="AD12" s="74">
        <f t="shared" si="54"/>
        <v>147.38998908137492</v>
      </c>
      <c r="AE12" s="74">
        <f t="shared" si="55"/>
        <v>147.38998908137492</v>
      </c>
      <c r="AF12" s="74">
        <f t="shared" si="56"/>
        <v>170.75073993610513</v>
      </c>
      <c r="AI12" s="128">
        <f t="shared" si="14"/>
        <v>10</v>
      </c>
      <c r="AJ12" s="74">
        <f t="shared" si="57"/>
        <v>280.08407242702339</v>
      </c>
      <c r="AK12" s="74">
        <f t="shared" si="58"/>
        <v>280.08407242702339</v>
      </c>
      <c r="AL12" s="74">
        <f t="shared" si="59"/>
        <v>168.05044345621394</v>
      </c>
      <c r="AM12" s="74">
        <f t="shared" si="60"/>
        <v>168.05044345621394</v>
      </c>
      <c r="AN12" s="85">
        <f t="shared" si="61"/>
        <v>221.97596191693668</v>
      </c>
      <c r="AQ12" s="128">
        <f t="shared" si="15"/>
        <v>10</v>
      </c>
      <c r="AR12" s="74">
        <f t="shared" si="62"/>
        <v>319.34497634297918</v>
      </c>
      <c r="AS12" s="74">
        <f t="shared" si="16"/>
        <v>319.34497634297918</v>
      </c>
      <c r="AT12" s="85">
        <f t="shared" si="17"/>
        <v>249.08908154752362</v>
      </c>
      <c r="AU12" s="74">
        <f t="shared" si="18"/>
        <v>147.38998908137492</v>
      </c>
      <c r="AV12" s="74">
        <f t="shared" si="19"/>
        <v>170.75073993610513</v>
      </c>
      <c r="AY12" s="128">
        <f t="shared" si="20"/>
        <v>10</v>
      </c>
      <c r="AZ12" s="74">
        <f t="shared" si="63"/>
        <v>319.34497634297918</v>
      </c>
      <c r="BA12" s="74">
        <f t="shared" si="64"/>
        <v>319.34497634297918</v>
      </c>
      <c r="BB12" s="74">
        <f t="shared" si="65"/>
        <v>147.38998908137492</v>
      </c>
      <c r="BC12" s="85">
        <f t="shared" si="66"/>
        <v>249.08908154752362</v>
      </c>
      <c r="BD12" s="74">
        <f t="shared" si="67"/>
        <v>170.75073993610513</v>
      </c>
      <c r="BE12" s="71"/>
      <c r="BG12" s="128">
        <f t="shared" si="68"/>
        <v>10</v>
      </c>
      <c r="BH12" s="74">
        <f t="shared" si="21"/>
        <v>319.34497634297918</v>
      </c>
      <c r="BI12" s="74">
        <f t="shared" si="22"/>
        <v>319.34497634297918</v>
      </c>
      <c r="BJ12" s="74">
        <f t="shared" si="23"/>
        <v>147.38998908137492</v>
      </c>
      <c r="BK12" s="109">
        <f t="shared" si="24"/>
        <v>249.08908154752362</v>
      </c>
      <c r="BL12" s="241">
        <f t="shared" si="25"/>
        <v>170.75073993610513</v>
      </c>
      <c r="BM12" s="241">
        <f>升级经验!G25</f>
        <v>16</v>
      </c>
      <c r="BN12" s="235" t="s">
        <v>386</v>
      </c>
      <c r="BP12" s="43"/>
      <c r="BQ12" s="344">
        <f>(VLOOKUP(BQ3,职业设计!A9:J14,10,FALSE)+VLOOKUP(BQ4,职业设计!A9:J14,10,FALSE))*BQ10/$P$9</f>
        <v>3</v>
      </c>
      <c r="BR12" s="128">
        <f t="shared" si="26"/>
        <v>10</v>
      </c>
      <c r="BS12" s="379">
        <f t="shared" si="27"/>
        <v>553.12172416792112</v>
      </c>
      <c r="BT12" s="379">
        <f t="shared" si="69"/>
        <v>553.12172416792112</v>
      </c>
      <c r="BU12" s="379">
        <f t="shared" si="28"/>
        <v>431.43494485097818</v>
      </c>
      <c r="BV12" s="379">
        <f t="shared" si="29"/>
        <v>255.28694961596344</v>
      </c>
      <c r="BW12" s="380">
        <f t="shared" si="30"/>
        <v>170.75073993610513</v>
      </c>
      <c r="BX12" s="243"/>
      <c r="BY12" s="235" t="s">
        <v>385</v>
      </c>
      <c r="CA12" s="43"/>
      <c r="CB12" s="344">
        <f>4*CB10/$P$9</f>
        <v>7.5</v>
      </c>
      <c r="CC12" s="128">
        <f t="shared" si="70"/>
        <v>10</v>
      </c>
      <c r="CD12" s="379">
        <f t="shared" si="31"/>
        <v>767.04182233095719</v>
      </c>
      <c r="CE12" s="379">
        <f t="shared" si="71"/>
        <v>767.04182233095719</v>
      </c>
      <c r="CF12" s="379">
        <f t="shared" si="32"/>
        <v>460.22509339857402</v>
      </c>
      <c r="CG12" s="379">
        <f t="shared" si="33"/>
        <v>460.22509339857402</v>
      </c>
      <c r="CH12" s="380">
        <f t="shared" si="34"/>
        <v>221.97596191693668</v>
      </c>
      <c r="CI12" s="243"/>
      <c r="CJ12" s="235" t="s">
        <v>384</v>
      </c>
      <c r="CL12" s="43"/>
      <c r="CM12" s="344">
        <f>4*CM10/$P$9</f>
        <v>30</v>
      </c>
      <c r="CN12" s="128">
        <f t="shared" si="72"/>
        <v>10</v>
      </c>
      <c r="CO12" s="379">
        <f t="shared" si="35"/>
        <v>1534.0836446619144</v>
      </c>
      <c r="CP12" s="379">
        <f t="shared" si="73"/>
        <v>1534.0836446619144</v>
      </c>
      <c r="CQ12" s="379">
        <f t="shared" si="36"/>
        <v>920.45018679714804</v>
      </c>
      <c r="CR12" s="379">
        <f t="shared" si="37"/>
        <v>920.45018679714804</v>
      </c>
      <c r="CS12" s="380">
        <f t="shared" si="38"/>
        <v>221.97596191693668</v>
      </c>
      <c r="CT12" s="243"/>
      <c r="CU12" s="235" t="s">
        <v>384</v>
      </c>
      <c r="CW12" s="1"/>
      <c r="CX12" s="78">
        <f>CX14/10</f>
        <v>2</v>
      </c>
      <c r="CY12" s="128">
        <f t="shared" si="74"/>
        <v>10</v>
      </c>
      <c r="CZ12" s="379">
        <f t="shared" si="39"/>
        <v>6860.6306252693457</v>
      </c>
      <c r="DA12" s="379">
        <f t="shared" si="75"/>
        <v>6860.6306252693457</v>
      </c>
      <c r="DB12" s="379">
        <f t="shared" si="40"/>
        <v>4116.3783751616047</v>
      </c>
      <c r="DC12" s="379">
        <f t="shared" si="41"/>
        <v>4116.3783751616047</v>
      </c>
      <c r="DD12" s="380">
        <f t="shared" si="42"/>
        <v>221.97596191693668</v>
      </c>
      <c r="DE12" s="243"/>
      <c r="DF12" s="235" t="s">
        <v>384</v>
      </c>
    </row>
    <row r="13" spans="1:116">
      <c r="A13" s="74">
        <f>天赋属性点!BH13</f>
        <v>11</v>
      </c>
      <c r="B13" s="74">
        <f>D13*职业设计!J$68/职业设计!J$84</f>
        <v>509.64597192028259</v>
      </c>
      <c r="C13" s="74">
        <f>B13*职业设计!D$13/职业设计!B$13</f>
        <v>509.64597192028259</v>
      </c>
      <c r="D13" s="74">
        <f>天赋属性点!BI13</f>
        <v>305.78758315216936</v>
      </c>
      <c r="E13" s="74">
        <f>D13*职业设计!F$13/职业设计!H$13</f>
        <v>305.78758315216936</v>
      </c>
      <c r="F13" s="74">
        <f>D13*职业设计!J$100/职业设计!J$84</f>
        <v>197.13058769674296</v>
      </c>
      <c r="G13" s="97">
        <f>天赋属性点!BP13</f>
        <v>0.2793740601760083</v>
      </c>
      <c r="H13" s="60"/>
      <c r="I13" s="74">
        <f t="shared" si="43"/>
        <v>11</v>
      </c>
      <c r="J13" s="74">
        <f t="shared" si="44"/>
        <v>542.02333156056193</v>
      </c>
      <c r="K13" s="74">
        <f t="shared" si="45"/>
        <v>542.02333156056193</v>
      </c>
      <c r="L13" s="74">
        <f t="shared" si="46"/>
        <v>325.21399893633696</v>
      </c>
      <c r="M13" s="74">
        <f t="shared" si="47"/>
        <v>325.21399893633696</v>
      </c>
      <c r="N13" s="74">
        <f t="shared" si="48"/>
        <v>222.97326185076477</v>
      </c>
      <c r="O13" s="60"/>
      <c r="P13" s="97"/>
      <c r="Q13" s="86">
        <v>20</v>
      </c>
      <c r="S13" s="128">
        <f t="shared" si="10"/>
        <v>11</v>
      </c>
      <c r="T13" s="74">
        <f t="shared" si="11"/>
        <v>331.92014775169048</v>
      </c>
      <c r="U13" s="74">
        <f t="shared" si="49"/>
        <v>331.92014775169048</v>
      </c>
      <c r="V13" s="74">
        <f t="shared" si="12"/>
        <v>199.15208865101417</v>
      </c>
      <c r="W13" s="74">
        <f t="shared" si="50"/>
        <v>199.15208865101417</v>
      </c>
      <c r="X13" s="74">
        <f t="shared" si="51"/>
        <v>178.37860948061183</v>
      </c>
      <c r="AA13" s="128">
        <f t="shared" si="13"/>
        <v>11</v>
      </c>
      <c r="AB13" s="85">
        <f t="shared" si="52"/>
        <v>431.49619207719763</v>
      </c>
      <c r="AC13" s="74">
        <f t="shared" si="53"/>
        <v>431.49619207719763</v>
      </c>
      <c r="AD13" s="74">
        <f t="shared" si="54"/>
        <v>153.19391434693398</v>
      </c>
      <c r="AE13" s="74">
        <f t="shared" si="55"/>
        <v>153.19391434693398</v>
      </c>
      <c r="AF13" s="74">
        <f t="shared" si="56"/>
        <v>178.37860948061183</v>
      </c>
      <c r="AI13" s="128">
        <f t="shared" si="14"/>
        <v>11</v>
      </c>
      <c r="AJ13" s="74">
        <f t="shared" si="57"/>
        <v>291.11322735519411</v>
      </c>
      <c r="AK13" s="74">
        <f t="shared" si="58"/>
        <v>291.11322735519411</v>
      </c>
      <c r="AL13" s="74">
        <f t="shared" si="59"/>
        <v>174.66793641311637</v>
      </c>
      <c r="AM13" s="74">
        <f t="shared" si="60"/>
        <v>174.66793641311637</v>
      </c>
      <c r="AN13" s="85">
        <f t="shared" si="61"/>
        <v>231.89219232479539</v>
      </c>
      <c r="AQ13" s="128">
        <f t="shared" si="15"/>
        <v>11</v>
      </c>
      <c r="AR13" s="74">
        <f t="shared" si="62"/>
        <v>331.92014775169048</v>
      </c>
      <c r="AS13" s="74">
        <f t="shared" si="16"/>
        <v>331.92014775169048</v>
      </c>
      <c r="AT13" s="85">
        <f t="shared" si="17"/>
        <v>258.89771524631846</v>
      </c>
      <c r="AU13" s="74">
        <f t="shared" si="18"/>
        <v>153.19391434693398</v>
      </c>
      <c r="AV13" s="74">
        <f t="shared" si="19"/>
        <v>178.37860948061183</v>
      </c>
      <c r="AY13" s="128">
        <f t="shared" si="20"/>
        <v>11</v>
      </c>
      <c r="AZ13" s="74">
        <f t="shared" si="63"/>
        <v>331.92014775169048</v>
      </c>
      <c r="BA13" s="74">
        <f t="shared" si="64"/>
        <v>331.92014775169048</v>
      </c>
      <c r="BB13" s="74">
        <f t="shared" si="65"/>
        <v>153.19391434693398</v>
      </c>
      <c r="BC13" s="85">
        <f t="shared" si="66"/>
        <v>258.89771524631846</v>
      </c>
      <c r="BD13" s="74">
        <f t="shared" si="67"/>
        <v>178.37860948061183</v>
      </c>
      <c r="BE13" s="71"/>
      <c r="BG13" s="128">
        <f t="shared" si="68"/>
        <v>11</v>
      </c>
      <c r="BH13" s="74">
        <f t="shared" si="21"/>
        <v>431.49619207719763</v>
      </c>
      <c r="BI13" s="74">
        <f t="shared" si="22"/>
        <v>431.49619207719763</v>
      </c>
      <c r="BJ13" s="74">
        <f t="shared" si="23"/>
        <v>153.19391434693398</v>
      </c>
      <c r="BK13" s="109">
        <f t="shared" si="24"/>
        <v>153.19391434693398</v>
      </c>
      <c r="BL13" s="241">
        <f t="shared" si="25"/>
        <v>178.37860948061183</v>
      </c>
      <c r="BM13" s="241">
        <f>升级经验!G26</f>
        <v>20</v>
      </c>
      <c r="BN13" s="235" t="s">
        <v>845</v>
      </c>
      <c r="BO13" s="240"/>
      <c r="BP13" s="43" t="s">
        <v>846</v>
      </c>
      <c r="BQ13" s="43" t="s">
        <v>393</v>
      </c>
      <c r="BR13" s="128">
        <f t="shared" si="26"/>
        <v>11</v>
      </c>
      <c r="BS13" s="379">
        <f t="shared" si="27"/>
        <v>574.90255996169651</v>
      </c>
      <c r="BT13" s="379">
        <f t="shared" si="69"/>
        <v>574.90255996169651</v>
      </c>
      <c r="BU13" s="379">
        <f t="shared" si="28"/>
        <v>448.4239967701231</v>
      </c>
      <c r="BV13" s="379">
        <f t="shared" si="29"/>
        <v>265.33964305924439</v>
      </c>
      <c r="BW13" s="380">
        <f t="shared" si="30"/>
        <v>178.37860948061183</v>
      </c>
      <c r="BX13" s="243"/>
      <c r="BY13" s="235" t="s">
        <v>385</v>
      </c>
      <c r="CA13" s="43" t="s">
        <v>848</v>
      </c>
      <c r="CB13" s="43" t="s">
        <v>393</v>
      </c>
      <c r="CC13" s="128">
        <f t="shared" si="70"/>
        <v>11</v>
      </c>
      <c r="CD13" s="379">
        <f t="shared" si="31"/>
        <v>909.00076107024256</v>
      </c>
      <c r="CE13" s="379">
        <f t="shared" si="71"/>
        <v>909.00076107024256</v>
      </c>
      <c r="CF13" s="379">
        <f t="shared" si="32"/>
        <v>709.02059363478895</v>
      </c>
      <c r="CG13" s="379">
        <f t="shared" si="33"/>
        <v>419.53881280165018</v>
      </c>
      <c r="CH13" s="380">
        <f t="shared" si="34"/>
        <v>178.37860948061183</v>
      </c>
      <c r="CI13" s="243"/>
      <c r="CJ13" s="235" t="s">
        <v>385</v>
      </c>
      <c r="CL13" s="43" t="s">
        <v>849</v>
      </c>
      <c r="CM13" s="43" t="s">
        <v>393</v>
      </c>
      <c r="CN13" s="128">
        <f t="shared" si="72"/>
        <v>11</v>
      </c>
      <c r="CO13" s="379">
        <f t="shared" si="35"/>
        <v>1818.0015221404851</v>
      </c>
      <c r="CP13" s="379">
        <f t="shared" si="73"/>
        <v>1818.0015221404851</v>
      </c>
      <c r="CQ13" s="379">
        <f t="shared" si="36"/>
        <v>1418.0411872695779</v>
      </c>
      <c r="CR13" s="379">
        <f t="shared" si="37"/>
        <v>839.07762560330036</v>
      </c>
      <c r="CS13" s="380">
        <f t="shared" si="38"/>
        <v>178.37860948061183</v>
      </c>
      <c r="CT13" s="243"/>
      <c r="CU13" s="235" t="s">
        <v>385</v>
      </c>
      <c r="CW13" s="1"/>
      <c r="CX13" s="43"/>
      <c r="CY13" s="128">
        <f t="shared" si="74"/>
        <v>11</v>
      </c>
      <c r="CZ13" s="379">
        <f t="shared" si="39"/>
        <v>8130.349973408428</v>
      </c>
      <c r="DA13" s="379">
        <f t="shared" si="75"/>
        <v>8130.349973408428</v>
      </c>
      <c r="DB13" s="379">
        <f t="shared" si="40"/>
        <v>6341.6729792585711</v>
      </c>
      <c r="DC13" s="379">
        <f t="shared" si="41"/>
        <v>3752.469218496195</v>
      </c>
      <c r="DD13" s="380">
        <f t="shared" si="42"/>
        <v>178.37860948061183</v>
      </c>
      <c r="DE13" s="243"/>
      <c r="DF13" s="235" t="s">
        <v>385</v>
      </c>
    </row>
    <row r="14" spans="1:116">
      <c r="A14" s="74">
        <f>天赋属性点!BH14</f>
        <v>12</v>
      </c>
      <c r="B14" s="74">
        <f>D14*职业设计!J$68/职业设计!J$84</f>
        <v>526.95360023753142</v>
      </c>
      <c r="C14" s="74">
        <f>B14*职业设计!D$13/职业设计!B$13</f>
        <v>526.95360023753142</v>
      </c>
      <c r="D14" s="74">
        <f>天赋属性点!BI14</f>
        <v>316.17216014251869</v>
      </c>
      <c r="E14" s="74">
        <f>D14*职业设计!F$13/职业设计!H$13</f>
        <v>316.17216014251869</v>
      </c>
      <c r="F14" s="74">
        <f>D14*职业设计!J$100/职业设计!J$84</f>
        <v>203.82516222454822</v>
      </c>
      <c r="G14" s="97">
        <f>天赋属性点!BP14</f>
        <v>0.30318367458428747</v>
      </c>
      <c r="H14" s="60"/>
      <c r="I14" s="74">
        <f t="shared" si="43"/>
        <v>12</v>
      </c>
      <c r="J14" s="74">
        <f t="shared" si="44"/>
        <v>563.01994980704853</v>
      </c>
      <c r="K14" s="74">
        <f t="shared" si="45"/>
        <v>563.01994980704853</v>
      </c>
      <c r="L14" s="74">
        <f t="shared" si="46"/>
        <v>337.81196988422892</v>
      </c>
      <c r="M14" s="74">
        <f t="shared" si="47"/>
        <v>337.81196988422892</v>
      </c>
      <c r="N14" s="74">
        <f t="shared" si="48"/>
        <v>232.68083414367413</v>
      </c>
      <c r="O14" s="60"/>
      <c r="P14" s="60"/>
      <c r="Q14" s="60"/>
      <c r="S14" s="128">
        <f t="shared" si="10"/>
        <v>12</v>
      </c>
      <c r="T14" s="74">
        <f t="shared" si="11"/>
        <v>344.77789800866628</v>
      </c>
      <c r="U14" s="74">
        <f t="shared" si="49"/>
        <v>344.77789800866628</v>
      </c>
      <c r="V14" s="74">
        <f t="shared" si="12"/>
        <v>206.86673880519962</v>
      </c>
      <c r="W14" s="74">
        <f t="shared" si="50"/>
        <v>206.86673880519962</v>
      </c>
      <c r="X14" s="74">
        <f t="shared" si="51"/>
        <v>186.14466731493931</v>
      </c>
      <c r="AA14" s="128">
        <f t="shared" si="13"/>
        <v>12</v>
      </c>
      <c r="AB14" s="85">
        <f t="shared" si="52"/>
        <v>448.21126741126619</v>
      </c>
      <c r="AC14" s="74">
        <f t="shared" si="53"/>
        <v>448.21126741126619</v>
      </c>
      <c r="AD14" s="74">
        <f t="shared" si="54"/>
        <v>159.12826061938432</v>
      </c>
      <c r="AE14" s="74">
        <f t="shared" si="55"/>
        <v>159.12826061938432</v>
      </c>
      <c r="AF14" s="74">
        <f t="shared" si="56"/>
        <v>186.14466731493931</v>
      </c>
      <c r="AI14" s="128">
        <f t="shared" si="14"/>
        <v>12</v>
      </c>
      <c r="AJ14" s="74">
        <f t="shared" si="57"/>
        <v>302.39022032832179</v>
      </c>
      <c r="AK14" s="74">
        <f t="shared" si="58"/>
        <v>302.39022032832179</v>
      </c>
      <c r="AL14" s="74">
        <f t="shared" si="59"/>
        <v>181.43413219699292</v>
      </c>
      <c r="AM14" s="74">
        <f t="shared" si="60"/>
        <v>181.43413219699292</v>
      </c>
      <c r="AN14" s="85">
        <f t="shared" si="61"/>
        <v>241.98806750942111</v>
      </c>
      <c r="AQ14" s="128">
        <f t="shared" si="15"/>
        <v>12</v>
      </c>
      <c r="AR14" s="74">
        <f t="shared" si="62"/>
        <v>344.77789800866628</v>
      </c>
      <c r="AS14" s="74">
        <f t="shared" si="16"/>
        <v>344.77789800866628</v>
      </c>
      <c r="AT14" s="85">
        <f t="shared" si="17"/>
        <v>268.92676044675949</v>
      </c>
      <c r="AU14" s="74">
        <f t="shared" si="18"/>
        <v>159.12826061938432</v>
      </c>
      <c r="AV14" s="74">
        <f t="shared" si="19"/>
        <v>186.14466731493931</v>
      </c>
      <c r="AY14" s="128">
        <f t="shared" si="20"/>
        <v>12</v>
      </c>
      <c r="AZ14" s="74">
        <f t="shared" si="63"/>
        <v>344.77789800866628</v>
      </c>
      <c r="BA14" s="74">
        <f t="shared" si="64"/>
        <v>344.77789800866628</v>
      </c>
      <c r="BB14" s="74">
        <f t="shared" si="65"/>
        <v>159.12826061938432</v>
      </c>
      <c r="BC14" s="85">
        <f t="shared" si="66"/>
        <v>268.92676044675949</v>
      </c>
      <c r="BD14" s="74">
        <f t="shared" si="67"/>
        <v>186.14466731493931</v>
      </c>
      <c r="BE14" s="71"/>
      <c r="BG14" s="128">
        <f t="shared" si="68"/>
        <v>12</v>
      </c>
      <c r="BH14" s="74">
        <f t="shared" si="21"/>
        <v>344.77789800866628</v>
      </c>
      <c r="BI14" s="74">
        <f t="shared" si="22"/>
        <v>344.77789800866628</v>
      </c>
      <c r="BJ14" s="74">
        <f t="shared" si="23"/>
        <v>159.12826061938432</v>
      </c>
      <c r="BK14" s="109">
        <f t="shared" si="24"/>
        <v>268.92676044675949</v>
      </c>
      <c r="BL14" s="241">
        <f t="shared" si="25"/>
        <v>186.14466731493931</v>
      </c>
      <c r="BM14" s="241">
        <f>升级经验!G27</f>
        <v>24</v>
      </c>
      <c r="BN14" s="235" t="s">
        <v>386</v>
      </c>
      <c r="BO14" s="240"/>
      <c r="BP14" s="78">
        <f>BP16/100</f>
        <v>1.2</v>
      </c>
      <c r="BQ14" s="78">
        <f>BQ16/10</f>
        <v>1.5</v>
      </c>
      <c r="BR14" s="128">
        <f t="shared" si="26"/>
        <v>12</v>
      </c>
      <c r="BS14" s="379">
        <f t="shared" si="27"/>
        <v>523.7552253206004</v>
      </c>
      <c r="BT14" s="379">
        <f t="shared" si="69"/>
        <v>523.7552253206004</v>
      </c>
      <c r="BU14" s="379">
        <f t="shared" si="28"/>
        <v>314.25313519235999</v>
      </c>
      <c r="BV14" s="379">
        <f t="shared" si="29"/>
        <v>314.25313519235999</v>
      </c>
      <c r="BW14" s="380">
        <f t="shared" si="30"/>
        <v>241.98806750942111</v>
      </c>
      <c r="BX14" s="243"/>
      <c r="BY14" s="235" t="s">
        <v>384</v>
      </c>
      <c r="CA14" s="78">
        <f>CA16/100</f>
        <v>1.3</v>
      </c>
      <c r="CB14" s="78">
        <f>CB16/10</f>
        <v>1.5</v>
      </c>
      <c r="CC14" s="128">
        <f t="shared" si="70"/>
        <v>12</v>
      </c>
      <c r="CD14" s="379">
        <f t="shared" si="31"/>
        <v>828.12972421389543</v>
      </c>
      <c r="CE14" s="379">
        <f t="shared" si="71"/>
        <v>828.12972421389543</v>
      </c>
      <c r="CF14" s="379">
        <f t="shared" si="32"/>
        <v>496.87783452833685</v>
      </c>
      <c r="CG14" s="379">
        <f t="shared" si="33"/>
        <v>496.87783452833685</v>
      </c>
      <c r="CH14" s="380">
        <f t="shared" si="34"/>
        <v>241.98806750942111</v>
      </c>
      <c r="CI14" s="243"/>
      <c r="CJ14" s="235" t="s">
        <v>384</v>
      </c>
      <c r="CL14" s="78">
        <f>CL16/100</f>
        <v>1.5</v>
      </c>
      <c r="CM14" s="78">
        <f>CM16/10</f>
        <v>1.5</v>
      </c>
      <c r="CN14" s="128">
        <f t="shared" si="72"/>
        <v>12</v>
      </c>
      <c r="CO14" s="379">
        <f t="shared" si="35"/>
        <v>1656.2594484277909</v>
      </c>
      <c r="CP14" s="379">
        <f t="shared" si="73"/>
        <v>1656.2594484277909</v>
      </c>
      <c r="CQ14" s="379">
        <f t="shared" si="36"/>
        <v>993.7556690566737</v>
      </c>
      <c r="CR14" s="379">
        <f t="shared" si="37"/>
        <v>993.7556690566737</v>
      </c>
      <c r="CS14" s="380">
        <f t="shared" si="38"/>
        <v>241.98806750942111</v>
      </c>
      <c r="CT14" s="243"/>
      <c r="CU14" s="235" t="s">
        <v>384</v>
      </c>
      <c r="CW14" s="1"/>
      <c r="CX14" s="240">
        <v>20</v>
      </c>
      <c r="CY14" s="128">
        <f t="shared" si="74"/>
        <v>12</v>
      </c>
      <c r="CZ14" s="379">
        <f t="shared" si="39"/>
        <v>7407.0174301216948</v>
      </c>
      <c r="DA14" s="379">
        <f t="shared" si="75"/>
        <v>7407.0174301216948</v>
      </c>
      <c r="DB14" s="379">
        <f t="shared" si="40"/>
        <v>4444.2104580730129</v>
      </c>
      <c r="DC14" s="379">
        <f t="shared" si="41"/>
        <v>4444.2104580730129</v>
      </c>
      <c r="DD14" s="380">
        <f t="shared" si="42"/>
        <v>241.98806750942111</v>
      </c>
      <c r="DE14" s="243"/>
      <c r="DF14" s="235" t="s">
        <v>384</v>
      </c>
    </row>
    <row r="15" spans="1:116">
      <c r="A15" s="74">
        <f>天赋属性点!BH15</f>
        <v>13</v>
      </c>
      <c r="B15" s="74">
        <f>D15*职业设计!J$68/职业设计!J$84</f>
        <v>544.26122855478036</v>
      </c>
      <c r="C15" s="74">
        <f>B15*职业设计!D$13/职业设计!B$13</f>
        <v>544.26122855478036</v>
      </c>
      <c r="D15" s="74">
        <f>天赋属性点!BI15</f>
        <v>326.55673713286808</v>
      </c>
      <c r="E15" s="74">
        <f>D15*职业设计!F$13/职业设计!H$13</f>
        <v>326.55673713286808</v>
      </c>
      <c r="F15" s="74">
        <f>D15*职业设计!J$100/职业设计!J$84</f>
        <v>210.51973675235348</v>
      </c>
      <c r="G15" s="97">
        <f>天赋属性点!BP15</f>
        <v>0.32547898690770283</v>
      </c>
      <c r="H15" s="60"/>
      <c r="I15" s="74">
        <f t="shared" si="43"/>
        <v>13</v>
      </c>
      <c r="J15" s="74">
        <f t="shared" si="44"/>
        <v>583.9835441248124</v>
      </c>
      <c r="K15" s="74">
        <f t="shared" si="45"/>
        <v>583.9835441248124</v>
      </c>
      <c r="L15" s="74">
        <f t="shared" si="46"/>
        <v>350.39012647488732</v>
      </c>
      <c r="M15" s="74">
        <f t="shared" si="47"/>
        <v>350.39012647488732</v>
      </c>
      <c r="N15" s="74">
        <f t="shared" si="48"/>
        <v>242.37021151498769</v>
      </c>
      <c r="O15" s="60"/>
      <c r="P15" s="60"/>
      <c r="Q15" s="60"/>
      <c r="S15" s="128">
        <f t="shared" si="10"/>
        <v>13</v>
      </c>
      <c r="T15" s="74">
        <f t="shared" si="11"/>
        <v>357.61542532197382</v>
      </c>
      <c r="U15" s="74">
        <f t="shared" si="49"/>
        <v>357.61542532197382</v>
      </c>
      <c r="V15" s="74">
        <f t="shared" si="12"/>
        <v>214.56925519318423</v>
      </c>
      <c r="W15" s="74">
        <f t="shared" si="50"/>
        <v>214.56925519318423</v>
      </c>
      <c r="X15" s="74">
        <f t="shared" si="51"/>
        <v>193.89616921199016</v>
      </c>
      <c r="AA15" s="128">
        <f t="shared" si="13"/>
        <v>13</v>
      </c>
      <c r="AB15" s="85">
        <f t="shared" si="52"/>
        <v>464.90005291856596</v>
      </c>
      <c r="AC15" s="74">
        <f t="shared" si="53"/>
        <v>464.90005291856596</v>
      </c>
      <c r="AD15" s="74">
        <f t="shared" si="54"/>
        <v>165.05327322552634</v>
      </c>
      <c r="AE15" s="74">
        <f t="shared" si="55"/>
        <v>165.05327322552634</v>
      </c>
      <c r="AF15" s="74">
        <f t="shared" si="56"/>
        <v>193.89616921199016</v>
      </c>
      <c r="AI15" s="128">
        <f t="shared" si="14"/>
        <v>13</v>
      </c>
      <c r="AJ15" s="74">
        <f t="shared" si="57"/>
        <v>313.64947660653115</v>
      </c>
      <c r="AK15" s="74">
        <f t="shared" si="58"/>
        <v>313.64947660653115</v>
      </c>
      <c r="AL15" s="74">
        <f t="shared" si="59"/>
        <v>188.18968596391863</v>
      </c>
      <c r="AM15" s="74">
        <f t="shared" si="60"/>
        <v>188.18968596391863</v>
      </c>
      <c r="AN15" s="85">
        <f t="shared" si="61"/>
        <v>252.06501997558721</v>
      </c>
      <c r="AQ15" s="128">
        <f t="shared" si="15"/>
        <v>13</v>
      </c>
      <c r="AR15" s="74">
        <f t="shared" si="62"/>
        <v>357.61542532197382</v>
      </c>
      <c r="AS15" s="74">
        <f t="shared" si="16"/>
        <v>357.61542532197382</v>
      </c>
      <c r="AT15" s="85">
        <f t="shared" si="17"/>
        <v>278.94003175113949</v>
      </c>
      <c r="AU15" s="74">
        <f t="shared" si="18"/>
        <v>165.05327322552634</v>
      </c>
      <c r="AV15" s="74">
        <f t="shared" si="19"/>
        <v>193.89616921199016</v>
      </c>
      <c r="AY15" s="128">
        <f t="shared" si="20"/>
        <v>13</v>
      </c>
      <c r="AZ15" s="74">
        <f t="shared" si="63"/>
        <v>357.61542532197382</v>
      </c>
      <c r="BA15" s="74">
        <f t="shared" si="64"/>
        <v>357.61542532197382</v>
      </c>
      <c r="BB15" s="74">
        <f t="shared" si="65"/>
        <v>165.05327322552634</v>
      </c>
      <c r="BC15" s="85">
        <f t="shared" si="66"/>
        <v>278.94003175113949</v>
      </c>
      <c r="BD15" s="74">
        <f t="shared" si="67"/>
        <v>193.89616921199016</v>
      </c>
      <c r="BE15" s="71"/>
      <c r="BG15" s="128">
        <f t="shared" si="68"/>
        <v>13</v>
      </c>
      <c r="BH15" s="74">
        <f t="shared" si="21"/>
        <v>464.90005291856596</v>
      </c>
      <c r="BI15" s="74">
        <f t="shared" si="22"/>
        <v>464.90005291856596</v>
      </c>
      <c r="BJ15" s="74">
        <f t="shared" si="23"/>
        <v>165.05327322552634</v>
      </c>
      <c r="BK15" s="109">
        <f t="shared" si="24"/>
        <v>165.05327322552634</v>
      </c>
      <c r="BL15" s="241">
        <f t="shared" si="25"/>
        <v>193.89616921199016</v>
      </c>
      <c r="BM15" s="241">
        <f>升级经验!G28</f>
        <v>28</v>
      </c>
      <c r="BN15" s="235" t="s">
        <v>845</v>
      </c>
      <c r="BO15" s="240"/>
      <c r="BP15" s="43"/>
      <c r="BQ15" s="43"/>
      <c r="BR15" s="128">
        <f t="shared" si="26"/>
        <v>13</v>
      </c>
      <c r="BS15" s="379">
        <f t="shared" si="27"/>
        <v>543.25682924989792</v>
      </c>
      <c r="BT15" s="379">
        <f t="shared" si="69"/>
        <v>543.25682924989792</v>
      </c>
      <c r="BU15" s="379">
        <f t="shared" si="28"/>
        <v>325.95409754993864</v>
      </c>
      <c r="BV15" s="379">
        <f t="shared" si="29"/>
        <v>325.95409754993864</v>
      </c>
      <c r="BW15" s="380">
        <f t="shared" si="30"/>
        <v>252.06501997558721</v>
      </c>
      <c r="BX15" s="243"/>
      <c r="BY15" s="235" t="s">
        <v>384</v>
      </c>
      <c r="CA15" s="43"/>
      <c r="CB15" s="43"/>
      <c r="CC15" s="128">
        <f t="shared" si="70"/>
        <v>13</v>
      </c>
      <c r="CD15" s="379">
        <f t="shared" si="31"/>
        <v>858.96446743543004</v>
      </c>
      <c r="CE15" s="379">
        <f t="shared" si="71"/>
        <v>858.96446743543004</v>
      </c>
      <c r="CF15" s="379">
        <f t="shared" si="32"/>
        <v>515.37868046125789</v>
      </c>
      <c r="CG15" s="379">
        <f t="shared" si="33"/>
        <v>515.37868046125789</v>
      </c>
      <c r="CH15" s="380">
        <f t="shared" si="34"/>
        <v>252.06501997558721</v>
      </c>
      <c r="CI15" s="243"/>
      <c r="CJ15" s="235" t="s">
        <v>384</v>
      </c>
      <c r="CL15" s="43"/>
      <c r="CM15" s="43"/>
      <c r="CN15" s="128">
        <f t="shared" si="72"/>
        <v>13</v>
      </c>
      <c r="CO15" s="379">
        <f t="shared" si="35"/>
        <v>1717.9289348708601</v>
      </c>
      <c r="CP15" s="379">
        <f t="shared" si="73"/>
        <v>1717.9289348708601</v>
      </c>
      <c r="CQ15" s="379">
        <f t="shared" si="36"/>
        <v>1030.7573609225158</v>
      </c>
      <c r="CR15" s="379">
        <f t="shared" si="37"/>
        <v>1030.7573609225158</v>
      </c>
      <c r="CS15" s="380">
        <f t="shared" si="38"/>
        <v>252.06501997558721</v>
      </c>
      <c r="CT15" s="243"/>
      <c r="CU15" s="235" t="s">
        <v>384</v>
      </c>
      <c r="CW15" s="1"/>
      <c r="CX15" s="1" t="s">
        <v>850</v>
      </c>
      <c r="CY15" s="128">
        <f t="shared" si="74"/>
        <v>13</v>
      </c>
      <c r="CZ15" s="379">
        <f t="shared" si="39"/>
        <v>7682.8117577701041</v>
      </c>
      <c r="DA15" s="379">
        <f t="shared" si="75"/>
        <v>7682.8117577701041</v>
      </c>
      <c r="DB15" s="379">
        <f t="shared" si="40"/>
        <v>4609.6870546620612</v>
      </c>
      <c r="DC15" s="379">
        <f t="shared" si="41"/>
        <v>4609.6870546620612</v>
      </c>
      <c r="DD15" s="380">
        <f t="shared" si="42"/>
        <v>252.06501997558721</v>
      </c>
      <c r="DE15" s="243"/>
      <c r="DF15" s="235" t="s">
        <v>384</v>
      </c>
    </row>
    <row r="16" spans="1:116">
      <c r="A16" s="74">
        <f>天赋属性点!BH16</f>
        <v>14</v>
      </c>
      <c r="B16" s="74">
        <f>D16*职业设计!J$68/职业设计!J$84</f>
        <v>562.08978241930618</v>
      </c>
      <c r="C16" s="74">
        <f>B16*职业设计!D$13/职业设计!B$13</f>
        <v>562.08978241930618</v>
      </c>
      <c r="D16" s="74">
        <f>天赋属性点!BI16</f>
        <v>337.25386945158357</v>
      </c>
      <c r="E16" s="74">
        <f>D16*职业设计!F$13/职业设计!H$13</f>
        <v>337.25386945158357</v>
      </c>
      <c r="F16" s="74">
        <f>D16*职业设计!J$100/职业设计!J$84</f>
        <v>217.41580479710743</v>
      </c>
      <c r="G16" s="97">
        <f>天赋属性点!BP16</f>
        <v>0.34607897847492941</v>
      </c>
      <c r="H16" s="60"/>
      <c r="I16" s="74">
        <f t="shared" si="43"/>
        <v>14</v>
      </c>
      <c r="J16" s="74">
        <f t="shared" si="44"/>
        <v>605.44308919769503</v>
      </c>
      <c r="K16" s="74">
        <f t="shared" si="45"/>
        <v>605.44308919769503</v>
      </c>
      <c r="L16" s="74">
        <f t="shared" si="46"/>
        <v>363.26585351861689</v>
      </c>
      <c r="M16" s="74">
        <f t="shared" si="47"/>
        <v>363.26585351861689</v>
      </c>
      <c r="N16" s="74">
        <f t="shared" si="48"/>
        <v>252.24721642028521</v>
      </c>
      <c r="O16" s="60"/>
      <c r="P16" s="60"/>
      <c r="Q16" s="60"/>
      <c r="S16" s="128">
        <f t="shared" si="10"/>
        <v>14</v>
      </c>
      <c r="T16" s="74">
        <f t="shared" si="11"/>
        <v>370.75665920717864</v>
      </c>
      <c r="U16" s="74">
        <f t="shared" si="49"/>
        <v>370.75665920717864</v>
      </c>
      <c r="V16" s="74">
        <f t="shared" si="12"/>
        <v>222.45399552430712</v>
      </c>
      <c r="W16" s="74">
        <f t="shared" si="50"/>
        <v>222.45399552430712</v>
      </c>
      <c r="X16" s="74">
        <f t="shared" si="51"/>
        <v>201.79777313622819</v>
      </c>
      <c r="AA16" s="128">
        <f t="shared" si="13"/>
        <v>14</v>
      </c>
      <c r="AB16" s="85">
        <f t="shared" si="52"/>
        <v>481.98365696933223</v>
      </c>
      <c r="AC16" s="74">
        <f t="shared" si="53"/>
        <v>481.98365696933223</v>
      </c>
      <c r="AD16" s="74">
        <f t="shared" si="54"/>
        <v>171.11845809562087</v>
      </c>
      <c r="AE16" s="74">
        <f t="shared" si="55"/>
        <v>171.11845809562087</v>
      </c>
      <c r="AF16" s="74">
        <f t="shared" si="56"/>
        <v>201.79777313622819</v>
      </c>
      <c r="AI16" s="128">
        <f t="shared" si="14"/>
        <v>14</v>
      </c>
      <c r="AJ16" s="74">
        <f t="shared" si="57"/>
        <v>325.17510116913934</v>
      </c>
      <c r="AK16" s="74">
        <f t="shared" si="58"/>
        <v>325.17510116913934</v>
      </c>
      <c r="AL16" s="74">
        <f t="shared" si="59"/>
        <v>195.10506070148352</v>
      </c>
      <c r="AM16" s="74">
        <f t="shared" si="60"/>
        <v>195.10506070148352</v>
      </c>
      <c r="AN16" s="85">
        <f t="shared" si="61"/>
        <v>262.33710507709668</v>
      </c>
      <c r="AQ16" s="128">
        <f t="shared" si="15"/>
        <v>14</v>
      </c>
      <c r="AR16" s="74">
        <f t="shared" si="62"/>
        <v>370.75665920717864</v>
      </c>
      <c r="AS16" s="74">
        <f t="shared" si="16"/>
        <v>370.75665920717864</v>
      </c>
      <c r="AT16" s="85">
        <f t="shared" si="17"/>
        <v>289.19019418159928</v>
      </c>
      <c r="AU16" s="74">
        <f t="shared" si="18"/>
        <v>171.11845809562087</v>
      </c>
      <c r="AV16" s="74">
        <f t="shared" si="19"/>
        <v>201.79777313622819</v>
      </c>
      <c r="AY16" s="128">
        <f t="shared" si="20"/>
        <v>14</v>
      </c>
      <c r="AZ16" s="74">
        <f t="shared" si="63"/>
        <v>370.75665920717864</v>
      </c>
      <c r="BA16" s="74">
        <f t="shared" si="64"/>
        <v>370.75665920717864</v>
      </c>
      <c r="BB16" s="74">
        <f t="shared" si="65"/>
        <v>171.11845809562087</v>
      </c>
      <c r="BC16" s="85">
        <f t="shared" si="66"/>
        <v>289.19019418159928</v>
      </c>
      <c r="BD16" s="74">
        <f t="shared" si="67"/>
        <v>201.79777313622819</v>
      </c>
      <c r="BE16" s="71"/>
      <c r="BG16" s="128">
        <f t="shared" si="68"/>
        <v>14</v>
      </c>
      <c r="BH16" s="74">
        <f t="shared" si="21"/>
        <v>370.75665920717864</v>
      </c>
      <c r="BI16" s="74">
        <f t="shared" si="22"/>
        <v>370.75665920717864</v>
      </c>
      <c r="BJ16" s="74">
        <f t="shared" si="23"/>
        <v>222.45399552430712</v>
      </c>
      <c r="BK16" s="109">
        <f t="shared" si="24"/>
        <v>222.45399552430712</v>
      </c>
      <c r="BL16" s="241">
        <f t="shared" si="25"/>
        <v>201.79777313622819</v>
      </c>
      <c r="BM16" s="241">
        <f>升级经验!G29</f>
        <v>32</v>
      </c>
      <c r="BN16" s="235" t="s">
        <v>715</v>
      </c>
      <c r="BO16" s="385"/>
      <c r="BP16" s="240">
        <v>120</v>
      </c>
      <c r="BQ16" s="240">
        <v>15</v>
      </c>
      <c r="BR16" s="128">
        <f t="shared" si="26"/>
        <v>14</v>
      </c>
      <c r="BS16" s="379">
        <f t="shared" si="27"/>
        <v>642.16937099133281</v>
      </c>
      <c r="BT16" s="379">
        <f t="shared" si="69"/>
        <v>642.16937099133281</v>
      </c>
      <c r="BU16" s="379">
        <f t="shared" si="28"/>
        <v>385.30162259479954</v>
      </c>
      <c r="BV16" s="379">
        <f t="shared" si="29"/>
        <v>385.30162259479954</v>
      </c>
      <c r="BW16" s="380">
        <f t="shared" si="30"/>
        <v>201.79777313622819</v>
      </c>
      <c r="BX16" s="243"/>
      <c r="BY16" s="235" t="s">
        <v>715</v>
      </c>
      <c r="CA16" s="240">
        <v>130</v>
      </c>
      <c r="CB16" s="240">
        <v>15</v>
      </c>
      <c r="CC16" s="128">
        <f t="shared" si="70"/>
        <v>14</v>
      </c>
      <c r="CD16" s="379">
        <f t="shared" si="31"/>
        <v>1015.3589279651359</v>
      </c>
      <c r="CE16" s="379">
        <f t="shared" si="71"/>
        <v>1015.3589279651359</v>
      </c>
      <c r="CF16" s="379">
        <f t="shared" si="32"/>
        <v>609.21535677908139</v>
      </c>
      <c r="CG16" s="379">
        <f t="shared" si="33"/>
        <v>609.21535677908139</v>
      </c>
      <c r="CH16" s="380">
        <f t="shared" si="34"/>
        <v>201.79777313622819</v>
      </c>
      <c r="CI16" s="243"/>
      <c r="CJ16" s="235" t="s">
        <v>715</v>
      </c>
      <c r="CL16" s="240">
        <v>150</v>
      </c>
      <c r="CM16" s="240">
        <v>15</v>
      </c>
      <c r="CN16" s="128">
        <f t="shared" si="72"/>
        <v>14</v>
      </c>
      <c r="CO16" s="379">
        <f t="shared" si="35"/>
        <v>2030.7178559302718</v>
      </c>
      <c r="CP16" s="379">
        <f t="shared" si="73"/>
        <v>2030.7178559302718</v>
      </c>
      <c r="CQ16" s="379">
        <f t="shared" si="36"/>
        <v>1218.4307135581628</v>
      </c>
      <c r="CR16" s="379">
        <f t="shared" si="37"/>
        <v>1218.4307135581628</v>
      </c>
      <c r="CS16" s="380">
        <f t="shared" si="38"/>
        <v>201.79777313622819</v>
      </c>
      <c r="CT16" s="243"/>
      <c r="CU16" s="235" t="s">
        <v>715</v>
      </c>
      <c r="CW16" s="1"/>
      <c r="CX16" s="78">
        <f>CX18/100</f>
        <v>2</v>
      </c>
      <c r="CY16" s="128">
        <f t="shared" si="74"/>
        <v>14</v>
      </c>
      <c r="CZ16" s="379">
        <f t="shared" si="39"/>
        <v>9081.6463379654233</v>
      </c>
      <c r="DA16" s="379">
        <f t="shared" si="75"/>
        <v>9081.6463379654233</v>
      </c>
      <c r="DB16" s="379">
        <f t="shared" si="40"/>
        <v>5448.9878027792529</v>
      </c>
      <c r="DC16" s="379">
        <f t="shared" si="41"/>
        <v>5448.9878027792529</v>
      </c>
      <c r="DD16" s="380">
        <f t="shared" si="42"/>
        <v>201.79777313622819</v>
      </c>
      <c r="DE16" s="243"/>
      <c r="DF16" s="235" t="s">
        <v>715</v>
      </c>
    </row>
    <row r="17" spans="1:110">
      <c r="A17" s="74">
        <f>天赋属性点!BH17</f>
        <v>15</v>
      </c>
      <c r="B17" s="74">
        <f>D17*职业设计!J$68/职业设计!J$84</f>
        <v>579.91833628383199</v>
      </c>
      <c r="C17" s="74">
        <f>B17*职业设计!D$13/职业设计!B$13</f>
        <v>579.91833628383199</v>
      </c>
      <c r="D17" s="74">
        <f>天赋属性点!BI17</f>
        <v>347.95100177029906</v>
      </c>
      <c r="E17" s="74">
        <f>D17*职业设计!F$13/职业设计!H$13</f>
        <v>347.95100177029906</v>
      </c>
      <c r="F17" s="74">
        <f>D17*职业设计!J$100/职业设计!J$84</f>
        <v>224.31187284186134</v>
      </c>
      <c r="G17" s="97">
        <f>天赋属性点!BP17</f>
        <v>0.39294521806602201</v>
      </c>
      <c r="H17" s="60"/>
      <c r="I17" s="74">
        <f t="shared" si="43"/>
        <v>15</v>
      </c>
      <c r="J17" s="74">
        <f t="shared" si="44"/>
        <v>630.01421711256739</v>
      </c>
      <c r="K17" s="74">
        <f t="shared" si="45"/>
        <v>630.01421711256739</v>
      </c>
      <c r="L17" s="74">
        <f t="shared" si="46"/>
        <v>378.00853026754027</v>
      </c>
      <c r="M17" s="74">
        <f t="shared" si="47"/>
        <v>378.00853026754027</v>
      </c>
      <c r="N17" s="74">
        <f t="shared" si="48"/>
        <v>264.73982644313543</v>
      </c>
      <c r="O17" s="60"/>
      <c r="P17" s="60"/>
      <c r="Q17" s="60"/>
      <c r="S17" s="128">
        <f t="shared" si="10"/>
        <v>15</v>
      </c>
      <c r="T17" s="74">
        <f t="shared" si="11"/>
        <v>385.80334065620195</v>
      </c>
      <c r="U17" s="74">
        <f t="shared" si="49"/>
        <v>385.80334065620195</v>
      </c>
      <c r="V17" s="74">
        <f t="shared" si="12"/>
        <v>231.48200439372107</v>
      </c>
      <c r="W17" s="74">
        <f t="shared" si="50"/>
        <v>231.48200439372107</v>
      </c>
      <c r="X17" s="74">
        <f t="shared" si="51"/>
        <v>211.79186115450835</v>
      </c>
      <c r="AA17" s="128">
        <f t="shared" si="13"/>
        <v>15</v>
      </c>
      <c r="AB17" s="85">
        <f t="shared" si="52"/>
        <v>501.54434285306257</v>
      </c>
      <c r="AC17" s="74">
        <f t="shared" si="53"/>
        <v>501.54434285306257</v>
      </c>
      <c r="AD17" s="74">
        <f t="shared" si="54"/>
        <v>178.06308030286235</v>
      </c>
      <c r="AE17" s="74">
        <f t="shared" si="55"/>
        <v>178.06308030286235</v>
      </c>
      <c r="AF17" s="74">
        <f t="shared" si="56"/>
        <v>211.79186115450835</v>
      </c>
      <c r="AI17" s="128">
        <f t="shared" si="14"/>
        <v>15</v>
      </c>
      <c r="AJ17" s="74">
        <f t="shared" si="57"/>
        <v>338.37191379796354</v>
      </c>
      <c r="AK17" s="74">
        <f t="shared" si="58"/>
        <v>338.37191379796354</v>
      </c>
      <c r="AL17" s="74">
        <f t="shared" si="59"/>
        <v>203.02314827877802</v>
      </c>
      <c r="AM17" s="74">
        <f t="shared" si="60"/>
        <v>203.02314827877802</v>
      </c>
      <c r="AN17" s="85">
        <f t="shared" si="61"/>
        <v>275.32941950086087</v>
      </c>
      <c r="AQ17" s="128">
        <f t="shared" si="15"/>
        <v>15</v>
      </c>
      <c r="AR17" s="74">
        <f t="shared" si="62"/>
        <v>385.80334065620195</v>
      </c>
      <c r="AS17" s="74">
        <f t="shared" si="16"/>
        <v>385.80334065620195</v>
      </c>
      <c r="AT17" s="85">
        <f t="shared" si="17"/>
        <v>300.9266057118374</v>
      </c>
      <c r="AU17" s="74">
        <f t="shared" si="18"/>
        <v>178.06308030286235</v>
      </c>
      <c r="AV17" s="74">
        <f t="shared" si="19"/>
        <v>211.79186115450835</v>
      </c>
      <c r="AY17" s="128">
        <f t="shared" si="20"/>
        <v>15</v>
      </c>
      <c r="AZ17" s="74">
        <f t="shared" si="63"/>
        <v>385.80334065620195</v>
      </c>
      <c r="BA17" s="74">
        <f t="shared" si="64"/>
        <v>385.80334065620195</v>
      </c>
      <c r="BB17" s="74">
        <f t="shared" si="65"/>
        <v>178.06308030286235</v>
      </c>
      <c r="BC17" s="85">
        <f t="shared" si="66"/>
        <v>300.9266057118374</v>
      </c>
      <c r="BD17" s="74">
        <f t="shared" si="67"/>
        <v>211.79186115450835</v>
      </c>
      <c r="BE17" s="71"/>
      <c r="BG17" s="128">
        <f t="shared" si="68"/>
        <v>15</v>
      </c>
      <c r="BH17" s="74">
        <f t="shared" si="21"/>
        <v>385.80334065620195</v>
      </c>
      <c r="BI17" s="74">
        <f t="shared" si="22"/>
        <v>385.80334065620195</v>
      </c>
      <c r="BJ17" s="74">
        <f t="shared" si="23"/>
        <v>178.06308030286235</v>
      </c>
      <c r="BK17" s="109">
        <f t="shared" si="24"/>
        <v>300.9266057118374</v>
      </c>
      <c r="BL17" s="241">
        <f t="shared" si="25"/>
        <v>211.79186115450835</v>
      </c>
      <c r="BM17" s="241">
        <f>升级经验!G30</f>
        <v>36</v>
      </c>
      <c r="BN17" s="235" t="s">
        <v>386</v>
      </c>
      <c r="BO17" s="385"/>
      <c r="BP17" s="240"/>
      <c r="BQ17" s="385"/>
      <c r="BR17" s="128">
        <f t="shared" si="26"/>
        <v>15</v>
      </c>
      <c r="BS17" s="379">
        <f t="shared" si="27"/>
        <v>668.23098774634525</v>
      </c>
      <c r="BT17" s="379">
        <f t="shared" si="69"/>
        <v>668.23098774634525</v>
      </c>
      <c r="BU17" s="379">
        <f t="shared" si="28"/>
        <v>308.41430203677453</v>
      </c>
      <c r="BV17" s="379">
        <f t="shared" si="29"/>
        <v>521.22017044214908</v>
      </c>
      <c r="BW17" s="380">
        <f t="shared" si="30"/>
        <v>211.79186115450835</v>
      </c>
      <c r="BX17" s="243"/>
      <c r="BY17" s="235" t="s">
        <v>386</v>
      </c>
      <c r="CA17" s="1"/>
      <c r="CB17" s="1"/>
      <c r="CC17" s="128">
        <f t="shared" si="70"/>
        <v>15</v>
      </c>
      <c r="CD17" s="379">
        <f t="shared" si="31"/>
        <v>1056.5659621912589</v>
      </c>
      <c r="CE17" s="379">
        <f t="shared" si="71"/>
        <v>1056.5659621912589</v>
      </c>
      <c r="CF17" s="379">
        <f t="shared" si="32"/>
        <v>487.64582870365768</v>
      </c>
      <c r="CG17" s="379">
        <f t="shared" si="33"/>
        <v>824.1214505091815</v>
      </c>
      <c r="CH17" s="380">
        <f t="shared" si="34"/>
        <v>211.79186115450835</v>
      </c>
      <c r="CI17" s="243"/>
      <c r="CJ17" s="235" t="s">
        <v>386</v>
      </c>
      <c r="CL17" s="1"/>
      <c r="CM17" s="1"/>
      <c r="CN17" s="128">
        <f t="shared" si="72"/>
        <v>15</v>
      </c>
      <c r="CO17" s="379">
        <f t="shared" si="35"/>
        <v>2113.1319243825178</v>
      </c>
      <c r="CP17" s="379">
        <f t="shared" si="73"/>
        <v>2113.1319243825178</v>
      </c>
      <c r="CQ17" s="379">
        <f t="shared" si="36"/>
        <v>975.29165740731537</v>
      </c>
      <c r="CR17" s="379">
        <f t="shared" si="37"/>
        <v>1648.242901018363</v>
      </c>
      <c r="CS17" s="380">
        <f t="shared" si="38"/>
        <v>211.79186115450835</v>
      </c>
      <c r="CT17" s="243"/>
      <c r="CU17" s="235" t="s">
        <v>386</v>
      </c>
      <c r="CW17" s="1"/>
      <c r="CY17" s="128">
        <f t="shared" si="74"/>
        <v>15</v>
      </c>
      <c r="CZ17" s="379">
        <f t="shared" si="39"/>
        <v>9450.2132566885102</v>
      </c>
      <c r="DA17" s="379">
        <f t="shared" si="75"/>
        <v>9450.2132566885102</v>
      </c>
      <c r="DB17" s="379">
        <f t="shared" si="40"/>
        <v>4361.636887702387</v>
      </c>
      <c r="DC17" s="379">
        <f t="shared" si="41"/>
        <v>7371.1663402170343</v>
      </c>
      <c r="DD17" s="380">
        <f t="shared" si="42"/>
        <v>211.79186115450835</v>
      </c>
      <c r="DE17" s="243"/>
      <c r="DF17" s="235" t="s">
        <v>386</v>
      </c>
    </row>
    <row r="18" spans="1:110">
      <c r="A18" s="74">
        <f>天赋属性点!BH18</f>
        <v>16</v>
      </c>
      <c r="B18" s="74">
        <f>D18*职业设计!J$68/职业设计!J$84</f>
        <v>604.07799468354324</v>
      </c>
      <c r="C18" s="74">
        <f>B18*职业设计!D$13/职业设计!B$13</f>
        <v>604.07799468354324</v>
      </c>
      <c r="D18" s="74">
        <f>天赋属性点!BI18</f>
        <v>362.44679681012576</v>
      </c>
      <c r="E18" s="74">
        <f>D18*职业设计!F$13/职业设计!H$13</f>
        <v>362.44679681012576</v>
      </c>
      <c r="F18" s="74">
        <f>D18*职业设计!J$100/职业设计!J$84</f>
        <v>233.65680622952786</v>
      </c>
      <c r="G18" s="97">
        <f>天赋属性点!BP18</f>
        <v>0.41129020874861966</v>
      </c>
      <c r="H18" s="60"/>
      <c r="I18" s="74">
        <f t="shared" si="43"/>
        <v>16</v>
      </c>
      <c r="J18" s="74">
        <f t="shared" si="44"/>
        <v>658.41102988651585</v>
      </c>
      <c r="K18" s="74">
        <f t="shared" si="45"/>
        <v>658.41102988651585</v>
      </c>
      <c r="L18" s="74">
        <f t="shared" si="46"/>
        <v>395.04661793190934</v>
      </c>
      <c r="M18" s="74">
        <f t="shared" si="47"/>
        <v>395.04661793190934</v>
      </c>
      <c r="N18" s="74">
        <f t="shared" si="48"/>
        <v>277.57899589673883</v>
      </c>
      <c r="O18" s="60"/>
      <c r="P18" s="60"/>
      <c r="Q18" s="60"/>
      <c r="S18" s="128">
        <f t="shared" si="10"/>
        <v>16</v>
      </c>
      <c r="T18" s="74">
        <f t="shared" si="11"/>
        <v>403.19276606058224</v>
      </c>
      <c r="U18" s="74">
        <f t="shared" si="49"/>
        <v>403.19276606058224</v>
      </c>
      <c r="V18" s="74">
        <f t="shared" si="12"/>
        <v>241.91565963634923</v>
      </c>
      <c r="W18" s="74">
        <f t="shared" si="50"/>
        <v>241.91565963634923</v>
      </c>
      <c r="X18" s="74">
        <f t="shared" si="51"/>
        <v>222.06319671739107</v>
      </c>
      <c r="AA18" s="128">
        <f t="shared" si="13"/>
        <v>16</v>
      </c>
      <c r="AB18" s="85">
        <f t="shared" si="52"/>
        <v>524.15059587875692</v>
      </c>
      <c r="AC18" s="74">
        <f t="shared" si="53"/>
        <v>524.15059587875692</v>
      </c>
      <c r="AD18" s="74">
        <f t="shared" si="54"/>
        <v>186.08896895103786</v>
      </c>
      <c r="AE18" s="74">
        <f t="shared" si="55"/>
        <v>186.08896895103786</v>
      </c>
      <c r="AF18" s="74">
        <f t="shared" si="56"/>
        <v>222.06319671739107</v>
      </c>
      <c r="AI18" s="128">
        <f t="shared" si="14"/>
        <v>16</v>
      </c>
      <c r="AJ18" s="74">
        <f t="shared" si="57"/>
        <v>353.62344880001666</v>
      </c>
      <c r="AK18" s="74">
        <f t="shared" si="58"/>
        <v>353.62344880001666</v>
      </c>
      <c r="AL18" s="74">
        <f t="shared" si="59"/>
        <v>212.17406928000989</v>
      </c>
      <c r="AM18" s="74">
        <f t="shared" si="60"/>
        <v>212.17406928000989</v>
      </c>
      <c r="AN18" s="85">
        <f t="shared" si="61"/>
        <v>288.68215573260841</v>
      </c>
      <c r="AQ18" s="128">
        <f t="shared" si="15"/>
        <v>16</v>
      </c>
      <c r="AR18" s="74">
        <f t="shared" si="62"/>
        <v>403.19276606058224</v>
      </c>
      <c r="AS18" s="74">
        <f t="shared" si="16"/>
        <v>403.19276606058224</v>
      </c>
      <c r="AT18" s="85">
        <f t="shared" si="17"/>
        <v>314.49035752725399</v>
      </c>
      <c r="AU18" s="74">
        <f t="shared" si="18"/>
        <v>186.08896895103786</v>
      </c>
      <c r="AV18" s="74">
        <f t="shared" si="19"/>
        <v>222.06319671739107</v>
      </c>
      <c r="AY18" s="128">
        <f t="shared" si="20"/>
        <v>16</v>
      </c>
      <c r="AZ18" s="74">
        <f t="shared" si="63"/>
        <v>403.19276606058224</v>
      </c>
      <c r="BA18" s="74">
        <f t="shared" si="64"/>
        <v>403.19276606058224</v>
      </c>
      <c r="BB18" s="74">
        <f t="shared" si="65"/>
        <v>186.08896895103786</v>
      </c>
      <c r="BC18" s="85">
        <f t="shared" si="66"/>
        <v>314.49035752725399</v>
      </c>
      <c r="BD18" s="74">
        <f t="shared" si="67"/>
        <v>222.06319671739107</v>
      </c>
      <c r="BE18" s="71"/>
      <c r="BG18" s="128">
        <f t="shared" si="68"/>
        <v>16</v>
      </c>
      <c r="BH18" s="74">
        <f t="shared" si="21"/>
        <v>403.19276606058224</v>
      </c>
      <c r="BI18" s="74">
        <f t="shared" si="22"/>
        <v>403.19276606058224</v>
      </c>
      <c r="BJ18" s="74">
        <f t="shared" si="23"/>
        <v>314.49035752725399</v>
      </c>
      <c r="BK18" s="109">
        <f t="shared" si="24"/>
        <v>186.08896895103786</v>
      </c>
      <c r="BL18" s="241">
        <f t="shared" si="25"/>
        <v>222.06319671739107</v>
      </c>
      <c r="BM18" s="241">
        <f>升级经验!G31</f>
        <v>40</v>
      </c>
      <c r="BN18" s="235" t="s">
        <v>387</v>
      </c>
      <c r="BO18" s="385"/>
      <c r="BP18" s="240" t="str">
        <f>S1</f>
        <v>标准型怪物</v>
      </c>
      <c r="BQ18" s="385"/>
      <c r="BR18" s="128">
        <f t="shared" si="26"/>
        <v>16</v>
      </c>
      <c r="BS18" s="379">
        <f t="shared" si="27"/>
        <v>698.35035606116082</v>
      </c>
      <c r="BT18" s="379">
        <f t="shared" si="69"/>
        <v>698.35035606116082</v>
      </c>
      <c r="BU18" s="379">
        <f t="shared" si="28"/>
        <v>544.71327772770519</v>
      </c>
      <c r="BV18" s="379">
        <f t="shared" si="29"/>
        <v>322.31554895130483</v>
      </c>
      <c r="BW18" s="380">
        <f t="shared" si="30"/>
        <v>222.06319671739107</v>
      </c>
      <c r="BX18" s="243"/>
      <c r="BY18" s="235" t="s">
        <v>398</v>
      </c>
      <c r="CA18" s="1"/>
      <c r="CB18" s="1"/>
      <c r="CC18" s="128">
        <f t="shared" si="70"/>
        <v>16</v>
      </c>
      <c r="CD18" s="379">
        <f t="shared" si="31"/>
        <v>1104.1888649714213</v>
      </c>
      <c r="CE18" s="379">
        <f t="shared" si="71"/>
        <v>1104.1888649714213</v>
      </c>
      <c r="CF18" s="379">
        <f t="shared" si="32"/>
        <v>861.2673146777081</v>
      </c>
      <c r="CG18" s="379">
        <f t="shared" si="33"/>
        <v>509.62562998680954</v>
      </c>
      <c r="CH18" s="380">
        <f t="shared" si="34"/>
        <v>222.06319671739107</v>
      </c>
      <c r="CI18" s="243"/>
      <c r="CJ18" s="235" t="s">
        <v>398</v>
      </c>
      <c r="CL18" s="1"/>
      <c r="CM18" s="1"/>
      <c r="CN18" s="128">
        <f t="shared" si="72"/>
        <v>16</v>
      </c>
      <c r="CO18" s="379">
        <f t="shared" si="35"/>
        <v>2208.3777299428425</v>
      </c>
      <c r="CP18" s="379">
        <f t="shared" si="73"/>
        <v>2208.3777299428425</v>
      </c>
      <c r="CQ18" s="379">
        <f t="shared" si="36"/>
        <v>1722.5346293554162</v>
      </c>
      <c r="CR18" s="379">
        <f t="shared" si="37"/>
        <v>1019.2512599736191</v>
      </c>
      <c r="CS18" s="380">
        <f t="shared" si="38"/>
        <v>222.06319671739107</v>
      </c>
      <c r="CT18" s="243"/>
      <c r="CU18" s="235" t="s">
        <v>398</v>
      </c>
      <c r="CW18" s="1"/>
      <c r="CX18" s="246">
        <v>200</v>
      </c>
      <c r="CY18" s="128">
        <f t="shared" si="74"/>
        <v>16</v>
      </c>
      <c r="CZ18" s="379">
        <f t="shared" si="39"/>
        <v>9876.1654482977374</v>
      </c>
      <c r="DA18" s="379">
        <f t="shared" si="75"/>
        <v>9876.1654482977374</v>
      </c>
      <c r="DB18" s="379">
        <f t="shared" si="40"/>
        <v>7703.409049672231</v>
      </c>
      <c r="DC18" s="379">
        <f t="shared" si="41"/>
        <v>4558.2302069066454</v>
      </c>
      <c r="DD18" s="380">
        <f t="shared" si="42"/>
        <v>222.06319671739107</v>
      </c>
      <c r="DE18" s="243"/>
      <c r="DF18" s="235" t="s">
        <v>398</v>
      </c>
    </row>
    <row r="19" spans="1:110">
      <c r="A19" s="74">
        <f>天赋属性点!BH19</f>
        <v>17</v>
      </c>
      <c r="B19" s="74">
        <f>D19*职业设计!J$68/职业设计!J$84</f>
        <v>628.2376530832546</v>
      </c>
      <c r="C19" s="74">
        <f>B19*职业设计!D$13/职业设计!B$13</f>
        <v>628.2376530832546</v>
      </c>
      <c r="D19" s="74">
        <f>天赋属性点!BI19</f>
        <v>376.94259184995258</v>
      </c>
      <c r="E19" s="74">
        <f>D19*职业设计!F$13/职业设计!H$13</f>
        <v>376.94259184995258</v>
      </c>
      <c r="F19" s="74">
        <f>D19*职业设计!J$100/职业设计!J$84</f>
        <v>243.00173961719452</v>
      </c>
      <c r="G19" s="97">
        <f>天赋属性点!BP19</f>
        <v>0.42822424067679599</v>
      </c>
      <c r="H19" s="60"/>
      <c r="I19" s="74">
        <f t="shared" si="43"/>
        <v>17</v>
      </c>
      <c r="J19" s="74">
        <f t="shared" si="44"/>
        <v>686.7885752143103</v>
      </c>
      <c r="K19" s="74">
        <f t="shared" si="45"/>
        <v>686.7885752143103</v>
      </c>
      <c r="L19" s="74">
        <f t="shared" si="46"/>
        <v>412.07314512858596</v>
      </c>
      <c r="M19" s="74">
        <f t="shared" si="47"/>
        <v>412.07314512858596</v>
      </c>
      <c r="N19" s="74">
        <f t="shared" si="48"/>
        <v>290.40733580590114</v>
      </c>
      <c r="O19" s="60"/>
      <c r="P19" s="60"/>
      <c r="Q19" s="60"/>
      <c r="S19" s="128">
        <f t="shared" si="10"/>
        <v>17</v>
      </c>
      <c r="T19" s="74">
        <f t="shared" si="11"/>
        <v>420.57039261203153</v>
      </c>
      <c r="U19" s="74">
        <f t="shared" si="49"/>
        <v>420.57039261203153</v>
      </c>
      <c r="V19" s="74">
        <f t="shared" si="12"/>
        <v>252.34223556721878</v>
      </c>
      <c r="W19" s="74">
        <f t="shared" si="50"/>
        <v>252.34223556721878</v>
      </c>
      <c r="X19" s="74">
        <f t="shared" si="51"/>
        <v>232.32586864472091</v>
      </c>
      <c r="AA19" s="128">
        <f t="shared" si="13"/>
        <v>17</v>
      </c>
      <c r="AB19" s="85">
        <f t="shared" si="52"/>
        <v>546.74151039564106</v>
      </c>
      <c r="AC19" s="74">
        <f t="shared" si="53"/>
        <v>546.74151039564106</v>
      </c>
      <c r="AD19" s="74">
        <f t="shared" si="54"/>
        <v>194.10941197478368</v>
      </c>
      <c r="AE19" s="74">
        <f t="shared" si="55"/>
        <v>194.10941197478368</v>
      </c>
      <c r="AF19" s="74">
        <f t="shared" si="56"/>
        <v>232.32586864472091</v>
      </c>
      <c r="AI19" s="128">
        <f t="shared" si="14"/>
        <v>17</v>
      </c>
      <c r="AJ19" s="74">
        <f t="shared" si="57"/>
        <v>368.864635523488</v>
      </c>
      <c r="AK19" s="74">
        <f t="shared" si="58"/>
        <v>368.864635523488</v>
      </c>
      <c r="AL19" s="74">
        <f t="shared" si="59"/>
        <v>221.31878131409266</v>
      </c>
      <c r="AM19" s="74">
        <f t="shared" si="60"/>
        <v>221.31878131409266</v>
      </c>
      <c r="AN19" s="85">
        <f t="shared" si="61"/>
        <v>302.02362923813718</v>
      </c>
      <c r="AQ19" s="128">
        <f t="shared" si="15"/>
        <v>17</v>
      </c>
      <c r="AR19" s="74">
        <f t="shared" si="62"/>
        <v>420.57039261203153</v>
      </c>
      <c r="AS19" s="74">
        <f t="shared" si="16"/>
        <v>420.57039261203153</v>
      </c>
      <c r="AT19" s="85">
        <f t="shared" si="17"/>
        <v>328.0449062373844</v>
      </c>
      <c r="AU19" s="74">
        <f t="shared" si="18"/>
        <v>194.10941197478368</v>
      </c>
      <c r="AV19" s="74">
        <f t="shared" si="19"/>
        <v>232.32586864472091</v>
      </c>
      <c r="AY19" s="128">
        <f t="shared" si="20"/>
        <v>17</v>
      </c>
      <c r="AZ19" s="74">
        <f t="shared" si="63"/>
        <v>420.57039261203153</v>
      </c>
      <c r="BA19" s="74">
        <f t="shared" si="64"/>
        <v>420.57039261203153</v>
      </c>
      <c r="BB19" s="74">
        <f t="shared" si="65"/>
        <v>194.10941197478368</v>
      </c>
      <c r="BC19" s="85">
        <f t="shared" si="66"/>
        <v>328.0449062373844</v>
      </c>
      <c r="BD19" s="74">
        <f t="shared" si="67"/>
        <v>232.32586864472091</v>
      </c>
      <c r="BE19" s="71"/>
      <c r="BG19" s="128">
        <f t="shared" si="68"/>
        <v>17</v>
      </c>
      <c r="BH19" s="74">
        <f t="shared" si="21"/>
        <v>546.74151039564106</v>
      </c>
      <c r="BI19" s="74">
        <f t="shared" si="22"/>
        <v>546.74151039564106</v>
      </c>
      <c r="BJ19" s="74">
        <f t="shared" si="23"/>
        <v>194.10941197478368</v>
      </c>
      <c r="BK19" s="109">
        <f t="shared" si="24"/>
        <v>194.10941197478368</v>
      </c>
      <c r="BL19" s="241">
        <f t="shared" si="25"/>
        <v>232.32586864472091</v>
      </c>
      <c r="BM19" s="241">
        <f>升级经验!G32</f>
        <v>44</v>
      </c>
      <c r="BN19" s="235" t="s">
        <v>845</v>
      </c>
      <c r="BO19" s="385"/>
      <c r="BP19" s="240" t="str">
        <f>AA1</f>
        <v>生命值强化型怪物</v>
      </c>
      <c r="BQ19" s="385"/>
      <c r="BR19" s="128">
        <f t="shared" si="26"/>
        <v>17</v>
      </c>
      <c r="BS19" s="379">
        <f t="shared" si="27"/>
        <v>946.98407461219779</v>
      </c>
      <c r="BT19" s="379">
        <f t="shared" si="69"/>
        <v>946.98407461219779</v>
      </c>
      <c r="BU19" s="379">
        <f t="shared" si="28"/>
        <v>336.20736376764398</v>
      </c>
      <c r="BV19" s="379">
        <f t="shared" si="29"/>
        <v>336.20736376764398</v>
      </c>
      <c r="BW19" s="380">
        <f t="shared" si="30"/>
        <v>232.32586864472091</v>
      </c>
      <c r="BX19" s="243"/>
      <c r="BY19" s="235" t="s">
        <v>845</v>
      </c>
      <c r="CA19" s="1"/>
      <c r="CB19" s="1"/>
      <c r="CC19" s="128">
        <f t="shared" si="70"/>
        <v>17</v>
      </c>
      <c r="CD19" s="379">
        <f t="shared" si="31"/>
        <v>1497.3132918406895</v>
      </c>
      <c r="CE19" s="379">
        <f t="shared" si="71"/>
        <v>1497.3132918406895</v>
      </c>
      <c r="CF19" s="379">
        <f t="shared" si="32"/>
        <v>531.59051781326218</v>
      </c>
      <c r="CG19" s="379">
        <f t="shared" si="33"/>
        <v>531.59051781326218</v>
      </c>
      <c r="CH19" s="380">
        <f t="shared" si="34"/>
        <v>232.32586864472091</v>
      </c>
      <c r="CI19" s="243"/>
      <c r="CJ19" s="235" t="s">
        <v>845</v>
      </c>
      <c r="CL19" s="1"/>
      <c r="CM19" s="1"/>
      <c r="CN19" s="128">
        <f t="shared" si="72"/>
        <v>17</v>
      </c>
      <c r="CO19" s="379">
        <f t="shared" si="35"/>
        <v>2994.6265836813791</v>
      </c>
      <c r="CP19" s="379">
        <f t="shared" si="73"/>
        <v>2994.6265836813791</v>
      </c>
      <c r="CQ19" s="379">
        <f t="shared" si="36"/>
        <v>1063.1810356265244</v>
      </c>
      <c r="CR19" s="379">
        <f t="shared" si="37"/>
        <v>1063.1810356265244</v>
      </c>
      <c r="CS19" s="380">
        <f t="shared" si="38"/>
        <v>232.32586864472091</v>
      </c>
      <c r="CT19" s="243"/>
      <c r="CU19" s="235" t="s">
        <v>845</v>
      </c>
      <c r="CW19" s="1"/>
      <c r="CX19" s="1"/>
      <c r="CY19" s="128">
        <f t="shared" si="74"/>
        <v>17</v>
      </c>
      <c r="CZ19" s="379">
        <f t="shared" si="39"/>
        <v>13392.377216679051</v>
      </c>
      <c r="DA19" s="379">
        <f t="shared" si="75"/>
        <v>13392.377216679051</v>
      </c>
      <c r="DB19" s="379">
        <f t="shared" si="40"/>
        <v>4754.6901360990687</v>
      </c>
      <c r="DC19" s="379">
        <f t="shared" si="41"/>
        <v>4754.6901360990687</v>
      </c>
      <c r="DD19" s="380">
        <f t="shared" si="42"/>
        <v>232.32586864472091</v>
      </c>
      <c r="DE19" s="243"/>
      <c r="DF19" s="235" t="s">
        <v>845</v>
      </c>
    </row>
    <row r="20" spans="1:110">
      <c r="A20" s="74">
        <f>天赋属性点!BH20</f>
        <v>18</v>
      </c>
      <c r="B20" s="74">
        <f>D20*职业设计!J$68/职业设计!J$84</f>
        <v>653.07751527086793</v>
      </c>
      <c r="C20" s="74">
        <f>B20*职业设计!D$13/职业设计!B$13</f>
        <v>653.07751527086793</v>
      </c>
      <c r="D20" s="74">
        <f>天赋属性点!BI20</f>
        <v>391.84650916252053</v>
      </c>
      <c r="E20" s="74">
        <f>D20*职业设计!F$13/职业设计!H$13</f>
        <v>391.84650916252053</v>
      </c>
      <c r="F20" s="74">
        <f>D20*职业设计!J$100/职业设计!J$84</f>
        <v>252.60977519707001</v>
      </c>
      <c r="G20" s="97">
        <f>天赋属性点!BP20</f>
        <v>0.44344172415481486</v>
      </c>
      <c r="H20" s="60"/>
      <c r="I20" s="74">
        <f t="shared" si="43"/>
        <v>18</v>
      </c>
      <c r="J20" s="74">
        <f t="shared" si="44"/>
        <v>715.83766446143636</v>
      </c>
      <c r="K20" s="74">
        <f t="shared" si="45"/>
        <v>715.83766446143636</v>
      </c>
      <c r="L20" s="74">
        <f t="shared" si="46"/>
        <v>429.50259867686157</v>
      </c>
      <c r="M20" s="74">
        <f t="shared" si="47"/>
        <v>429.50259867686157</v>
      </c>
      <c r="N20" s="74">
        <f t="shared" si="48"/>
        <v>303.49376952474353</v>
      </c>
      <c r="O20" s="60"/>
      <c r="P20" s="60"/>
      <c r="Q20" s="60"/>
      <c r="S20" s="128">
        <f t="shared" si="10"/>
        <v>18</v>
      </c>
      <c r="T20" s="74">
        <f t="shared" si="11"/>
        <v>438.35925414903863</v>
      </c>
      <c r="U20" s="74">
        <f t="shared" si="49"/>
        <v>438.35925414903863</v>
      </c>
      <c r="V20" s="74">
        <f t="shared" si="12"/>
        <v>263.01555248942304</v>
      </c>
      <c r="W20" s="74">
        <f t="shared" si="50"/>
        <v>263.01555248942304</v>
      </c>
      <c r="X20" s="74">
        <f t="shared" si="51"/>
        <v>242.79501561979484</v>
      </c>
      <c r="AA20" s="128">
        <f t="shared" si="13"/>
        <v>18</v>
      </c>
      <c r="AB20" s="85">
        <f t="shared" si="52"/>
        <v>569.86703039375027</v>
      </c>
      <c r="AC20" s="74">
        <f t="shared" si="53"/>
        <v>569.86703039375027</v>
      </c>
      <c r="AD20" s="74">
        <f t="shared" si="54"/>
        <v>202.31965576109465</v>
      </c>
      <c r="AE20" s="74">
        <f t="shared" si="55"/>
        <v>202.31965576109465</v>
      </c>
      <c r="AF20" s="74">
        <f t="shared" si="56"/>
        <v>242.79501561979484</v>
      </c>
      <c r="AI20" s="128">
        <f t="shared" si="14"/>
        <v>18</v>
      </c>
      <c r="AJ20" s="74">
        <f t="shared" si="57"/>
        <v>384.46649918886243</v>
      </c>
      <c r="AK20" s="74">
        <f t="shared" si="58"/>
        <v>384.46649918886243</v>
      </c>
      <c r="AL20" s="74">
        <f t="shared" si="59"/>
        <v>230.67989951331734</v>
      </c>
      <c r="AM20" s="74">
        <f t="shared" si="60"/>
        <v>230.67989951331734</v>
      </c>
      <c r="AN20" s="85">
        <f t="shared" si="61"/>
        <v>315.63352030573333</v>
      </c>
      <c r="AQ20" s="128">
        <f t="shared" si="15"/>
        <v>18</v>
      </c>
      <c r="AR20" s="74">
        <f t="shared" si="62"/>
        <v>438.35925414903863</v>
      </c>
      <c r="AS20" s="74">
        <f t="shared" si="16"/>
        <v>438.35925414903863</v>
      </c>
      <c r="AT20" s="85">
        <f t="shared" si="17"/>
        <v>341.92021823624998</v>
      </c>
      <c r="AU20" s="74">
        <f t="shared" si="18"/>
        <v>202.31965576109465</v>
      </c>
      <c r="AV20" s="74">
        <f t="shared" si="19"/>
        <v>242.79501561979484</v>
      </c>
      <c r="AY20" s="128">
        <f t="shared" si="20"/>
        <v>18</v>
      </c>
      <c r="AZ20" s="74">
        <f t="shared" si="63"/>
        <v>438.35925414903863</v>
      </c>
      <c r="BA20" s="74">
        <f t="shared" si="64"/>
        <v>438.35925414903863</v>
      </c>
      <c r="BB20" s="74">
        <f t="shared" si="65"/>
        <v>202.31965576109465</v>
      </c>
      <c r="BC20" s="85">
        <f t="shared" si="66"/>
        <v>341.92021823624998</v>
      </c>
      <c r="BD20" s="74">
        <f t="shared" si="67"/>
        <v>242.79501561979484</v>
      </c>
      <c r="BE20" s="71"/>
      <c r="BG20" s="128">
        <f t="shared" si="68"/>
        <v>18</v>
      </c>
      <c r="BH20" s="74">
        <f t="shared" si="21"/>
        <v>438.35925414903863</v>
      </c>
      <c r="BI20" s="74">
        <f t="shared" si="22"/>
        <v>438.35925414903863</v>
      </c>
      <c r="BJ20" s="74">
        <f t="shared" si="23"/>
        <v>341.92021823624998</v>
      </c>
      <c r="BK20" s="109">
        <f t="shared" si="24"/>
        <v>202.31965576109465</v>
      </c>
      <c r="BL20" s="241">
        <f t="shared" si="25"/>
        <v>242.79501561979484</v>
      </c>
      <c r="BM20" s="241">
        <f>升级经验!G33</f>
        <v>48</v>
      </c>
      <c r="BN20" s="235" t="s">
        <v>385</v>
      </c>
      <c r="BO20" s="385"/>
      <c r="BP20" s="246" t="str">
        <f>AI1</f>
        <v>攻击力强化型怪物</v>
      </c>
      <c r="BQ20" s="385"/>
      <c r="BR20" s="128">
        <f t="shared" si="26"/>
        <v>18</v>
      </c>
      <c r="BS20" s="379">
        <f t="shared" si="27"/>
        <v>759.26050015413307</v>
      </c>
      <c r="BT20" s="379">
        <f t="shared" si="69"/>
        <v>759.26050015413307</v>
      </c>
      <c r="BU20" s="379">
        <f t="shared" si="28"/>
        <v>592.22319012022353</v>
      </c>
      <c r="BV20" s="379">
        <f t="shared" si="29"/>
        <v>350.42792314806121</v>
      </c>
      <c r="BW20" s="380">
        <f t="shared" si="30"/>
        <v>242.79501561979484</v>
      </c>
      <c r="BX20" s="243"/>
      <c r="BY20" s="235" t="s">
        <v>385</v>
      </c>
      <c r="CA20" s="1"/>
      <c r="CB20" s="1"/>
      <c r="CC20" s="128">
        <f t="shared" si="70"/>
        <v>18</v>
      </c>
      <c r="CD20" s="379">
        <f t="shared" si="31"/>
        <v>1200.4962589428428</v>
      </c>
      <c r="CE20" s="379">
        <f t="shared" si="71"/>
        <v>1200.4962589428428</v>
      </c>
      <c r="CF20" s="379">
        <f t="shared" si="32"/>
        <v>936.38708197541689</v>
      </c>
      <c r="CG20" s="379">
        <f t="shared" si="33"/>
        <v>554.07519643515786</v>
      </c>
      <c r="CH20" s="380">
        <f t="shared" si="34"/>
        <v>242.79501561979484</v>
      </c>
      <c r="CI20" s="243"/>
      <c r="CJ20" s="235" t="s">
        <v>385</v>
      </c>
      <c r="CL20" s="1"/>
      <c r="CM20" s="1"/>
      <c r="CN20" s="128">
        <f t="shared" si="72"/>
        <v>18</v>
      </c>
      <c r="CO20" s="379">
        <f t="shared" si="35"/>
        <v>2400.9925178856856</v>
      </c>
      <c r="CP20" s="379">
        <f t="shared" si="73"/>
        <v>2400.9925178856856</v>
      </c>
      <c r="CQ20" s="379">
        <f t="shared" si="36"/>
        <v>1872.7741639508338</v>
      </c>
      <c r="CR20" s="379">
        <f t="shared" si="37"/>
        <v>1108.1503928703157</v>
      </c>
      <c r="CS20" s="380">
        <f t="shared" si="38"/>
        <v>242.79501561979484</v>
      </c>
      <c r="CT20" s="243"/>
      <c r="CU20" s="235" t="s">
        <v>385</v>
      </c>
      <c r="CW20" s="1"/>
      <c r="CX20" s="1"/>
      <c r="CY20" s="128">
        <f t="shared" si="74"/>
        <v>18</v>
      </c>
      <c r="CZ20" s="379">
        <f t="shared" si="39"/>
        <v>10737.564966921544</v>
      </c>
      <c r="DA20" s="379">
        <f t="shared" si="75"/>
        <v>10737.564966921544</v>
      </c>
      <c r="DB20" s="379">
        <f t="shared" si="40"/>
        <v>8375.3006741988011</v>
      </c>
      <c r="DC20" s="379">
        <f t="shared" si="41"/>
        <v>4955.7992155022484</v>
      </c>
      <c r="DD20" s="380">
        <f t="shared" si="42"/>
        <v>242.79501561979484</v>
      </c>
      <c r="DE20" s="243"/>
      <c r="DF20" s="235" t="s">
        <v>385</v>
      </c>
    </row>
    <row r="21" spans="1:110">
      <c r="A21" s="74">
        <f>天赋属性点!BH21</f>
        <v>19</v>
      </c>
      <c r="B21" s="74">
        <f>D21*职业设计!J$68/职业设计!J$84</f>
        <v>677.91737745848116</v>
      </c>
      <c r="C21" s="74">
        <f>B21*职业设计!D$13/职业设计!B$13</f>
        <v>677.91737745848116</v>
      </c>
      <c r="D21" s="74">
        <f>天赋属性点!BI21</f>
        <v>406.75042647508849</v>
      </c>
      <c r="E21" s="74">
        <f>D21*职业设计!F$13/职业设计!H$13</f>
        <v>406.75042647508849</v>
      </c>
      <c r="F21" s="74">
        <f>D21*职业设计!J$100/职业设计!J$84</f>
        <v>262.21781077694556</v>
      </c>
      <c r="G21" s="97">
        <f>天赋属性点!BP21</f>
        <v>0.45754402691906182</v>
      </c>
      <c r="H21" s="60"/>
      <c r="I21" s="74">
        <f t="shared" si="43"/>
        <v>19</v>
      </c>
      <c r="J21" s="74">
        <f t="shared" si="44"/>
        <v>744.87292237932877</v>
      </c>
      <c r="K21" s="74">
        <f t="shared" si="45"/>
        <v>744.87292237932877</v>
      </c>
      <c r="L21" s="74">
        <f t="shared" si="46"/>
        <v>446.92375342759703</v>
      </c>
      <c r="M21" s="74">
        <f t="shared" si="47"/>
        <v>446.92375342759703</v>
      </c>
      <c r="N21" s="74">
        <f t="shared" si="48"/>
        <v>316.57238505838069</v>
      </c>
      <c r="O21" s="60"/>
      <c r="P21" s="60"/>
      <c r="Q21" s="60"/>
      <c r="S21" s="128">
        <f t="shared" si="10"/>
        <v>19</v>
      </c>
      <c r="T21" s="74">
        <f t="shared" si="11"/>
        <v>456.13964576127404</v>
      </c>
      <c r="U21" s="74">
        <f t="shared" si="49"/>
        <v>456.13964576127404</v>
      </c>
      <c r="V21" s="74">
        <f t="shared" si="12"/>
        <v>273.68378745676426</v>
      </c>
      <c r="W21" s="74">
        <f t="shared" si="50"/>
        <v>273.68378745676426</v>
      </c>
      <c r="X21" s="74">
        <f t="shared" si="51"/>
        <v>253.25790804670456</v>
      </c>
      <c r="AA21" s="128">
        <f t="shared" si="13"/>
        <v>19</v>
      </c>
      <c r="AB21" s="85">
        <f t="shared" si="52"/>
        <v>592.98153948965626</v>
      </c>
      <c r="AC21" s="74">
        <f t="shared" si="53"/>
        <v>592.98153948965626</v>
      </c>
      <c r="AD21" s="74">
        <f t="shared" si="54"/>
        <v>210.52599035135711</v>
      </c>
      <c r="AE21" s="74">
        <f t="shared" si="55"/>
        <v>210.52599035135711</v>
      </c>
      <c r="AF21" s="74">
        <f t="shared" si="56"/>
        <v>253.25790804670456</v>
      </c>
      <c r="AI21" s="128">
        <f t="shared" si="14"/>
        <v>19</v>
      </c>
      <c r="AJ21" s="74">
        <f t="shared" si="57"/>
        <v>400.06093423879292</v>
      </c>
      <c r="AK21" s="74">
        <f t="shared" si="58"/>
        <v>400.06093423879292</v>
      </c>
      <c r="AL21" s="74">
        <f t="shared" si="59"/>
        <v>240.03656054327561</v>
      </c>
      <c r="AM21" s="74">
        <f t="shared" si="60"/>
        <v>240.03656054327561</v>
      </c>
      <c r="AN21" s="85">
        <f t="shared" si="61"/>
        <v>329.23528046071596</v>
      </c>
      <c r="AQ21" s="128">
        <f t="shared" si="15"/>
        <v>19</v>
      </c>
      <c r="AR21" s="74">
        <f t="shared" si="62"/>
        <v>456.13964576127404</v>
      </c>
      <c r="AS21" s="74">
        <f t="shared" si="16"/>
        <v>456.13964576127404</v>
      </c>
      <c r="AT21" s="85">
        <f t="shared" si="17"/>
        <v>355.78892369379355</v>
      </c>
      <c r="AU21" s="74">
        <f t="shared" si="18"/>
        <v>210.52599035135711</v>
      </c>
      <c r="AV21" s="74">
        <f t="shared" si="19"/>
        <v>253.25790804670456</v>
      </c>
      <c r="AY21" s="128">
        <f t="shared" si="20"/>
        <v>19</v>
      </c>
      <c r="AZ21" s="74">
        <f t="shared" si="63"/>
        <v>456.13964576127404</v>
      </c>
      <c r="BA21" s="74">
        <f t="shared" si="64"/>
        <v>456.13964576127404</v>
      </c>
      <c r="BB21" s="74">
        <f t="shared" si="65"/>
        <v>210.52599035135711</v>
      </c>
      <c r="BC21" s="85">
        <f t="shared" si="66"/>
        <v>355.78892369379355</v>
      </c>
      <c r="BD21" s="74">
        <f t="shared" si="67"/>
        <v>253.25790804670456</v>
      </c>
      <c r="BE21" s="71"/>
      <c r="BG21" s="128">
        <f t="shared" si="68"/>
        <v>19</v>
      </c>
      <c r="BH21" s="74">
        <f t="shared" si="21"/>
        <v>456.13964576127404</v>
      </c>
      <c r="BI21" s="74">
        <f t="shared" si="22"/>
        <v>456.13964576127404</v>
      </c>
      <c r="BJ21" s="74">
        <f t="shared" si="23"/>
        <v>273.68378745676426</v>
      </c>
      <c r="BK21" s="109">
        <f t="shared" si="24"/>
        <v>273.68378745676426</v>
      </c>
      <c r="BL21" s="241">
        <f t="shared" si="25"/>
        <v>253.25790804670456</v>
      </c>
      <c r="BM21" s="241">
        <f>升级经验!G34</f>
        <v>52</v>
      </c>
      <c r="BN21" s="235" t="s">
        <v>715</v>
      </c>
      <c r="BO21" s="385"/>
      <c r="BP21" s="246" t="str">
        <f>AQ1</f>
        <v>物理防御强化型怪物</v>
      </c>
      <c r="BQ21" s="385"/>
      <c r="BR21" s="128">
        <f t="shared" si="26"/>
        <v>19</v>
      </c>
      <c r="BS21" s="379">
        <f t="shared" si="27"/>
        <v>790.05704180499629</v>
      </c>
      <c r="BT21" s="379">
        <f t="shared" si="69"/>
        <v>790.05704180499629</v>
      </c>
      <c r="BU21" s="379">
        <f t="shared" si="28"/>
        <v>474.03422508299747</v>
      </c>
      <c r="BV21" s="379">
        <f t="shared" si="29"/>
        <v>474.03422508299747</v>
      </c>
      <c r="BW21" s="380">
        <f t="shared" si="30"/>
        <v>253.25790804670456</v>
      </c>
      <c r="BX21" s="243"/>
      <c r="BY21" s="235" t="s">
        <v>715</v>
      </c>
      <c r="CA21" s="1"/>
      <c r="CB21" s="1"/>
      <c r="CC21" s="128">
        <f t="shared" si="70"/>
        <v>19</v>
      </c>
      <c r="CD21" s="379">
        <f t="shared" si="31"/>
        <v>1249.1898667793275</v>
      </c>
      <c r="CE21" s="379">
        <f t="shared" si="71"/>
        <v>1249.1898667793275</v>
      </c>
      <c r="CF21" s="379">
        <f t="shared" si="32"/>
        <v>749.51392006759613</v>
      </c>
      <c r="CG21" s="379">
        <f t="shared" si="33"/>
        <v>749.51392006759613</v>
      </c>
      <c r="CH21" s="380">
        <f t="shared" si="34"/>
        <v>253.25790804670456</v>
      </c>
      <c r="CI21" s="243"/>
      <c r="CJ21" s="235" t="s">
        <v>715</v>
      </c>
      <c r="CL21" s="1"/>
      <c r="CM21" s="1"/>
      <c r="CN21" s="128">
        <f t="shared" si="72"/>
        <v>19</v>
      </c>
      <c r="CO21" s="379">
        <f t="shared" si="35"/>
        <v>2498.3797335586551</v>
      </c>
      <c r="CP21" s="379">
        <f t="shared" si="73"/>
        <v>2498.3797335586551</v>
      </c>
      <c r="CQ21" s="379">
        <f t="shared" si="36"/>
        <v>1499.0278401351923</v>
      </c>
      <c r="CR21" s="379">
        <f t="shared" si="37"/>
        <v>1499.0278401351923</v>
      </c>
      <c r="CS21" s="380">
        <f t="shared" si="38"/>
        <v>253.25790804670456</v>
      </c>
      <c r="CT21" s="243"/>
      <c r="CU21" s="235" t="s">
        <v>715</v>
      </c>
      <c r="CW21" s="1"/>
      <c r="CX21" s="1"/>
      <c r="CY21" s="128">
        <f t="shared" si="74"/>
        <v>19</v>
      </c>
      <c r="CZ21" s="379">
        <f t="shared" si="39"/>
        <v>11173.093835689931</v>
      </c>
      <c r="DA21" s="379">
        <f t="shared" si="75"/>
        <v>11173.093835689931</v>
      </c>
      <c r="DB21" s="379">
        <f t="shared" si="40"/>
        <v>6703.8563014139545</v>
      </c>
      <c r="DC21" s="379">
        <f t="shared" si="41"/>
        <v>6703.8563014139545</v>
      </c>
      <c r="DD21" s="380">
        <f t="shared" si="42"/>
        <v>253.25790804670456</v>
      </c>
      <c r="DE21" s="243"/>
      <c r="DF21" s="235" t="s">
        <v>715</v>
      </c>
    </row>
    <row r="22" spans="1:110">
      <c r="A22" s="74">
        <f>天赋属性点!BH22</f>
        <v>20</v>
      </c>
      <c r="B22" s="74">
        <f>D22*职业设计!J$68/职业设计!J$84</f>
        <v>703.47038848214254</v>
      </c>
      <c r="C22" s="74">
        <f>B22*职业设计!D$13/职业设计!B$13</f>
        <v>703.47038848214254</v>
      </c>
      <c r="D22" s="74">
        <f>天赋属性点!BI22</f>
        <v>422.0822330892853</v>
      </c>
      <c r="E22" s="74">
        <f>D22*职业设计!F$13/职业设计!H$13</f>
        <v>422.0822330892853</v>
      </c>
      <c r="F22" s="74">
        <f>D22*职业设计!J$100/职业设计!J$84</f>
        <v>272.10169166299642</v>
      </c>
      <c r="G22" s="97">
        <f>天赋属性点!BP22</f>
        <v>0.47017227681285156</v>
      </c>
      <c r="H22" s="60"/>
      <c r="I22" s="74">
        <f t="shared" si="43"/>
        <v>20</v>
      </c>
      <c r="J22" s="74">
        <f t="shared" si="44"/>
        <v>774.61852411181724</v>
      </c>
      <c r="K22" s="74">
        <f t="shared" si="45"/>
        <v>774.61852411181724</v>
      </c>
      <c r="L22" s="74">
        <f t="shared" si="46"/>
        <v>464.77111446709011</v>
      </c>
      <c r="M22" s="74">
        <f t="shared" si="47"/>
        <v>464.77111446709011</v>
      </c>
      <c r="N22" s="74">
        <f t="shared" si="48"/>
        <v>329.92509945519919</v>
      </c>
      <c r="O22" s="60"/>
      <c r="P22" s="60"/>
      <c r="Q22" s="60"/>
      <c r="S22" s="128">
        <f t="shared" si="10"/>
        <v>20</v>
      </c>
      <c r="T22" s="74">
        <f t="shared" si="11"/>
        <v>474.35503234543501</v>
      </c>
      <c r="U22" s="74">
        <f t="shared" si="49"/>
        <v>474.35503234543501</v>
      </c>
      <c r="V22" s="74">
        <f t="shared" si="12"/>
        <v>284.61301940726088</v>
      </c>
      <c r="W22" s="74">
        <f t="shared" si="50"/>
        <v>284.61301940726088</v>
      </c>
      <c r="X22" s="74">
        <f t="shared" si="51"/>
        <v>263.94007956415936</v>
      </c>
      <c r="AA22" s="128">
        <f t="shared" si="13"/>
        <v>20</v>
      </c>
      <c r="AB22" s="85">
        <f t="shared" si="52"/>
        <v>616.66154204906547</v>
      </c>
      <c r="AC22" s="74">
        <f t="shared" si="53"/>
        <v>616.66154204906547</v>
      </c>
      <c r="AD22" s="74">
        <f t="shared" si="54"/>
        <v>218.93309185173914</v>
      </c>
      <c r="AE22" s="74">
        <f t="shared" si="55"/>
        <v>218.93309185173914</v>
      </c>
      <c r="AF22" s="74">
        <f t="shared" si="56"/>
        <v>263.94007956415936</v>
      </c>
      <c r="AI22" s="128">
        <f t="shared" si="14"/>
        <v>20</v>
      </c>
      <c r="AJ22" s="74">
        <f t="shared" si="57"/>
        <v>416.03688511720895</v>
      </c>
      <c r="AK22" s="74">
        <f t="shared" si="58"/>
        <v>416.03688511720895</v>
      </c>
      <c r="AL22" s="74">
        <f t="shared" si="59"/>
        <v>249.62213107032528</v>
      </c>
      <c r="AM22" s="74">
        <f t="shared" si="60"/>
        <v>249.62213107032528</v>
      </c>
      <c r="AN22" s="85">
        <f t="shared" si="61"/>
        <v>343.12210343340718</v>
      </c>
      <c r="AQ22" s="128">
        <f t="shared" si="15"/>
        <v>20</v>
      </c>
      <c r="AR22" s="74">
        <f t="shared" si="62"/>
        <v>474.35503234543501</v>
      </c>
      <c r="AS22" s="74">
        <f t="shared" si="16"/>
        <v>474.35503234543501</v>
      </c>
      <c r="AT22" s="85">
        <f t="shared" si="17"/>
        <v>369.99692522943917</v>
      </c>
      <c r="AU22" s="74">
        <f t="shared" si="18"/>
        <v>218.93309185173914</v>
      </c>
      <c r="AV22" s="74">
        <f t="shared" si="19"/>
        <v>263.94007956415936</v>
      </c>
      <c r="AY22" s="128">
        <f t="shared" si="20"/>
        <v>20</v>
      </c>
      <c r="AZ22" s="74">
        <f t="shared" si="63"/>
        <v>474.35503234543501</v>
      </c>
      <c r="BA22" s="74">
        <f t="shared" si="64"/>
        <v>474.35503234543501</v>
      </c>
      <c r="BB22" s="74">
        <f t="shared" si="65"/>
        <v>218.93309185173914</v>
      </c>
      <c r="BC22" s="85">
        <f t="shared" si="66"/>
        <v>369.99692522943917</v>
      </c>
      <c r="BD22" s="74">
        <f t="shared" si="67"/>
        <v>263.94007956415936</v>
      </c>
      <c r="BE22" s="71"/>
      <c r="BG22" s="128">
        <f t="shared" si="68"/>
        <v>20</v>
      </c>
      <c r="BH22" s="74">
        <f t="shared" si="21"/>
        <v>474.35503234543501</v>
      </c>
      <c r="BI22" s="74">
        <f t="shared" si="22"/>
        <v>474.35503234543501</v>
      </c>
      <c r="BJ22" s="74">
        <f t="shared" si="23"/>
        <v>218.93309185173914</v>
      </c>
      <c r="BK22" s="109">
        <f t="shared" si="24"/>
        <v>369.99692522943917</v>
      </c>
      <c r="BL22" s="241">
        <f t="shared" si="25"/>
        <v>263.94007956415936</v>
      </c>
      <c r="BM22" s="241">
        <f>升级经验!G35</f>
        <v>56</v>
      </c>
      <c r="BN22" s="235" t="s">
        <v>386</v>
      </c>
      <c r="BO22" s="385"/>
      <c r="BP22" s="246" t="str">
        <f>AY1</f>
        <v>魔法防御强化型怪物</v>
      </c>
      <c r="BQ22" s="385"/>
      <c r="BR22" s="128">
        <f t="shared" si="26"/>
        <v>20</v>
      </c>
      <c r="BS22" s="74">
        <f t="shared" si="27"/>
        <v>821.60701684827154</v>
      </c>
      <c r="BT22" s="74">
        <f t="shared" si="69"/>
        <v>821.60701684827154</v>
      </c>
      <c r="BU22" s="74">
        <f t="shared" si="28"/>
        <v>492.96421010896273</v>
      </c>
      <c r="BV22" s="109">
        <f t="shared" si="29"/>
        <v>492.96421010896273</v>
      </c>
      <c r="BW22" s="241">
        <f>BP$14*IF(BY22=$BP$18,VLOOKUP(BR22,$S$1:$X$82,6,FALSE),IF(BY22=$BP$19,VLOOKUP(BR22,$AA$1:$AF$82,6,FALSE),IF(BY22=$BP$20,VLOOKUP(BR22,$AI$1:$AN$82,6,FALSE),IF(BY22=$BP$21,VLOOKUP(BR22,$AQ$1:$AV$82,6,FALSE),IF(BY22=$BP$22,VLOOKUP(BR22,$AY$1:$BD$82,6,FALSE),1)))))</f>
        <v>316.7280954769912</v>
      </c>
      <c r="BX22" s="241">
        <f t="shared" ref="BX22:BX53" si="76">$BM22*BQ$10/$P$9*BQ$14*3</f>
        <v>472.5</v>
      </c>
      <c r="BY22" s="235" t="s">
        <v>715</v>
      </c>
      <c r="CA22" s="1"/>
      <c r="CB22" s="1"/>
      <c r="CC22" s="128">
        <f t="shared" si="70"/>
        <v>20</v>
      </c>
      <c r="CD22" s="74">
        <f t="shared" si="31"/>
        <v>1299.0747574084373</v>
      </c>
      <c r="CE22" s="74">
        <f t="shared" si="71"/>
        <v>1299.0747574084373</v>
      </c>
      <c r="CF22" s="74">
        <f t="shared" si="32"/>
        <v>779.44485444506199</v>
      </c>
      <c r="CG22" s="109">
        <f t="shared" si="33"/>
        <v>779.44485444506199</v>
      </c>
      <c r="CH22" s="241">
        <f>CA$14*IF(CJ22=$BP$18,VLOOKUP(CC22,$S$1:$X$82,6,FALSE),IF(CJ22=$BP$19,VLOOKUP(CC22,$AA$1:$AF$82,6,FALSE),IF(CJ22=$BP$20,VLOOKUP(CC22,$AI$1:$AN$82,6,FALSE),IF(CJ22=$BP$21,VLOOKUP(CC22,$AQ$1:$AV$82,6,FALSE),IF(CJ22=$BP$22,VLOOKUP(CC22,$AY$1:$BD$82,6,FALSE),1)))))</f>
        <v>343.12210343340718</v>
      </c>
      <c r="CI22" s="241">
        <f t="shared" ref="CI22:CI53" si="77">$BM22*CB$10/$P$9*CB$14*5</f>
        <v>787.5</v>
      </c>
      <c r="CJ22" s="235" t="s">
        <v>715</v>
      </c>
      <c r="CL22" s="1"/>
      <c r="CM22" s="1"/>
      <c r="CN22" s="128">
        <f t="shared" si="72"/>
        <v>20</v>
      </c>
      <c r="CO22" s="74">
        <f t="shared" si="35"/>
        <v>2278.7278673288065</v>
      </c>
      <c r="CP22" s="74">
        <f t="shared" si="73"/>
        <v>2278.7278673288065</v>
      </c>
      <c r="CQ22" s="74">
        <f t="shared" si="36"/>
        <v>1367.2367203972835</v>
      </c>
      <c r="CR22" s="109">
        <f t="shared" si="37"/>
        <v>1367.2367203972835</v>
      </c>
      <c r="CS22" s="241">
        <f>CL$14*IF(CU22=$BP$18,VLOOKUP(CN22,$S$1:$X$82,6,FALSE),IF(CU22=$BP$19,VLOOKUP(CN22,$AA$1:$AF$82,6,FALSE),IF(CU22=$BP$20,VLOOKUP(CN22,$AI$1:$AN$82,6,FALSE),IF(CU22=$BP$21,VLOOKUP(CN22,$AQ$1:$AV$82,6,FALSE),IF(CU22=$BP$22,VLOOKUP(CN22,$AY$1:$BD$82,6,FALSE),1)))))</f>
        <v>514.68315515011079</v>
      </c>
      <c r="CT22" s="241">
        <f t="shared" ref="CT22:CT53" si="78">$BM22*CM$10/$P$9*CM$14*5</f>
        <v>3150</v>
      </c>
      <c r="CU22" s="235" t="s">
        <v>384</v>
      </c>
      <c r="CW22" s="1"/>
      <c r="CX22" s="1"/>
      <c r="CY22" s="128">
        <f t="shared" si="74"/>
        <v>20</v>
      </c>
      <c r="CZ22" s="74">
        <f t="shared" si="39"/>
        <v>10190.780827140668</v>
      </c>
      <c r="DA22" s="74">
        <f t="shared" si="75"/>
        <v>10190.780827140668</v>
      </c>
      <c r="DB22" s="74">
        <f t="shared" si="40"/>
        <v>6114.4684962843985</v>
      </c>
      <c r="DC22" s="109">
        <f t="shared" si="41"/>
        <v>6114.4684962843985</v>
      </c>
      <c r="DD22" s="241">
        <f>CX$16*IF(DF22=$BP$18,VLOOKUP(CY22,$S$1:$X$82,6,FALSE),IF(DF22=$BP$19,VLOOKUP(CY22,$AA$1:$AF$82,6,FALSE),IF(DF22=$BP$20,VLOOKUP(CY22,$AI$1:$AN$82,6,FALSE),IF(DF22=$BP$21,VLOOKUP(CY22,$AQ$1:$AV$82,6,FALSE),IF(DF22=$BP$22,VLOOKUP(CY22,$AY$1:$BD$82,6,FALSE),1)))))</f>
        <v>686.24420686681435</v>
      </c>
      <c r="DE22" s="241">
        <f t="shared" ref="DE22:DE53" si="79">$BM22*CX$8/$P$9*CX$12*CX$4</f>
        <v>84000</v>
      </c>
      <c r="DF22" s="235" t="s">
        <v>384</v>
      </c>
    </row>
    <row r="23" spans="1:110">
      <c r="A23" s="74">
        <f>天赋属性点!BH23</f>
        <v>21</v>
      </c>
      <c r="B23" s="74">
        <f>D23*职业设计!J$68/职业设计!J$84</f>
        <v>729.02339950580404</v>
      </c>
      <c r="C23" s="74">
        <f>B23*职业设计!D$13/职业设计!B$13</f>
        <v>729.02339950580404</v>
      </c>
      <c r="D23" s="74">
        <f>天赋属性点!BI23</f>
        <v>437.41403970348216</v>
      </c>
      <c r="E23" s="74">
        <f>D23*职业设计!F$13/职业设计!H$13</f>
        <v>437.41403970348216</v>
      </c>
      <c r="F23" s="74">
        <f>D23*职业设计!J$100/职业设计!J$84</f>
        <v>281.98557254904739</v>
      </c>
      <c r="G23" s="97">
        <f>天赋属性点!BP23</f>
        <v>0.48191526072213553</v>
      </c>
      <c r="H23" s="60"/>
      <c r="I23" s="74">
        <f t="shared" si="43"/>
        <v>21</v>
      </c>
      <c r="J23" s="74">
        <f t="shared" si="44"/>
        <v>804.35415713649343</v>
      </c>
      <c r="K23" s="74">
        <f t="shared" si="45"/>
        <v>804.35415713649343</v>
      </c>
      <c r="L23" s="74">
        <f t="shared" si="46"/>
        <v>482.61249428189575</v>
      </c>
      <c r="M23" s="74">
        <f t="shared" si="47"/>
        <v>482.61249428189575</v>
      </c>
      <c r="N23" s="74">
        <f t="shared" si="48"/>
        <v>343.27215301512069</v>
      </c>
      <c r="O23" s="60"/>
      <c r="P23" s="60"/>
      <c r="Q23" s="60"/>
      <c r="S23" s="128">
        <f t="shared" si="10"/>
        <v>21</v>
      </c>
      <c r="T23" s="74">
        <f t="shared" ref="T23:T32" si="80">J23*(Q$4/P$9)^(1/2)</f>
        <v>635.8977954940749</v>
      </c>
      <c r="U23" s="74">
        <f t="shared" si="49"/>
        <v>635.8977954940749</v>
      </c>
      <c r="V23" s="74">
        <f t="shared" ref="V23:V32" si="81">L23*(Q$4/P$9)^(1/2)</f>
        <v>381.53867729644469</v>
      </c>
      <c r="W23" s="74">
        <f t="shared" si="50"/>
        <v>381.53867729644469</v>
      </c>
      <c r="X23" s="74">
        <f t="shared" si="51"/>
        <v>274.61772241209655</v>
      </c>
      <c r="AA23" s="128">
        <f t="shared" si="13"/>
        <v>21</v>
      </c>
      <c r="AB23" s="85">
        <f t="shared" si="52"/>
        <v>826.66713414229741</v>
      </c>
      <c r="AC23" s="74">
        <f t="shared" si="53"/>
        <v>826.66713414229741</v>
      </c>
      <c r="AD23" s="74">
        <f t="shared" si="54"/>
        <v>293.49129022803436</v>
      </c>
      <c r="AE23" s="74">
        <f t="shared" si="55"/>
        <v>293.49129022803436</v>
      </c>
      <c r="AF23" s="74">
        <f t="shared" si="56"/>
        <v>274.61772241209655</v>
      </c>
      <c r="AI23" s="128">
        <f t="shared" si="14"/>
        <v>21</v>
      </c>
      <c r="AJ23" s="74">
        <f t="shared" si="57"/>
        <v>557.71926099773964</v>
      </c>
      <c r="AK23" s="74">
        <f t="shared" si="58"/>
        <v>557.71926099773964</v>
      </c>
      <c r="AL23" s="74">
        <f t="shared" si="59"/>
        <v>334.63155659864356</v>
      </c>
      <c r="AM23" s="74">
        <f t="shared" si="60"/>
        <v>334.63155659864356</v>
      </c>
      <c r="AN23" s="85">
        <f t="shared" si="61"/>
        <v>357.00303913572554</v>
      </c>
      <c r="AQ23" s="128">
        <f t="shared" si="15"/>
        <v>21</v>
      </c>
      <c r="AR23" s="74">
        <f t="shared" si="62"/>
        <v>635.8977954940749</v>
      </c>
      <c r="AS23" s="74">
        <f t="shared" si="16"/>
        <v>635.8977954940749</v>
      </c>
      <c r="AT23" s="85">
        <f t="shared" si="17"/>
        <v>496.00028048537808</v>
      </c>
      <c r="AU23" s="74">
        <f t="shared" si="18"/>
        <v>293.49129022803436</v>
      </c>
      <c r="AV23" s="74">
        <f t="shared" si="19"/>
        <v>274.61772241209655</v>
      </c>
      <c r="AY23" s="128">
        <f t="shared" si="20"/>
        <v>21</v>
      </c>
      <c r="AZ23" s="74">
        <f t="shared" si="63"/>
        <v>635.8977954940749</v>
      </c>
      <c r="BA23" s="74">
        <f t="shared" si="64"/>
        <v>635.8977954940749</v>
      </c>
      <c r="BB23" s="74">
        <f t="shared" si="65"/>
        <v>293.49129022803436</v>
      </c>
      <c r="BC23" s="85">
        <f t="shared" si="66"/>
        <v>496.00028048537808</v>
      </c>
      <c r="BD23" s="74">
        <f t="shared" si="67"/>
        <v>274.61772241209655</v>
      </c>
      <c r="BE23" s="71"/>
      <c r="BG23" s="128">
        <f t="shared" si="68"/>
        <v>21</v>
      </c>
      <c r="BH23" s="74">
        <f t="shared" si="21"/>
        <v>557.71926099773964</v>
      </c>
      <c r="BI23" s="74">
        <f t="shared" si="22"/>
        <v>557.71926099773964</v>
      </c>
      <c r="BJ23" s="74">
        <f t="shared" si="23"/>
        <v>334.63155659864356</v>
      </c>
      <c r="BK23" s="109">
        <f t="shared" si="24"/>
        <v>334.63155659864356</v>
      </c>
      <c r="BL23" s="241">
        <f t="shared" si="25"/>
        <v>357.00303913572554</v>
      </c>
      <c r="BM23" s="241">
        <f>升级经验!G36</f>
        <v>60</v>
      </c>
      <c r="BN23" s="235" t="s">
        <v>384</v>
      </c>
      <c r="BO23" s="385"/>
      <c r="BP23" s="246"/>
      <c r="BQ23" s="385"/>
      <c r="BR23" s="128">
        <f t="shared" si="26"/>
        <v>21</v>
      </c>
      <c r="BS23" s="74">
        <f t="shared" si="27"/>
        <v>965.99809640785236</v>
      </c>
      <c r="BT23" s="74">
        <f t="shared" si="69"/>
        <v>965.99809640785236</v>
      </c>
      <c r="BU23" s="74">
        <f t="shared" si="28"/>
        <v>579.59885784471101</v>
      </c>
      <c r="BV23" s="109">
        <f t="shared" si="29"/>
        <v>579.59885784471101</v>
      </c>
      <c r="BW23" s="241">
        <f t="shared" ref="BW23:BW82" si="82">BP$14*IF(BY23=$BP$18,VLOOKUP(BR23,$S$1:$X$82,6,FALSE),IF(BY23=$BP$19,VLOOKUP(BR23,$AA$1:$AF$82,6,FALSE),IF(BY23=$BP$20,VLOOKUP(BR23,$AI$1:$AN$82,6,FALSE),IF(BY23=$BP$21,VLOOKUP(BR23,$AQ$1:$AV$82,6,FALSE),IF(BY23=$BP$22,VLOOKUP(BR23,$AY$1:$BD$82,6,FALSE),1)))))</f>
        <v>428.40364696287065</v>
      </c>
      <c r="BX23" s="241">
        <f t="shared" si="76"/>
        <v>506.25</v>
      </c>
      <c r="BY23" s="235" t="s">
        <v>384</v>
      </c>
      <c r="CA23" s="1"/>
      <c r="CB23" s="1"/>
      <c r="CC23" s="128">
        <f t="shared" si="70"/>
        <v>21</v>
      </c>
      <c r="CD23" s="74">
        <f t="shared" si="31"/>
        <v>1527.377100017866</v>
      </c>
      <c r="CE23" s="74">
        <f t="shared" si="71"/>
        <v>1527.377100017866</v>
      </c>
      <c r="CF23" s="74">
        <f t="shared" si="32"/>
        <v>916.42626001071903</v>
      </c>
      <c r="CG23" s="109">
        <f t="shared" si="33"/>
        <v>916.42626001071903</v>
      </c>
      <c r="CH23" s="241">
        <f t="shared" ref="CH23:CH82" si="83">CA$14*IF(CJ23=$BP$18,VLOOKUP(CC23,$S$1:$X$82,6,FALSE),IF(CJ23=$BP$19,VLOOKUP(CC23,$AA$1:$AF$82,6,FALSE),IF(CJ23=$BP$20,VLOOKUP(CC23,$AI$1:$AN$82,6,FALSE),IF(CJ23=$BP$21,VLOOKUP(CC23,$AQ$1:$AV$82,6,FALSE),IF(CJ23=$BP$22,VLOOKUP(CC23,$AY$1:$BD$82,6,FALSE),1)))))</f>
        <v>464.10395087644321</v>
      </c>
      <c r="CI23" s="241">
        <f t="shared" si="77"/>
        <v>843.75</v>
      </c>
      <c r="CJ23" s="235" t="s">
        <v>384</v>
      </c>
      <c r="CL23" s="1"/>
      <c r="CM23" s="1"/>
      <c r="CN23" s="128">
        <f t="shared" si="72"/>
        <v>21</v>
      </c>
      <c r="CO23" s="74">
        <f t="shared" si="35"/>
        <v>3054.7542000357321</v>
      </c>
      <c r="CP23" s="74">
        <f t="shared" si="73"/>
        <v>3054.7542000357321</v>
      </c>
      <c r="CQ23" s="74">
        <f t="shared" si="36"/>
        <v>1832.8525200214381</v>
      </c>
      <c r="CR23" s="109">
        <f t="shared" si="37"/>
        <v>1832.8525200214381</v>
      </c>
      <c r="CS23" s="241">
        <f t="shared" ref="CS23:CS82" si="84">CL$14*IF(CU23=$BP$18,VLOOKUP(CN23,$S$1:$X$82,6,FALSE),IF(CU23=$BP$19,VLOOKUP(CN23,$AA$1:$AF$82,6,FALSE),IF(CU23=$BP$20,VLOOKUP(CN23,$AI$1:$AN$82,6,FALSE),IF(CU23=$BP$21,VLOOKUP(CN23,$AQ$1:$AV$82,6,FALSE),IF(CU23=$BP$22,VLOOKUP(CN23,$AY$1:$BD$82,6,FALSE),1)))))</f>
        <v>535.50455870358837</v>
      </c>
      <c r="CT23" s="241">
        <f t="shared" si="78"/>
        <v>3375</v>
      </c>
      <c r="CU23" s="235" t="s">
        <v>384</v>
      </c>
      <c r="CW23" s="1"/>
      <c r="CX23" s="1"/>
      <c r="CY23" s="128">
        <f t="shared" si="74"/>
        <v>21</v>
      </c>
      <c r="CZ23" s="74">
        <f t="shared" si="39"/>
        <v>13661.276091665773</v>
      </c>
      <c r="DA23" s="74">
        <f t="shared" si="75"/>
        <v>13661.276091665773</v>
      </c>
      <c r="DB23" s="74">
        <f t="shared" si="40"/>
        <v>8196.765654999459</v>
      </c>
      <c r="DC23" s="109">
        <f t="shared" si="41"/>
        <v>8196.765654999459</v>
      </c>
      <c r="DD23" s="241">
        <f t="shared" si="42"/>
        <v>357.00303913572554</v>
      </c>
      <c r="DE23" s="241">
        <f t="shared" si="79"/>
        <v>90000</v>
      </c>
      <c r="DF23" s="235" t="s">
        <v>384</v>
      </c>
    </row>
    <row r="24" spans="1:110">
      <c r="A24" s="74">
        <f>天赋属性点!BH24</f>
        <v>22</v>
      </c>
      <c r="B24" s="74">
        <f>D24*职业设计!J$68/职业设计!J$84</f>
        <v>755.32410007692533</v>
      </c>
      <c r="C24" s="74">
        <f>B24*职业设计!D$13/职业设计!B$13</f>
        <v>755.32410007692533</v>
      </c>
      <c r="D24" s="74">
        <f>天赋属性点!BI24</f>
        <v>453.19446004615497</v>
      </c>
      <c r="E24" s="74">
        <f>D24*职业设计!F$13/职业设计!H$13</f>
        <v>453.19446004615497</v>
      </c>
      <c r="F24" s="74">
        <f>D24*职业设计!J$100/职业设计!J$84</f>
        <v>292.15865905630653</v>
      </c>
      <c r="G24" s="97">
        <f>天赋属性点!BP24</f>
        <v>0.49237503348537137</v>
      </c>
      <c r="H24" s="60"/>
      <c r="I24" s="74">
        <f t="shared" si="43"/>
        <v>22</v>
      </c>
      <c r="J24" s="74">
        <f t="shared" si="44"/>
        <v>834.83920466509107</v>
      </c>
      <c r="K24" s="74">
        <f t="shared" si="45"/>
        <v>834.83920466509107</v>
      </c>
      <c r="L24" s="74">
        <f t="shared" si="46"/>
        <v>500.90352279905437</v>
      </c>
      <c r="M24" s="74">
        <f t="shared" si="47"/>
        <v>500.90352279905437</v>
      </c>
      <c r="N24" s="74">
        <f t="shared" si="48"/>
        <v>356.90920589114734</v>
      </c>
      <c r="O24" s="60"/>
      <c r="P24" s="60"/>
      <c r="Q24" s="60"/>
      <c r="S24" s="128">
        <f t="shared" si="10"/>
        <v>22</v>
      </c>
      <c r="T24" s="74">
        <f t="shared" si="80"/>
        <v>659.99834168628877</v>
      </c>
      <c r="U24" s="74">
        <f t="shared" si="49"/>
        <v>659.99834168628877</v>
      </c>
      <c r="V24" s="74">
        <f t="shared" si="81"/>
        <v>395.99900501177308</v>
      </c>
      <c r="W24" s="74">
        <f t="shared" si="50"/>
        <v>395.99900501177308</v>
      </c>
      <c r="X24" s="74">
        <f t="shared" si="51"/>
        <v>285.52736471291786</v>
      </c>
      <c r="AA24" s="128">
        <f t="shared" si="13"/>
        <v>22</v>
      </c>
      <c r="AB24" s="85">
        <f t="shared" si="52"/>
        <v>857.99784419217542</v>
      </c>
      <c r="AC24" s="74">
        <f t="shared" si="53"/>
        <v>857.99784419217542</v>
      </c>
      <c r="AD24" s="74">
        <f t="shared" si="54"/>
        <v>304.61461923982546</v>
      </c>
      <c r="AE24" s="74">
        <f t="shared" si="55"/>
        <v>304.61461923982546</v>
      </c>
      <c r="AF24" s="74">
        <f t="shared" si="56"/>
        <v>285.52736471291786</v>
      </c>
      <c r="AI24" s="128">
        <f t="shared" si="14"/>
        <v>22</v>
      </c>
      <c r="AJ24" s="74">
        <f t="shared" si="57"/>
        <v>578.85683830530024</v>
      </c>
      <c r="AK24" s="74">
        <f t="shared" si="58"/>
        <v>578.85683830530024</v>
      </c>
      <c r="AL24" s="74">
        <f t="shared" si="59"/>
        <v>347.31410298318002</v>
      </c>
      <c r="AM24" s="74">
        <f t="shared" si="60"/>
        <v>347.31410298318002</v>
      </c>
      <c r="AN24" s="85">
        <f t="shared" si="61"/>
        <v>371.18557412679326</v>
      </c>
      <c r="AQ24" s="128">
        <f t="shared" si="15"/>
        <v>22</v>
      </c>
      <c r="AR24" s="74">
        <f t="shared" si="62"/>
        <v>659.99834168628877</v>
      </c>
      <c r="AS24" s="74">
        <f t="shared" si="16"/>
        <v>659.99834168628877</v>
      </c>
      <c r="AT24" s="85">
        <f t="shared" si="17"/>
        <v>514.79870651530507</v>
      </c>
      <c r="AU24" s="74">
        <f t="shared" si="18"/>
        <v>304.61461923982546</v>
      </c>
      <c r="AV24" s="74">
        <f t="shared" si="19"/>
        <v>285.52736471291786</v>
      </c>
      <c r="AY24" s="128">
        <f t="shared" si="20"/>
        <v>22</v>
      </c>
      <c r="AZ24" s="74">
        <f t="shared" si="63"/>
        <v>659.99834168628877</v>
      </c>
      <c r="BA24" s="74">
        <f t="shared" si="64"/>
        <v>659.99834168628877</v>
      </c>
      <c r="BB24" s="74">
        <f t="shared" si="65"/>
        <v>304.61461923982546</v>
      </c>
      <c r="BC24" s="85">
        <f t="shared" si="66"/>
        <v>514.79870651530507</v>
      </c>
      <c r="BD24" s="74">
        <f t="shared" si="67"/>
        <v>285.52736471291786</v>
      </c>
      <c r="BE24" s="71"/>
      <c r="BG24" s="128">
        <f t="shared" si="68"/>
        <v>22</v>
      </c>
      <c r="BH24" s="74">
        <f t="shared" si="21"/>
        <v>659.99834168628877</v>
      </c>
      <c r="BI24" s="74">
        <f t="shared" si="22"/>
        <v>659.99834168628877</v>
      </c>
      <c r="BJ24" s="74">
        <f t="shared" si="23"/>
        <v>395.99900501177308</v>
      </c>
      <c r="BK24" s="109">
        <f t="shared" si="24"/>
        <v>395.99900501177308</v>
      </c>
      <c r="BL24" s="241">
        <f t="shared" si="25"/>
        <v>285.52736471291786</v>
      </c>
      <c r="BM24" s="241">
        <f>升级经验!G37</f>
        <v>64</v>
      </c>
      <c r="BN24" s="235" t="s">
        <v>715</v>
      </c>
      <c r="BO24" s="385"/>
      <c r="BP24" s="246" t="str">
        <f>职业设计!A10</f>
        <v>防御战士</v>
      </c>
      <c r="BQ24" s="385"/>
      <c r="BR24" s="128">
        <f t="shared" si="26"/>
        <v>22</v>
      </c>
      <c r="BS24" s="74">
        <f t="shared" si="27"/>
        <v>1002.6094542534622</v>
      </c>
      <c r="BT24" s="74">
        <f t="shared" si="69"/>
        <v>1002.6094542534622</v>
      </c>
      <c r="BU24" s="74">
        <f t="shared" si="28"/>
        <v>601.5656725520771</v>
      </c>
      <c r="BV24" s="109">
        <f t="shared" si="29"/>
        <v>601.5656725520771</v>
      </c>
      <c r="BW24" s="241">
        <f t="shared" si="82"/>
        <v>445.42268895215187</v>
      </c>
      <c r="BX24" s="241">
        <f t="shared" si="76"/>
        <v>540</v>
      </c>
      <c r="BY24" s="235" t="s">
        <v>384</v>
      </c>
      <c r="CA24" s="1"/>
      <c r="CB24" s="1"/>
      <c r="CC24" s="128">
        <f t="shared" si="70"/>
        <v>22</v>
      </c>
      <c r="CD24" s="74">
        <f t="shared" si="31"/>
        <v>2349.7238677742866</v>
      </c>
      <c r="CE24" s="74">
        <f t="shared" si="71"/>
        <v>2349.7238677742866</v>
      </c>
      <c r="CF24" s="74">
        <f t="shared" si="32"/>
        <v>834.22149151749795</v>
      </c>
      <c r="CG24" s="109">
        <f t="shared" si="33"/>
        <v>834.22149151749795</v>
      </c>
      <c r="CH24" s="241">
        <f t="shared" si="83"/>
        <v>371.18557412679326</v>
      </c>
      <c r="CI24" s="241">
        <f t="shared" si="77"/>
        <v>900</v>
      </c>
      <c r="CJ24" s="235" t="s">
        <v>845</v>
      </c>
      <c r="CL24" s="1"/>
      <c r="CM24" s="1"/>
      <c r="CN24" s="128">
        <f t="shared" si="72"/>
        <v>22</v>
      </c>
      <c r="CO24" s="74">
        <f t="shared" si="35"/>
        <v>4699.4477355485733</v>
      </c>
      <c r="CP24" s="74">
        <f t="shared" si="73"/>
        <v>4699.4477355485733</v>
      </c>
      <c r="CQ24" s="74">
        <f t="shared" si="36"/>
        <v>1668.4429830349959</v>
      </c>
      <c r="CR24" s="109">
        <f t="shared" si="37"/>
        <v>1668.4429830349959</v>
      </c>
      <c r="CS24" s="241">
        <f t="shared" si="84"/>
        <v>428.29104706937676</v>
      </c>
      <c r="CT24" s="241">
        <f t="shared" si="78"/>
        <v>3600</v>
      </c>
      <c r="CU24" s="235" t="s">
        <v>845</v>
      </c>
      <c r="CW24" s="1"/>
      <c r="CX24" s="1"/>
      <c r="CY24" s="128">
        <f t="shared" si="74"/>
        <v>22</v>
      </c>
      <c r="CZ24" s="74">
        <f t="shared" si="39"/>
        <v>21016.569186788132</v>
      </c>
      <c r="DA24" s="74">
        <f t="shared" si="75"/>
        <v>21016.569186788132</v>
      </c>
      <c r="DB24" s="74">
        <f t="shared" si="40"/>
        <v>7461.5038532975577</v>
      </c>
      <c r="DC24" s="109">
        <f t="shared" si="41"/>
        <v>7461.5038532975577</v>
      </c>
      <c r="DD24" s="241">
        <f t="shared" si="42"/>
        <v>285.52736471291786</v>
      </c>
      <c r="DE24" s="241">
        <f t="shared" si="79"/>
        <v>96000</v>
      </c>
      <c r="DF24" s="235" t="s">
        <v>845</v>
      </c>
    </row>
    <row r="25" spans="1:110">
      <c r="A25" s="74">
        <f>天赋属性点!BH25</f>
        <v>23</v>
      </c>
      <c r="B25" s="74">
        <f>D25*职业设计!J$68/职业设计!J$84</f>
        <v>781.62480064804652</v>
      </c>
      <c r="C25" s="74">
        <f>B25*职业设计!D$13/职业设计!B$13</f>
        <v>781.62480064804652</v>
      </c>
      <c r="D25" s="74">
        <f>天赋属性点!BI25</f>
        <v>468.97488038882767</v>
      </c>
      <c r="E25" s="74">
        <f>D25*职业设计!F$13/职业设计!H$13</f>
        <v>468.97488038882767</v>
      </c>
      <c r="F25" s="74">
        <f>D25*职业设计!J$100/职业设计!J$84</f>
        <v>302.33174556356562</v>
      </c>
      <c r="G25" s="97">
        <f>天赋属性点!BP25</f>
        <v>0.50213088960916674</v>
      </c>
      <c r="H25" s="60"/>
      <c r="I25" s="74">
        <f t="shared" si="43"/>
        <v>23</v>
      </c>
      <c r="J25" s="74">
        <f t="shared" si="44"/>
        <v>865.31707816194807</v>
      </c>
      <c r="K25" s="74">
        <f t="shared" si="45"/>
        <v>865.31707816194807</v>
      </c>
      <c r="L25" s="74">
        <f t="shared" si="46"/>
        <v>519.19024689716855</v>
      </c>
      <c r="M25" s="74">
        <f t="shared" si="47"/>
        <v>519.19024689716855</v>
      </c>
      <c r="N25" s="74">
        <f t="shared" si="48"/>
        <v>370.54216956947818</v>
      </c>
      <c r="O25" s="60"/>
      <c r="P25" s="60"/>
      <c r="Q25" s="60"/>
      <c r="S25" s="128">
        <f t="shared" si="10"/>
        <v>23</v>
      </c>
      <c r="T25" s="74">
        <f t="shared" si="80"/>
        <v>684.09321630842601</v>
      </c>
      <c r="U25" s="74">
        <f t="shared" si="49"/>
        <v>684.09321630842601</v>
      </c>
      <c r="V25" s="74">
        <f t="shared" si="81"/>
        <v>410.45592978505533</v>
      </c>
      <c r="W25" s="74">
        <f t="shared" si="50"/>
        <v>410.45592978505533</v>
      </c>
      <c r="X25" s="74">
        <f t="shared" si="51"/>
        <v>296.43373565558255</v>
      </c>
      <c r="AA25" s="128">
        <f t="shared" si="13"/>
        <v>23</v>
      </c>
      <c r="AB25" s="85">
        <f t="shared" si="52"/>
        <v>889.32118120095379</v>
      </c>
      <c r="AC25" s="74">
        <f t="shared" si="53"/>
        <v>889.32118120095379</v>
      </c>
      <c r="AD25" s="74">
        <f t="shared" si="54"/>
        <v>315.73533060388871</v>
      </c>
      <c r="AE25" s="74">
        <f t="shared" si="55"/>
        <v>315.73533060388871</v>
      </c>
      <c r="AF25" s="74">
        <f t="shared" si="56"/>
        <v>296.43373565558255</v>
      </c>
      <c r="AI25" s="128">
        <f t="shared" si="14"/>
        <v>23</v>
      </c>
      <c r="AJ25" s="74">
        <f t="shared" si="57"/>
        <v>599.98944131684323</v>
      </c>
      <c r="AK25" s="74">
        <f t="shared" si="58"/>
        <v>599.98944131684323</v>
      </c>
      <c r="AL25" s="74">
        <f t="shared" si="59"/>
        <v>359.99366479010564</v>
      </c>
      <c r="AM25" s="74">
        <f t="shared" si="60"/>
        <v>359.99366479010564</v>
      </c>
      <c r="AN25" s="85">
        <f t="shared" si="61"/>
        <v>385.36385635225736</v>
      </c>
      <c r="AQ25" s="128">
        <f t="shared" si="15"/>
        <v>23</v>
      </c>
      <c r="AR25" s="74">
        <f t="shared" si="62"/>
        <v>684.09321630842601</v>
      </c>
      <c r="AS25" s="74">
        <f t="shared" si="16"/>
        <v>684.09321630842601</v>
      </c>
      <c r="AT25" s="85">
        <f t="shared" si="17"/>
        <v>533.59270872057198</v>
      </c>
      <c r="AU25" s="74">
        <f t="shared" si="18"/>
        <v>315.73533060388871</v>
      </c>
      <c r="AV25" s="74">
        <f t="shared" si="19"/>
        <v>296.43373565558255</v>
      </c>
      <c r="AY25" s="128">
        <f t="shared" si="20"/>
        <v>23</v>
      </c>
      <c r="AZ25" s="74">
        <f t="shared" si="63"/>
        <v>684.09321630842601</v>
      </c>
      <c r="BA25" s="74">
        <f t="shared" si="64"/>
        <v>684.09321630842601</v>
      </c>
      <c r="BB25" s="74">
        <f t="shared" si="65"/>
        <v>315.73533060388871</v>
      </c>
      <c r="BC25" s="85">
        <f t="shared" si="66"/>
        <v>533.59270872057198</v>
      </c>
      <c r="BD25" s="74">
        <f t="shared" si="67"/>
        <v>296.43373565558255</v>
      </c>
      <c r="BE25" s="71"/>
      <c r="BG25" s="128">
        <f t="shared" si="68"/>
        <v>23</v>
      </c>
      <c r="BH25" s="74">
        <f t="shared" si="21"/>
        <v>684.09321630842601</v>
      </c>
      <c r="BI25" s="74">
        <f t="shared" si="22"/>
        <v>684.09321630842601</v>
      </c>
      <c r="BJ25" s="74">
        <f t="shared" si="23"/>
        <v>533.59270872057198</v>
      </c>
      <c r="BK25" s="109">
        <f t="shared" si="24"/>
        <v>315.73533060388871</v>
      </c>
      <c r="BL25" s="241">
        <f t="shared" si="25"/>
        <v>296.43373565558255</v>
      </c>
      <c r="BM25" s="241">
        <f>升级经验!G38</f>
        <v>68</v>
      </c>
      <c r="BN25" s="235" t="s">
        <v>385</v>
      </c>
      <c r="BO25" s="385"/>
      <c r="BP25" s="246" t="str">
        <f>职业设计!A13</f>
        <v>武器战士</v>
      </c>
      <c r="BQ25" s="385"/>
      <c r="BR25" s="128">
        <f t="shared" si="26"/>
        <v>23</v>
      </c>
      <c r="BS25" s="74">
        <f t="shared" si="27"/>
        <v>1039.2121963656377</v>
      </c>
      <c r="BT25" s="74">
        <f t="shared" si="69"/>
        <v>1039.2121963656377</v>
      </c>
      <c r="BU25" s="74">
        <f t="shared" si="28"/>
        <v>623.52731781938212</v>
      </c>
      <c r="BV25" s="109">
        <f t="shared" si="29"/>
        <v>623.52731781938212</v>
      </c>
      <c r="BW25" s="241">
        <f t="shared" si="82"/>
        <v>462.43662762270878</v>
      </c>
      <c r="BX25" s="241">
        <f t="shared" si="76"/>
        <v>573.75</v>
      </c>
      <c r="BY25" s="235" t="s">
        <v>384</v>
      </c>
      <c r="CA25" s="1"/>
      <c r="CB25" s="1"/>
      <c r="CC25" s="128">
        <f t="shared" si="70"/>
        <v>23</v>
      </c>
      <c r="CD25" s="74">
        <f t="shared" si="31"/>
        <v>1873.4664300419295</v>
      </c>
      <c r="CE25" s="74">
        <f t="shared" si="71"/>
        <v>1873.4664300419295</v>
      </c>
      <c r="CF25" s="74">
        <f t="shared" si="32"/>
        <v>1461.3038154327041</v>
      </c>
      <c r="CG25" s="109">
        <f t="shared" si="33"/>
        <v>864.67681386550532</v>
      </c>
      <c r="CH25" s="241">
        <f t="shared" si="83"/>
        <v>385.36385635225736</v>
      </c>
      <c r="CI25" s="241">
        <f t="shared" si="77"/>
        <v>956.25</v>
      </c>
      <c r="CJ25" s="235" t="s">
        <v>385</v>
      </c>
      <c r="CL25" s="1"/>
      <c r="CM25" s="1"/>
      <c r="CN25" s="128">
        <f t="shared" si="72"/>
        <v>23</v>
      </c>
      <c r="CO25" s="74">
        <f t="shared" si="35"/>
        <v>3746.9328600838589</v>
      </c>
      <c r="CP25" s="74">
        <f t="shared" si="73"/>
        <v>3746.9328600838589</v>
      </c>
      <c r="CQ25" s="74">
        <f t="shared" si="36"/>
        <v>1729.3536277310106</v>
      </c>
      <c r="CR25" s="109">
        <f t="shared" si="37"/>
        <v>2922.6076308654083</v>
      </c>
      <c r="CS25" s="241">
        <f t="shared" si="84"/>
        <v>444.65060348337386</v>
      </c>
      <c r="CT25" s="241">
        <f t="shared" si="78"/>
        <v>3825</v>
      </c>
      <c r="CU25" s="235" t="s">
        <v>386</v>
      </c>
      <c r="CW25" s="1"/>
      <c r="CX25" s="1"/>
      <c r="CY25" s="128">
        <f t="shared" si="74"/>
        <v>23</v>
      </c>
      <c r="CZ25" s="74">
        <f t="shared" si="39"/>
        <v>16756.793164550436</v>
      </c>
      <c r="DA25" s="74">
        <f t="shared" si="75"/>
        <v>16756.793164550436</v>
      </c>
      <c r="DB25" s="74">
        <f t="shared" si="40"/>
        <v>7733.9045374848101</v>
      </c>
      <c r="DC25" s="109">
        <f t="shared" si="41"/>
        <v>13070.298668349331</v>
      </c>
      <c r="DD25" s="241">
        <f t="shared" si="42"/>
        <v>296.43373565558255</v>
      </c>
      <c r="DE25" s="241">
        <f t="shared" si="79"/>
        <v>102000</v>
      </c>
      <c r="DF25" s="235" t="s">
        <v>386</v>
      </c>
    </row>
    <row r="26" spans="1:110">
      <c r="A26" s="74">
        <f>天赋属性点!BH26</f>
        <v>24</v>
      </c>
      <c r="B26" s="74">
        <f>D26*职业设计!J$68/职业设计!J$84</f>
        <v>808.70940442579513</v>
      </c>
      <c r="C26" s="74">
        <f>B26*职业设计!D$13/职业设计!B$13</f>
        <v>808.70940442579513</v>
      </c>
      <c r="D26" s="74">
        <f>天赋属性点!BI26</f>
        <v>485.2256426554768</v>
      </c>
      <c r="E26" s="74">
        <f>D26*职业设计!F$13/职业设计!H$13</f>
        <v>485.2256426554768</v>
      </c>
      <c r="F26" s="74">
        <f>D26*职业设计!J$100/职业设计!J$84</f>
        <v>312.808045101701</v>
      </c>
      <c r="G26" s="97">
        <f>天赋属性点!BP26</f>
        <v>0.51075600413671052</v>
      </c>
      <c r="H26" s="60"/>
      <c r="I26" s="74">
        <f t="shared" si="43"/>
        <v>24</v>
      </c>
      <c r="J26" s="74">
        <f t="shared" si="44"/>
        <v>896.5841886080583</v>
      </c>
      <c r="K26" s="74">
        <f t="shared" si="45"/>
        <v>896.5841886080583</v>
      </c>
      <c r="L26" s="74">
        <f t="shared" si="46"/>
        <v>537.95051316483466</v>
      </c>
      <c r="M26" s="74">
        <f t="shared" si="47"/>
        <v>537.95051316483466</v>
      </c>
      <c r="N26" s="74">
        <f t="shared" si="48"/>
        <v>384.48117314654871</v>
      </c>
      <c r="O26" s="60"/>
      <c r="P26" s="60"/>
      <c r="Q26" s="60"/>
      <c r="S26" s="128">
        <f t="shared" si="10"/>
        <v>24</v>
      </c>
      <c r="T26" s="74">
        <f t="shared" si="80"/>
        <v>708.81203752386386</v>
      </c>
      <c r="U26" s="74">
        <f t="shared" si="49"/>
        <v>708.81203752386386</v>
      </c>
      <c r="V26" s="74">
        <f t="shared" si="81"/>
        <v>425.2872225143181</v>
      </c>
      <c r="W26" s="74">
        <f t="shared" si="50"/>
        <v>425.2872225143181</v>
      </c>
      <c r="X26" s="74">
        <f t="shared" si="51"/>
        <v>307.58493851723898</v>
      </c>
      <c r="AA26" s="128">
        <f t="shared" si="13"/>
        <v>24</v>
      </c>
      <c r="AB26" s="85">
        <f t="shared" si="52"/>
        <v>921.455648781023</v>
      </c>
      <c r="AC26" s="74">
        <f t="shared" si="53"/>
        <v>921.455648781023</v>
      </c>
      <c r="AD26" s="74">
        <f t="shared" si="54"/>
        <v>327.14401731870623</v>
      </c>
      <c r="AE26" s="74">
        <f t="shared" si="55"/>
        <v>327.14401731870623</v>
      </c>
      <c r="AF26" s="74">
        <f t="shared" si="56"/>
        <v>307.58493851723898</v>
      </c>
      <c r="AI26" s="128">
        <f t="shared" si="14"/>
        <v>24</v>
      </c>
      <c r="AJ26" s="74">
        <f t="shared" si="57"/>
        <v>621.66928169165965</v>
      </c>
      <c r="AK26" s="74">
        <f t="shared" si="58"/>
        <v>621.66928169165965</v>
      </c>
      <c r="AL26" s="74">
        <f t="shared" si="59"/>
        <v>373.0015690149956</v>
      </c>
      <c r="AM26" s="74">
        <f t="shared" si="60"/>
        <v>373.0015690149956</v>
      </c>
      <c r="AN26" s="85">
        <f t="shared" si="61"/>
        <v>399.8604200724107</v>
      </c>
      <c r="AQ26" s="128">
        <f t="shared" si="15"/>
        <v>24</v>
      </c>
      <c r="AR26" s="74">
        <f t="shared" si="62"/>
        <v>708.81203752386386</v>
      </c>
      <c r="AS26" s="74">
        <f t="shared" si="16"/>
        <v>708.81203752386386</v>
      </c>
      <c r="AT26" s="85">
        <f t="shared" si="17"/>
        <v>552.87338926861355</v>
      </c>
      <c r="AU26" s="74">
        <f t="shared" si="18"/>
        <v>327.14401731870623</v>
      </c>
      <c r="AV26" s="74">
        <f t="shared" si="19"/>
        <v>307.58493851723898</v>
      </c>
      <c r="AY26" s="128">
        <f t="shared" si="20"/>
        <v>24</v>
      </c>
      <c r="AZ26" s="74">
        <f t="shared" si="63"/>
        <v>708.81203752386386</v>
      </c>
      <c r="BA26" s="74">
        <f t="shared" si="64"/>
        <v>708.81203752386386</v>
      </c>
      <c r="BB26" s="74">
        <f t="shared" si="65"/>
        <v>327.14401731870623</v>
      </c>
      <c r="BC26" s="85">
        <f t="shared" si="66"/>
        <v>552.87338926861355</v>
      </c>
      <c r="BD26" s="74">
        <f t="shared" si="67"/>
        <v>307.58493851723898</v>
      </c>
      <c r="BE26" s="71"/>
      <c r="BG26" s="128">
        <f t="shared" si="68"/>
        <v>24</v>
      </c>
      <c r="BH26" s="74">
        <f t="shared" si="21"/>
        <v>708.81203752386386</v>
      </c>
      <c r="BI26" s="74">
        <f t="shared" si="22"/>
        <v>708.81203752386386</v>
      </c>
      <c r="BJ26" s="74">
        <f t="shared" si="23"/>
        <v>552.87338926861355</v>
      </c>
      <c r="BK26" s="109">
        <f t="shared" si="24"/>
        <v>327.14401731870623</v>
      </c>
      <c r="BL26" s="241">
        <f t="shared" si="25"/>
        <v>307.58493851723898</v>
      </c>
      <c r="BM26" s="241">
        <f>升级经验!G39</f>
        <v>72</v>
      </c>
      <c r="BN26" s="235" t="s">
        <v>385</v>
      </c>
      <c r="BO26" s="385"/>
      <c r="BP26" s="246" t="str">
        <f>职业设计!A11</f>
        <v>法师</v>
      </c>
      <c r="BQ26" s="385"/>
      <c r="BR26" s="128">
        <f t="shared" si="26"/>
        <v>24</v>
      </c>
      <c r="BS26" s="74">
        <f t="shared" si="27"/>
        <v>1227.6984620077496</v>
      </c>
      <c r="BT26" s="74">
        <f t="shared" si="69"/>
        <v>1227.6984620077496</v>
      </c>
      <c r="BU26" s="74">
        <f t="shared" si="28"/>
        <v>957.60480036604429</v>
      </c>
      <c r="BV26" s="109">
        <f t="shared" si="29"/>
        <v>566.63005938819185</v>
      </c>
      <c r="BW26" s="241">
        <f t="shared" si="82"/>
        <v>369.10192622068678</v>
      </c>
      <c r="BX26" s="241">
        <f t="shared" si="76"/>
        <v>607.5</v>
      </c>
      <c r="BY26" s="235" t="s">
        <v>385</v>
      </c>
      <c r="CA26" s="1"/>
      <c r="CB26" s="1"/>
      <c r="CC26" s="128">
        <f t="shared" si="70"/>
        <v>24</v>
      </c>
      <c r="CD26" s="74">
        <f t="shared" si="31"/>
        <v>1941.1617099150924</v>
      </c>
      <c r="CE26" s="74">
        <f t="shared" si="71"/>
        <v>1941.1617099150924</v>
      </c>
      <c r="CF26" s="74">
        <f t="shared" si="32"/>
        <v>1514.1061337337715</v>
      </c>
      <c r="CG26" s="109">
        <f t="shared" si="33"/>
        <v>895.92078919158064</v>
      </c>
      <c r="CH26" s="241">
        <f t="shared" si="83"/>
        <v>399.8604200724107</v>
      </c>
      <c r="CI26" s="241">
        <f t="shared" si="77"/>
        <v>1012.5</v>
      </c>
      <c r="CJ26" s="235" t="s">
        <v>385</v>
      </c>
      <c r="CL26" s="1"/>
      <c r="CM26" s="1"/>
      <c r="CN26" s="128">
        <f t="shared" si="72"/>
        <v>24</v>
      </c>
      <c r="CO26" s="74">
        <f t="shared" si="35"/>
        <v>3882.3234198301848</v>
      </c>
      <c r="CP26" s="74">
        <f t="shared" si="73"/>
        <v>3882.3234198301848</v>
      </c>
      <c r="CQ26" s="74">
        <f t="shared" si="36"/>
        <v>3028.2122674675429</v>
      </c>
      <c r="CR26" s="109">
        <f t="shared" si="37"/>
        <v>1791.8415783831613</v>
      </c>
      <c r="CS26" s="241">
        <f t="shared" si="84"/>
        <v>461.3774077758585</v>
      </c>
      <c r="CT26" s="241">
        <f t="shared" si="78"/>
        <v>4050</v>
      </c>
      <c r="CU26" s="235" t="s">
        <v>385</v>
      </c>
      <c r="CW26" s="1"/>
      <c r="CX26" s="1"/>
      <c r="CY26" s="128">
        <f t="shared" si="74"/>
        <v>24</v>
      </c>
      <c r="CZ26" s="74">
        <f t="shared" si="39"/>
        <v>17362.278154759497</v>
      </c>
      <c r="DA26" s="74">
        <f t="shared" si="75"/>
        <v>17362.278154759497</v>
      </c>
      <c r="DB26" s="74">
        <f t="shared" si="40"/>
        <v>13542.5769607124</v>
      </c>
      <c r="DC26" s="109">
        <f t="shared" si="41"/>
        <v>8013.3591483505325</v>
      </c>
      <c r="DD26" s="241">
        <f t="shared" si="42"/>
        <v>307.58493851723898</v>
      </c>
      <c r="DE26" s="241">
        <f t="shared" si="79"/>
        <v>108000</v>
      </c>
      <c r="DF26" s="235" t="s">
        <v>385</v>
      </c>
    </row>
    <row r="27" spans="1:110">
      <c r="A27" s="74">
        <f>天赋属性点!BH27</f>
        <v>25</v>
      </c>
      <c r="B27" s="74">
        <f>D27*职业设计!J$68/职业设计!J$84</f>
        <v>835.79400820354351</v>
      </c>
      <c r="C27" s="74">
        <f>B27*职业设计!D$13/职业设计!B$13</f>
        <v>835.79400820354351</v>
      </c>
      <c r="D27" s="74">
        <f>天赋属性点!BI27</f>
        <v>501.47640492212588</v>
      </c>
      <c r="E27" s="74">
        <f>D27*职业设计!F$13/职业设计!H$13</f>
        <v>501.47640492212588</v>
      </c>
      <c r="F27" s="74">
        <f>D27*职业设计!J$100/职业设计!J$84</f>
        <v>323.28434463983632</v>
      </c>
      <c r="G27" s="97">
        <f>天赋属性点!BP27</f>
        <v>0.518822110566031</v>
      </c>
      <c r="H27" s="60"/>
      <c r="I27" s="74">
        <f t="shared" si="43"/>
        <v>25</v>
      </c>
      <c r="J27" s="74">
        <f t="shared" si="44"/>
        <v>927.84617360922084</v>
      </c>
      <c r="K27" s="74">
        <f t="shared" si="45"/>
        <v>927.84617360922084</v>
      </c>
      <c r="L27" s="74">
        <f t="shared" si="46"/>
        <v>556.70770416553228</v>
      </c>
      <c r="M27" s="74">
        <f t="shared" si="47"/>
        <v>556.70770416553228</v>
      </c>
      <c r="N27" s="74">
        <f t="shared" si="48"/>
        <v>398.41724623697763</v>
      </c>
      <c r="O27" s="60"/>
      <c r="P27" s="60"/>
      <c r="Q27" s="60"/>
      <c r="S27" s="128">
        <f t="shared" si="10"/>
        <v>25</v>
      </c>
      <c r="T27" s="74">
        <f t="shared" si="80"/>
        <v>733.52680671928772</v>
      </c>
      <c r="U27" s="74">
        <f t="shared" si="49"/>
        <v>733.52680671928772</v>
      </c>
      <c r="V27" s="74">
        <f t="shared" si="81"/>
        <v>440.11608403157248</v>
      </c>
      <c r="W27" s="74">
        <f t="shared" si="50"/>
        <v>440.11608403157248</v>
      </c>
      <c r="X27" s="74">
        <f t="shared" si="51"/>
        <v>318.73379698958212</v>
      </c>
      <c r="AA27" s="128">
        <f t="shared" si="13"/>
        <v>25</v>
      </c>
      <c r="AB27" s="85">
        <f t="shared" si="52"/>
        <v>953.58484873507405</v>
      </c>
      <c r="AC27" s="74">
        <f t="shared" si="53"/>
        <v>953.58484873507405</v>
      </c>
      <c r="AD27" s="74">
        <f t="shared" si="54"/>
        <v>338.55083387044039</v>
      </c>
      <c r="AE27" s="74">
        <f t="shared" si="55"/>
        <v>338.55083387044039</v>
      </c>
      <c r="AF27" s="74">
        <f t="shared" si="56"/>
        <v>318.73379698958212</v>
      </c>
      <c r="AI27" s="128">
        <f t="shared" si="14"/>
        <v>25</v>
      </c>
      <c r="AJ27" s="74">
        <f t="shared" si="57"/>
        <v>643.34556820982846</v>
      </c>
      <c r="AK27" s="74">
        <f t="shared" si="58"/>
        <v>643.34556820982846</v>
      </c>
      <c r="AL27" s="74">
        <f t="shared" si="59"/>
        <v>386.00734092589698</v>
      </c>
      <c r="AM27" s="74">
        <f t="shared" si="60"/>
        <v>386.00734092589698</v>
      </c>
      <c r="AN27" s="85">
        <f t="shared" si="61"/>
        <v>414.35393608645677</v>
      </c>
      <c r="AQ27" s="128">
        <f t="shared" si="15"/>
        <v>25</v>
      </c>
      <c r="AR27" s="74">
        <f t="shared" si="62"/>
        <v>733.52680671928772</v>
      </c>
      <c r="AS27" s="74">
        <f t="shared" si="16"/>
        <v>733.52680671928772</v>
      </c>
      <c r="AT27" s="85">
        <f t="shared" si="17"/>
        <v>572.15090924104425</v>
      </c>
      <c r="AU27" s="74">
        <f t="shared" si="18"/>
        <v>338.55083387044039</v>
      </c>
      <c r="AV27" s="74">
        <f t="shared" si="19"/>
        <v>318.73379698958212</v>
      </c>
      <c r="AY27" s="128">
        <f t="shared" si="20"/>
        <v>25</v>
      </c>
      <c r="AZ27" s="74">
        <f t="shared" si="63"/>
        <v>733.52680671928772</v>
      </c>
      <c r="BA27" s="74">
        <f t="shared" si="64"/>
        <v>733.52680671928772</v>
      </c>
      <c r="BB27" s="74">
        <f t="shared" si="65"/>
        <v>338.55083387044039</v>
      </c>
      <c r="BC27" s="85">
        <f t="shared" si="66"/>
        <v>572.15090924104425</v>
      </c>
      <c r="BD27" s="74">
        <f t="shared" si="67"/>
        <v>318.73379698958212</v>
      </c>
      <c r="BE27" s="71"/>
      <c r="BG27" s="128">
        <f t="shared" si="68"/>
        <v>25</v>
      </c>
      <c r="BH27" s="74">
        <f t="shared" si="21"/>
        <v>733.52680671928772</v>
      </c>
      <c r="BI27" s="74">
        <f t="shared" si="22"/>
        <v>733.52680671928772</v>
      </c>
      <c r="BJ27" s="74">
        <f t="shared" si="23"/>
        <v>572.15090924104425</v>
      </c>
      <c r="BK27" s="109">
        <f t="shared" si="24"/>
        <v>338.55083387044039</v>
      </c>
      <c r="BL27" s="241">
        <f t="shared" si="25"/>
        <v>318.73379698958212</v>
      </c>
      <c r="BM27" s="241">
        <f>升级经验!G40</f>
        <v>76</v>
      </c>
      <c r="BN27" s="235" t="s">
        <v>385</v>
      </c>
      <c r="BO27" s="385"/>
      <c r="BP27" s="240" t="str">
        <f>职业设计!A14</f>
        <v>猎人</v>
      </c>
      <c r="BQ27" s="385"/>
      <c r="BR27" s="128">
        <f t="shared" si="26"/>
        <v>25</v>
      </c>
      <c r="BS27" s="74">
        <f t="shared" si="27"/>
        <v>1270.5056979515621</v>
      </c>
      <c r="BT27" s="74">
        <f t="shared" si="69"/>
        <v>1270.5056979515621</v>
      </c>
      <c r="BU27" s="74">
        <f t="shared" si="28"/>
        <v>990.99444440221805</v>
      </c>
      <c r="BV27" s="109">
        <f t="shared" si="29"/>
        <v>586.38724520841311</v>
      </c>
      <c r="BW27" s="241">
        <f t="shared" si="82"/>
        <v>382.48055638749855</v>
      </c>
      <c r="BX27" s="241">
        <f t="shared" si="76"/>
        <v>641.25</v>
      </c>
      <c r="BY27" s="235" t="s">
        <v>385</v>
      </c>
      <c r="CA27" s="1"/>
      <c r="CB27" s="1"/>
      <c r="CC27" s="128">
        <f t="shared" si="70"/>
        <v>25</v>
      </c>
      <c r="CD27" s="74">
        <f t="shared" si="31"/>
        <v>1761.8743998975076</v>
      </c>
      <c r="CE27" s="74">
        <f t="shared" si="71"/>
        <v>1761.8743998975076</v>
      </c>
      <c r="CF27" s="74">
        <f t="shared" si="32"/>
        <v>1057.1246399385043</v>
      </c>
      <c r="CG27" s="109">
        <f t="shared" si="33"/>
        <v>1057.1246399385043</v>
      </c>
      <c r="CH27" s="241">
        <f t="shared" si="83"/>
        <v>538.66011691239385</v>
      </c>
      <c r="CI27" s="241">
        <f t="shared" si="77"/>
        <v>1068.75</v>
      </c>
      <c r="CJ27" s="235" t="s">
        <v>384</v>
      </c>
      <c r="CL27" s="1"/>
      <c r="CM27" s="1"/>
      <c r="CN27" s="128">
        <f t="shared" si="72"/>
        <v>25</v>
      </c>
      <c r="CO27" s="74">
        <f t="shared" si="35"/>
        <v>3523.7487997950152</v>
      </c>
      <c r="CP27" s="74">
        <f t="shared" si="73"/>
        <v>3523.7487997950152</v>
      </c>
      <c r="CQ27" s="74">
        <f t="shared" si="36"/>
        <v>2114.2492798770086</v>
      </c>
      <c r="CR27" s="109">
        <f t="shared" si="37"/>
        <v>2114.2492798770086</v>
      </c>
      <c r="CS27" s="241">
        <f t="shared" si="84"/>
        <v>621.53090412968515</v>
      </c>
      <c r="CT27" s="241">
        <f t="shared" si="78"/>
        <v>4275</v>
      </c>
      <c r="CU27" s="235" t="s">
        <v>384</v>
      </c>
      <c r="CW27" s="1"/>
      <c r="CX27" s="1"/>
      <c r="CY27" s="128">
        <f t="shared" si="74"/>
        <v>25</v>
      </c>
      <c r="CZ27" s="74">
        <f t="shared" si="39"/>
        <v>17967.663891153941</v>
      </c>
      <c r="DA27" s="74">
        <f t="shared" si="75"/>
        <v>17967.663891153941</v>
      </c>
      <c r="DB27" s="74">
        <f t="shared" si="40"/>
        <v>14014.777835100069</v>
      </c>
      <c r="DC27" s="109">
        <f t="shared" si="41"/>
        <v>8292.7679497633544</v>
      </c>
      <c r="DD27" s="241">
        <f t="shared" si="42"/>
        <v>318.73379698958212</v>
      </c>
      <c r="DE27" s="241">
        <f t="shared" si="79"/>
        <v>114000</v>
      </c>
      <c r="DF27" s="235" t="s">
        <v>385</v>
      </c>
    </row>
    <row r="28" spans="1:110">
      <c r="A28" s="74">
        <f>天赋属性点!BH28</f>
        <v>26</v>
      </c>
      <c r="B28" s="74">
        <f>D28*职业设计!J$68/职业设计!J$84</f>
        <v>863.70048282253651</v>
      </c>
      <c r="C28" s="74">
        <f>B28*职业设计!D$13/职业设计!B$13</f>
        <v>863.70048282253651</v>
      </c>
      <c r="D28" s="74">
        <f>天赋属性点!BI28</f>
        <v>518.22028969352164</v>
      </c>
      <c r="E28" s="74">
        <f>D28*职业设计!F$13/职业设计!H$13</f>
        <v>518.22028969352164</v>
      </c>
      <c r="F28" s="74">
        <f>D28*职业设计!J$100/职业设计!J$84</f>
        <v>334.07854305458767</v>
      </c>
      <c r="G28" s="97">
        <f>天赋属性点!BP28</f>
        <v>0.52588095965003279</v>
      </c>
      <c r="H28" s="60"/>
      <c r="I28" s="74">
        <f t="shared" si="43"/>
        <v>26</v>
      </c>
      <c r="J28" s="74">
        <f t="shared" si="44"/>
        <v>959.93831360336981</v>
      </c>
      <c r="K28" s="74">
        <f t="shared" si="45"/>
        <v>959.93831360336981</v>
      </c>
      <c r="L28" s="74">
        <f t="shared" si="46"/>
        <v>575.96298816202159</v>
      </c>
      <c r="M28" s="74">
        <f t="shared" si="47"/>
        <v>575.96298816202159</v>
      </c>
      <c r="N28" s="74">
        <f t="shared" si="48"/>
        <v>412.67571261064478</v>
      </c>
      <c r="O28" s="60"/>
      <c r="P28" s="60"/>
      <c r="Q28" s="60"/>
      <c r="S28" s="128">
        <f t="shared" si="10"/>
        <v>26</v>
      </c>
      <c r="T28" s="74">
        <f t="shared" si="80"/>
        <v>758.89787106191113</v>
      </c>
      <c r="U28" s="74">
        <f t="shared" si="49"/>
        <v>758.89787106191113</v>
      </c>
      <c r="V28" s="74">
        <f t="shared" si="81"/>
        <v>455.33872263714642</v>
      </c>
      <c r="W28" s="74">
        <f t="shared" si="50"/>
        <v>455.33872263714642</v>
      </c>
      <c r="X28" s="74">
        <f t="shared" si="51"/>
        <v>330.14057008851586</v>
      </c>
      <c r="AA28" s="128">
        <f t="shared" si="13"/>
        <v>26</v>
      </c>
      <c r="AB28" s="85">
        <f t="shared" si="52"/>
        <v>986.56723238048448</v>
      </c>
      <c r="AC28" s="74">
        <f t="shared" si="53"/>
        <v>986.56723238048448</v>
      </c>
      <c r="AD28" s="74">
        <f t="shared" si="54"/>
        <v>350.26055587472803</v>
      </c>
      <c r="AE28" s="74">
        <f t="shared" si="55"/>
        <v>350.26055587472803</v>
      </c>
      <c r="AF28" s="74">
        <f t="shared" si="56"/>
        <v>330.14057008851586</v>
      </c>
      <c r="AI28" s="128">
        <f t="shared" si="14"/>
        <v>26</v>
      </c>
      <c r="AJ28" s="74">
        <f t="shared" si="57"/>
        <v>665.59746364988098</v>
      </c>
      <c r="AK28" s="74">
        <f t="shared" si="58"/>
        <v>665.59746364988098</v>
      </c>
      <c r="AL28" s="74">
        <f t="shared" si="59"/>
        <v>399.35847818992835</v>
      </c>
      <c r="AM28" s="74">
        <f t="shared" si="60"/>
        <v>399.35847818992835</v>
      </c>
      <c r="AN28" s="85">
        <f t="shared" si="61"/>
        <v>429.18274111507066</v>
      </c>
      <c r="AQ28" s="128">
        <f t="shared" si="15"/>
        <v>26</v>
      </c>
      <c r="AR28" s="74">
        <f t="shared" si="62"/>
        <v>758.89787106191113</v>
      </c>
      <c r="AS28" s="74">
        <f t="shared" si="16"/>
        <v>758.89787106191113</v>
      </c>
      <c r="AT28" s="85">
        <f t="shared" si="17"/>
        <v>591.94033942829037</v>
      </c>
      <c r="AU28" s="74">
        <f t="shared" si="18"/>
        <v>350.26055587472803</v>
      </c>
      <c r="AV28" s="74">
        <f t="shared" si="19"/>
        <v>330.14057008851586</v>
      </c>
      <c r="AY28" s="128">
        <f t="shared" si="20"/>
        <v>26</v>
      </c>
      <c r="AZ28" s="74">
        <f t="shared" si="63"/>
        <v>758.89787106191113</v>
      </c>
      <c r="BA28" s="74">
        <f t="shared" si="64"/>
        <v>758.89787106191113</v>
      </c>
      <c r="BB28" s="74">
        <f t="shared" si="65"/>
        <v>350.26055587472803</v>
      </c>
      <c r="BC28" s="85">
        <f t="shared" si="66"/>
        <v>591.94033942829037</v>
      </c>
      <c r="BD28" s="74">
        <f t="shared" si="67"/>
        <v>330.14057008851586</v>
      </c>
      <c r="BE28" s="71"/>
      <c r="BG28" s="128">
        <f t="shared" si="68"/>
        <v>26</v>
      </c>
      <c r="BH28" s="74">
        <f t="shared" si="21"/>
        <v>986.56723238048448</v>
      </c>
      <c r="BI28" s="74">
        <f t="shared" si="22"/>
        <v>986.56723238048448</v>
      </c>
      <c r="BJ28" s="74">
        <f t="shared" si="23"/>
        <v>350.26055587472803</v>
      </c>
      <c r="BK28" s="109">
        <f t="shared" si="24"/>
        <v>350.26055587472803</v>
      </c>
      <c r="BL28" s="241">
        <f t="shared" si="25"/>
        <v>330.14057008851586</v>
      </c>
      <c r="BM28" s="241">
        <f>升级经验!G41</f>
        <v>80</v>
      </c>
      <c r="BN28" s="235" t="s">
        <v>845</v>
      </c>
      <c r="BO28" s="385"/>
      <c r="BP28" s="240"/>
      <c r="BQ28" s="385"/>
      <c r="BR28" s="128">
        <f t="shared" si="26"/>
        <v>26</v>
      </c>
      <c r="BS28" s="74">
        <f t="shared" si="27"/>
        <v>1708.7845715656103</v>
      </c>
      <c r="BT28" s="74">
        <f t="shared" si="69"/>
        <v>1708.7845715656103</v>
      </c>
      <c r="BU28" s="74">
        <f t="shared" si="28"/>
        <v>606.66907866234646</v>
      </c>
      <c r="BV28" s="109">
        <f t="shared" si="29"/>
        <v>606.66907866234646</v>
      </c>
      <c r="BW28" s="241">
        <f t="shared" si="82"/>
        <v>396.16868410621902</v>
      </c>
      <c r="BX28" s="241">
        <f t="shared" si="76"/>
        <v>675</v>
      </c>
      <c r="BY28" s="235" t="s">
        <v>845</v>
      </c>
      <c r="CA28" s="1"/>
      <c r="CB28" s="1"/>
      <c r="CC28" s="128">
        <f t="shared" si="70"/>
        <v>26</v>
      </c>
      <c r="CD28" s="74">
        <f t="shared" si="31"/>
        <v>2701.8256383511625</v>
      </c>
      <c r="CE28" s="74">
        <f t="shared" si="71"/>
        <v>2701.8256383511625</v>
      </c>
      <c r="CF28" s="74">
        <f t="shared" si="32"/>
        <v>959.22803728443591</v>
      </c>
      <c r="CG28" s="109">
        <f t="shared" si="33"/>
        <v>959.22803728443591</v>
      </c>
      <c r="CH28" s="241">
        <f t="shared" si="83"/>
        <v>429.18274111507066</v>
      </c>
      <c r="CI28" s="241">
        <f t="shared" si="77"/>
        <v>1125</v>
      </c>
      <c r="CJ28" s="235" t="s">
        <v>845</v>
      </c>
      <c r="CL28" s="1"/>
      <c r="CM28" s="1"/>
      <c r="CN28" s="128">
        <f t="shared" si="72"/>
        <v>26</v>
      </c>
      <c r="CO28" s="74">
        <f t="shared" si="35"/>
        <v>5403.651276702325</v>
      </c>
      <c r="CP28" s="74">
        <f t="shared" si="73"/>
        <v>5403.651276702325</v>
      </c>
      <c r="CQ28" s="74">
        <f t="shared" si="36"/>
        <v>1918.4560745688718</v>
      </c>
      <c r="CR28" s="109">
        <f t="shared" si="37"/>
        <v>1918.4560745688718</v>
      </c>
      <c r="CS28" s="241">
        <f t="shared" si="84"/>
        <v>495.21085513277376</v>
      </c>
      <c r="CT28" s="241">
        <f t="shared" si="78"/>
        <v>4500</v>
      </c>
      <c r="CU28" s="235" t="s">
        <v>845</v>
      </c>
      <c r="CW28" s="1"/>
      <c r="CX28" s="1"/>
      <c r="CY28" s="128">
        <f t="shared" si="74"/>
        <v>26</v>
      </c>
      <c r="CZ28" s="74">
        <f t="shared" si="39"/>
        <v>24165.863162819849</v>
      </c>
      <c r="DA28" s="74">
        <f t="shared" si="75"/>
        <v>24165.863162819849</v>
      </c>
      <c r="DB28" s="74">
        <f t="shared" si="40"/>
        <v>8579.5963891668052</v>
      </c>
      <c r="DC28" s="109">
        <f t="shared" si="41"/>
        <v>8579.5963891668052</v>
      </c>
      <c r="DD28" s="241">
        <f t="shared" si="42"/>
        <v>330.14057008851586</v>
      </c>
      <c r="DE28" s="241">
        <f t="shared" si="79"/>
        <v>120000</v>
      </c>
      <c r="DF28" s="235" t="s">
        <v>845</v>
      </c>
    </row>
    <row r="29" spans="1:110">
      <c r="A29" s="74">
        <f>天赋属性点!BH29</f>
        <v>27</v>
      </c>
      <c r="B29" s="74">
        <f>D29*职业设计!J$68/职业设计!J$84</f>
        <v>891.6069574415294</v>
      </c>
      <c r="C29" s="74">
        <f>B29*职业设计!D$13/职业设计!B$13</f>
        <v>891.6069574415294</v>
      </c>
      <c r="D29" s="74">
        <f>天赋属性点!BI29</f>
        <v>534.96417446491739</v>
      </c>
      <c r="E29" s="74">
        <f>D29*职业设计!F$13/职业设计!H$13</f>
        <v>534.96417446491739</v>
      </c>
      <c r="F29" s="74">
        <f>D29*职业设计!J$100/职业设计!J$84</f>
        <v>344.87274146933902</v>
      </c>
      <c r="G29" s="97">
        <f>天赋属性点!BP29</f>
        <v>0.53249793781511023</v>
      </c>
      <c r="H29" s="60"/>
      <c r="I29" s="74">
        <f t="shared" si="43"/>
        <v>27</v>
      </c>
      <c r="J29" s="74">
        <f t="shared" si="44"/>
        <v>992.02684221280947</v>
      </c>
      <c r="K29" s="74">
        <f t="shared" si="45"/>
        <v>992.02684221280947</v>
      </c>
      <c r="L29" s="74">
        <f t="shared" si="46"/>
        <v>595.21610532768534</v>
      </c>
      <c r="M29" s="74">
        <f t="shared" si="47"/>
        <v>595.21610532768534</v>
      </c>
      <c r="N29" s="74">
        <f t="shared" si="48"/>
        <v>426.93210900110603</v>
      </c>
      <c r="O29" s="60"/>
      <c r="P29" s="60"/>
      <c r="Q29" s="60"/>
      <c r="S29" s="128">
        <f t="shared" si="10"/>
        <v>27</v>
      </c>
      <c r="T29" s="74">
        <f t="shared" si="80"/>
        <v>784.26608035423737</v>
      </c>
      <c r="U29" s="74">
        <f t="shared" si="49"/>
        <v>784.26608035423737</v>
      </c>
      <c r="V29" s="74">
        <f t="shared" si="81"/>
        <v>470.55964821254213</v>
      </c>
      <c r="W29" s="74">
        <f t="shared" si="50"/>
        <v>470.55964821254213</v>
      </c>
      <c r="X29" s="74">
        <f t="shared" si="51"/>
        <v>341.54568720088486</v>
      </c>
      <c r="AA29" s="128">
        <f t="shared" si="13"/>
        <v>27</v>
      </c>
      <c r="AB29" s="85">
        <f t="shared" si="52"/>
        <v>1019.5459044605086</v>
      </c>
      <c r="AC29" s="74">
        <f t="shared" si="53"/>
        <v>1019.5459044605086</v>
      </c>
      <c r="AD29" s="74">
        <f t="shared" si="54"/>
        <v>361.96896016349393</v>
      </c>
      <c r="AE29" s="74">
        <f t="shared" si="55"/>
        <v>361.96896016349393</v>
      </c>
      <c r="AF29" s="74">
        <f t="shared" si="56"/>
        <v>341.54568720088486</v>
      </c>
      <c r="AI29" s="128">
        <f t="shared" si="14"/>
        <v>27</v>
      </c>
      <c r="AJ29" s="74">
        <f t="shared" si="57"/>
        <v>687.84685504517483</v>
      </c>
      <c r="AK29" s="74">
        <f t="shared" si="58"/>
        <v>687.84685504517483</v>
      </c>
      <c r="AL29" s="74">
        <f t="shared" si="59"/>
        <v>412.70811302710462</v>
      </c>
      <c r="AM29" s="74">
        <f t="shared" si="60"/>
        <v>412.70811302710462</v>
      </c>
      <c r="AN29" s="85">
        <f t="shared" si="61"/>
        <v>444.00939336115033</v>
      </c>
      <c r="AQ29" s="128">
        <f t="shared" si="15"/>
        <v>27</v>
      </c>
      <c r="AR29" s="74">
        <f t="shared" si="62"/>
        <v>784.26608035423737</v>
      </c>
      <c r="AS29" s="74">
        <f t="shared" si="16"/>
        <v>784.26608035423737</v>
      </c>
      <c r="AT29" s="85">
        <f t="shared" si="17"/>
        <v>611.72754267630478</v>
      </c>
      <c r="AU29" s="74">
        <f t="shared" si="18"/>
        <v>361.96896016349393</v>
      </c>
      <c r="AV29" s="74">
        <f t="shared" si="19"/>
        <v>341.54568720088486</v>
      </c>
      <c r="AY29" s="128">
        <f t="shared" si="20"/>
        <v>27</v>
      </c>
      <c r="AZ29" s="74">
        <f t="shared" si="63"/>
        <v>784.26608035423737</v>
      </c>
      <c r="BA29" s="74">
        <f t="shared" si="64"/>
        <v>784.26608035423737</v>
      </c>
      <c r="BB29" s="74">
        <f t="shared" si="65"/>
        <v>361.96896016349393</v>
      </c>
      <c r="BC29" s="85">
        <f t="shared" si="66"/>
        <v>611.72754267630478</v>
      </c>
      <c r="BD29" s="74">
        <f t="shared" si="67"/>
        <v>341.54568720088486</v>
      </c>
      <c r="BE29" s="71"/>
      <c r="BG29" s="128">
        <f t="shared" si="68"/>
        <v>27</v>
      </c>
      <c r="BH29" s="74">
        <f t="shared" si="21"/>
        <v>784.26608035423737</v>
      </c>
      <c r="BI29" s="74">
        <f t="shared" si="22"/>
        <v>784.26608035423737</v>
      </c>
      <c r="BJ29" s="74">
        <f t="shared" si="23"/>
        <v>470.55964821254213</v>
      </c>
      <c r="BK29" s="109">
        <f t="shared" si="24"/>
        <v>470.55964821254213</v>
      </c>
      <c r="BL29" s="241">
        <f t="shared" si="25"/>
        <v>341.54568720088486</v>
      </c>
      <c r="BM29" s="241">
        <f>升级经验!G42</f>
        <v>84</v>
      </c>
      <c r="BN29" s="235" t="s">
        <v>715</v>
      </c>
      <c r="BO29" s="385"/>
      <c r="BP29" s="240"/>
      <c r="BQ29" s="385"/>
      <c r="BR29" s="128">
        <f t="shared" si="26"/>
        <v>27</v>
      </c>
      <c r="BS29" s="74">
        <f t="shared" si="27"/>
        <v>1358.3886978264347</v>
      </c>
      <c r="BT29" s="74">
        <f t="shared" si="69"/>
        <v>1358.3886978264347</v>
      </c>
      <c r="BU29" s="74">
        <f t="shared" si="28"/>
        <v>815.03321869586034</v>
      </c>
      <c r="BV29" s="109">
        <f t="shared" si="29"/>
        <v>815.03321869586034</v>
      </c>
      <c r="BW29" s="241">
        <f t="shared" si="82"/>
        <v>409.85482464106184</v>
      </c>
      <c r="BX29" s="241">
        <f t="shared" si="76"/>
        <v>708.75</v>
      </c>
      <c r="BY29" s="235" t="s">
        <v>715</v>
      </c>
      <c r="CA29" s="1"/>
      <c r="CB29" s="1"/>
      <c r="CC29" s="128">
        <f t="shared" si="70"/>
        <v>27</v>
      </c>
      <c r="CD29" s="74">
        <f t="shared" si="31"/>
        <v>2147.801116480875</v>
      </c>
      <c r="CE29" s="74">
        <f t="shared" si="71"/>
        <v>2147.801116480875</v>
      </c>
      <c r="CF29" s="74">
        <f t="shared" si="32"/>
        <v>1288.6806698885243</v>
      </c>
      <c r="CG29" s="109">
        <f t="shared" si="33"/>
        <v>1288.6806698885243</v>
      </c>
      <c r="CH29" s="241">
        <f t="shared" si="83"/>
        <v>444.00939336115033</v>
      </c>
      <c r="CI29" s="241">
        <f t="shared" si="77"/>
        <v>1181.25</v>
      </c>
      <c r="CJ29" s="235" t="s">
        <v>715</v>
      </c>
      <c r="CL29" s="1"/>
      <c r="CM29" s="1"/>
      <c r="CN29" s="128">
        <f t="shared" si="72"/>
        <v>27</v>
      </c>
      <c r="CO29" s="74">
        <f t="shared" si="35"/>
        <v>4295.6022329617499</v>
      </c>
      <c r="CP29" s="74">
        <f t="shared" si="73"/>
        <v>4295.6022329617499</v>
      </c>
      <c r="CQ29" s="74">
        <f t="shared" si="36"/>
        <v>2577.3613397770487</v>
      </c>
      <c r="CR29" s="109">
        <f t="shared" si="37"/>
        <v>2577.3613397770487</v>
      </c>
      <c r="CS29" s="241">
        <f t="shared" si="84"/>
        <v>512.31853080132726</v>
      </c>
      <c r="CT29" s="241">
        <f t="shared" si="78"/>
        <v>4725</v>
      </c>
      <c r="CU29" s="235" t="s">
        <v>715</v>
      </c>
      <c r="CW29" s="1"/>
      <c r="CX29" s="1"/>
      <c r="CY29" s="128">
        <f t="shared" si="74"/>
        <v>27</v>
      </c>
      <c r="CZ29" s="74">
        <f t="shared" si="39"/>
        <v>19210.517194404722</v>
      </c>
      <c r="DA29" s="74">
        <f t="shared" si="75"/>
        <v>19210.517194404722</v>
      </c>
      <c r="DB29" s="74">
        <f t="shared" si="40"/>
        <v>11526.310316642826</v>
      </c>
      <c r="DC29" s="109">
        <f t="shared" si="41"/>
        <v>11526.310316642826</v>
      </c>
      <c r="DD29" s="241">
        <f t="shared" si="42"/>
        <v>341.54568720088486</v>
      </c>
      <c r="DE29" s="241">
        <f t="shared" si="79"/>
        <v>126000</v>
      </c>
      <c r="DF29" s="235" t="s">
        <v>715</v>
      </c>
    </row>
    <row r="30" spans="1:110">
      <c r="A30" s="74">
        <f>天赋属性点!BH30</f>
        <v>28</v>
      </c>
      <c r="B30" s="74">
        <f>D30*职业设计!J$68/职业设计!J$84</f>
        <v>914.15764258166882</v>
      </c>
      <c r="C30" s="74">
        <f>B30*职业设计!D$13/职业设计!B$13</f>
        <v>914.15764258166882</v>
      </c>
      <c r="D30" s="74">
        <f>天赋属性点!BI30</f>
        <v>548.49458554900093</v>
      </c>
      <c r="E30" s="74">
        <f>D30*职业设计!F$13/职业设计!H$13</f>
        <v>548.49458554900093</v>
      </c>
      <c r="F30" s="74">
        <f>D30*职业设计!J$100/职业设计!J$84</f>
        <v>353.59532549740464</v>
      </c>
      <c r="G30" s="97">
        <f>天赋属性点!BP30</f>
        <v>0.54186944409565818</v>
      </c>
      <c r="H30" s="60"/>
      <c r="I30" s="74">
        <f t="shared" si="43"/>
        <v>28</v>
      </c>
      <c r="J30" s="74">
        <f t="shared" si="44"/>
        <v>1018.6687770140716</v>
      </c>
      <c r="K30" s="74">
        <f t="shared" si="45"/>
        <v>1018.6687770140716</v>
      </c>
      <c r="L30" s="74">
        <f t="shared" si="46"/>
        <v>611.20126620844246</v>
      </c>
      <c r="M30" s="74">
        <f t="shared" si="47"/>
        <v>611.20126620844246</v>
      </c>
      <c r="N30" s="74">
        <f t="shared" si="48"/>
        <v>439.06651368308621</v>
      </c>
      <c r="O30" s="60"/>
      <c r="P30" s="60"/>
      <c r="Q30" s="60"/>
      <c r="S30" s="128">
        <f t="shared" si="10"/>
        <v>28</v>
      </c>
      <c r="T30" s="74">
        <f t="shared" si="80"/>
        <v>805.32837916566075</v>
      </c>
      <c r="U30" s="74">
        <f t="shared" si="49"/>
        <v>805.32837916566075</v>
      </c>
      <c r="V30" s="74">
        <f t="shared" si="81"/>
        <v>483.19702749939609</v>
      </c>
      <c r="W30" s="74">
        <f t="shared" si="50"/>
        <v>483.19702749939609</v>
      </c>
      <c r="X30" s="74">
        <f t="shared" si="51"/>
        <v>351.25321094646898</v>
      </c>
      <c r="AA30" s="128">
        <f t="shared" si="13"/>
        <v>28</v>
      </c>
      <c r="AB30" s="85">
        <f t="shared" si="52"/>
        <v>1046.9268929153591</v>
      </c>
      <c r="AC30" s="74">
        <f t="shared" si="53"/>
        <v>1046.9268929153591</v>
      </c>
      <c r="AD30" s="74">
        <f t="shared" si="54"/>
        <v>371.69002115338157</v>
      </c>
      <c r="AE30" s="74">
        <f t="shared" si="55"/>
        <v>371.69002115338157</v>
      </c>
      <c r="AF30" s="74">
        <f t="shared" si="56"/>
        <v>351.25321094646898</v>
      </c>
      <c r="AI30" s="128">
        <f t="shared" si="14"/>
        <v>28</v>
      </c>
      <c r="AJ30" s="74">
        <f t="shared" si="57"/>
        <v>706.3197131227746</v>
      </c>
      <c r="AK30" s="74">
        <f t="shared" si="58"/>
        <v>706.3197131227746</v>
      </c>
      <c r="AL30" s="74">
        <f t="shared" si="59"/>
        <v>423.79182787366443</v>
      </c>
      <c r="AM30" s="74">
        <f t="shared" si="60"/>
        <v>423.79182787366443</v>
      </c>
      <c r="AN30" s="85">
        <f t="shared" si="61"/>
        <v>456.62917423040972</v>
      </c>
      <c r="AQ30" s="128">
        <f t="shared" si="15"/>
        <v>28</v>
      </c>
      <c r="AR30" s="74">
        <f t="shared" si="62"/>
        <v>805.32837916566075</v>
      </c>
      <c r="AS30" s="74">
        <f t="shared" si="16"/>
        <v>805.32837916566075</v>
      </c>
      <c r="AT30" s="85">
        <f t="shared" si="17"/>
        <v>628.15613574921497</v>
      </c>
      <c r="AU30" s="74">
        <f t="shared" si="18"/>
        <v>371.69002115338157</v>
      </c>
      <c r="AV30" s="74">
        <f t="shared" si="19"/>
        <v>351.25321094646898</v>
      </c>
      <c r="AY30" s="128">
        <f t="shared" si="20"/>
        <v>28</v>
      </c>
      <c r="AZ30" s="74">
        <f t="shared" si="63"/>
        <v>805.32837916566075</v>
      </c>
      <c r="BA30" s="74">
        <f t="shared" si="64"/>
        <v>805.32837916566075</v>
      </c>
      <c r="BB30" s="74">
        <f t="shared" si="65"/>
        <v>371.69002115338157</v>
      </c>
      <c r="BC30" s="85">
        <f t="shared" si="66"/>
        <v>628.15613574921497</v>
      </c>
      <c r="BD30" s="74">
        <f t="shared" si="67"/>
        <v>351.25321094646898</v>
      </c>
      <c r="BE30" s="71"/>
      <c r="BG30" s="128">
        <f t="shared" si="68"/>
        <v>28</v>
      </c>
      <c r="BH30" s="74">
        <f t="shared" si="21"/>
        <v>706.3197131227746</v>
      </c>
      <c r="BI30" s="74">
        <f t="shared" si="22"/>
        <v>706.3197131227746</v>
      </c>
      <c r="BJ30" s="74">
        <f t="shared" si="23"/>
        <v>423.79182787366443</v>
      </c>
      <c r="BK30" s="109">
        <f t="shared" si="24"/>
        <v>423.79182787366443</v>
      </c>
      <c r="BL30" s="241">
        <f t="shared" si="25"/>
        <v>456.62917423040972</v>
      </c>
      <c r="BM30" s="241">
        <f>升级经验!G43</f>
        <v>88</v>
      </c>
      <c r="BN30" s="235" t="s">
        <v>384</v>
      </c>
      <c r="BO30" s="385"/>
      <c r="BP30" s="385"/>
      <c r="BQ30" s="385"/>
      <c r="BR30" s="128">
        <f t="shared" si="26"/>
        <v>28</v>
      </c>
      <c r="BS30" s="74">
        <f t="shared" si="27"/>
        <v>1223.3816295161193</v>
      </c>
      <c r="BT30" s="74">
        <f t="shared" si="69"/>
        <v>1223.3816295161193</v>
      </c>
      <c r="BU30" s="74">
        <f t="shared" si="28"/>
        <v>734.02897770967104</v>
      </c>
      <c r="BV30" s="109">
        <f t="shared" si="29"/>
        <v>734.02897770967104</v>
      </c>
      <c r="BW30" s="241">
        <f t="shared" si="82"/>
        <v>547.95500907649159</v>
      </c>
      <c r="BX30" s="241">
        <f t="shared" si="76"/>
        <v>742.5</v>
      </c>
      <c r="BY30" s="235" t="s">
        <v>384</v>
      </c>
      <c r="CA30" s="1"/>
      <c r="CB30" s="1"/>
      <c r="CC30" s="128">
        <f t="shared" si="70"/>
        <v>28</v>
      </c>
      <c r="CD30" s="74">
        <f t="shared" si="31"/>
        <v>1934.3361984396067</v>
      </c>
      <c r="CE30" s="74">
        <f t="shared" si="71"/>
        <v>1934.3361984396067</v>
      </c>
      <c r="CF30" s="74">
        <f t="shared" si="32"/>
        <v>1160.6017190637631</v>
      </c>
      <c r="CG30" s="109">
        <f t="shared" si="33"/>
        <v>1160.6017190637631</v>
      </c>
      <c r="CH30" s="241">
        <f t="shared" si="83"/>
        <v>593.6179264995327</v>
      </c>
      <c r="CI30" s="241">
        <f t="shared" si="77"/>
        <v>1237.5</v>
      </c>
      <c r="CJ30" s="235" t="s">
        <v>384</v>
      </c>
      <c r="CL30" s="1"/>
      <c r="CM30" s="1"/>
      <c r="CN30" s="128">
        <f t="shared" si="72"/>
        <v>28</v>
      </c>
      <c r="CO30" s="74">
        <f t="shared" si="35"/>
        <v>3868.6723968792135</v>
      </c>
      <c r="CP30" s="74">
        <f t="shared" si="73"/>
        <v>3868.6723968792135</v>
      </c>
      <c r="CQ30" s="74">
        <f t="shared" si="36"/>
        <v>2321.2034381275262</v>
      </c>
      <c r="CR30" s="109">
        <f t="shared" si="37"/>
        <v>2321.2034381275262</v>
      </c>
      <c r="CS30" s="241">
        <f t="shared" si="84"/>
        <v>684.94376134561458</v>
      </c>
      <c r="CT30" s="241">
        <f t="shared" si="78"/>
        <v>4950</v>
      </c>
      <c r="CU30" s="235" t="s">
        <v>384</v>
      </c>
      <c r="CW30" s="1"/>
      <c r="CX30" s="1"/>
      <c r="CY30" s="128">
        <f t="shared" si="74"/>
        <v>28</v>
      </c>
      <c r="CZ30" s="74">
        <f t="shared" si="39"/>
        <v>19726.436043384881</v>
      </c>
      <c r="DA30" s="74">
        <f t="shared" si="75"/>
        <v>19726.436043384881</v>
      </c>
      <c r="DB30" s="74">
        <f t="shared" si="40"/>
        <v>15386.620113840196</v>
      </c>
      <c r="DC30" s="109">
        <f t="shared" si="41"/>
        <v>9104.5089431007054</v>
      </c>
      <c r="DD30" s="241">
        <f t="shared" si="42"/>
        <v>351.25321094646898</v>
      </c>
      <c r="DE30" s="241">
        <f t="shared" si="79"/>
        <v>132000</v>
      </c>
      <c r="DF30" s="235" t="s">
        <v>385</v>
      </c>
    </row>
    <row r="31" spans="1:110">
      <c r="A31" s="74">
        <f>天赋属性点!BH31</f>
        <v>29</v>
      </c>
      <c r="B31" s="74">
        <f>D31*职业设计!J$68/职业设计!J$84</f>
        <v>936.70832772180768</v>
      </c>
      <c r="C31" s="74">
        <f>B31*职业设计!D$13/职业设计!B$13</f>
        <v>936.70832772180768</v>
      </c>
      <c r="D31" s="74">
        <f>天赋属性点!BI31</f>
        <v>562.02499663308436</v>
      </c>
      <c r="E31" s="74">
        <f>D31*职业设计!F$13/职业设计!H$13</f>
        <v>562.02499663308436</v>
      </c>
      <c r="F31" s="74">
        <f>D31*职业设计!J$100/职业设计!J$84</f>
        <v>362.31790952547027</v>
      </c>
      <c r="G31" s="97">
        <f>天赋属性点!BP31</f>
        <v>0.55078972371115564</v>
      </c>
      <c r="H31" s="60"/>
      <c r="I31" s="74">
        <f t="shared" si="43"/>
        <v>29</v>
      </c>
      <c r="J31" s="74">
        <f t="shared" si="44"/>
        <v>1045.3039943225933</v>
      </c>
      <c r="K31" s="74">
        <f t="shared" si="45"/>
        <v>1045.3039943225933</v>
      </c>
      <c r="L31" s="74">
        <f t="shared" si="46"/>
        <v>627.18239659355572</v>
      </c>
      <c r="M31" s="74">
        <f t="shared" si="47"/>
        <v>627.18239659355572</v>
      </c>
      <c r="N31" s="74">
        <f t="shared" si="48"/>
        <v>451.19705797385762</v>
      </c>
      <c r="O31" s="60"/>
      <c r="P31" s="60"/>
      <c r="Q31" s="60"/>
      <c r="S31" s="128">
        <f t="shared" si="10"/>
        <v>29</v>
      </c>
      <c r="T31" s="74">
        <f t="shared" si="80"/>
        <v>826.38536733277783</v>
      </c>
      <c r="U31" s="74">
        <f t="shared" si="49"/>
        <v>826.38536733277783</v>
      </c>
      <c r="V31" s="74">
        <f t="shared" si="81"/>
        <v>495.83122039966651</v>
      </c>
      <c r="W31" s="74">
        <f t="shared" si="50"/>
        <v>495.83122039966651</v>
      </c>
      <c r="X31" s="74">
        <f t="shared" si="51"/>
        <v>360.9576463790861</v>
      </c>
      <c r="AA31" s="128">
        <f t="shared" si="13"/>
        <v>29</v>
      </c>
      <c r="AB31" s="85">
        <f t="shared" si="52"/>
        <v>1074.3009775326111</v>
      </c>
      <c r="AC31" s="74">
        <f t="shared" si="53"/>
        <v>1074.3009775326111</v>
      </c>
      <c r="AD31" s="74">
        <f t="shared" si="54"/>
        <v>381.40863107666655</v>
      </c>
      <c r="AE31" s="74">
        <f t="shared" si="55"/>
        <v>381.40863107666655</v>
      </c>
      <c r="AF31" s="74">
        <f t="shared" si="56"/>
        <v>360.9576463790861</v>
      </c>
      <c r="AI31" s="128">
        <f t="shared" si="14"/>
        <v>29</v>
      </c>
      <c r="AJ31" s="74">
        <f t="shared" si="57"/>
        <v>724.78791345719787</v>
      </c>
      <c r="AK31" s="74">
        <f t="shared" si="58"/>
        <v>724.78791345719787</v>
      </c>
      <c r="AL31" s="74">
        <f t="shared" si="59"/>
        <v>434.87274807431857</v>
      </c>
      <c r="AM31" s="74">
        <f t="shared" si="60"/>
        <v>434.87274807431857</v>
      </c>
      <c r="AN31" s="85">
        <f t="shared" si="61"/>
        <v>469.24494029281192</v>
      </c>
      <c r="AQ31" s="128">
        <f t="shared" si="15"/>
        <v>29</v>
      </c>
      <c r="AR31" s="74">
        <f t="shared" si="62"/>
        <v>826.38536733277783</v>
      </c>
      <c r="AS31" s="74">
        <f t="shared" si="16"/>
        <v>826.38536733277783</v>
      </c>
      <c r="AT31" s="85">
        <f t="shared" si="17"/>
        <v>644.58058651956651</v>
      </c>
      <c r="AU31" s="74">
        <f t="shared" si="18"/>
        <v>381.40863107666655</v>
      </c>
      <c r="AV31" s="74">
        <f t="shared" si="19"/>
        <v>360.9576463790861</v>
      </c>
      <c r="AY31" s="128">
        <f t="shared" si="20"/>
        <v>29</v>
      </c>
      <c r="AZ31" s="74">
        <f t="shared" si="63"/>
        <v>826.38536733277783</v>
      </c>
      <c r="BA31" s="74">
        <f t="shared" si="64"/>
        <v>826.38536733277783</v>
      </c>
      <c r="BB31" s="74">
        <f t="shared" si="65"/>
        <v>381.40863107666655</v>
      </c>
      <c r="BC31" s="85">
        <f t="shared" si="66"/>
        <v>644.58058651956651</v>
      </c>
      <c r="BD31" s="74">
        <f t="shared" si="67"/>
        <v>360.9576463790861</v>
      </c>
      <c r="BE31" s="71"/>
      <c r="BG31" s="128">
        <f t="shared" si="68"/>
        <v>29</v>
      </c>
      <c r="BH31" s="74">
        <f t="shared" si="21"/>
        <v>826.38536733277783</v>
      </c>
      <c r="BI31" s="74">
        <f t="shared" si="22"/>
        <v>826.38536733277783</v>
      </c>
      <c r="BJ31" s="74">
        <f t="shared" si="23"/>
        <v>495.83122039966651</v>
      </c>
      <c r="BK31" s="109">
        <f t="shared" si="24"/>
        <v>495.83122039966651</v>
      </c>
      <c r="BL31" s="241">
        <f t="shared" si="25"/>
        <v>360.9576463790861</v>
      </c>
      <c r="BM31" s="241">
        <f>升级经验!G44</f>
        <v>92</v>
      </c>
      <c r="BN31" s="235" t="s">
        <v>715</v>
      </c>
      <c r="BO31" s="385"/>
      <c r="BP31" s="385"/>
      <c r="BQ31" s="385"/>
      <c r="BR31" s="128">
        <f t="shared" si="26"/>
        <v>29</v>
      </c>
      <c r="BS31" s="74">
        <f t="shared" si="27"/>
        <v>1431.3414428518411</v>
      </c>
      <c r="BT31" s="74">
        <f t="shared" si="69"/>
        <v>1431.3414428518411</v>
      </c>
      <c r="BU31" s="74">
        <f t="shared" si="28"/>
        <v>858.8048657111043</v>
      </c>
      <c r="BV31" s="109">
        <f t="shared" si="29"/>
        <v>858.8048657111043</v>
      </c>
      <c r="BW31" s="241">
        <f t="shared" si="82"/>
        <v>433.14917565490333</v>
      </c>
      <c r="BX31" s="241">
        <f t="shared" si="76"/>
        <v>776.25</v>
      </c>
      <c r="BY31" s="235" t="s">
        <v>715</v>
      </c>
      <c r="CA31" s="1"/>
      <c r="CB31" s="1"/>
      <c r="CC31" s="128">
        <f t="shared" si="70"/>
        <v>29</v>
      </c>
      <c r="CD31" s="74">
        <f t="shared" si="31"/>
        <v>2263.1495344017762</v>
      </c>
      <c r="CE31" s="74">
        <f t="shared" si="71"/>
        <v>2263.1495344017762</v>
      </c>
      <c r="CF31" s="74">
        <f t="shared" si="32"/>
        <v>1357.8897206410652</v>
      </c>
      <c r="CG31" s="109">
        <f t="shared" si="33"/>
        <v>1357.8897206410652</v>
      </c>
      <c r="CH31" s="241">
        <f t="shared" si="83"/>
        <v>469.24494029281192</v>
      </c>
      <c r="CI31" s="241">
        <f t="shared" si="77"/>
        <v>1293.75</v>
      </c>
      <c r="CJ31" s="235" t="s">
        <v>715</v>
      </c>
      <c r="CL31" s="1"/>
      <c r="CM31" s="1"/>
      <c r="CN31" s="128">
        <f t="shared" si="72"/>
        <v>29</v>
      </c>
      <c r="CO31" s="74">
        <f t="shared" si="35"/>
        <v>4526.2990688035525</v>
      </c>
      <c r="CP31" s="74">
        <f t="shared" si="73"/>
        <v>4526.2990688035525</v>
      </c>
      <c r="CQ31" s="74">
        <f t="shared" si="36"/>
        <v>2715.7794412821304</v>
      </c>
      <c r="CR31" s="109">
        <f t="shared" si="37"/>
        <v>2715.7794412821304</v>
      </c>
      <c r="CS31" s="241">
        <f t="shared" si="84"/>
        <v>541.43646956862915</v>
      </c>
      <c r="CT31" s="241">
        <f t="shared" si="78"/>
        <v>5175</v>
      </c>
      <c r="CU31" s="235" t="s">
        <v>715</v>
      </c>
      <c r="CW31" s="1"/>
      <c r="CX31" s="1"/>
      <c r="CY31" s="128">
        <f t="shared" si="74"/>
        <v>29</v>
      </c>
      <c r="CZ31" s="74">
        <f t="shared" si="39"/>
        <v>20242.224808677482</v>
      </c>
      <c r="DA31" s="74">
        <f t="shared" si="75"/>
        <v>20242.224808677482</v>
      </c>
      <c r="DB31" s="74">
        <f t="shared" si="40"/>
        <v>12145.334885206485</v>
      </c>
      <c r="DC31" s="109">
        <f t="shared" si="41"/>
        <v>12145.334885206485</v>
      </c>
      <c r="DD31" s="241">
        <f t="shared" si="42"/>
        <v>360.9576463790861</v>
      </c>
      <c r="DE31" s="241">
        <f t="shared" si="79"/>
        <v>138000</v>
      </c>
      <c r="DF31" s="235" t="s">
        <v>715</v>
      </c>
    </row>
    <row r="32" spans="1:110">
      <c r="A32" s="74">
        <f>天赋属性点!BH32</f>
        <v>30</v>
      </c>
      <c r="B32" s="74">
        <f>D32*职业设计!J$68/职业设计!J$84</f>
        <v>959.25901286194653</v>
      </c>
      <c r="C32" s="74">
        <f>B32*职业设计!D$13/职业设计!B$13</f>
        <v>959.25901286194653</v>
      </c>
      <c r="D32" s="74">
        <f>天赋属性点!BI32</f>
        <v>575.55540771716767</v>
      </c>
      <c r="E32" s="74">
        <f>D32*职业设计!F$13/职业设计!H$13</f>
        <v>575.55540771716767</v>
      </c>
      <c r="F32" s="74">
        <f>D32*职业设计!J$100/职业设计!J$84</f>
        <v>371.04049355353578</v>
      </c>
      <c r="G32" s="97">
        <f>天赋属性点!BP32</f>
        <v>0.55929059956964122</v>
      </c>
      <c r="H32" s="60"/>
      <c r="I32" s="74">
        <f t="shared" si="43"/>
        <v>30</v>
      </c>
      <c r="J32" s="74">
        <f t="shared" si="44"/>
        <v>1071.9330306956417</v>
      </c>
      <c r="K32" s="74">
        <f t="shared" si="45"/>
        <v>1071.9330306956417</v>
      </c>
      <c r="L32" s="74">
        <f t="shared" si="46"/>
        <v>643.15981841738471</v>
      </c>
      <c r="M32" s="74">
        <f t="shared" si="47"/>
        <v>643.15981841738471</v>
      </c>
      <c r="N32" s="74">
        <f t="shared" si="48"/>
        <v>463.32404508666173</v>
      </c>
      <c r="O32" s="60"/>
      <c r="P32" s="60"/>
      <c r="Q32" s="60"/>
      <c r="S32" s="128">
        <f t="shared" si="10"/>
        <v>30</v>
      </c>
      <c r="T32" s="74">
        <f t="shared" si="80"/>
        <v>847.43746904135344</v>
      </c>
      <c r="U32" s="74">
        <f t="shared" si="49"/>
        <v>847.43746904135344</v>
      </c>
      <c r="V32" s="74">
        <f t="shared" si="81"/>
        <v>508.46248142481181</v>
      </c>
      <c r="W32" s="74">
        <f t="shared" si="50"/>
        <v>508.46248142481181</v>
      </c>
      <c r="X32" s="74">
        <f t="shared" si="51"/>
        <v>370.65923606932938</v>
      </c>
      <c r="AA32" s="128">
        <f t="shared" si="13"/>
        <v>30</v>
      </c>
      <c r="AB32" s="85">
        <f t="shared" si="52"/>
        <v>1101.6687097537595</v>
      </c>
      <c r="AC32" s="74">
        <f t="shared" si="53"/>
        <v>1101.6687097537595</v>
      </c>
      <c r="AD32" s="74">
        <f t="shared" si="54"/>
        <v>391.12498571139366</v>
      </c>
      <c r="AE32" s="74">
        <f t="shared" si="55"/>
        <v>391.12498571139366</v>
      </c>
      <c r="AF32" s="74">
        <f t="shared" si="56"/>
        <v>370.65923606932938</v>
      </c>
      <c r="AI32" s="128">
        <f t="shared" si="14"/>
        <v>30</v>
      </c>
      <c r="AJ32" s="74">
        <f t="shared" si="57"/>
        <v>743.2518280839713</v>
      </c>
      <c r="AK32" s="74">
        <f t="shared" si="58"/>
        <v>743.2518280839713</v>
      </c>
      <c r="AL32" s="74">
        <f t="shared" si="59"/>
        <v>445.95109685038256</v>
      </c>
      <c r="AM32" s="74">
        <f t="shared" si="60"/>
        <v>445.95109685038256</v>
      </c>
      <c r="AN32" s="85">
        <f t="shared" si="61"/>
        <v>481.85700689012822</v>
      </c>
      <c r="AQ32" s="128">
        <f t="shared" si="15"/>
        <v>30</v>
      </c>
      <c r="AR32" s="74">
        <f t="shared" si="62"/>
        <v>847.43746904135344</v>
      </c>
      <c r="AS32" s="74">
        <f t="shared" si="16"/>
        <v>847.43746904135344</v>
      </c>
      <c r="AT32" s="85">
        <f t="shared" si="17"/>
        <v>661.0012258522554</v>
      </c>
      <c r="AU32" s="74">
        <f t="shared" si="18"/>
        <v>391.12498571139366</v>
      </c>
      <c r="AV32" s="74">
        <f t="shared" si="19"/>
        <v>370.65923606932938</v>
      </c>
      <c r="AY32" s="128">
        <f t="shared" si="20"/>
        <v>30</v>
      </c>
      <c r="AZ32" s="74">
        <f t="shared" si="63"/>
        <v>847.43746904135344</v>
      </c>
      <c r="BA32" s="74">
        <f t="shared" si="64"/>
        <v>847.43746904135344</v>
      </c>
      <c r="BB32" s="74">
        <f t="shared" si="65"/>
        <v>391.12498571139366</v>
      </c>
      <c r="BC32" s="85">
        <f t="shared" si="66"/>
        <v>661.0012258522554</v>
      </c>
      <c r="BD32" s="74">
        <f t="shared" si="67"/>
        <v>370.65923606932938</v>
      </c>
      <c r="BE32" s="71"/>
      <c r="BG32" s="128">
        <f t="shared" si="68"/>
        <v>30</v>
      </c>
      <c r="BH32" s="74">
        <f t="shared" si="21"/>
        <v>847.43746904135344</v>
      </c>
      <c r="BI32" s="74">
        <f t="shared" si="22"/>
        <v>847.43746904135344</v>
      </c>
      <c r="BJ32" s="74">
        <f t="shared" si="23"/>
        <v>391.12498571139366</v>
      </c>
      <c r="BK32" s="109">
        <f t="shared" si="24"/>
        <v>661.0012258522554</v>
      </c>
      <c r="BL32" s="241">
        <f t="shared" si="25"/>
        <v>370.65923606932938</v>
      </c>
      <c r="BM32" s="241">
        <f>升级经验!G45</f>
        <v>96</v>
      </c>
      <c r="BN32" s="235" t="s">
        <v>386</v>
      </c>
      <c r="BO32" s="385"/>
      <c r="BP32" s="385"/>
      <c r="BQ32" s="385"/>
      <c r="BR32" s="128">
        <f t="shared" si="26"/>
        <v>30</v>
      </c>
      <c r="BS32" s="74">
        <f t="shared" si="27"/>
        <v>1467.8047526172015</v>
      </c>
      <c r="BT32" s="74">
        <f t="shared" si="69"/>
        <v>1467.8047526172015</v>
      </c>
      <c r="BU32" s="74">
        <f t="shared" si="28"/>
        <v>677.44834736178495</v>
      </c>
      <c r="BV32" s="109">
        <f t="shared" si="29"/>
        <v>1144.8877070414167</v>
      </c>
      <c r="BW32" s="241">
        <f t="shared" si="82"/>
        <v>444.79108328319523</v>
      </c>
      <c r="BX32" s="241">
        <f t="shared" si="76"/>
        <v>810</v>
      </c>
      <c r="BY32" s="235" t="s">
        <v>386</v>
      </c>
      <c r="CA32" s="1"/>
      <c r="CB32" s="1"/>
      <c r="CC32" s="128">
        <f t="shared" si="70"/>
        <v>30</v>
      </c>
      <c r="CD32" s="74">
        <f t="shared" si="31"/>
        <v>2320.8030893451755</v>
      </c>
      <c r="CE32" s="74">
        <f t="shared" si="71"/>
        <v>2320.8030893451755</v>
      </c>
      <c r="CF32" s="74">
        <f t="shared" si="32"/>
        <v>1071.1398873900805</v>
      </c>
      <c r="CG32" s="109">
        <f t="shared" si="33"/>
        <v>1810.2264096892363</v>
      </c>
      <c r="CH32" s="241">
        <f t="shared" si="83"/>
        <v>481.85700689012822</v>
      </c>
      <c r="CI32" s="241">
        <f t="shared" si="77"/>
        <v>1350</v>
      </c>
      <c r="CJ32" s="235" t="s">
        <v>386</v>
      </c>
      <c r="CL32" s="1"/>
      <c r="CM32" s="1"/>
      <c r="CN32" s="128">
        <f t="shared" si="72"/>
        <v>30</v>
      </c>
      <c r="CO32" s="74">
        <f t="shared" si="35"/>
        <v>4641.606178690351</v>
      </c>
      <c r="CP32" s="74">
        <f t="shared" si="73"/>
        <v>4641.606178690351</v>
      </c>
      <c r="CQ32" s="74">
        <f t="shared" si="36"/>
        <v>2142.279774780161</v>
      </c>
      <c r="CR32" s="109">
        <f t="shared" si="37"/>
        <v>3620.4528193784727</v>
      </c>
      <c r="CS32" s="241">
        <f t="shared" si="84"/>
        <v>555.98885410399407</v>
      </c>
      <c r="CT32" s="241">
        <f t="shared" si="78"/>
        <v>5400</v>
      </c>
      <c r="CU32" s="235" t="s">
        <v>386</v>
      </c>
      <c r="CW32" s="1"/>
      <c r="CX32" s="1"/>
      <c r="CY32" s="128">
        <f t="shared" si="74"/>
        <v>30</v>
      </c>
      <c r="CZ32" s="74">
        <f t="shared" si="39"/>
        <v>20757.893880669322</v>
      </c>
      <c r="DA32" s="74">
        <f t="shared" si="75"/>
        <v>20757.893880669322</v>
      </c>
      <c r="DB32" s="74">
        <f t="shared" si="40"/>
        <v>9580.5664064627581</v>
      </c>
      <c r="DC32" s="109">
        <f t="shared" si="41"/>
        <v>16191.157226922065</v>
      </c>
      <c r="DD32" s="241">
        <f t="shared" si="42"/>
        <v>370.65923606932938</v>
      </c>
      <c r="DE32" s="241">
        <f t="shared" si="79"/>
        <v>144000</v>
      </c>
      <c r="DF32" s="235" t="s">
        <v>386</v>
      </c>
    </row>
    <row r="33" spans="1:110">
      <c r="A33" s="74">
        <f>天赋属性点!BH33</f>
        <v>31</v>
      </c>
      <c r="B33" s="74">
        <f>D33*职业设计!J$68/职业设计!J$84</f>
        <v>999.22217425480517</v>
      </c>
      <c r="C33" s="74">
        <f>B33*职业设计!D$13/职业设计!B$13</f>
        <v>999.22217425480517</v>
      </c>
      <c r="D33" s="74">
        <f>天赋属性点!BI33</f>
        <v>599.53330455288278</v>
      </c>
      <c r="E33" s="74">
        <f>D33*职业设计!F$13/职业设计!H$13</f>
        <v>599.53330455288278</v>
      </c>
      <c r="F33" s="74">
        <f>D33*职业设计!J$100/职业设计!J$84</f>
        <v>386.49820719328227</v>
      </c>
      <c r="G33" s="97">
        <f>天赋属性点!BP33</f>
        <v>0.55648036699644599</v>
      </c>
      <c r="H33" s="60"/>
      <c r="I33" s="74">
        <f t="shared" si="43"/>
        <v>31</v>
      </c>
      <c r="J33" s="74">
        <f t="shared" si="44"/>
        <v>1116.0868080296309</v>
      </c>
      <c r="K33" s="74">
        <f t="shared" si="45"/>
        <v>1116.0868080296309</v>
      </c>
      <c r="L33" s="74">
        <f t="shared" si="46"/>
        <v>669.65208481777825</v>
      </c>
      <c r="M33" s="74">
        <f t="shared" si="47"/>
        <v>669.65208481777825</v>
      </c>
      <c r="N33" s="74">
        <f t="shared" si="48"/>
        <v>482.19122998623646</v>
      </c>
      <c r="O33" s="60"/>
      <c r="P33" s="60"/>
      <c r="Q33" s="60"/>
      <c r="S33" s="128">
        <f t="shared" si="10"/>
        <v>31</v>
      </c>
      <c r="T33" s="74">
        <f>J33*(Q$5/P$9)^(1/2)</f>
        <v>1116.0868080296309</v>
      </c>
      <c r="U33" s="74">
        <f t="shared" ref="U33" si="85">T33</f>
        <v>1116.0868080296309</v>
      </c>
      <c r="V33" s="74">
        <f>L33*(Q$5/P$9)^(1/2)</f>
        <v>669.65208481777825</v>
      </c>
      <c r="W33" s="74">
        <f t="shared" ref="W33" si="86">V33</f>
        <v>669.65208481777825</v>
      </c>
      <c r="X33" s="74">
        <f>N33*(1-Q$12)*P$9/Q$5</f>
        <v>385.75298398898917</v>
      </c>
      <c r="AA33" s="128">
        <f t="shared" si="13"/>
        <v>31</v>
      </c>
      <c r="AB33" s="85">
        <f t="shared" si="52"/>
        <v>1450.9128504385203</v>
      </c>
      <c r="AC33" s="74">
        <f t="shared" si="53"/>
        <v>1450.9128504385203</v>
      </c>
      <c r="AD33" s="74">
        <f t="shared" si="54"/>
        <v>515.1169883213679</v>
      </c>
      <c r="AE33" s="74">
        <f t="shared" si="55"/>
        <v>515.1169883213679</v>
      </c>
      <c r="AF33" s="74">
        <f t="shared" si="56"/>
        <v>385.75298398898917</v>
      </c>
      <c r="AI33" s="128">
        <f t="shared" si="14"/>
        <v>31</v>
      </c>
      <c r="AJ33" s="74">
        <f t="shared" si="57"/>
        <v>978.87288522517258</v>
      </c>
      <c r="AK33" s="74">
        <f t="shared" si="58"/>
        <v>978.87288522517258</v>
      </c>
      <c r="AL33" s="74">
        <f t="shared" si="59"/>
        <v>587.32373113510323</v>
      </c>
      <c r="AM33" s="74">
        <f t="shared" si="60"/>
        <v>587.32373113510323</v>
      </c>
      <c r="AN33" s="85">
        <f t="shared" si="61"/>
        <v>501.47887918568597</v>
      </c>
      <c r="AQ33" s="128">
        <f t="shared" si="15"/>
        <v>31</v>
      </c>
      <c r="AR33" s="74">
        <f t="shared" si="62"/>
        <v>1116.0868080296309</v>
      </c>
      <c r="AS33" s="74">
        <f t="shared" si="16"/>
        <v>1116.0868080296309</v>
      </c>
      <c r="AT33" s="85">
        <f t="shared" si="17"/>
        <v>870.54771026311175</v>
      </c>
      <c r="AU33" s="74">
        <f t="shared" si="18"/>
        <v>515.1169883213679</v>
      </c>
      <c r="AV33" s="74">
        <f t="shared" si="19"/>
        <v>385.75298398898917</v>
      </c>
      <c r="AY33" s="128">
        <f t="shared" si="20"/>
        <v>31</v>
      </c>
      <c r="AZ33" s="74">
        <f t="shared" si="63"/>
        <v>1116.0868080296309</v>
      </c>
      <c r="BA33" s="74">
        <f t="shared" si="64"/>
        <v>1116.0868080296309</v>
      </c>
      <c r="BB33" s="74">
        <f t="shared" si="65"/>
        <v>515.1169883213679</v>
      </c>
      <c r="BC33" s="85">
        <f t="shared" si="66"/>
        <v>870.54771026311175</v>
      </c>
      <c r="BD33" s="74">
        <f t="shared" si="67"/>
        <v>385.75298398898917</v>
      </c>
      <c r="BE33" s="71"/>
      <c r="BG33" s="128">
        <f t="shared" si="68"/>
        <v>31</v>
      </c>
      <c r="BH33" s="74">
        <f t="shared" si="21"/>
        <v>1116.0868080296309</v>
      </c>
      <c r="BI33" s="74">
        <f t="shared" si="22"/>
        <v>1116.0868080296309</v>
      </c>
      <c r="BJ33" s="74">
        <f t="shared" si="23"/>
        <v>870.54771026311175</v>
      </c>
      <c r="BK33" s="109">
        <f t="shared" si="24"/>
        <v>515.1169883213679</v>
      </c>
      <c r="BL33" s="241">
        <f t="shared" si="25"/>
        <v>385.75298398898917</v>
      </c>
      <c r="BM33" s="241">
        <f>升级经验!G46</f>
        <v>100</v>
      </c>
      <c r="BN33" s="235" t="s">
        <v>385</v>
      </c>
      <c r="BO33" s="385"/>
      <c r="BP33" s="385"/>
      <c r="BQ33" s="385"/>
      <c r="BR33" s="128">
        <f t="shared" si="26"/>
        <v>31</v>
      </c>
      <c r="BS33" s="74">
        <f t="shared" si="27"/>
        <v>1933.1190571646925</v>
      </c>
      <c r="BT33" s="74">
        <f t="shared" si="69"/>
        <v>1933.1190571646925</v>
      </c>
      <c r="BU33" s="74">
        <f t="shared" si="28"/>
        <v>1507.8328645884596</v>
      </c>
      <c r="BV33" s="109">
        <f t="shared" si="29"/>
        <v>892.20879561447316</v>
      </c>
      <c r="BW33" s="241">
        <f t="shared" si="82"/>
        <v>462.90358078678696</v>
      </c>
      <c r="BX33" s="241">
        <f t="shared" si="76"/>
        <v>843.75</v>
      </c>
      <c r="BY33" s="235" t="s">
        <v>385</v>
      </c>
      <c r="CA33" s="1"/>
      <c r="CB33" s="1"/>
      <c r="CC33" s="128">
        <f t="shared" si="70"/>
        <v>31</v>
      </c>
      <c r="CD33" s="74">
        <f t="shared" si="31"/>
        <v>3056.529604458834</v>
      </c>
      <c r="CE33" s="74">
        <f t="shared" si="71"/>
        <v>3056.529604458834</v>
      </c>
      <c r="CF33" s="74">
        <f t="shared" si="32"/>
        <v>2384.0930914778896</v>
      </c>
      <c r="CG33" s="109">
        <f t="shared" si="33"/>
        <v>1410.7059712886921</v>
      </c>
      <c r="CH33" s="241">
        <f t="shared" si="83"/>
        <v>501.47887918568597</v>
      </c>
      <c r="CI33" s="241">
        <f t="shared" si="77"/>
        <v>1406.25</v>
      </c>
      <c r="CJ33" s="235" t="s">
        <v>385</v>
      </c>
      <c r="CL33" s="1"/>
      <c r="CM33" s="1"/>
      <c r="CN33" s="128">
        <f t="shared" si="72"/>
        <v>31</v>
      </c>
      <c r="CO33" s="74">
        <f t="shared" si="35"/>
        <v>6113.059208917668</v>
      </c>
      <c r="CP33" s="74">
        <f t="shared" si="73"/>
        <v>6113.059208917668</v>
      </c>
      <c r="CQ33" s="74">
        <f t="shared" si="36"/>
        <v>4768.1861829557793</v>
      </c>
      <c r="CR33" s="109">
        <f t="shared" si="37"/>
        <v>2821.4119425773843</v>
      </c>
      <c r="CS33" s="241">
        <f t="shared" si="84"/>
        <v>578.62947598348376</v>
      </c>
      <c r="CT33" s="241">
        <f t="shared" si="78"/>
        <v>5625</v>
      </c>
      <c r="CU33" s="235" t="s">
        <v>385</v>
      </c>
      <c r="CW33" s="1"/>
      <c r="CX33" s="1"/>
      <c r="CY33" s="128">
        <f t="shared" si="74"/>
        <v>31</v>
      </c>
      <c r="CZ33" s="74">
        <f t="shared" si="39"/>
        <v>27338.431883241989</v>
      </c>
      <c r="DA33" s="74">
        <f t="shared" si="75"/>
        <v>27338.431883241989</v>
      </c>
      <c r="DB33" s="74">
        <f t="shared" si="40"/>
        <v>21323.976868928741</v>
      </c>
      <c r="DC33" s="109">
        <f t="shared" si="41"/>
        <v>12617.737792265529</v>
      </c>
      <c r="DD33" s="241">
        <f t="shared" si="42"/>
        <v>385.75298398898917</v>
      </c>
      <c r="DE33" s="241">
        <f t="shared" si="79"/>
        <v>150000</v>
      </c>
      <c r="DF33" s="235" t="s">
        <v>385</v>
      </c>
    </row>
    <row r="34" spans="1:110">
      <c r="A34" s="74">
        <f>天赋属性点!BH34</f>
        <v>32</v>
      </c>
      <c r="B34" s="74">
        <f>D34*职业设计!J$68/职业设计!J$84</f>
        <v>1039.185335647664</v>
      </c>
      <c r="C34" s="74">
        <f>B34*职业设计!D$13/职业设计!B$13</f>
        <v>1039.185335647664</v>
      </c>
      <c r="D34" s="74">
        <f>天赋属性点!BI34</f>
        <v>623.51120138859801</v>
      </c>
      <c r="E34" s="74">
        <f>D34*职业设计!F$13/职业设计!H$13</f>
        <v>623.51120138859801</v>
      </c>
      <c r="F34" s="74">
        <f>D34*职业设计!J$100/职业设计!J$84</f>
        <v>401.95592083302876</v>
      </c>
      <c r="G34" s="97">
        <f>天赋属性点!BP34</f>
        <v>0.55388627638372978</v>
      </c>
      <c r="H34" s="60"/>
      <c r="I34" s="74">
        <f t="shared" si="43"/>
        <v>32</v>
      </c>
      <c r="J34" s="74">
        <f t="shared" si="44"/>
        <v>1160.2399557056513</v>
      </c>
      <c r="K34" s="74">
        <f t="shared" si="45"/>
        <v>1160.2399557056513</v>
      </c>
      <c r="L34" s="74">
        <f t="shared" si="46"/>
        <v>696.14397342339032</v>
      </c>
      <c r="M34" s="74">
        <f t="shared" si="47"/>
        <v>696.14397342339032</v>
      </c>
      <c r="N34" s="74">
        <f t="shared" si="48"/>
        <v>501.05805216733114</v>
      </c>
      <c r="O34" s="60"/>
      <c r="P34" s="60"/>
      <c r="Q34" s="60"/>
      <c r="S34" s="128">
        <f t="shared" si="10"/>
        <v>32</v>
      </c>
      <c r="T34" s="74">
        <f t="shared" ref="T34:T46" si="87">J34*(Q$5/P$9)^(1/2)</f>
        <v>1160.2399557056513</v>
      </c>
      <c r="U34" s="74">
        <f t="shared" ref="U34:U47" si="88">T34</f>
        <v>1160.2399557056513</v>
      </c>
      <c r="V34" s="74">
        <f t="shared" ref="V34:V46" si="89">L34*(Q$5/P$9)^(1/2)</f>
        <v>696.14397342339032</v>
      </c>
      <c r="W34" s="74">
        <f t="shared" ref="W34:W47" si="90">V34</f>
        <v>696.14397342339032</v>
      </c>
      <c r="X34" s="74">
        <f t="shared" ref="X34:X52" si="91">N34*(1-Q$12)*P$9/Q$5</f>
        <v>400.84644173386494</v>
      </c>
      <c r="AA34" s="128">
        <f t="shared" si="13"/>
        <v>32</v>
      </c>
      <c r="AB34" s="85">
        <f t="shared" si="52"/>
        <v>1508.3119424173467</v>
      </c>
      <c r="AC34" s="74">
        <f t="shared" si="53"/>
        <v>1508.3119424173467</v>
      </c>
      <c r="AD34" s="74">
        <f t="shared" si="54"/>
        <v>535.49536417183867</v>
      </c>
      <c r="AE34" s="74">
        <f t="shared" si="55"/>
        <v>535.49536417183867</v>
      </c>
      <c r="AF34" s="74">
        <f t="shared" si="56"/>
        <v>400.84644173386494</v>
      </c>
      <c r="AI34" s="128">
        <f t="shared" si="14"/>
        <v>32</v>
      </c>
      <c r="AJ34" s="74">
        <f t="shared" si="57"/>
        <v>1017.5977574720737</v>
      </c>
      <c r="AK34" s="74">
        <f t="shared" si="58"/>
        <v>1017.5977574720737</v>
      </c>
      <c r="AL34" s="74">
        <f t="shared" si="59"/>
        <v>610.55865448324391</v>
      </c>
      <c r="AM34" s="74">
        <f t="shared" si="60"/>
        <v>610.55865448324391</v>
      </c>
      <c r="AN34" s="85">
        <f t="shared" si="61"/>
        <v>521.10037425402447</v>
      </c>
      <c r="AQ34" s="128">
        <f t="shared" si="15"/>
        <v>32</v>
      </c>
      <c r="AR34" s="74">
        <f t="shared" si="62"/>
        <v>1160.2399557056513</v>
      </c>
      <c r="AS34" s="74">
        <f t="shared" si="16"/>
        <v>1160.2399557056513</v>
      </c>
      <c r="AT34" s="85">
        <f t="shared" si="17"/>
        <v>904.98716545040747</v>
      </c>
      <c r="AU34" s="74">
        <f t="shared" si="18"/>
        <v>535.49536417183867</v>
      </c>
      <c r="AV34" s="74">
        <f t="shared" si="19"/>
        <v>400.84644173386494</v>
      </c>
      <c r="AY34" s="128">
        <f t="shared" si="20"/>
        <v>32</v>
      </c>
      <c r="AZ34" s="74">
        <f t="shared" si="63"/>
        <v>1160.2399557056513</v>
      </c>
      <c r="BA34" s="74">
        <f t="shared" si="64"/>
        <v>1160.2399557056513</v>
      </c>
      <c r="BB34" s="74">
        <f t="shared" si="65"/>
        <v>535.49536417183867</v>
      </c>
      <c r="BC34" s="85">
        <f t="shared" si="66"/>
        <v>904.98716545040747</v>
      </c>
      <c r="BD34" s="74">
        <f t="shared" si="67"/>
        <v>400.84644173386494</v>
      </c>
      <c r="BE34" s="71"/>
      <c r="BG34" s="128">
        <f t="shared" si="68"/>
        <v>32</v>
      </c>
      <c r="BH34" s="74">
        <f t="shared" si="21"/>
        <v>1508.3119424173467</v>
      </c>
      <c r="BI34" s="74">
        <f t="shared" si="22"/>
        <v>1508.3119424173467</v>
      </c>
      <c r="BJ34" s="74">
        <f t="shared" si="23"/>
        <v>535.49536417183867</v>
      </c>
      <c r="BK34" s="109">
        <f t="shared" si="24"/>
        <v>535.49536417183867</v>
      </c>
      <c r="BL34" s="241">
        <f t="shared" si="25"/>
        <v>400.84644173386494</v>
      </c>
      <c r="BM34" s="241">
        <f>升级经验!G47</f>
        <v>104</v>
      </c>
      <c r="BN34" s="235" t="s">
        <v>845</v>
      </c>
      <c r="BO34" s="385"/>
      <c r="BP34" s="385"/>
      <c r="BQ34" s="385"/>
      <c r="BR34" s="128">
        <f t="shared" si="26"/>
        <v>32</v>
      </c>
      <c r="BS34" s="74">
        <f t="shared" si="27"/>
        <v>2612.4729179297469</v>
      </c>
      <c r="BT34" s="74">
        <f t="shared" si="69"/>
        <v>2612.4729179297469</v>
      </c>
      <c r="BU34" s="74">
        <f t="shared" si="28"/>
        <v>927.5051779632231</v>
      </c>
      <c r="BV34" s="109">
        <f t="shared" si="29"/>
        <v>927.5051779632231</v>
      </c>
      <c r="BW34" s="241">
        <f t="shared" si="82"/>
        <v>481.01573008063792</v>
      </c>
      <c r="BX34" s="241">
        <f t="shared" si="76"/>
        <v>877.5</v>
      </c>
      <c r="BY34" s="235" t="s">
        <v>845</v>
      </c>
      <c r="CA34" s="1"/>
      <c r="CB34" s="1"/>
      <c r="CC34" s="128">
        <f t="shared" si="70"/>
        <v>32</v>
      </c>
      <c r="CD34" s="74">
        <f t="shared" si="31"/>
        <v>4130.6823730820697</v>
      </c>
      <c r="CE34" s="74">
        <f t="shared" si="71"/>
        <v>4130.6823730820697</v>
      </c>
      <c r="CF34" s="74">
        <f t="shared" si="32"/>
        <v>1466.5144519817989</v>
      </c>
      <c r="CG34" s="109">
        <f t="shared" si="33"/>
        <v>1466.5144519817989</v>
      </c>
      <c r="CH34" s="241">
        <f t="shared" si="83"/>
        <v>521.10037425402447</v>
      </c>
      <c r="CI34" s="241">
        <f t="shared" si="77"/>
        <v>1462.5</v>
      </c>
      <c r="CJ34" s="235" t="s">
        <v>845</v>
      </c>
      <c r="CL34" s="1"/>
      <c r="CM34" s="1"/>
      <c r="CN34" s="128">
        <f t="shared" si="72"/>
        <v>32</v>
      </c>
      <c r="CO34" s="74">
        <f t="shared" si="35"/>
        <v>8261.3647461641394</v>
      </c>
      <c r="CP34" s="74">
        <f t="shared" si="73"/>
        <v>8261.3647461641394</v>
      </c>
      <c r="CQ34" s="74">
        <f t="shared" si="36"/>
        <v>2933.0289039635977</v>
      </c>
      <c r="CR34" s="109">
        <f t="shared" si="37"/>
        <v>2933.0289039635977</v>
      </c>
      <c r="CS34" s="241">
        <f t="shared" si="84"/>
        <v>601.26966260079735</v>
      </c>
      <c r="CT34" s="241">
        <f t="shared" si="78"/>
        <v>5850</v>
      </c>
      <c r="CU34" s="235" t="s">
        <v>845</v>
      </c>
      <c r="CW34" s="1"/>
      <c r="CX34" s="1"/>
      <c r="CY34" s="128">
        <f t="shared" si="74"/>
        <v>32</v>
      </c>
      <c r="CZ34" s="74">
        <f t="shared" si="39"/>
        <v>36945.94631868662</v>
      </c>
      <c r="DA34" s="74">
        <f t="shared" si="75"/>
        <v>36945.94631868662</v>
      </c>
      <c r="DB34" s="74">
        <f t="shared" si="40"/>
        <v>13116.904018468615</v>
      </c>
      <c r="DC34" s="109">
        <f t="shared" si="41"/>
        <v>13116.904018468615</v>
      </c>
      <c r="DD34" s="241">
        <f t="shared" si="42"/>
        <v>400.84644173386494</v>
      </c>
      <c r="DE34" s="241">
        <f t="shared" si="79"/>
        <v>156000</v>
      </c>
      <c r="DF34" s="235" t="s">
        <v>845</v>
      </c>
    </row>
    <row r="35" spans="1:110">
      <c r="A35" s="74">
        <f>天赋属性点!BH35</f>
        <v>33</v>
      </c>
      <c r="B35" s="74">
        <f>D35*职业设计!J$68/职业设计!J$84</f>
        <v>1080.273641001841</v>
      </c>
      <c r="C35" s="74">
        <f>B35*职业设计!D$13/职业设计!B$13</f>
        <v>1080.273641001841</v>
      </c>
      <c r="D35" s="74">
        <f>天赋属性点!BI35</f>
        <v>648.16418460110435</v>
      </c>
      <c r="E35" s="74">
        <f>D35*职业设计!F$13/职业设计!H$13</f>
        <v>648.16418460110435</v>
      </c>
      <c r="F35" s="74">
        <f>D35*职业设计!J$100/职业设计!J$84</f>
        <v>417.84883911003055</v>
      </c>
      <c r="G35" s="97">
        <f>天赋属性点!BP35</f>
        <v>0.55090992433796415</v>
      </c>
      <c r="H35" s="60"/>
      <c r="I35" s="74">
        <f t="shared" si="43"/>
        <v>33</v>
      </c>
      <c r="J35" s="74">
        <f t="shared" si="44"/>
        <v>1205.5366638671426</v>
      </c>
      <c r="K35" s="74">
        <f t="shared" si="45"/>
        <v>1205.5366638671426</v>
      </c>
      <c r="L35" s="74">
        <f t="shared" si="46"/>
        <v>723.32199832028527</v>
      </c>
      <c r="M35" s="74">
        <f t="shared" si="47"/>
        <v>723.32199832028527</v>
      </c>
      <c r="N35" s="74">
        <f t="shared" si="48"/>
        <v>520.37028334533193</v>
      </c>
      <c r="O35" s="60"/>
      <c r="P35" s="60"/>
      <c r="Q35" s="60"/>
      <c r="S35" s="128">
        <f t="shared" si="10"/>
        <v>33</v>
      </c>
      <c r="T35" s="74">
        <f t="shared" si="87"/>
        <v>1205.5366638671426</v>
      </c>
      <c r="U35" s="74">
        <f t="shared" si="88"/>
        <v>1205.5366638671426</v>
      </c>
      <c r="V35" s="74">
        <f t="shared" si="89"/>
        <v>723.32199832028527</v>
      </c>
      <c r="W35" s="74">
        <f t="shared" si="90"/>
        <v>723.32199832028527</v>
      </c>
      <c r="X35" s="74">
        <f t="shared" si="91"/>
        <v>416.29622667626558</v>
      </c>
      <c r="AA35" s="128">
        <f t="shared" si="13"/>
        <v>33</v>
      </c>
      <c r="AB35" s="85">
        <f t="shared" si="52"/>
        <v>1567.1976630272854</v>
      </c>
      <c r="AC35" s="74">
        <f t="shared" si="53"/>
        <v>1567.1976630272854</v>
      </c>
      <c r="AD35" s="74">
        <f t="shared" si="54"/>
        <v>556.40153716945019</v>
      </c>
      <c r="AE35" s="74">
        <f t="shared" si="55"/>
        <v>556.40153716945019</v>
      </c>
      <c r="AF35" s="74">
        <f t="shared" si="56"/>
        <v>416.29622667626558</v>
      </c>
      <c r="AI35" s="128">
        <f t="shared" si="14"/>
        <v>33</v>
      </c>
      <c r="AJ35" s="74">
        <f t="shared" si="57"/>
        <v>1057.3255986133199</v>
      </c>
      <c r="AK35" s="74">
        <f t="shared" si="58"/>
        <v>1057.3255986133199</v>
      </c>
      <c r="AL35" s="74">
        <f t="shared" si="59"/>
        <v>634.39535916799173</v>
      </c>
      <c r="AM35" s="74">
        <f t="shared" si="60"/>
        <v>634.39535916799173</v>
      </c>
      <c r="AN35" s="85">
        <f t="shared" si="61"/>
        <v>541.18509467914532</v>
      </c>
      <c r="AQ35" s="128">
        <f t="shared" si="15"/>
        <v>33</v>
      </c>
      <c r="AR35" s="74">
        <f t="shared" ref="AR35:AR66" si="92">T35</f>
        <v>1205.5366638671426</v>
      </c>
      <c r="AS35" s="74">
        <f t="shared" ref="AS35:AS66" si="93">U35</f>
        <v>1205.5366638671426</v>
      </c>
      <c r="AT35" s="85">
        <f t="shared" ref="AT35:AT66" si="94">AP$2*V35</f>
        <v>940.31859781637093</v>
      </c>
      <c r="AU35" s="74">
        <f t="shared" ref="AU35:AU66" si="95">W35/AP$2</f>
        <v>556.40153716945019</v>
      </c>
      <c r="AV35" s="74">
        <f t="shared" ref="AV35:AV66" si="96">X35</f>
        <v>416.29622667626558</v>
      </c>
      <c r="AY35" s="128">
        <f t="shared" si="20"/>
        <v>33</v>
      </c>
      <c r="AZ35" s="74">
        <f t="shared" si="63"/>
        <v>1205.5366638671426</v>
      </c>
      <c r="BA35" s="74">
        <f t="shared" si="64"/>
        <v>1205.5366638671426</v>
      </c>
      <c r="BB35" s="74">
        <f t="shared" si="65"/>
        <v>556.40153716945019</v>
      </c>
      <c r="BC35" s="85">
        <f t="shared" si="66"/>
        <v>940.31859781637093</v>
      </c>
      <c r="BD35" s="74">
        <f t="shared" si="67"/>
        <v>416.29622667626558</v>
      </c>
      <c r="BE35" s="71"/>
      <c r="BG35" s="128">
        <f t="shared" si="68"/>
        <v>33</v>
      </c>
      <c r="BH35" s="74">
        <f t="shared" ref="BH35:BH66" si="97">IF(BN35=$BP$18,VLOOKUP(BG35,$S$1:$X$82,2,FALSE),IF(BN35=$BP$19,VLOOKUP(BG35,$AA$1:$AF$82,2,FALSE),IF(BN35=$BP$20,VLOOKUP(BG35,$AI$1:$AN$82,2,FALSE),IF(BN35=$BP$21,VLOOKUP(BG35,$AQ$1:$AV$82,2,FALSE),IF(BN35=$BP$22,VLOOKUP(BG35,$AY$1:$BD$82,2,FALSE),1)))))</f>
        <v>1205.5366638671426</v>
      </c>
      <c r="BI35" s="74">
        <f t="shared" ref="BI35:BI66" si="98">IF(BN35=$BP$18,VLOOKUP(BG35,$S$1:$X$82,3,FALSE),IF(BN35=$BP$19,VLOOKUP(BG35,$AA$1:$AF$82,3,FALSE),IF(BN35=$BP$20,VLOOKUP(BG35,$AI$1:$AN$82,3,FALSE),IF(BN35=$BP$21,VLOOKUP(BG35,$AQ$1:$AV$82,3,FALSE),IF(BN35=$BP$22,VLOOKUP(BG35,$AY$1:$BD$82,3,FALSE),1)))))</f>
        <v>1205.5366638671426</v>
      </c>
      <c r="BJ35" s="74">
        <f t="shared" ref="BJ35:BJ66" si="99">IF(BN35=$BP$18,VLOOKUP(BG35,$S$1:$X$82,4,FALSE),IF(BN35=$BP$19,VLOOKUP(BG35,$AA$1:$AF$82,4,FALSE),IF(BN35=$BP$20,VLOOKUP(BG35,$AI$1:$AN$82,4,FALSE),IF(BN35=$BP$21,VLOOKUP(BG35,$AQ$1:$AV$82,4,FALSE),IF(BN35=$BP$22,VLOOKUP(BG35,$AY$1:$BD$82,4,FALSE),1)))))</f>
        <v>723.32199832028527</v>
      </c>
      <c r="BK35" s="109">
        <f t="shared" ref="BK35:BK66" si="100">IF(BN35=$BP$18,VLOOKUP(BG35,$S$1:$X$82,5,FALSE),IF(BN35=$BP$19,VLOOKUP(BG35,$AA$1:$AF$82,5,FALSE),IF(BN35=$BP$20,VLOOKUP(BG35,$AI$1:$AN$82,5,FALSE),IF(BN35=$BP$21,VLOOKUP(BG35,$AQ$1:$AV$82,5,FALSE),IF(BN35=$BP$22,VLOOKUP(BG35,$AY$1:$BD$82,5,FALSE),1)))))</f>
        <v>723.32199832028527</v>
      </c>
      <c r="BL35" s="241">
        <f t="shared" ref="BL35:BL66" si="101">IF(BN35=$BP$18,VLOOKUP(BG35,$S$1:$X$82,6,FALSE),IF(BN35=$BP$19,VLOOKUP(BG35,$AA$1:$AF$82,6,FALSE),IF(BN35=$BP$20,VLOOKUP(BG35,$AI$1:$AN$82,6,FALSE),IF(BN35=$BP$21,VLOOKUP(BG35,$AQ$1:$AV$82,6,FALSE),IF(BN35=$BP$22,VLOOKUP(BG35,$AY$1:$BD$82,6,FALSE),1)))))</f>
        <v>416.29622667626558</v>
      </c>
      <c r="BM35" s="241">
        <f>升级经验!G48</f>
        <v>108</v>
      </c>
      <c r="BN35" s="235" t="s">
        <v>715</v>
      </c>
      <c r="BR35" s="128">
        <f t="shared" si="26"/>
        <v>33</v>
      </c>
      <c r="BS35" s="74">
        <f t="shared" ref="BS35:BS66" si="102">BQ$12^(1/2)*IF(BY35=$BP$18,VLOOKUP(BR35,$S$1:$X$82,2,FALSE),IF(BY35=$BP$19,VLOOKUP(BR35,$AA$1:$AF$82,2,FALSE),IF(BY35=$BP$20,VLOOKUP(BR35,$AI$1:$AN$82,2,FALSE),IF(BY35=$BP$21,VLOOKUP(BR35,$AQ$1:$AV$82,2,FALSE),IF(BY35=$BP$22,VLOOKUP(BR35,$AY$1:$BD$82,2,FALSE),1)))))</f>
        <v>2088.0507522049743</v>
      </c>
      <c r="BT35" s="74">
        <f t="shared" si="69"/>
        <v>2088.0507522049743</v>
      </c>
      <c r="BU35" s="74">
        <f t="shared" ref="BU35:BU66" si="103">BQ$12^(1/2)*IF(BY35=$BP$18,VLOOKUP(BR35,$S$1:$X$82,4,FALSE),IF(BY35=$BP$19,VLOOKUP(BR35,$AA$1:$AF$82,4,FALSE),IF(BY35=$BP$20,VLOOKUP(BR35,$AI$1:$AN$82,4,FALSE),IF(BY35=$BP$21,VLOOKUP(BR35,$AQ$1:$AV$82,4,FALSE),IF(BY35=$BP$22,VLOOKUP(BR35,$AY$1:$BD$82,4,FALSE),1)))))</f>
        <v>1252.8304513229841</v>
      </c>
      <c r="BV35" s="109">
        <f t="shared" ref="BV35:BV66" si="104">BQ$12^(1/2)*IF(BY35=$BP$18,VLOOKUP(BR35,$S$1:$X$82,5,FALSE),IF(BY35=$BP$19,VLOOKUP(BR35,$AA$1:$AF$82,5,FALSE),IF(BY35=$BP$20,VLOOKUP(BR35,$AI$1:$AN$82,5,FALSE),IF(BY35=$BP$21,VLOOKUP(BR35,$AQ$1:$AV$82,5,FALSE),IF(BY35=$BP$22,VLOOKUP(BR35,$AY$1:$BD$82,5,FALSE),1)))))</f>
        <v>1252.8304513229841</v>
      </c>
      <c r="BW35" s="241">
        <f t="shared" si="82"/>
        <v>499.55547201151865</v>
      </c>
      <c r="BX35" s="241">
        <f t="shared" si="76"/>
        <v>911.25</v>
      </c>
      <c r="BY35" s="235" t="s">
        <v>715</v>
      </c>
      <c r="CA35" s="1"/>
      <c r="CB35" s="1"/>
      <c r="CC35" s="128">
        <f t="shared" si="70"/>
        <v>33</v>
      </c>
      <c r="CD35" s="74">
        <f t="shared" ref="CD35:CD66" si="105">CB$12^(1/2)*IF(CJ35=$BP$18,VLOOKUP(CC35,$S$1:$X$82,2,FALSE),IF(CJ35=$BP$19,VLOOKUP(CC35,$AA$1:$AF$82,2,FALSE),IF(CJ35=$BP$20,VLOOKUP(CC35,$AI$1:$AN$82,2,FALSE),IF(CJ35=$BP$21,VLOOKUP(CC35,$AQ$1:$AV$82,2,FALSE),IF(CJ35=$BP$22,VLOOKUP(CC35,$AY$1:$BD$82,2,FALSE),1)))))</f>
        <v>3301.4981234977854</v>
      </c>
      <c r="CE35" s="74">
        <f t="shared" si="71"/>
        <v>3301.4981234977854</v>
      </c>
      <c r="CF35" s="74">
        <f t="shared" ref="CF35:CF66" si="106">CB$12^(1/2)*IF(CJ35=$BP$18,VLOOKUP(CC35,$S$1:$X$82,4,FALSE),IF(CJ35=$BP$19,VLOOKUP(CC35,$AA$1:$AF$82,4,FALSE),IF(CJ35=$BP$20,VLOOKUP(CC35,$AI$1:$AN$82,4,FALSE),IF(CJ35=$BP$21,VLOOKUP(CC35,$AQ$1:$AV$82,4,FALSE),IF(CJ35=$BP$22,VLOOKUP(CC35,$AY$1:$BD$82,4,FALSE),1)))))</f>
        <v>1980.8988740986706</v>
      </c>
      <c r="CG35" s="109">
        <f t="shared" ref="CG35:CG66" si="107">CB$12^(1/2)*IF(CJ35=$BP$18,VLOOKUP(CC35,$S$1:$X$82,5,FALSE),IF(CJ35=$BP$19,VLOOKUP(CC35,$AA$1:$AF$82,5,FALSE),IF(CJ35=$BP$20,VLOOKUP(CC35,$AI$1:$AN$82,5,FALSE),IF(CJ35=$BP$21,VLOOKUP(CC35,$AQ$1:$AV$82,5,FALSE),IF(CJ35=$BP$22,VLOOKUP(CC35,$AY$1:$BD$82,5,FALSE),1)))))</f>
        <v>1980.8988740986706</v>
      </c>
      <c r="CH35" s="241">
        <f t="shared" si="83"/>
        <v>541.18509467914532</v>
      </c>
      <c r="CI35" s="241">
        <f t="shared" si="77"/>
        <v>1518.75</v>
      </c>
      <c r="CJ35" s="235" t="s">
        <v>715</v>
      </c>
      <c r="CL35" s="1"/>
      <c r="CM35" s="1"/>
      <c r="CN35" s="128">
        <f t="shared" si="72"/>
        <v>33</v>
      </c>
      <c r="CO35" s="74">
        <f t="shared" ref="CO35:CO66" si="108">CM$12^(1/2)*IF(CU35=$BP$18,VLOOKUP(CN35,$S$1:$X$82,2,FALSE),IF(CU35=$BP$19,VLOOKUP(CN35,$AA$1:$AF$82,2,FALSE),IF(CU35=$BP$20,VLOOKUP(CN35,$AI$1:$AN$82,2,FALSE),IF(CU35=$BP$21,VLOOKUP(CN35,$AQ$1:$AV$82,2,FALSE),IF(CU35=$BP$22,VLOOKUP(CN35,$AY$1:$BD$82,2,FALSE),1)))))</f>
        <v>6602.9962469955708</v>
      </c>
      <c r="CP35" s="74">
        <f t="shared" si="73"/>
        <v>6602.9962469955708</v>
      </c>
      <c r="CQ35" s="74">
        <f t="shared" ref="CQ35:CQ66" si="109">CM$12^(1/2)*IF(CU35=$BP$18,VLOOKUP(CN35,$S$1:$X$82,4,FALSE),IF(CU35=$BP$19,VLOOKUP(CN35,$AA$1:$AF$82,4,FALSE),IF(CU35=$BP$20,VLOOKUP(CN35,$AI$1:$AN$82,4,FALSE),IF(CU35=$BP$21,VLOOKUP(CN35,$AQ$1:$AV$82,4,FALSE),IF(CU35=$BP$22,VLOOKUP(CN35,$AY$1:$BD$82,4,FALSE),1)))))</f>
        <v>3961.7977481973412</v>
      </c>
      <c r="CR35" s="109">
        <f t="shared" ref="CR35:CR66" si="110">CM$12^(1/2)*IF(CU35=$BP$18,VLOOKUP(CN35,$S$1:$X$82,5,FALSE),IF(CU35=$BP$19,VLOOKUP(CN35,$AA$1:$AF$82,5,FALSE),IF(CU35=$BP$20,VLOOKUP(CN35,$AI$1:$AN$82,5,FALSE),IF(CU35=$BP$21,VLOOKUP(CN35,$AQ$1:$AV$82,5,FALSE),IF(CU35=$BP$22,VLOOKUP(CN35,$AY$1:$BD$82,5,FALSE),1)))))</f>
        <v>3961.7977481973412</v>
      </c>
      <c r="CS35" s="241">
        <f t="shared" si="84"/>
        <v>624.44434001439834</v>
      </c>
      <c r="CT35" s="241">
        <f t="shared" si="78"/>
        <v>6075</v>
      </c>
      <c r="CU35" s="235" t="s">
        <v>715</v>
      </c>
      <c r="CW35" s="1"/>
      <c r="CX35" s="1"/>
      <c r="CY35" s="128">
        <f t="shared" si="74"/>
        <v>33</v>
      </c>
      <c r="CZ35" s="74">
        <f t="shared" ref="CZ35:CZ66" si="111">CX$10^(1/2)*IF(DF35=$BP$18,VLOOKUP(CY35,$S$1:$X$82,2,FALSE),IF(DF35=$BP$19,VLOOKUP(CY35,$AA$1:$AF$82,2,FALSE),IF(DF35=$BP$20,VLOOKUP(CY35,$AI$1:$AN$82,2,FALSE),IF(DF35=$BP$21,VLOOKUP(CY35,$AQ$1:$AV$82,2,FALSE),IF(DF35=$BP$22,VLOOKUP(CY35,$AY$1:$BD$82,2,FALSE),1)))))</f>
        <v>29529.496926916177</v>
      </c>
      <c r="DA35" s="74">
        <f t="shared" si="75"/>
        <v>29529.496926916177</v>
      </c>
      <c r="DB35" s="74">
        <f t="shared" ref="DB35:DB66" si="112">CX$10^(1/2)*IF(DF35=$BP$18,VLOOKUP(CY35,$S$1:$X$82,4,FALSE),IF(DF35=$BP$19,VLOOKUP(CY35,$AA$1:$AF$82,4,FALSE),IF(DF35=$BP$20,VLOOKUP(CY35,$AI$1:$AN$82,4,FALSE),IF(DF35=$BP$21,VLOOKUP(CY35,$AQ$1:$AV$82,4,FALSE),IF(DF35=$BP$22,VLOOKUP(CY35,$AY$1:$BD$82,4,FALSE),1)))))</f>
        <v>17717.698156149698</v>
      </c>
      <c r="DC35" s="109">
        <f t="shared" ref="DC35:DC66" si="113">CX$10^(1/2)*IF(DF35=$BP$18,VLOOKUP(CY35,$S$1:$X$82,5,FALSE),IF(DF35=$BP$19,VLOOKUP(CY35,$AA$1:$AF$82,5,FALSE),IF(DF35=$BP$20,VLOOKUP(CY35,$AI$1:$AN$82,5,FALSE),IF(DF35=$BP$21,VLOOKUP(CY35,$AQ$1:$AV$82,5,FALSE),IF(DF35=$BP$22,VLOOKUP(CY35,$AY$1:$BD$82,5,FALSE),1)))))</f>
        <v>17717.698156149698</v>
      </c>
      <c r="DD35" s="241">
        <f t="shared" ref="DD35:DD66" si="114">IF(DF35=$BP$18,VLOOKUP(CY35,$S$1:$X$82,6,FALSE),IF(DF35=$BP$19,VLOOKUP(CY35,$AA$1:$AF$82,6,FALSE),IF(DF35=$BP$20,VLOOKUP(CY35,$AI$1:$AN$82,6,FALSE),IF(DF35=$BP$21,VLOOKUP(CY35,$AQ$1:$AV$82,6,FALSE),IF(DF35=$BP$22,VLOOKUP(CY35,$AY$1:$BD$82,6,FALSE),1)))))</f>
        <v>416.29622667626558</v>
      </c>
      <c r="DE35" s="241">
        <f t="shared" si="79"/>
        <v>162000</v>
      </c>
      <c r="DF35" s="235" t="s">
        <v>715</v>
      </c>
    </row>
    <row r="36" spans="1:110">
      <c r="A36" s="74">
        <f>天赋属性点!BH36</f>
        <v>34</v>
      </c>
      <c r="B36" s="74">
        <f>D36*职业设计!J$68/职业设计!J$84</f>
        <v>1121.361946356019</v>
      </c>
      <c r="C36" s="74">
        <f>B36*职业设计!D$13/职业设计!B$13</f>
        <v>1121.361946356019</v>
      </c>
      <c r="D36" s="74">
        <f>天赋属性点!BI36</f>
        <v>672.81716781361092</v>
      </c>
      <c r="E36" s="74">
        <f>D36*职业设计!F$13/职业设计!H$13</f>
        <v>672.81716781361092</v>
      </c>
      <c r="F36" s="74">
        <f>D36*职业设计!J$100/职业设计!J$84</f>
        <v>433.74175738703246</v>
      </c>
      <c r="G36" s="97">
        <f>天赋属性点!BP36</f>
        <v>0.54815168788296786</v>
      </c>
      <c r="H36" s="60"/>
      <c r="I36" s="74">
        <f t="shared" si="43"/>
        <v>34</v>
      </c>
      <c r="J36" s="74">
        <f t="shared" si="44"/>
        <v>1250.8326006114571</v>
      </c>
      <c r="K36" s="74">
        <f t="shared" si="45"/>
        <v>1250.8326006114571</v>
      </c>
      <c r="L36" s="74">
        <f t="shared" si="46"/>
        <v>750.49956036687365</v>
      </c>
      <c r="M36" s="74">
        <f t="shared" si="47"/>
        <v>750.49956036687365</v>
      </c>
      <c r="N36" s="74">
        <f t="shared" si="48"/>
        <v>539.68207054163793</v>
      </c>
      <c r="O36" s="60"/>
      <c r="P36" s="60"/>
      <c r="Q36" s="60"/>
      <c r="S36" s="128">
        <f t="shared" si="10"/>
        <v>34</v>
      </c>
      <c r="T36" s="74">
        <f t="shared" si="87"/>
        <v>1250.8326006114571</v>
      </c>
      <c r="U36" s="74">
        <f t="shared" si="88"/>
        <v>1250.8326006114571</v>
      </c>
      <c r="V36" s="74">
        <f t="shared" si="89"/>
        <v>750.49956036687365</v>
      </c>
      <c r="W36" s="74">
        <f t="shared" si="90"/>
        <v>750.49956036687365</v>
      </c>
      <c r="X36" s="74">
        <f t="shared" si="91"/>
        <v>431.74565643331039</v>
      </c>
      <c r="AA36" s="128">
        <f t="shared" si="13"/>
        <v>34</v>
      </c>
      <c r="AB36" s="85">
        <f t="shared" si="52"/>
        <v>1626.0823807948943</v>
      </c>
      <c r="AC36" s="74">
        <f t="shared" si="53"/>
        <v>1626.0823807948943</v>
      </c>
      <c r="AD36" s="74">
        <f t="shared" si="54"/>
        <v>577.3073541283643</v>
      </c>
      <c r="AE36" s="74">
        <f t="shared" si="55"/>
        <v>577.3073541283643</v>
      </c>
      <c r="AF36" s="74">
        <f t="shared" si="56"/>
        <v>431.74565643331039</v>
      </c>
      <c r="AI36" s="128">
        <f t="shared" si="14"/>
        <v>34</v>
      </c>
      <c r="AJ36" s="74">
        <f t="shared" si="57"/>
        <v>1097.0527631769448</v>
      </c>
      <c r="AK36" s="74">
        <f t="shared" si="58"/>
        <v>1097.0527631769448</v>
      </c>
      <c r="AL36" s="74">
        <f t="shared" si="59"/>
        <v>658.23165790616633</v>
      </c>
      <c r="AM36" s="74">
        <f t="shared" si="60"/>
        <v>658.23165790616633</v>
      </c>
      <c r="AN36" s="85">
        <f t="shared" si="61"/>
        <v>561.26935336330348</v>
      </c>
      <c r="AQ36" s="128">
        <f t="shared" si="15"/>
        <v>34</v>
      </c>
      <c r="AR36" s="74">
        <f t="shared" si="92"/>
        <v>1250.8326006114571</v>
      </c>
      <c r="AS36" s="74">
        <f t="shared" si="93"/>
        <v>1250.8326006114571</v>
      </c>
      <c r="AT36" s="85">
        <f t="shared" si="94"/>
        <v>975.64942847693578</v>
      </c>
      <c r="AU36" s="74">
        <f t="shared" si="95"/>
        <v>577.3073541283643</v>
      </c>
      <c r="AV36" s="74">
        <f t="shared" si="96"/>
        <v>431.74565643331039</v>
      </c>
      <c r="AY36" s="128">
        <f t="shared" si="20"/>
        <v>34</v>
      </c>
      <c r="AZ36" s="74">
        <f t="shared" si="63"/>
        <v>1250.8326006114571</v>
      </c>
      <c r="BA36" s="74">
        <f t="shared" si="64"/>
        <v>1250.8326006114571</v>
      </c>
      <c r="BB36" s="74">
        <f t="shared" si="65"/>
        <v>577.3073541283643</v>
      </c>
      <c r="BC36" s="85">
        <f t="shared" si="66"/>
        <v>975.64942847693578</v>
      </c>
      <c r="BD36" s="74">
        <f t="shared" si="67"/>
        <v>431.74565643331039</v>
      </c>
      <c r="BE36" s="71"/>
      <c r="BG36" s="128">
        <f t="shared" si="68"/>
        <v>34</v>
      </c>
      <c r="BH36" s="74">
        <f t="shared" si="97"/>
        <v>1626.0823807948943</v>
      </c>
      <c r="BI36" s="74">
        <f t="shared" si="98"/>
        <v>1626.0823807948943</v>
      </c>
      <c r="BJ36" s="74">
        <f t="shared" si="99"/>
        <v>577.3073541283643</v>
      </c>
      <c r="BK36" s="109">
        <f t="shared" si="100"/>
        <v>577.3073541283643</v>
      </c>
      <c r="BL36" s="241">
        <f t="shared" si="101"/>
        <v>431.74565643331039</v>
      </c>
      <c r="BM36" s="241">
        <f>升级经验!G49</f>
        <v>112</v>
      </c>
      <c r="BN36" s="235" t="s">
        <v>845</v>
      </c>
      <c r="BR36" s="128">
        <f t="shared" si="26"/>
        <v>34</v>
      </c>
      <c r="BS36" s="74">
        <f t="shared" si="102"/>
        <v>2816.4573008293191</v>
      </c>
      <c r="BT36" s="74">
        <f t="shared" si="69"/>
        <v>2816.4573008293191</v>
      </c>
      <c r="BU36" s="74">
        <f t="shared" si="103"/>
        <v>999.9256689334851</v>
      </c>
      <c r="BV36" s="109">
        <f t="shared" si="104"/>
        <v>999.9256689334851</v>
      </c>
      <c r="BW36" s="241">
        <f t="shared" si="82"/>
        <v>518.09478771997249</v>
      </c>
      <c r="BX36" s="241">
        <f t="shared" si="76"/>
        <v>945</v>
      </c>
      <c r="BY36" s="235" t="s">
        <v>845</v>
      </c>
      <c r="CA36" s="1"/>
      <c r="CB36" s="1"/>
      <c r="CC36" s="128">
        <f t="shared" si="70"/>
        <v>34</v>
      </c>
      <c r="CD36" s="74">
        <f t="shared" si="105"/>
        <v>4453.2100016153445</v>
      </c>
      <c r="CE36" s="74">
        <f t="shared" si="71"/>
        <v>4453.2100016153445</v>
      </c>
      <c r="CF36" s="74">
        <f t="shared" si="106"/>
        <v>1581.0213023486415</v>
      </c>
      <c r="CG36" s="109">
        <f t="shared" si="107"/>
        <v>1581.0213023486415</v>
      </c>
      <c r="CH36" s="241">
        <f t="shared" si="83"/>
        <v>561.26935336330348</v>
      </c>
      <c r="CI36" s="241">
        <f t="shared" si="77"/>
        <v>1575</v>
      </c>
      <c r="CJ36" s="235" t="s">
        <v>845</v>
      </c>
      <c r="CL36" s="1"/>
      <c r="CM36" s="1"/>
      <c r="CN36" s="128">
        <f t="shared" si="72"/>
        <v>34</v>
      </c>
      <c r="CO36" s="74">
        <f t="shared" si="108"/>
        <v>8906.420003230689</v>
      </c>
      <c r="CP36" s="74">
        <f t="shared" si="73"/>
        <v>8906.420003230689</v>
      </c>
      <c r="CQ36" s="74">
        <f t="shared" si="109"/>
        <v>3162.042604697283</v>
      </c>
      <c r="CR36" s="109">
        <f t="shared" si="110"/>
        <v>3162.042604697283</v>
      </c>
      <c r="CS36" s="241">
        <f t="shared" si="84"/>
        <v>647.61848464996558</v>
      </c>
      <c r="CT36" s="241">
        <f t="shared" si="78"/>
        <v>6300</v>
      </c>
      <c r="CU36" s="235" t="s">
        <v>845</v>
      </c>
      <c r="CW36" s="1"/>
      <c r="CX36" s="1"/>
      <c r="CY36" s="128">
        <f t="shared" si="74"/>
        <v>34</v>
      </c>
      <c r="CZ36" s="74">
        <f t="shared" si="111"/>
        <v>39830.721126775432</v>
      </c>
      <c r="DA36" s="74">
        <f t="shared" si="75"/>
        <v>39830.721126775432</v>
      </c>
      <c r="DB36" s="74">
        <f t="shared" si="112"/>
        <v>14141.084423707242</v>
      </c>
      <c r="DC36" s="109">
        <f t="shared" si="113"/>
        <v>14141.084423707242</v>
      </c>
      <c r="DD36" s="241">
        <f t="shared" si="114"/>
        <v>431.74565643331039</v>
      </c>
      <c r="DE36" s="241">
        <f t="shared" si="79"/>
        <v>168000</v>
      </c>
      <c r="DF36" s="235" t="s">
        <v>845</v>
      </c>
    </row>
    <row r="37" spans="1:110">
      <c r="A37" s="74">
        <f>天赋属性点!BH37</f>
        <v>35</v>
      </c>
      <c r="B37" s="74">
        <f>D37*职业设计!J$68/职业设计!J$84</f>
        <v>1163.6298909898833</v>
      </c>
      <c r="C37" s="74">
        <f>B37*职业设计!D$13/职业设计!B$13</f>
        <v>1163.6298909898833</v>
      </c>
      <c r="D37" s="74">
        <f>天赋属性点!BI37</f>
        <v>698.17793459392965</v>
      </c>
      <c r="E37" s="74">
        <f>D37*职业设计!F$13/职业设计!H$13</f>
        <v>698.17793459392965</v>
      </c>
      <c r="F37" s="74">
        <f>D37*职业设计!J$100/职业设计!J$84</f>
        <v>450.09095903972485</v>
      </c>
      <c r="G37" s="97">
        <f>天赋属性点!BP37</f>
        <v>0.5450353435639409</v>
      </c>
      <c r="H37" s="60"/>
      <c r="I37" s="74">
        <f t="shared" si="43"/>
        <v>35</v>
      </c>
      <c r="J37" s="74">
        <f t="shared" si="44"/>
        <v>1297.3270498064244</v>
      </c>
      <c r="K37" s="74">
        <f t="shared" si="45"/>
        <v>1297.3270498064244</v>
      </c>
      <c r="L37" s="74">
        <f t="shared" si="46"/>
        <v>778.39622988385429</v>
      </c>
      <c r="M37" s="74">
        <f t="shared" si="47"/>
        <v>778.39622988385429</v>
      </c>
      <c r="N37" s="74">
        <f t="shared" si="48"/>
        <v>559.46058957954563</v>
      </c>
      <c r="O37" s="60"/>
      <c r="P37" s="60"/>
      <c r="Q37" s="60"/>
      <c r="S37" s="128">
        <f t="shared" si="10"/>
        <v>35</v>
      </c>
      <c r="T37" s="74">
        <f t="shared" si="87"/>
        <v>1297.3270498064244</v>
      </c>
      <c r="U37" s="74">
        <f t="shared" si="88"/>
        <v>1297.3270498064244</v>
      </c>
      <c r="V37" s="74">
        <f t="shared" si="89"/>
        <v>778.39622988385429</v>
      </c>
      <c r="W37" s="74">
        <f t="shared" si="90"/>
        <v>778.39622988385429</v>
      </c>
      <c r="X37" s="74">
        <f t="shared" si="91"/>
        <v>447.5684716636365</v>
      </c>
      <c r="AA37" s="128">
        <f t="shared" si="13"/>
        <v>35</v>
      </c>
      <c r="AB37" s="85">
        <f t="shared" si="52"/>
        <v>1686.5251647483517</v>
      </c>
      <c r="AC37" s="74">
        <f t="shared" si="53"/>
        <v>1686.5251647483517</v>
      </c>
      <c r="AD37" s="74">
        <f t="shared" si="54"/>
        <v>598.76633067988791</v>
      </c>
      <c r="AE37" s="74">
        <f t="shared" si="55"/>
        <v>598.76633067988791</v>
      </c>
      <c r="AF37" s="74">
        <f t="shared" si="56"/>
        <v>447.5684716636365</v>
      </c>
      <c r="AI37" s="128">
        <f t="shared" si="14"/>
        <v>35</v>
      </c>
      <c r="AJ37" s="74">
        <f t="shared" si="57"/>
        <v>1137.8310926966542</v>
      </c>
      <c r="AK37" s="74">
        <f t="shared" si="58"/>
        <v>1137.8310926966542</v>
      </c>
      <c r="AL37" s="74">
        <f t="shared" si="59"/>
        <v>682.69865561799213</v>
      </c>
      <c r="AM37" s="74">
        <f t="shared" si="60"/>
        <v>682.69865561799213</v>
      </c>
      <c r="AN37" s="85">
        <f t="shared" si="61"/>
        <v>581.8390131627275</v>
      </c>
      <c r="AQ37" s="128">
        <f t="shared" si="15"/>
        <v>35</v>
      </c>
      <c r="AR37" s="74">
        <f t="shared" si="92"/>
        <v>1297.3270498064244</v>
      </c>
      <c r="AS37" s="74">
        <f t="shared" si="93"/>
        <v>1297.3270498064244</v>
      </c>
      <c r="AT37" s="85">
        <f t="shared" si="94"/>
        <v>1011.9150988490106</v>
      </c>
      <c r="AU37" s="74">
        <f t="shared" si="95"/>
        <v>598.76633067988791</v>
      </c>
      <c r="AV37" s="74">
        <f t="shared" si="96"/>
        <v>447.5684716636365</v>
      </c>
      <c r="AY37" s="128">
        <f t="shared" si="20"/>
        <v>35</v>
      </c>
      <c r="AZ37" s="74">
        <f t="shared" si="63"/>
        <v>1297.3270498064244</v>
      </c>
      <c r="BA37" s="74">
        <f t="shared" si="64"/>
        <v>1297.3270498064244</v>
      </c>
      <c r="BB37" s="74">
        <f t="shared" si="65"/>
        <v>598.76633067988791</v>
      </c>
      <c r="BC37" s="85">
        <f t="shared" si="66"/>
        <v>1011.9150988490106</v>
      </c>
      <c r="BD37" s="74">
        <f t="shared" si="67"/>
        <v>447.5684716636365</v>
      </c>
      <c r="BE37" s="71"/>
      <c r="BG37" s="128">
        <f t="shared" si="68"/>
        <v>35</v>
      </c>
      <c r="BH37" s="74">
        <f t="shared" si="97"/>
        <v>1297.3270498064244</v>
      </c>
      <c r="BI37" s="74">
        <f t="shared" si="98"/>
        <v>1297.3270498064244</v>
      </c>
      <c r="BJ37" s="74">
        <f t="shared" si="99"/>
        <v>598.76633067988791</v>
      </c>
      <c r="BK37" s="109">
        <f t="shared" si="100"/>
        <v>1011.9150988490106</v>
      </c>
      <c r="BL37" s="241">
        <f t="shared" si="101"/>
        <v>447.5684716636365</v>
      </c>
      <c r="BM37" s="241">
        <f>升级经验!G50</f>
        <v>116</v>
      </c>
      <c r="BN37" s="235" t="s">
        <v>386</v>
      </c>
      <c r="BR37" s="128">
        <f t="shared" si="26"/>
        <v>35</v>
      </c>
      <c r="BS37" s="74">
        <f t="shared" si="102"/>
        <v>2247.0363642981665</v>
      </c>
      <c r="BT37" s="74">
        <f t="shared" si="69"/>
        <v>2247.0363642981665</v>
      </c>
      <c r="BU37" s="74">
        <f t="shared" si="103"/>
        <v>1037.0937065991532</v>
      </c>
      <c r="BV37" s="109">
        <f t="shared" si="104"/>
        <v>1752.688364152569</v>
      </c>
      <c r="BW37" s="241">
        <f t="shared" si="82"/>
        <v>537.08216599636376</v>
      </c>
      <c r="BX37" s="241">
        <f t="shared" si="76"/>
        <v>978.75</v>
      </c>
      <c r="BY37" s="235" t="s">
        <v>386</v>
      </c>
      <c r="CA37" s="1"/>
      <c r="CB37" s="1"/>
      <c r="CC37" s="128">
        <f t="shared" si="70"/>
        <v>35</v>
      </c>
      <c r="CD37" s="74">
        <f t="shared" si="105"/>
        <v>3552.8764482030338</v>
      </c>
      <c r="CE37" s="74">
        <f t="shared" si="71"/>
        <v>3552.8764482030338</v>
      </c>
      <c r="CF37" s="74">
        <f t="shared" si="106"/>
        <v>1639.7891299398611</v>
      </c>
      <c r="CG37" s="109">
        <f t="shared" si="107"/>
        <v>2771.2436295983653</v>
      </c>
      <c r="CH37" s="241">
        <f t="shared" si="83"/>
        <v>581.8390131627275</v>
      </c>
      <c r="CI37" s="241">
        <f t="shared" si="77"/>
        <v>1631.25</v>
      </c>
      <c r="CJ37" s="235" t="s">
        <v>386</v>
      </c>
      <c r="CL37" s="1"/>
      <c r="CM37" s="1"/>
      <c r="CN37" s="128">
        <f t="shared" si="72"/>
        <v>35</v>
      </c>
      <c r="CO37" s="74">
        <f t="shared" si="108"/>
        <v>7105.7528964060675</v>
      </c>
      <c r="CP37" s="74">
        <f t="shared" si="73"/>
        <v>7105.7528964060675</v>
      </c>
      <c r="CQ37" s="74">
        <f t="shared" si="109"/>
        <v>3279.5782598797223</v>
      </c>
      <c r="CR37" s="109">
        <f t="shared" si="110"/>
        <v>5542.4872591967305</v>
      </c>
      <c r="CS37" s="241">
        <f t="shared" si="84"/>
        <v>671.35270749545475</v>
      </c>
      <c r="CT37" s="241">
        <f t="shared" si="78"/>
        <v>6525</v>
      </c>
      <c r="CU37" s="235" t="s">
        <v>386</v>
      </c>
      <c r="CW37" s="1"/>
      <c r="CX37" s="1"/>
      <c r="CY37" s="128">
        <f t="shared" si="74"/>
        <v>35</v>
      </c>
      <c r="CZ37" s="74">
        <f t="shared" si="111"/>
        <v>31777.893015359976</v>
      </c>
      <c r="DA37" s="74">
        <f t="shared" si="75"/>
        <v>31777.893015359976</v>
      </c>
      <c r="DB37" s="74">
        <f t="shared" si="112"/>
        <v>14666.719853243059</v>
      </c>
      <c r="DC37" s="109">
        <f t="shared" si="113"/>
        <v>24786.756551980772</v>
      </c>
      <c r="DD37" s="241">
        <f t="shared" si="114"/>
        <v>447.5684716636365</v>
      </c>
      <c r="DE37" s="241">
        <f t="shared" si="79"/>
        <v>174000</v>
      </c>
      <c r="DF37" s="235" t="s">
        <v>386</v>
      </c>
    </row>
    <row r="38" spans="1:110">
      <c r="A38" s="74">
        <f>天赋属性点!BH38</f>
        <v>36</v>
      </c>
      <c r="B38" s="74">
        <f>D38*职业设计!J$68/职业设计!J$84</f>
        <v>1205.8978356237481</v>
      </c>
      <c r="C38" s="74">
        <f>B38*职业设计!D$13/职业设计!B$13</f>
        <v>1205.8978356237481</v>
      </c>
      <c r="D38" s="74">
        <f>天赋属性点!BI38</f>
        <v>723.53870137424838</v>
      </c>
      <c r="E38" s="74">
        <f>D38*职业设计!F$13/职业设计!H$13</f>
        <v>723.53870137424838</v>
      </c>
      <c r="F38" s="74">
        <f>D38*职业设计!J$100/职业设计!J$84</f>
        <v>466.44016069241735</v>
      </c>
      <c r="G38" s="97">
        <f>天赋属性点!BP38</f>
        <v>0.54213746131565566</v>
      </c>
      <c r="H38" s="60"/>
      <c r="I38" s="74">
        <f t="shared" si="43"/>
        <v>36</v>
      </c>
      <c r="J38" s="74">
        <f t="shared" si="44"/>
        <v>1343.8205788380697</v>
      </c>
      <c r="K38" s="74">
        <f t="shared" si="45"/>
        <v>1343.8205788380697</v>
      </c>
      <c r="L38" s="74">
        <f t="shared" si="46"/>
        <v>806.29234730284122</v>
      </c>
      <c r="M38" s="74">
        <f t="shared" si="47"/>
        <v>806.29234730284122</v>
      </c>
      <c r="N38" s="74">
        <f t="shared" si="48"/>
        <v>579.23857952855167</v>
      </c>
      <c r="O38" s="60"/>
      <c r="P38" s="60"/>
      <c r="Q38" s="60"/>
      <c r="S38" s="128">
        <f t="shared" si="10"/>
        <v>36</v>
      </c>
      <c r="T38" s="74">
        <f t="shared" si="87"/>
        <v>1343.8205788380697</v>
      </c>
      <c r="U38" s="74">
        <f t="shared" si="88"/>
        <v>1343.8205788380697</v>
      </c>
      <c r="V38" s="74">
        <f t="shared" si="89"/>
        <v>806.29234730284122</v>
      </c>
      <c r="W38" s="74">
        <f t="shared" si="90"/>
        <v>806.29234730284122</v>
      </c>
      <c r="X38" s="74">
        <f t="shared" si="91"/>
        <v>463.39086362284138</v>
      </c>
      <c r="AA38" s="128">
        <f t="shared" si="13"/>
        <v>36</v>
      </c>
      <c r="AB38" s="85">
        <f t="shared" si="52"/>
        <v>1746.9667524894905</v>
      </c>
      <c r="AC38" s="74">
        <f t="shared" si="53"/>
        <v>1746.9667524894905</v>
      </c>
      <c r="AD38" s="74">
        <f t="shared" si="54"/>
        <v>620.22488254064706</v>
      </c>
      <c r="AE38" s="74">
        <f t="shared" si="55"/>
        <v>620.22488254064706</v>
      </c>
      <c r="AF38" s="74">
        <f t="shared" si="56"/>
        <v>463.39086362284138</v>
      </c>
      <c r="AI38" s="128">
        <f t="shared" si="14"/>
        <v>36</v>
      </c>
      <c r="AJ38" s="74">
        <f t="shared" si="57"/>
        <v>1178.6086151797429</v>
      </c>
      <c r="AK38" s="74">
        <f t="shared" si="58"/>
        <v>1178.6086151797429</v>
      </c>
      <c r="AL38" s="74">
        <f t="shared" si="59"/>
        <v>707.16516910784514</v>
      </c>
      <c r="AM38" s="74">
        <f t="shared" si="60"/>
        <v>707.16516910784514</v>
      </c>
      <c r="AN38" s="85">
        <f t="shared" si="61"/>
        <v>602.40812270969377</v>
      </c>
      <c r="AQ38" s="128">
        <f t="shared" si="15"/>
        <v>36</v>
      </c>
      <c r="AR38" s="74">
        <f t="shared" si="92"/>
        <v>1343.8205788380697</v>
      </c>
      <c r="AS38" s="74">
        <f t="shared" si="93"/>
        <v>1343.8205788380697</v>
      </c>
      <c r="AT38" s="85">
        <f t="shared" si="94"/>
        <v>1048.1800514936936</v>
      </c>
      <c r="AU38" s="74">
        <f t="shared" si="95"/>
        <v>620.22488254064706</v>
      </c>
      <c r="AV38" s="74">
        <f t="shared" si="96"/>
        <v>463.39086362284138</v>
      </c>
      <c r="AY38" s="128">
        <f t="shared" si="20"/>
        <v>36</v>
      </c>
      <c r="AZ38" s="74">
        <f t="shared" si="63"/>
        <v>1343.8205788380697</v>
      </c>
      <c r="BA38" s="74">
        <f t="shared" si="64"/>
        <v>1343.8205788380697</v>
      </c>
      <c r="BB38" s="74">
        <f t="shared" si="65"/>
        <v>620.22488254064706</v>
      </c>
      <c r="BC38" s="85">
        <f t="shared" si="66"/>
        <v>1048.1800514936936</v>
      </c>
      <c r="BD38" s="74">
        <f t="shared" si="67"/>
        <v>463.39086362284138</v>
      </c>
      <c r="BE38" s="71"/>
      <c r="BG38" s="128">
        <f t="shared" si="68"/>
        <v>36</v>
      </c>
      <c r="BH38" s="74">
        <f t="shared" si="97"/>
        <v>1343.8205788380697</v>
      </c>
      <c r="BI38" s="74">
        <f t="shared" si="98"/>
        <v>1343.8205788380697</v>
      </c>
      <c r="BJ38" s="74">
        <f t="shared" si="99"/>
        <v>1048.1800514936936</v>
      </c>
      <c r="BK38" s="109">
        <f t="shared" si="100"/>
        <v>620.22488254064706</v>
      </c>
      <c r="BL38" s="241">
        <f t="shared" si="101"/>
        <v>463.39086362284138</v>
      </c>
      <c r="BM38" s="241">
        <f>升级经验!G51</f>
        <v>120</v>
      </c>
      <c r="BN38" s="235" t="s">
        <v>385</v>
      </c>
      <c r="BR38" s="128">
        <f t="shared" si="26"/>
        <v>36</v>
      </c>
      <c r="BS38" s="74">
        <f t="shared" si="102"/>
        <v>2327.5655188041546</v>
      </c>
      <c r="BT38" s="74">
        <f t="shared" si="69"/>
        <v>2327.5655188041546</v>
      </c>
      <c r="BU38" s="74">
        <f t="shared" si="103"/>
        <v>1815.5011046672391</v>
      </c>
      <c r="BV38" s="109">
        <f t="shared" si="104"/>
        <v>1074.2610086788397</v>
      </c>
      <c r="BW38" s="241">
        <f t="shared" si="82"/>
        <v>556.06903634740968</v>
      </c>
      <c r="BX38" s="241">
        <f t="shared" si="76"/>
        <v>1012.5</v>
      </c>
      <c r="BY38" s="235" t="s">
        <v>385</v>
      </c>
      <c r="CA38" s="1"/>
      <c r="CB38" s="1"/>
      <c r="CC38" s="128">
        <f t="shared" si="70"/>
        <v>36</v>
      </c>
      <c r="CD38" s="74">
        <f t="shared" si="105"/>
        <v>3680.204221346301</v>
      </c>
      <c r="CE38" s="74">
        <f t="shared" si="71"/>
        <v>3680.204221346301</v>
      </c>
      <c r="CF38" s="74">
        <f t="shared" si="106"/>
        <v>2870.5592926501126</v>
      </c>
      <c r="CG38" s="109">
        <f t="shared" si="107"/>
        <v>1698.5557944675222</v>
      </c>
      <c r="CH38" s="241">
        <f t="shared" si="83"/>
        <v>602.40812270969377</v>
      </c>
      <c r="CI38" s="241">
        <f t="shared" si="77"/>
        <v>1687.5</v>
      </c>
      <c r="CJ38" s="235" t="s">
        <v>385</v>
      </c>
      <c r="CL38" s="1"/>
      <c r="CM38" s="1"/>
      <c r="CN38" s="128">
        <f t="shared" si="72"/>
        <v>36</v>
      </c>
      <c r="CO38" s="74">
        <f t="shared" si="108"/>
        <v>7360.408442692602</v>
      </c>
      <c r="CP38" s="74">
        <f t="shared" si="73"/>
        <v>7360.408442692602</v>
      </c>
      <c r="CQ38" s="74">
        <f t="shared" si="109"/>
        <v>5741.1185853002253</v>
      </c>
      <c r="CR38" s="109">
        <f t="shared" si="110"/>
        <v>3397.1115889350444</v>
      </c>
      <c r="CS38" s="241">
        <f t="shared" si="84"/>
        <v>695.08629543426207</v>
      </c>
      <c r="CT38" s="241">
        <f t="shared" si="78"/>
        <v>6750</v>
      </c>
      <c r="CU38" s="235" t="s">
        <v>385</v>
      </c>
      <c r="CW38" s="1"/>
      <c r="CX38" s="1"/>
      <c r="CY38" s="128">
        <f t="shared" si="74"/>
        <v>36</v>
      </c>
      <c r="CZ38" s="74">
        <f t="shared" si="111"/>
        <v>32916.747240048047</v>
      </c>
      <c r="DA38" s="74">
        <f t="shared" si="75"/>
        <v>32916.747240048047</v>
      </c>
      <c r="DB38" s="74">
        <f t="shared" si="112"/>
        <v>25675.062847237459</v>
      </c>
      <c r="DC38" s="109">
        <f t="shared" si="113"/>
        <v>15192.344880022163</v>
      </c>
      <c r="DD38" s="241">
        <f t="shared" si="114"/>
        <v>463.39086362284138</v>
      </c>
      <c r="DE38" s="241">
        <f t="shared" si="79"/>
        <v>180000</v>
      </c>
      <c r="DF38" s="235" t="s">
        <v>385</v>
      </c>
    </row>
    <row r="39" spans="1:110">
      <c r="A39" s="74">
        <f>天赋属性点!BH39</f>
        <v>37</v>
      </c>
      <c r="B39" s="74">
        <f>D39*职业设计!J$68/职业设计!J$84</f>
        <v>1249.402554286555</v>
      </c>
      <c r="C39" s="74">
        <f>B39*职业设计!D$13/职业设计!B$13</f>
        <v>1249.402554286555</v>
      </c>
      <c r="D39" s="74">
        <f>天赋属性点!BI39</f>
        <v>749.64153257193266</v>
      </c>
      <c r="E39" s="74">
        <f>D39*职业设计!F$13/职业设计!H$13</f>
        <v>749.64153257193266</v>
      </c>
      <c r="F39" s="74">
        <f>D39*职业设计!J$100/职业设计!J$84</f>
        <v>483.26774538864657</v>
      </c>
      <c r="G39" s="97">
        <f>天赋属性点!BP39</f>
        <v>0.53890186369095405</v>
      </c>
      <c r="H39" s="60"/>
      <c r="I39" s="74">
        <f t="shared" si="43"/>
        <v>37</v>
      </c>
      <c r="J39" s="74">
        <f t="shared" si="44"/>
        <v>1391.570203136808</v>
      </c>
      <c r="K39" s="74">
        <f t="shared" si="45"/>
        <v>1391.570203136808</v>
      </c>
      <c r="L39" s="74">
        <f t="shared" si="46"/>
        <v>834.94212188208451</v>
      </c>
      <c r="M39" s="74">
        <f t="shared" si="47"/>
        <v>834.94212188208451</v>
      </c>
      <c r="N39" s="74">
        <f t="shared" si="48"/>
        <v>599.50563961026637</v>
      </c>
      <c r="O39" s="60"/>
      <c r="P39" s="60"/>
      <c r="Q39" s="60"/>
      <c r="S39" s="128">
        <f t="shared" si="10"/>
        <v>37</v>
      </c>
      <c r="T39" s="74">
        <f t="shared" si="87"/>
        <v>1391.570203136808</v>
      </c>
      <c r="U39" s="74">
        <f t="shared" si="88"/>
        <v>1391.570203136808</v>
      </c>
      <c r="V39" s="74">
        <f t="shared" si="89"/>
        <v>834.94212188208451</v>
      </c>
      <c r="W39" s="74">
        <f t="shared" si="90"/>
        <v>834.94212188208451</v>
      </c>
      <c r="X39" s="74">
        <f t="shared" si="91"/>
        <v>479.60451168821311</v>
      </c>
      <c r="AA39" s="128">
        <f t="shared" si="13"/>
        <v>37</v>
      </c>
      <c r="AB39" s="85">
        <f t="shared" si="52"/>
        <v>1809.0412640778504</v>
      </c>
      <c r="AC39" s="74">
        <f t="shared" si="53"/>
        <v>1809.0412640778504</v>
      </c>
      <c r="AD39" s="74">
        <f t="shared" si="54"/>
        <v>642.26317067852654</v>
      </c>
      <c r="AE39" s="74">
        <f t="shared" si="55"/>
        <v>642.26317067852654</v>
      </c>
      <c r="AF39" s="74">
        <f t="shared" si="56"/>
        <v>479.60451168821311</v>
      </c>
      <c r="AI39" s="128">
        <f t="shared" si="14"/>
        <v>37</v>
      </c>
      <c r="AJ39" s="74">
        <f t="shared" si="57"/>
        <v>1220.4878060898491</v>
      </c>
      <c r="AK39" s="74">
        <f t="shared" si="58"/>
        <v>1220.4878060898491</v>
      </c>
      <c r="AL39" s="74">
        <f t="shared" si="59"/>
        <v>732.29268365390919</v>
      </c>
      <c r="AM39" s="74">
        <f t="shared" si="60"/>
        <v>732.29268365390919</v>
      </c>
      <c r="AN39" s="85">
        <f t="shared" si="61"/>
        <v>623.4858651946771</v>
      </c>
      <c r="AQ39" s="128">
        <f t="shared" si="15"/>
        <v>37</v>
      </c>
      <c r="AR39" s="74">
        <f t="shared" si="92"/>
        <v>1391.570203136808</v>
      </c>
      <c r="AS39" s="74">
        <f t="shared" si="93"/>
        <v>1391.570203136808</v>
      </c>
      <c r="AT39" s="85">
        <f t="shared" si="94"/>
        <v>1085.4247584467098</v>
      </c>
      <c r="AU39" s="74">
        <f t="shared" si="95"/>
        <v>642.26317067852654</v>
      </c>
      <c r="AV39" s="74">
        <f t="shared" si="96"/>
        <v>479.60451168821311</v>
      </c>
      <c r="AY39" s="128">
        <f t="shared" si="20"/>
        <v>37</v>
      </c>
      <c r="AZ39" s="74">
        <f t="shared" si="63"/>
        <v>1391.570203136808</v>
      </c>
      <c r="BA39" s="74">
        <f t="shared" si="64"/>
        <v>1391.570203136808</v>
      </c>
      <c r="BB39" s="74">
        <f t="shared" si="65"/>
        <v>642.26317067852654</v>
      </c>
      <c r="BC39" s="85">
        <f t="shared" si="66"/>
        <v>1085.4247584467098</v>
      </c>
      <c r="BD39" s="74">
        <f t="shared" si="67"/>
        <v>479.60451168821311</v>
      </c>
      <c r="BE39" s="71"/>
      <c r="BG39" s="128">
        <f t="shared" si="68"/>
        <v>37</v>
      </c>
      <c r="BH39" s="74">
        <f t="shared" si="97"/>
        <v>1809.0412640778504</v>
      </c>
      <c r="BI39" s="74">
        <f t="shared" si="98"/>
        <v>1809.0412640778504</v>
      </c>
      <c r="BJ39" s="74">
        <f t="shared" si="99"/>
        <v>642.26317067852654</v>
      </c>
      <c r="BK39" s="109">
        <f t="shared" si="100"/>
        <v>642.26317067852654</v>
      </c>
      <c r="BL39" s="241">
        <f t="shared" si="101"/>
        <v>479.60451168821311</v>
      </c>
      <c r="BM39" s="241">
        <f>升级经验!G52</f>
        <v>124</v>
      </c>
      <c r="BN39" s="235" t="s">
        <v>845</v>
      </c>
      <c r="BR39" s="128">
        <f t="shared" si="26"/>
        <v>37</v>
      </c>
      <c r="BS39" s="74">
        <f t="shared" si="102"/>
        <v>3133.3513823714634</v>
      </c>
      <c r="BT39" s="74">
        <f t="shared" si="69"/>
        <v>3133.3513823714634</v>
      </c>
      <c r="BU39" s="74">
        <f t="shared" si="103"/>
        <v>1112.4324434454895</v>
      </c>
      <c r="BV39" s="109">
        <f t="shared" si="104"/>
        <v>1112.4324434454895</v>
      </c>
      <c r="BW39" s="241">
        <f t="shared" si="82"/>
        <v>575.52541402585575</v>
      </c>
      <c r="BX39" s="241">
        <f t="shared" si="76"/>
        <v>1046.25</v>
      </c>
      <c r="BY39" s="235" t="s">
        <v>845</v>
      </c>
      <c r="CA39" s="1"/>
      <c r="CB39" s="1"/>
      <c r="CC39" s="128">
        <f t="shared" si="70"/>
        <v>37</v>
      </c>
      <c r="CD39" s="74">
        <f t="shared" si="105"/>
        <v>4954.2635389654943</v>
      </c>
      <c r="CE39" s="74">
        <f t="shared" si="71"/>
        <v>4954.2635389654943</v>
      </c>
      <c r="CF39" s="74">
        <f t="shared" si="106"/>
        <v>1758.9101321770979</v>
      </c>
      <c r="CG39" s="109">
        <f t="shared" si="107"/>
        <v>1758.9101321770979</v>
      </c>
      <c r="CH39" s="241">
        <f t="shared" si="83"/>
        <v>623.4858651946771</v>
      </c>
      <c r="CI39" s="241">
        <f t="shared" si="77"/>
        <v>1743.75</v>
      </c>
      <c r="CJ39" s="235" t="s">
        <v>845</v>
      </c>
      <c r="CL39" s="1"/>
      <c r="CM39" s="1"/>
      <c r="CN39" s="128">
        <f t="shared" si="72"/>
        <v>37</v>
      </c>
      <c r="CO39" s="74">
        <f t="shared" si="108"/>
        <v>9908.5270779309885</v>
      </c>
      <c r="CP39" s="74">
        <f t="shared" si="73"/>
        <v>9908.5270779309885</v>
      </c>
      <c r="CQ39" s="74">
        <f t="shared" si="109"/>
        <v>3517.8202643541958</v>
      </c>
      <c r="CR39" s="109">
        <f t="shared" si="110"/>
        <v>3517.8202643541958</v>
      </c>
      <c r="CS39" s="241">
        <f t="shared" si="84"/>
        <v>719.40676753231969</v>
      </c>
      <c r="CT39" s="241">
        <f t="shared" si="78"/>
        <v>6975</v>
      </c>
      <c r="CU39" s="235" t="s">
        <v>845</v>
      </c>
      <c r="CW39" s="1"/>
      <c r="CX39" s="1"/>
      <c r="CY39" s="128">
        <f t="shared" si="74"/>
        <v>37</v>
      </c>
      <c r="CZ39" s="74">
        <f t="shared" si="111"/>
        <v>44312.280206302094</v>
      </c>
      <c r="DA39" s="74">
        <f t="shared" si="75"/>
        <v>44312.280206302094</v>
      </c>
      <c r="DB39" s="74">
        <f t="shared" si="112"/>
        <v>15732.170487444524</v>
      </c>
      <c r="DC39" s="109">
        <f t="shared" si="113"/>
        <v>15732.170487444524</v>
      </c>
      <c r="DD39" s="241">
        <f t="shared" si="114"/>
        <v>479.60451168821311</v>
      </c>
      <c r="DE39" s="241">
        <f t="shared" si="79"/>
        <v>186000</v>
      </c>
      <c r="DF39" s="235" t="s">
        <v>845</v>
      </c>
    </row>
    <row r="40" spans="1:110">
      <c r="A40" s="74">
        <f>天赋属性点!BH40</f>
        <v>38</v>
      </c>
      <c r="B40" s="74">
        <f>D40*职业设计!J$68/职业设计!J$84</f>
        <v>1292.9072729493621</v>
      </c>
      <c r="C40" s="74">
        <f>B40*职业设计!D$13/职业设计!B$13</f>
        <v>1292.9072729493621</v>
      </c>
      <c r="D40" s="74">
        <f>天赋属性点!BI40</f>
        <v>775.74436376961694</v>
      </c>
      <c r="E40" s="74">
        <f>D40*职业设计!F$13/职业设计!H$13</f>
        <v>775.74436376961694</v>
      </c>
      <c r="F40" s="74">
        <f>D40*职业设计!J$100/职业设计!J$84</f>
        <v>500.09533008487585</v>
      </c>
      <c r="G40" s="97">
        <f>天赋属性点!BP40</f>
        <v>0.53588401372273764</v>
      </c>
      <c r="H40" s="60"/>
      <c r="I40" s="74">
        <f t="shared" si="43"/>
        <v>38</v>
      </c>
      <c r="J40" s="74">
        <f t="shared" si="44"/>
        <v>1439.3187517097867</v>
      </c>
      <c r="K40" s="74">
        <f t="shared" si="45"/>
        <v>1439.3187517097867</v>
      </c>
      <c r="L40" s="74">
        <f t="shared" si="46"/>
        <v>863.59125102587177</v>
      </c>
      <c r="M40" s="74">
        <f t="shared" si="47"/>
        <v>863.59125102587177</v>
      </c>
      <c r="N40" s="74">
        <f t="shared" si="48"/>
        <v>619.77208177032094</v>
      </c>
      <c r="O40" s="60"/>
      <c r="P40" s="60"/>
      <c r="Q40" s="60"/>
      <c r="S40" s="128">
        <f t="shared" si="10"/>
        <v>38</v>
      </c>
      <c r="T40" s="74">
        <f t="shared" si="87"/>
        <v>1439.3187517097867</v>
      </c>
      <c r="U40" s="74">
        <f t="shared" si="88"/>
        <v>1439.3187517097867</v>
      </c>
      <c r="V40" s="74">
        <f t="shared" si="89"/>
        <v>863.59125102587177</v>
      </c>
      <c r="W40" s="74">
        <f t="shared" si="90"/>
        <v>863.59125102587177</v>
      </c>
      <c r="X40" s="74">
        <f t="shared" si="91"/>
        <v>495.81766541625677</v>
      </c>
      <c r="AA40" s="128">
        <f t="shared" si="13"/>
        <v>38</v>
      </c>
      <c r="AB40" s="85">
        <f t="shared" si="52"/>
        <v>1871.1143772227229</v>
      </c>
      <c r="AC40" s="74">
        <f t="shared" si="53"/>
        <v>1871.1143772227229</v>
      </c>
      <c r="AD40" s="74">
        <f t="shared" si="54"/>
        <v>664.30096232759365</v>
      </c>
      <c r="AE40" s="74">
        <f t="shared" si="55"/>
        <v>664.30096232759365</v>
      </c>
      <c r="AF40" s="74">
        <f t="shared" si="56"/>
        <v>495.81766541625677</v>
      </c>
      <c r="AI40" s="128">
        <f t="shared" si="14"/>
        <v>38</v>
      </c>
      <c r="AJ40" s="74">
        <f t="shared" si="57"/>
        <v>1262.3660535260512</v>
      </c>
      <c r="AK40" s="74">
        <f t="shared" si="58"/>
        <v>1262.3660535260512</v>
      </c>
      <c r="AL40" s="74">
        <f t="shared" si="59"/>
        <v>757.41963211563052</v>
      </c>
      <c r="AM40" s="74">
        <f t="shared" si="60"/>
        <v>757.41963211563052</v>
      </c>
      <c r="AN40" s="85">
        <f t="shared" si="61"/>
        <v>644.56296504113379</v>
      </c>
      <c r="AQ40" s="128">
        <f t="shared" si="15"/>
        <v>38</v>
      </c>
      <c r="AR40" s="74">
        <f t="shared" si="92"/>
        <v>1439.3187517097867</v>
      </c>
      <c r="AS40" s="74">
        <f t="shared" si="93"/>
        <v>1439.3187517097867</v>
      </c>
      <c r="AT40" s="85">
        <f t="shared" si="94"/>
        <v>1122.6686263336333</v>
      </c>
      <c r="AU40" s="74">
        <f t="shared" si="95"/>
        <v>664.30096232759365</v>
      </c>
      <c r="AV40" s="74">
        <f t="shared" si="96"/>
        <v>495.81766541625677</v>
      </c>
      <c r="AY40" s="128">
        <f t="shared" si="20"/>
        <v>38</v>
      </c>
      <c r="AZ40" s="74">
        <f t="shared" si="63"/>
        <v>1439.3187517097867</v>
      </c>
      <c r="BA40" s="74">
        <f t="shared" si="64"/>
        <v>1439.3187517097867</v>
      </c>
      <c r="BB40" s="74">
        <f t="shared" si="65"/>
        <v>664.30096232759365</v>
      </c>
      <c r="BC40" s="85">
        <f t="shared" si="66"/>
        <v>1122.6686263336333</v>
      </c>
      <c r="BD40" s="74">
        <f t="shared" si="67"/>
        <v>495.81766541625677</v>
      </c>
      <c r="BE40" s="71"/>
      <c r="BG40" s="128">
        <f t="shared" si="68"/>
        <v>38</v>
      </c>
      <c r="BH40" s="74">
        <f t="shared" si="97"/>
        <v>1439.3187517097867</v>
      </c>
      <c r="BI40" s="74">
        <f t="shared" si="98"/>
        <v>1439.3187517097867</v>
      </c>
      <c r="BJ40" s="74">
        <f t="shared" si="99"/>
        <v>1122.6686263336333</v>
      </c>
      <c r="BK40" s="109">
        <f t="shared" si="100"/>
        <v>664.30096232759365</v>
      </c>
      <c r="BL40" s="241">
        <f t="shared" si="101"/>
        <v>495.81766541625677</v>
      </c>
      <c r="BM40" s="241">
        <f>升级经验!G53</f>
        <v>128</v>
      </c>
      <c r="BN40" s="235" t="s">
        <v>385</v>
      </c>
      <c r="BR40" s="128">
        <f t="shared" si="26"/>
        <v>38</v>
      </c>
      <c r="BS40" s="74">
        <f t="shared" si="102"/>
        <v>3240.8651681223537</v>
      </c>
      <c r="BT40" s="74">
        <f t="shared" si="69"/>
        <v>3240.8651681223537</v>
      </c>
      <c r="BU40" s="74">
        <f t="shared" si="103"/>
        <v>1150.603018268291</v>
      </c>
      <c r="BV40" s="109">
        <f t="shared" si="104"/>
        <v>1150.603018268291</v>
      </c>
      <c r="BW40" s="241">
        <f t="shared" si="82"/>
        <v>594.98119849950808</v>
      </c>
      <c r="BX40" s="241">
        <f t="shared" si="76"/>
        <v>1080</v>
      </c>
      <c r="BY40" s="235" t="s">
        <v>845</v>
      </c>
      <c r="CA40" s="1"/>
      <c r="CB40" s="1"/>
      <c r="CC40" s="128">
        <f t="shared" si="70"/>
        <v>38</v>
      </c>
      <c r="CD40" s="74">
        <f t="shared" si="105"/>
        <v>5124.2577603855798</v>
      </c>
      <c r="CE40" s="74">
        <f t="shared" si="71"/>
        <v>5124.2577603855798</v>
      </c>
      <c r="CF40" s="74">
        <f t="shared" si="106"/>
        <v>1819.2631101960631</v>
      </c>
      <c r="CG40" s="109">
        <f t="shared" si="107"/>
        <v>1819.2631101960631</v>
      </c>
      <c r="CH40" s="241">
        <f t="shared" si="83"/>
        <v>644.56296504113379</v>
      </c>
      <c r="CI40" s="241">
        <f t="shared" si="77"/>
        <v>1800</v>
      </c>
      <c r="CJ40" s="235" t="s">
        <v>845</v>
      </c>
      <c r="CL40" s="1"/>
      <c r="CM40" s="1"/>
      <c r="CN40" s="128">
        <f t="shared" si="72"/>
        <v>38</v>
      </c>
      <c r="CO40" s="74">
        <f t="shared" si="108"/>
        <v>10248.51552077116</v>
      </c>
      <c r="CP40" s="74">
        <f t="shared" si="73"/>
        <v>10248.51552077116</v>
      </c>
      <c r="CQ40" s="74">
        <f t="shared" si="109"/>
        <v>3638.5262203921261</v>
      </c>
      <c r="CR40" s="109">
        <f t="shared" si="110"/>
        <v>3638.5262203921261</v>
      </c>
      <c r="CS40" s="241">
        <f t="shared" si="84"/>
        <v>743.72649812438522</v>
      </c>
      <c r="CT40" s="241">
        <f t="shared" si="78"/>
        <v>7200</v>
      </c>
      <c r="CU40" s="235" t="s">
        <v>845</v>
      </c>
      <c r="CW40" s="1"/>
      <c r="CX40" s="1"/>
      <c r="CY40" s="128">
        <f t="shared" si="74"/>
        <v>38</v>
      </c>
      <c r="CZ40" s="74">
        <f t="shared" si="111"/>
        <v>45832.754745811937</v>
      </c>
      <c r="DA40" s="74">
        <f t="shared" si="75"/>
        <v>45832.754745811937</v>
      </c>
      <c r="DB40" s="74">
        <f t="shared" si="112"/>
        <v>16271.98393342435</v>
      </c>
      <c r="DC40" s="109">
        <f t="shared" si="113"/>
        <v>16271.98393342435</v>
      </c>
      <c r="DD40" s="241">
        <f t="shared" si="114"/>
        <v>495.81766541625677</v>
      </c>
      <c r="DE40" s="241">
        <f t="shared" si="79"/>
        <v>192000</v>
      </c>
      <c r="DF40" s="235" t="s">
        <v>845</v>
      </c>
    </row>
    <row r="41" spans="1:110">
      <c r="A41" s="74">
        <f>天赋属性点!BH41</f>
        <v>39</v>
      </c>
      <c r="B41" s="74">
        <f>D41*职业设计!J$68/职业设计!J$84</f>
        <v>1337.708667659675</v>
      </c>
      <c r="C41" s="74">
        <f>B41*职业设计!D$13/职业设计!B$13</f>
        <v>1337.708667659675</v>
      </c>
      <c r="D41" s="74">
        <f>天赋属性点!BI41</f>
        <v>802.6252005958047</v>
      </c>
      <c r="E41" s="74">
        <f>D41*职业设计!F$13/职业设计!H$13</f>
        <v>802.6252005958047</v>
      </c>
      <c r="F41" s="74">
        <f>D41*职业设计!J$100/职业设计!J$84</f>
        <v>517.42446786968151</v>
      </c>
      <c r="G41" s="97">
        <f>天赋属性点!BP41</f>
        <v>0.53254593456429811</v>
      </c>
      <c r="H41" s="60"/>
      <c r="I41" s="74">
        <f t="shared" si="43"/>
        <v>39</v>
      </c>
      <c r="J41" s="74">
        <f t="shared" si="44"/>
        <v>1488.3837375785913</v>
      </c>
      <c r="K41" s="74">
        <f t="shared" si="45"/>
        <v>1488.3837375785913</v>
      </c>
      <c r="L41" s="74">
        <f t="shared" si="46"/>
        <v>893.03024254715444</v>
      </c>
      <c r="M41" s="74">
        <f t="shared" si="47"/>
        <v>893.03024254715444</v>
      </c>
      <c r="N41" s="74">
        <f t="shared" si="48"/>
        <v>640.55099757663311</v>
      </c>
      <c r="O41" s="60"/>
      <c r="P41" s="60"/>
      <c r="Q41" s="60"/>
      <c r="S41" s="128">
        <f t="shared" si="10"/>
        <v>39</v>
      </c>
      <c r="T41" s="74">
        <f t="shared" si="87"/>
        <v>1488.3837375785913</v>
      </c>
      <c r="U41" s="74">
        <f t="shared" si="88"/>
        <v>1488.3837375785913</v>
      </c>
      <c r="V41" s="74">
        <f t="shared" si="89"/>
        <v>893.03024254715444</v>
      </c>
      <c r="W41" s="74">
        <f t="shared" si="90"/>
        <v>893.03024254715444</v>
      </c>
      <c r="X41" s="74">
        <f t="shared" si="91"/>
        <v>512.44079806130651</v>
      </c>
      <c r="AA41" s="128">
        <f t="shared" si="13"/>
        <v>39</v>
      </c>
      <c r="AB41" s="85">
        <f t="shared" si="52"/>
        <v>1934.8988588521688</v>
      </c>
      <c r="AC41" s="74">
        <f t="shared" si="53"/>
        <v>1934.8988588521688</v>
      </c>
      <c r="AD41" s="74">
        <f t="shared" si="54"/>
        <v>686.94634042088796</v>
      </c>
      <c r="AE41" s="74">
        <f t="shared" si="55"/>
        <v>686.94634042088796</v>
      </c>
      <c r="AF41" s="74">
        <f t="shared" si="56"/>
        <v>512.44079806130651</v>
      </c>
      <c r="AI41" s="128">
        <f t="shared" si="14"/>
        <v>39</v>
      </c>
      <c r="AJ41" s="74">
        <f t="shared" si="57"/>
        <v>1305.3988928494723</v>
      </c>
      <c r="AK41" s="74">
        <f t="shared" si="58"/>
        <v>1305.3988928494723</v>
      </c>
      <c r="AL41" s="74">
        <f t="shared" si="59"/>
        <v>783.23933570968313</v>
      </c>
      <c r="AM41" s="74">
        <f t="shared" si="60"/>
        <v>783.23933570968313</v>
      </c>
      <c r="AN41" s="85">
        <f t="shared" si="61"/>
        <v>666.17303747969845</v>
      </c>
      <c r="AQ41" s="128">
        <f t="shared" si="15"/>
        <v>39</v>
      </c>
      <c r="AR41" s="74">
        <f t="shared" si="92"/>
        <v>1488.3837375785913</v>
      </c>
      <c r="AS41" s="74">
        <f t="shared" si="93"/>
        <v>1488.3837375785913</v>
      </c>
      <c r="AT41" s="85">
        <f t="shared" si="94"/>
        <v>1160.9393153113008</v>
      </c>
      <c r="AU41" s="74">
        <f t="shared" si="95"/>
        <v>686.94634042088796</v>
      </c>
      <c r="AV41" s="74">
        <f t="shared" si="96"/>
        <v>512.44079806130651</v>
      </c>
      <c r="AY41" s="128">
        <f t="shared" si="20"/>
        <v>39</v>
      </c>
      <c r="AZ41" s="74">
        <f t="shared" si="63"/>
        <v>1488.3837375785913</v>
      </c>
      <c r="BA41" s="74">
        <f t="shared" si="64"/>
        <v>1488.3837375785913</v>
      </c>
      <c r="BB41" s="74">
        <f t="shared" si="65"/>
        <v>686.94634042088796</v>
      </c>
      <c r="BC41" s="85">
        <f t="shared" si="66"/>
        <v>1160.9393153113008</v>
      </c>
      <c r="BD41" s="74">
        <f t="shared" si="67"/>
        <v>512.44079806130651</v>
      </c>
      <c r="BE41" s="71"/>
      <c r="BG41" s="128">
        <f t="shared" si="68"/>
        <v>39</v>
      </c>
      <c r="BH41" s="74">
        <f t="shared" si="97"/>
        <v>1305.3988928494723</v>
      </c>
      <c r="BI41" s="74">
        <f t="shared" si="98"/>
        <v>1305.3988928494723</v>
      </c>
      <c r="BJ41" s="74">
        <f t="shared" si="99"/>
        <v>783.23933570968313</v>
      </c>
      <c r="BK41" s="109">
        <f t="shared" si="100"/>
        <v>783.23933570968313</v>
      </c>
      <c r="BL41" s="241">
        <f t="shared" si="101"/>
        <v>666.17303747969845</v>
      </c>
      <c r="BM41" s="241">
        <f>升级经验!G54</f>
        <v>132</v>
      </c>
      <c r="BN41" s="235" t="s">
        <v>384</v>
      </c>
      <c r="BR41" s="128">
        <f t="shared" si="26"/>
        <v>39</v>
      </c>
      <c r="BS41" s="74">
        <f t="shared" si="102"/>
        <v>2261.0172065594465</v>
      </c>
      <c r="BT41" s="74">
        <f t="shared" si="69"/>
        <v>2261.0172065594465</v>
      </c>
      <c r="BU41" s="74">
        <f t="shared" si="103"/>
        <v>1356.6103239356676</v>
      </c>
      <c r="BV41" s="109">
        <f t="shared" si="104"/>
        <v>1356.6103239356676</v>
      </c>
      <c r="BW41" s="241">
        <f t="shared" si="82"/>
        <v>799.40764497563816</v>
      </c>
      <c r="BX41" s="241">
        <f t="shared" si="76"/>
        <v>1113.75</v>
      </c>
      <c r="BY41" s="235" t="s">
        <v>384</v>
      </c>
      <c r="CA41" s="1"/>
      <c r="CB41" s="1"/>
      <c r="CC41" s="128">
        <f t="shared" si="70"/>
        <v>39</v>
      </c>
      <c r="CD41" s="74">
        <f t="shared" si="105"/>
        <v>3574.9821007796263</v>
      </c>
      <c r="CE41" s="74">
        <f t="shared" si="71"/>
        <v>3574.9821007796263</v>
      </c>
      <c r="CF41" s="74">
        <f t="shared" si="106"/>
        <v>2144.9892604677752</v>
      </c>
      <c r="CG41" s="109">
        <f t="shared" si="107"/>
        <v>2144.9892604677752</v>
      </c>
      <c r="CH41" s="241">
        <f t="shared" si="83"/>
        <v>866.02494872360796</v>
      </c>
      <c r="CI41" s="241">
        <f t="shared" si="77"/>
        <v>1856.25</v>
      </c>
      <c r="CJ41" s="235" t="s">
        <v>384</v>
      </c>
      <c r="CL41" s="1"/>
      <c r="CM41" s="1"/>
      <c r="CN41" s="128">
        <f t="shared" si="72"/>
        <v>39</v>
      </c>
      <c r="CO41" s="74">
        <f t="shared" si="108"/>
        <v>7149.9642015592526</v>
      </c>
      <c r="CP41" s="74">
        <f t="shared" si="73"/>
        <v>7149.9642015592526</v>
      </c>
      <c r="CQ41" s="74">
        <f t="shared" si="109"/>
        <v>4289.9785209355505</v>
      </c>
      <c r="CR41" s="109">
        <f t="shared" si="110"/>
        <v>4289.9785209355505</v>
      </c>
      <c r="CS41" s="241">
        <f t="shared" si="84"/>
        <v>999.25955621954768</v>
      </c>
      <c r="CT41" s="241">
        <f t="shared" si="78"/>
        <v>7425</v>
      </c>
      <c r="CU41" s="235" t="s">
        <v>384</v>
      </c>
      <c r="CW41" s="1"/>
      <c r="CX41" s="1"/>
      <c r="CY41" s="128">
        <f t="shared" si="74"/>
        <v>39</v>
      </c>
      <c r="CZ41" s="74">
        <f t="shared" si="111"/>
        <v>31975.611982752995</v>
      </c>
      <c r="DA41" s="74">
        <f t="shared" si="75"/>
        <v>31975.611982752995</v>
      </c>
      <c r="DB41" s="74">
        <f t="shared" si="112"/>
        <v>19185.367189651788</v>
      </c>
      <c r="DC41" s="109">
        <f t="shared" si="113"/>
        <v>19185.367189651788</v>
      </c>
      <c r="DD41" s="241">
        <f t="shared" si="114"/>
        <v>666.17303747969845</v>
      </c>
      <c r="DE41" s="241">
        <f t="shared" si="79"/>
        <v>198000</v>
      </c>
      <c r="DF41" s="235" t="s">
        <v>384</v>
      </c>
    </row>
    <row r="42" spans="1:110">
      <c r="A42" s="74">
        <f>天赋属性点!BH42</f>
        <v>40</v>
      </c>
      <c r="B42" s="74">
        <f>D42*职业设计!J$68/职业设计!J$84</f>
        <v>1382.5100623699882</v>
      </c>
      <c r="C42" s="74">
        <f>B42*职业设计!D$13/职业设计!B$13</f>
        <v>1382.5100623699882</v>
      </c>
      <c r="D42" s="74">
        <f>天赋属性点!BI42</f>
        <v>829.50603742199246</v>
      </c>
      <c r="E42" s="74">
        <f>D42*职业设计!F$13/职业设计!H$13</f>
        <v>829.50603742199246</v>
      </c>
      <c r="F42" s="74">
        <f>D42*职业设计!J$100/职业设计!J$84</f>
        <v>534.75360565448705</v>
      </c>
      <c r="G42" s="97">
        <f>天赋属性点!BP42</f>
        <v>0.52942420189912764</v>
      </c>
      <c r="H42" s="60"/>
      <c r="I42" s="74">
        <f t="shared" si="43"/>
        <v>40</v>
      </c>
      <c r="J42" s="74">
        <f t="shared" si="44"/>
        <v>1537.4474853735801</v>
      </c>
      <c r="K42" s="74">
        <f t="shared" si="45"/>
        <v>1537.4474853735801</v>
      </c>
      <c r="L42" s="74">
        <f t="shared" si="46"/>
        <v>922.46849122414767</v>
      </c>
      <c r="M42" s="74">
        <f t="shared" si="47"/>
        <v>922.46849122414767</v>
      </c>
      <c r="N42" s="74">
        <f t="shared" si="48"/>
        <v>661.32920294032169</v>
      </c>
      <c r="O42" s="60"/>
      <c r="P42" s="60"/>
      <c r="Q42" s="60"/>
      <c r="S42" s="128">
        <f t="shared" si="10"/>
        <v>40</v>
      </c>
      <c r="T42" s="74">
        <f t="shared" si="87"/>
        <v>1537.4474853735801</v>
      </c>
      <c r="U42" s="74">
        <f t="shared" si="88"/>
        <v>1537.4474853735801</v>
      </c>
      <c r="V42" s="74">
        <f t="shared" si="89"/>
        <v>922.46849122414767</v>
      </c>
      <c r="W42" s="74">
        <f t="shared" si="90"/>
        <v>922.46849122414767</v>
      </c>
      <c r="X42" s="74">
        <f t="shared" si="91"/>
        <v>529.0633623522574</v>
      </c>
      <c r="AA42" s="128">
        <f t="shared" si="13"/>
        <v>40</v>
      </c>
      <c r="AB42" s="85">
        <f t="shared" si="52"/>
        <v>1998.6817309856542</v>
      </c>
      <c r="AC42" s="74">
        <f t="shared" si="53"/>
        <v>1998.6817309856542</v>
      </c>
      <c r="AD42" s="74">
        <f t="shared" si="54"/>
        <v>709.59114709549817</v>
      </c>
      <c r="AE42" s="74">
        <f t="shared" si="55"/>
        <v>709.59114709549817</v>
      </c>
      <c r="AF42" s="74">
        <f t="shared" si="56"/>
        <v>529.0633623522574</v>
      </c>
      <c r="AI42" s="128">
        <f t="shared" si="14"/>
        <v>40</v>
      </c>
      <c r="AJ42" s="74">
        <f t="shared" si="57"/>
        <v>1348.4306463103248</v>
      </c>
      <c r="AK42" s="74">
        <f t="shared" si="58"/>
        <v>1348.4306463103248</v>
      </c>
      <c r="AL42" s="74">
        <f t="shared" si="59"/>
        <v>809.05838778619454</v>
      </c>
      <c r="AM42" s="74">
        <f t="shared" si="60"/>
        <v>809.05838778619454</v>
      </c>
      <c r="AN42" s="85">
        <f t="shared" si="61"/>
        <v>687.7823710579346</v>
      </c>
      <c r="AQ42" s="128">
        <f t="shared" si="15"/>
        <v>40</v>
      </c>
      <c r="AR42" s="74">
        <f t="shared" si="92"/>
        <v>1537.4474853735801</v>
      </c>
      <c r="AS42" s="74">
        <f t="shared" si="93"/>
        <v>1537.4474853735801</v>
      </c>
      <c r="AT42" s="85">
        <f t="shared" si="94"/>
        <v>1199.2090385913921</v>
      </c>
      <c r="AU42" s="74">
        <f t="shared" si="95"/>
        <v>709.59114709549817</v>
      </c>
      <c r="AV42" s="74">
        <f t="shared" si="96"/>
        <v>529.0633623522574</v>
      </c>
      <c r="AY42" s="128">
        <f t="shared" si="20"/>
        <v>40</v>
      </c>
      <c r="AZ42" s="74">
        <f t="shared" si="63"/>
        <v>1537.4474853735801</v>
      </c>
      <c r="BA42" s="74">
        <f t="shared" si="64"/>
        <v>1537.4474853735801</v>
      </c>
      <c r="BB42" s="74">
        <f t="shared" si="65"/>
        <v>709.59114709549817</v>
      </c>
      <c r="BC42" s="85">
        <f t="shared" si="66"/>
        <v>1199.2090385913921</v>
      </c>
      <c r="BD42" s="74">
        <f t="shared" si="67"/>
        <v>529.0633623522574</v>
      </c>
      <c r="BE42" s="71"/>
      <c r="BG42" s="128">
        <f t="shared" si="68"/>
        <v>40</v>
      </c>
      <c r="BH42" s="74">
        <f t="shared" si="97"/>
        <v>1998.6817309856542</v>
      </c>
      <c r="BI42" s="74">
        <f t="shared" si="98"/>
        <v>1998.6817309856542</v>
      </c>
      <c r="BJ42" s="74">
        <f t="shared" si="99"/>
        <v>709.59114709549817</v>
      </c>
      <c r="BK42" s="109">
        <f t="shared" si="100"/>
        <v>709.59114709549817</v>
      </c>
      <c r="BL42" s="241">
        <f t="shared" si="101"/>
        <v>529.0633623522574</v>
      </c>
      <c r="BM42" s="241">
        <f>升级经验!G55</f>
        <v>136</v>
      </c>
      <c r="BN42" s="235" t="s">
        <v>845</v>
      </c>
      <c r="BR42" s="128">
        <f t="shared" si="26"/>
        <v>40</v>
      </c>
      <c r="BS42" s="74">
        <f t="shared" si="102"/>
        <v>3461.8183062268636</v>
      </c>
      <c r="BT42" s="74">
        <f t="shared" si="69"/>
        <v>3461.8183062268636</v>
      </c>
      <c r="BU42" s="74">
        <f t="shared" si="103"/>
        <v>1229.0479193704834</v>
      </c>
      <c r="BV42" s="109">
        <f t="shared" si="104"/>
        <v>1229.0479193704834</v>
      </c>
      <c r="BW42" s="241">
        <f t="shared" si="82"/>
        <v>634.8760348227089</v>
      </c>
      <c r="BX42" s="241">
        <f t="shared" si="76"/>
        <v>1147.5</v>
      </c>
      <c r="BY42" s="235" t="s">
        <v>845</v>
      </c>
      <c r="CA42" s="1"/>
      <c r="CB42" s="1"/>
      <c r="CC42" s="128">
        <f t="shared" si="70"/>
        <v>40</v>
      </c>
      <c r="CD42" s="74">
        <f t="shared" si="105"/>
        <v>5473.615346671575</v>
      </c>
      <c r="CE42" s="74">
        <f t="shared" si="71"/>
        <v>5473.615346671575</v>
      </c>
      <c r="CF42" s="74">
        <f t="shared" si="106"/>
        <v>1943.2953893508538</v>
      </c>
      <c r="CG42" s="109">
        <f t="shared" si="107"/>
        <v>1943.2953893508538</v>
      </c>
      <c r="CH42" s="241">
        <f t="shared" si="83"/>
        <v>687.7823710579346</v>
      </c>
      <c r="CI42" s="241">
        <f t="shared" si="77"/>
        <v>1912.5</v>
      </c>
      <c r="CJ42" s="235" t="s">
        <v>845</v>
      </c>
      <c r="CL42" s="1"/>
      <c r="CM42" s="1"/>
      <c r="CN42" s="128">
        <f t="shared" si="72"/>
        <v>40</v>
      </c>
      <c r="CO42" s="74">
        <f t="shared" si="108"/>
        <v>10947.23069334315</v>
      </c>
      <c r="CP42" s="74">
        <f t="shared" si="73"/>
        <v>10947.23069334315</v>
      </c>
      <c r="CQ42" s="74">
        <f t="shared" si="109"/>
        <v>3886.5907787017077</v>
      </c>
      <c r="CR42" s="109">
        <f t="shared" si="110"/>
        <v>3886.5907787017077</v>
      </c>
      <c r="CS42" s="241">
        <f t="shared" si="84"/>
        <v>793.5950435283861</v>
      </c>
      <c r="CT42" s="241">
        <f t="shared" si="78"/>
        <v>7650</v>
      </c>
      <c r="CU42" s="235" t="s">
        <v>845</v>
      </c>
      <c r="CW42" s="1"/>
      <c r="CX42" s="1"/>
      <c r="CY42" s="128">
        <f t="shared" si="74"/>
        <v>40</v>
      </c>
      <c r="CZ42" s="74">
        <f t="shared" si="111"/>
        <v>48957.50399137487</v>
      </c>
      <c r="DA42" s="74">
        <f t="shared" si="75"/>
        <v>48957.50399137487</v>
      </c>
      <c r="DB42" s="74">
        <f t="shared" si="112"/>
        <v>17381.36236380172</v>
      </c>
      <c r="DC42" s="109">
        <f t="shared" si="113"/>
        <v>17381.36236380172</v>
      </c>
      <c r="DD42" s="241">
        <f t="shared" si="114"/>
        <v>529.0633623522574</v>
      </c>
      <c r="DE42" s="241">
        <f t="shared" si="79"/>
        <v>204000</v>
      </c>
      <c r="DF42" s="235" t="s">
        <v>845</v>
      </c>
    </row>
    <row r="43" spans="1:110">
      <c r="A43" s="74">
        <f>天赋属性点!BH43</f>
        <v>41</v>
      </c>
      <c r="B43" s="74">
        <f>D43*职业设计!J$68/职业设计!J$84</f>
        <v>1428.6709364458341</v>
      </c>
      <c r="C43" s="74">
        <f>B43*职业设计!D$13/职业设计!B$13</f>
        <v>1428.6709364458341</v>
      </c>
      <c r="D43" s="74">
        <f>天赋属性点!BI43</f>
        <v>857.20256186749998</v>
      </c>
      <c r="E43" s="74">
        <f>D43*职业设计!F$13/职业设计!H$13</f>
        <v>857.20256186749998</v>
      </c>
      <c r="F43" s="74">
        <f>D43*职业设计!J$100/职业设计!J$84</f>
        <v>552.60858879284137</v>
      </c>
      <c r="G43" s="97">
        <f>天赋属性点!BP43</f>
        <v>0.52599744350605093</v>
      </c>
      <c r="H43" s="60"/>
      <c r="I43" s="74">
        <f t="shared" si="43"/>
        <v>41</v>
      </c>
      <c r="J43" s="74">
        <f t="shared" si="44"/>
        <v>1587.8909059124303</v>
      </c>
      <c r="K43" s="74">
        <f t="shared" si="45"/>
        <v>1587.8909059124303</v>
      </c>
      <c r="L43" s="74">
        <f t="shared" si="46"/>
        <v>952.73454354745763</v>
      </c>
      <c r="M43" s="74">
        <f t="shared" si="47"/>
        <v>952.73454354745763</v>
      </c>
      <c r="N43" s="74">
        <f t="shared" si="48"/>
        <v>682.64440265886606</v>
      </c>
      <c r="O43" s="60"/>
      <c r="P43" s="60"/>
      <c r="Q43" s="60"/>
      <c r="S43" s="128">
        <f t="shared" si="10"/>
        <v>41</v>
      </c>
      <c r="T43" s="74">
        <f t="shared" si="87"/>
        <v>1587.8909059124303</v>
      </c>
      <c r="U43" s="74">
        <f t="shared" si="88"/>
        <v>1587.8909059124303</v>
      </c>
      <c r="V43" s="74">
        <f t="shared" si="89"/>
        <v>952.73454354745763</v>
      </c>
      <c r="W43" s="74">
        <f t="shared" si="90"/>
        <v>952.73454354745763</v>
      </c>
      <c r="X43" s="74">
        <f t="shared" si="91"/>
        <v>546.11552212709285</v>
      </c>
      <c r="AA43" s="128">
        <f t="shared" si="13"/>
        <v>41</v>
      </c>
      <c r="AB43" s="85">
        <f t="shared" si="52"/>
        <v>2064.2581776861593</v>
      </c>
      <c r="AC43" s="74">
        <f t="shared" si="53"/>
        <v>2064.2581776861593</v>
      </c>
      <c r="AD43" s="74">
        <f t="shared" si="54"/>
        <v>732.87272580573665</v>
      </c>
      <c r="AE43" s="74">
        <f t="shared" si="55"/>
        <v>732.87272580573665</v>
      </c>
      <c r="AF43" s="74">
        <f t="shared" si="56"/>
        <v>546.11552212709285</v>
      </c>
      <c r="AI43" s="128">
        <f t="shared" si="14"/>
        <v>41</v>
      </c>
      <c r="AJ43" s="74">
        <f t="shared" si="57"/>
        <v>1392.6724528152004</v>
      </c>
      <c r="AK43" s="74">
        <f t="shared" si="58"/>
        <v>1392.6724528152004</v>
      </c>
      <c r="AL43" s="74">
        <f t="shared" si="59"/>
        <v>835.60347168911971</v>
      </c>
      <c r="AM43" s="74">
        <f t="shared" si="60"/>
        <v>835.60347168911971</v>
      </c>
      <c r="AN43" s="85">
        <f t="shared" si="61"/>
        <v>709.9501787652207</v>
      </c>
      <c r="AQ43" s="128">
        <f t="shared" si="15"/>
        <v>41</v>
      </c>
      <c r="AR43" s="74">
        <f t="shared" si="92"/>
        <v>1587.8909059124303</v>
      </c>
      <c r="AS43" s="74">
        <f t="shared" si="93"/>
        <v>1587.8909059124303</v>
      </c>
      <c r="AT43" s="85">
        <f t="shared" si="94"/>
        <v>1238.5549066116951</v>
      </c>
      <c r="AU43" s="74">
        <f t="shared" si="95"/>
        <v>732.87272580573665</v>
      </c>
      <c r="AV43" s="74">
        <f t="shared" si="96"/>
        <v>546.11552212709285</v>
      </c>
      <c r="AY43" s="128">
        <f t="shared" si="20"/>
        <v>41</v>
      </c>
      <c r="AZ43" s="74">
        <f t="shared" si="63"/>
        <v>1587.8909059124303</v>
      </c>
      <c r="BA43" s="74">
        <f t="shared" si="64"/>
        <v>1587.8909059124303</v>
      </c>
      <c r="BB43" s="74">
        <f t="shared" si="65"/>
        <v>732.87272580573665</v>
      </c>
      <c r="BC43" s="85">
        <f t="shared" si="66"/>
        <v>1238.5549066116951</v>
      </c>
      <c r="BD43" s="74">
        <f t="shared" si="67"/>
        <v>546.11552212709285</v>
      </c>
      <c r="BE43" s="71"/>
      <c r="BG43" s="128">
        <f t="shared" si="68"/>
        <v>41</v>
      </c>
      <c r="BH43" s="74">
        <f t="shared" si="97"/>
        <v>1587.8909059124303</v>
      </c>
      <c r="BI43" s="74">
        <f t="shared" si="98"/>
        <v>1587.8909059124303</v>
      </c>
      <c r="BJ43" s="74">
        <f t="shared" si="99"/>
        <v>952.73454354745763</v>
      </c>
      <c r="BK43" s="109">
        <f t="shared" si="100"/>
        <v>952.73454354745763</v>
      </c>
      <c r="BL43" s="241">
        <f t="shared" si="101"/>
        <v>546.11552212709285</v>
      </c>
      <c r="BM43" s="241">
        <f>升级经验!G56</f>
        <v>140</v>
      </c>
      <c r="BN43" s="235" t="s">
        <v>715</v>
      </c>
      <c r="BR43" s="128">
        <f t="shared" si="26"/>
        <v>41</v>
      </c>
      <c r="BS43" s="74">
        <f t="shared" si="102"/>
        <v>2750.3077259169008</v>
      </c>
      <c r="BT43" s="74">
        <f t="shared" si="69"/>
        <v>2750.3077259169008</v>
      </c>
      <c r="BU43" s="74">
        <f t="shared" si="103"/>
        <v>1650.1846355501395</v>
      </c>
      <c r="BV43" s="109">
        <f t="shared" si="104"/>
        <v>1650.1846355501395</v>
      </c>
      <c r="BW43" s="241">
        <f t="shared" si="82"/>
        <v>655.33862655251141</v>
      </c>
      <c r="BX43" s="241">
        <f t="shared" si="76"/>
        <v>1181.25</v>
      </c>
      <c r="BY43" s="235" t="s">
        <v>715</v>
      </c>
      <c r="CA43" s="1"/>
      <c r="CB43" s="1"/>
      <c r="CC43" s="128">
        <f t="shared" si="70"/>
        <v>41</v>
      </c>
      <c r="CD43" s="74">
        <f t="shared" si="105"/>
        <v>4348.6183401277567</v>
      </c>
      <c r="CE43" s="74">
        <f t="shared" si="71"/>
        <v>4348.6183401277567</v>
      </c>
      <c r="CF43" s="74">
        <f t="shared" si="106"/>
        <v>2609.1710040766529</v>
      </c>
      <c r="CG43" s="109">
        <f t="shared" si="107"/>
        <v>2609.1710040766529</v>
      </c>
      <c r="CH43" s="241">
        <f t="shared" si="83"/>
        <v>709.9501787652207</v>
      </c>
      <c r="CI43" s="241">
        <f t="shared" si="77"/>
        <v>1968.75</v>
      </c>
      <c r="CJ43" s="235" t="s">
        <v>715</v>
      </c>
      <c r="CL43" s="1"/>
      <c r="CM43" s="1"/>
      <c r="CN43" s="128">
        <f t="shared" si="72"/>
        <v>41</v>
      </c>
      <c r="CO43" s="74">
        <f t="shared" si="108"/>
        <v>8697.2366802555134</v>
      </c>
      <c r="CP43" s="74">
        <f t="shared" si="73"/>
        <v>8697.2366802555134</v>
      </c>
      <c r="CQ43" s="74">
        <f t="shared" si="109"/>
        <v>5218.3420081533059</v>
      </c>
      <c r="CR43" s="109">
        <f t="shared" si="110"/>
        <v>5218.3420081533059</v>
      </c>
      <c r="CS43" s="241">
        <f t="shared" si="84"/>
        <v>819.17328319063927</v>
      </c>
      <c r="CT43" s="241">
        <f t="shared" si="78"/>
        <v>7875</v>
      </c>
      <c r="CU43" s="235" t="s">
        <v>715</v>
      </c>
      <c r="CW43" s="1"/>
      <c r="CX43" s="1"/>
      <c r="CY43" s="128">
        <f t="shared" si="74"/>
        <v>41</v>
      </c>
      <c r="CZ43" s="74">
        <f t="shared" si="111"/>
        <v>38895.224866911864</v>
      </c>
      <c r="DA43" s="74">
        <f t="shared" si="75"/>
        <v>38895.224866911864</v>
      </c>
      <c r="DB43" s="74">
        <f t="shared" si="112"/>
        <v>23337.134920147106</v>
      </c>
      <c r="DC43" s="109">
        <f t="shared" si="113"/>
        <v>23337.134920147106</v>
      </c>
      <c r="DD43" s="241">
        <f t="shared" si="114"/>
        <v>546.11552212709285</v>
      </c>
      <c r="DE43" s="241">
        <f t="shared" si="79"/>
        <v>210000</v>
      </c>
      <c r="DF43" s="235" t="s">
        <v>715</v>
      </c>
    </row>
    <row r="44" spans="1:110">
      <c r="A44" s="74">
        <f>天赋属性点!BH44</f>
        <v>42</v>
      </c>
      <c r="B44" s="74">
        <f>D44*职业设计!J$68/职业设计!J$84</f>
        <v>1474.8318105216799</v>
      </c>
      <c r="C44" s="74">
        <f>B44*职业设计!D$13/职业设计!B$13</f>
        <v>1474.8318105216799</v>
      </c>
      <c r="D44" s="74">
        <f>天赋属性点!BI44</f>
        <v>884.8990863130075</v>
      </c>
      <c r="E44" s="74">
        <f>D44*职业设计!F$13/职业设计!H$13</f>
        <v>884.8990863130075</v>
      </c>
      <c r="F44" s="74">
        <f>D44*职业设计!J$100/职业设计!J$84</f>
        <v>570.4635719311957</v>
      </c>
      <c r="G44" s="97">
        <f>天赋属性点!BP44</f>
        <v>0.52278519386108058</v>
      </c>
      <c r="H44" s="60"/>
      <c r="I44" s="74">
        <f t="shared" si="43"/>
        <v>42</v>
      </c>
      <c r="J44" s="74">
        <f t="shared" si="44"/>
        <v>1638.3329191978698</v>
      </c>
      <c r="K44" s="74">
        <f t="shared" si="45"/>
        <v>1638.3329191978698</v>
      </c>
      <c r="L44" s="74">
        <f t="shared" si="46"/>
        <v>982.99975151872138</v>
      </c>
      <c r="M44" s="74">
        <f t="shared" si="47"/>
        <v>982.99975151872138</v>
      </c>
      <c r="N44" s="74">
        <f t="shared" si="48"/>
        <v>703.95879571870717</v>
      </c>
      <c r="O44" s="60"/>
      <c r="P44" s="60"/>
      <c r="Q44" s="60"/>
      <c r="S44" s="128">
        <f t="shared" si="10"/>
        <v>42</v>
      </c>
      <c r="T44" s="74">
        <f t="shared" si="87"/>
        <v>1638.3329191978698</v>
      </c>
      <c r="U44" s="74">
        <f t="shared" si="88"/>
        <v>1638.3329191978698</v>
      </c>
      <c r="V44" s="74">
        <f t="shared" si="89"/>
        <v>982.99975151872138</v>
      </c>
      <c r="W44" s="74">
        <f t="shared" si="90"/>
        <v>982.99975151872138</v>
      </c>
      <c r="X44" s="74">
        <f t="shared" si="91"/>
        <v>563.16703657496578</v>
      </c>
      <c r="AA44" s="128">
        <f t="shared" si="13"/>
        <v>42</v>
      </c>
      <c r="AB44" s="85">
        <f t="shared" si="52"/>
        <v>2129.8327949572308</v>
      </c>
      <c r="AC44" s="74">
        <f t="shared" si="53"/>
        <v>2129.8327949572308</v>
      </c>
      <c r="AD44" s="74">
        <f t="shared" si="54"/>
        <v>756.15365501440101</v>
      </c>
      <c r="AE44" s="74">
        <f t="shared" si="55"/>
        <v>756.15365501440101</v>
      </c>
      <c r="AF44" s="74">
        <f t="shared" si="56"/>
        <v>563.16703657496578</v>
      </c>
      <c r="AI44" s="128">
        <f t="shared" si="14"/>
        <v>42</v>
      </c>
      <c r="AJ44" s="74">
        <f t="shared" si="57"/>
        <v>1436.9130250771868</v>
      </c>
      <c r="AK44" s="74">
        <f t="shared" si="58"/>
        <v>1436.9130250771868</v>
      </c>
      <c r="AL44" s="74">
        <f t="shared" si="59"/>
        <v>862.14781504631162</v>
      </c>
      <c r="AM44" s="74">
        <f t="shared" si="60"/>
        <v>862.14781504631162</v>
      </c>
      <c r="AN44" s="85">
        <f t="shared" si="61"/>
        <v>732.11714754745549</v>
      </c>
      <c r="AQ44" s="128">
        <f t="shared" si="15"/>
        <v>42</v>
      </c>
      <c r="AR44" s="74">
        <f t="shared" si="92"/>
        <v>1638.3329191978698</v>
      </c>
      <c r="AS44" s="74">
        <f t="shared" si="93"/>
        <v>1638.3329191978698</v>
      </c>
      <c r="AT44" s="85">
        <f t="shared" si="94"/>
        <v>1277.8996769743378</v>
      </c>
      <c r="AU44" s="74">
        <f t="shared" si="95"/>
        <v>756.15365501440101</v>
      </c>
      <c r="AV44" s="74">
        <f t="shared" si="96"/>
        <v>563.16703657496578</v>
      </c>
      <c r="AY44" s="128">
        <f t="shared" si="20"/>
        <v>42</v>
      </c>
      <c r="AZ44" s="74">
        <f t="shared" si="63"/>
        <v>1638.3329191978698</v>
      </c>
      <c r="BA44" s="74">
        <f t="shared" si="64"/>
        <v>1638.3329191978698</v>
      </c>
      <c r="BB44" s="74">
        <f t="shared" si="65"/>
        <v>756.15365501440101</v>
      </c>
      <c r="BC44" s="85">
        <f t="shared" si="66"/>
        <v>1277.8996769743378</v>
      </c>
      <c r="BD44" s="74">
        <f t="shared" si="67"/>
        <v>563.16703657496578</v>
      </c>
      <c r="BE44" s="71"/>
      <c r="BG44" s="128">
        <f t="shared" si="68"/>
        <v>42</v>
      </c>
      <c r="BH44" s="74">
        <f t="shared" si="97"/>
        <v>2129.8327949572308</v>
      </c>
      <c r="BI44" s="74">
        <f t="shared" si="98"/>
        <v>2129.8327949572308</v>
      </c>
      <c r="BJ44" s="74">
        <f t="shared" si="99"/>
        <v>756.15365501440101</v>
      </c>
      <c r="BK44" s="109">
        <f t="shared" si="100"/>
        <v>756.15365501440101</v>
      </c>
      <c r="BL44" s="241">
        <f t="shared" si="101"/>
        <v>563.16703657496578</v>
      </c>
      <c r="BM44" s="241">
        <f>升级经验!G57</f>
        <v>144</v>
      </c>
      <c r="BN44" s="235" t="s">
        <v>845</v>
      </c>
      <c r="BR44" s="128">
        <f t="shared" si="26"/>
        <v>42</v>
      </c>
      <c r="BS44" s="74">
        <f t="shared" si="102"/>
        <v>3688.9786124923503</v>
      </c>
      <c r="BT44" s="74">
        <f t="shared" si="69"/>
        <v>3688.9786124923503</v>
      </c>
      <c r="BU44" s="74">
        <f t="shared" si="103"/>
        <v>1309.6965488138515</v>
      </c>
      <c r="BV44" s="109">
        <f t="shared" si="104"/>
        <v>1309.6965488138515</v>
      </c>
      <c r="BW44" s="241">
        <f t="shared" si="82"/>
        <v>675.80044388995896</v>
      </c>
      <c r="BX44" s="241">
        <f t="shared" si="76"/>
        <v>1215</v>
      </c>
      <c r="BY44" s="235" t="s">
        <v>845</v>
      </c>
      <c r="CA44" s="1"/>
      <c r="CB44" s="1"/>
      <c r="CC44" s="128">
        <f t="shared" si="70"/>
        <v>42</v>
      </c>
      <c r="CD44" s="74">
        <f t="shared" si="105"/>
        <v>5832.787327561753</v>
      </c>
      <c r="CE44" s="74">
        <f t="shared" si="71"/>
        <v>5832.787327561753</v>
      </c>
      <c r="CF44" s="74">
        <f t="shared" si="106"/>
        <v>2070.8120689568341</v>
      </c>
      <c r="CG44" s="109">
        <f t="shared" si="107"/>
        <v>2070.8120689568341</v>
      </c>
      <c r="CH44" s="241">
        <f t="shared" si="83"/>
        <v>732.11714754745549</v>
      </c>
      <c r="CI44" s="241">
        <f t="shared" si="77"/>
        <v>2025</v>
      </c>
      <c r="CJ44" s="235" t="s">
        <v>845</v>
      </c>
      <c r="CL44" s="1"/>
      <c r="CM44" s="1"/>
      <c r="CN44" s="128">
        <f t="shared" si="72"/>
        <v>42</v>
      </c>
      <c r="CO44" s="74">
        <f t="shared" si="108"/>
        <v>11665.574655123506</v>
      </c>
      <c r="CP44" s="74">
        <f t="shared" si="73"/>
        <v>11665.574655123506</v>
      </c>
      <c r="CQ44" s="74">
        <f t="shared" si="109"/>
        <v>4141.6241379136682</v>
      </c>
      <c r="CR44" s="109">
        <f t="shared" si="110"/>
        <v>4141.6241379136682</v>
      </c>
      <c r="CS44" s="241">
        <f t="shared" si="84"/>
        <v>844.75055486244867</v>
      </c>
      <c r="CT44" s="241">
        <f t="shared" si="78"/>
        <v>8100</v>
      </c>
      <c r="CU44" s="235" t="s">
        <v>845</v>
      </c>
      <c r="CW44" s="1"/>
      <c r="CX44" s="1"/>
      <c r="CY44" s="128">
        <f t="shared" si="74"/>
        <v>42</v>
      </c>
      <c r="CZ44" s="74">
        <f t="shared" si="111"/>
        <v>52170.035850909648</v>
      </c>
      <c r="DA44" s="74">
        <f t="shared" si="75"/>
        <v>52170.035850909648</v>
      </c>
      <c r="DB44" s="74">
        <f t="shared" si="112"/>
        <v>18521.906219257849</v>
      </c>
      <c r="DC44" s="109">
        <f t="shared" si="113"/>
        <v>18521.906219257849</v>
      </c>
      <c r="DD44" s="241">
        <f t="shared" si="114"/>
        <v>563.16703657496578</v>
      </c>
      <c r="DE44" s="241">
        <f t="shared" si="79"/>
        <v>216000</v>
      </c>
      <c r="DF44" s="235" t="s">
        <v>845</v>
      </c>
    </row>
    <row r="45" spans="1:110">
      <c r="A45" s="74">
        <f>天赋属性点!BH45</f>
        <v>43</v>
      </c>
      <c r="B45" s="74">
        <f>D45*职业设计!J$68/职业设计!J$84</f>
        <v>1512.1335245966475</v>
      </c>
      <c r="C45" s="74">
        <f>B45*职业设计!D$13/职业设计!B$13</f>
        <v>1512.1335245966475</v>
      </c>
      <c r="D45" s="74">
        <f>天赋属性点!BI45</f>
        <v>907.28011475798803</v>
      </c>
      <c r="E45" s="74">
        <f>D45*职业设计!F$13/职业设计!H$13</f>
        <v>907.28011475798803</v>
      </c>
      <c r="F45" s="74">
        <f>D45*职业设计!J$100/职业设计!J$84</f>
        <v>584.89184022494453</v>
      </c>
      <c r="G45" s="97">
        <f>天赋属性点!BP45</f>
        <v>0.52281309481654614</v>
      </c>
      <c r="H45" s="60"/>
      <c r="I45" s="74">
        <f t="shared" si="43"/>
        <v>43</v>
      </c>
      <c r="J45" s="74">
        <f t="shared" si="44"/>
        <v>1679.7776272827768</v>
      </c>
      <c r="K45" s="74">
        <f t="shared" si="45"/>
        <v>1679.7776272827768</v>
      </c>
      <c r="L45" s="74">
        <f t="shared" si="46"/>
        <v>1007.8665763696656</v>
      </c>
      <c r="M45" s="74">
        <f t="shared" si="47"/>
        <v>1007.8665763696656</v>
      </c>
      <c r="N45" s="74">
        <f t="shared" si="48"/>
        <v>721.77006162335874</v>
      </c>
      <c r="O45" s="60"/>
      <c r="P45" s="60"/>
      <c r="Q45" s="60"/>
      <c r="S45" s="128">
        <f t="shared" si="10"/>
        <v>43</v>
      </c>
      <c r="T45" s="74">
        <f t="shared" si="87"/>
        <v>1679.7776272827768</v>
      </c>
      <c r="U45" s="74">
        <f t="shared" si="88"/>
        <v>1679.7776272827768</v>
      </c>
      <c r="V45" s="74">
        <f t="shared" si="89"/>
        <v>1007.8665763696656</v>
      </c>
      <c r="W45" s="74">
        <f t="shared" si="90"/>
        <v>1007.8665763696656</v>
      </c>
      <c r="X45" s="74">
        <f t="shared" si="91"/>
        <v>577.41604929868697</v>
      </c>
      <c r="AA45" s="128">
        <f t="shared" si="13"/>
        <v>43</v>
      </c>
      <c r="AB45" s="85">
        <f t="shared" si="52"/>
        <v>2183.71091546761</v>
      </c>
      <c r="AC45" s="74">
        <f t="shared" si="53"/>
        <v>2183.71091546761</v>
      </c>
      <c r="AD45" s="74">
        <f t="shared" si="54"/>
        <v>775.28198182281972</v>
      </c>
      <c r="AE45" s="74">
        <f t="shared" si="55"/>
        <v>775.28198182281972</v>
      </c>
      <c r="AF45" s="74">
        <f t="shared" si="56"/>
        <v>577.41604929868697</v>
      </c>
      <c r="AI45" s="128">
        <f t="shared" si="14"/>
        <v>43</v>
      </c>
      <c r="AJ45" s="74">
        <f t="shared" si="57"/>
        <v>1473.2624386608934</v>
      </c>
      <c r="AK45" s="74">
        <f t="shared" si="58"/>
        <v>1473.2624386608934</v>
      </c>
      <c r="AL45" s="74">
        <f t="shared" si="59"/>
        <v>883.95746319653551</v>
      </c>
      <c r="AM45" s="74">
        <f t="shared" si="60"/>
        <v>883.95746319653551</v>
      </c>
      <c r="AN45" s="85">
        <f t="shared" si="61"/>
        <v>750.64086408829314</v>
      </c>
      <c r="AQ45" s="128">
        <f t="shared" si="15"/>
        <v>43</v>
      </c>
      <c r="AR45" s="74">
        <f t="shared" si="92"/>
        <v>1679.7776272827768</v>
      </c>
      <c r="AS45" s="74">
        <f t="shared" si="93"/>
        <v>1679.7776272827768</v>
      </c>
      <c r="AT45" s="85">
        <f t="shared" si="94"/>
        <v>1310.2265492805652</v>
      </c>
      <c r="AU45" s="74">
        <f t="shared" si="95"/>
        <v>775.28198182281972</v>
      </c>
      <c r="AV45" s="74">
        <f t="shared" si="96"/>
        <v>577.41604929868697</v>
      </c>
      <c r="AY45" s="128">
        <f t="shared" si="20"/>
        <v>43</v>
      </c>
      <c r="AZ45" s="74">
        <f t="shared" si="63"/>
        <v>1679.7776272827768</v>
      </c>
      <c r="BA45" s="74">
        <f t="shared" si="64"/>
        <v>1679.7776272827768</v>
      </c>
      <c r="BB45" s="74">
        <f t="shared" si="65"/>
        <v>775.28198182281972</v>
      </c>
      <c r="BC45" s="85">
        <f t="shared" si="66"/>
        <v>1310.2265492805652</v>
      </c>
      <c r="BD45" s="74">
        <f t="shared" si="67"/>
        <v>577.41604929868697</v>
      </c>
      <c r="BE45" s="71"/>
      <c r="BG45" s="128">
        <f t="shared" si="68"/>
        <v>43</v>
      </c>
      <c r="BH45" s="74">
        <f t="shared" si="97"/>
        <v>1473.2624386608934</v>
      </c>
      <c r="BI45" s="74">
        <f t="shared" si="98"/>
        <v>1473.2624386608934</v>
      </c>
      <c r="BJ45" s="74">
        <f t="shared" si="99"/>
        <v>883.95746319653551</v>
      </c>
      <c r="BK45" s="109">
        <f t="shared" si="100"/>
        <v>883.95746319653551</v>
      </c>
      <c r="BL45" s="241">
        <f t="shared" si="101"/>
        <v>750.64086408829314</v>
      </c>
      <c r="BM45" s="241">
        <f>升级经验!G58</f>
        <v>148</v>
      </c>
      <c r="BN45" s="235" t="s">
        <v>384</v>
      </c>
      <c r="BR45" s="128">
        <f t="shared" si="26"/>
        <v>43</v>
      </c>
      <c r="BS45" s="74">
        <f t="shared" si="102"/>
        <v>2551.7653966434937</v>
      </c>
      <c r="BT45" s="74">
        <f t="shared" si="69"/>
        <v>2551.7653966434937</v>
      </c>
      <c r="BU45" s="74">
        <f t="shared" si="103"/>
        <v>1531.0592379860955</v>
      </c>
      <c r="BV45" s="109">
        <f t="shared" si="104"/>
        <v>1531.0592379860955</v>
      </c>
      <c r="BW45" s="241">
        <f t="shared" si="82"/>
        <v>900.76903690595179</v>
      </c>
      <c r="BX45" s="241">
        <f t="shared" si="76"/>
        <v>1248.75</v>
      </c>
      <c r="BY45" s="235" t="s">
        <v>384</v>
      </c>
      <c r="CA45" s="1"/>
      <c r="CB45" s="1"/>
      <c r="CC45" s="128">
        <f t="shared" si="70"/>
        <v>43</v>
      </c>
      <c r="CD45" s="74">
        <f t="shared" si="105"/>
        <v>4034.6953538982125</v>
      </c>
      <c r="CE45" s="74">
        <f t="shared" si="71"/>
        <v>4034.6953538982125</v>
      </c>
      <c r="CF45" s="74">
        <f t="shared" si="106"/>
        <v>2420.8172123389259</v>
      </c>
      <c r="CG45" s="109">
        <f t="shared" si="107"/>
        <v>2420.8172123389259</v>
      </c>
      <c r="CH45" s="241">
        <f t="shared" si="83"/>
        <v>975.83312331478112</v>
      </c>
      <c r="CI45" s="241">
        <f t="shared" si="77"/>
        <v>2081.25</v>
      </c>
      <c r="CJ45" s="235" t="s">
        <v>384</v>
      </c>
      <c r="CL45" s="1"/>
      <c r="CM45" s="1"/>
      <c r="CN45" s="128">
        <f t="shared" si="72"/>
        <v>43</v>
      </c>
      <c r="CO45" s="74">
        <f t="shared" si="108"/>
        <v>8069.390707796425</v>
      </c>
      <c r="CP45" s="74">
        <f t="shared" si="73"/>
        <v>8069.390707796425</v>
      </c>
      <c r="CQ45" s="74">
        <f t="shared" si="109"/>
        <v>4841.6344246778517</v>
      </c>
      <c r="CR45" s="109">
        <f t="shared" si="110"/>
        <v>4841.6344246778517</v>
      </c>
      <c r="CS45" s="241">
        <f t="shared" si="84"/>
        <v>1125.9612961324397</v>
      </c>
      <c r="CT45" s="241">
        <f t="shared" si="78"/>
        <v>8325</v>
      </c>
      <c r="CU45" s="235" t="s">
        <v>384</v>
      </c>
      <c r="CW45" s="1"/>
      <c r="CX45" s="1"/>
      <c r="CY45" s="128">
        <f t="shared" si="74"/>
        <v>43</v>
      </c>
      <c r="CZ45" s="74">
        <f t="shared" si="111"/>
        <v>36087.412319275893</v>
      </c>
      <c r="DA45" s="74">
        <f t="shared" si="75"/>
        <v>36087.412319275893</v>
      </c>
      <c r="DB45" s="74">
        <f t="shared" si="112"/>
        <v>21652.447391565525</v>
      </c>
      <c r="DC45" s="109">
        <f t="shared" si="113"/>
        <v>21652.447391565525</v>
      </c>
      <c r="DD45" s="241">
        <f t="shared" si="114"/>
        <v>750.64086408829314</v>
      </c>
      <c r="DE45" s="241">
        <f t="shared" si="79"/>
        <v>222000</v>
      </c>
      <c r="DF45" s="235" t="s">
        <v>384</v>
      </c>
    </row>
    <row r="46" spans="1:110">
      <c r="A46" s="74">
        <f>天赋属性点!BH46</f>
        <v>44</v>
      </c>
      <c r="B46" s="74">
        <f>D46*职业设计!J$68/职业设计!J$84</f>
        <v>1549.435238671615</v>
      </c>
      <c r="C46" s="74">
        <f>B46*职业设计!D$13/职业设计!B$13</f>
        <v>1549.435238671615</v>
      </c>
      <c r="D46" s="74">
        <f>天赋属性点!BI46</f>
        <v>929.66114320296856</v>
      </c>
      <c r="E46" s="74">
        <f>D46*职业设计!F$13/职业设计!H$13</f>
        <v>929.66114320296856</v>
      </c>
      <c r="F46" s="74">
        <f>D46*职业设计!J$100/职业设计!J$84</f>
        <v>599.32010851869347</v>
      </c>
      <c r="G46" s="97">
        <f>天赋属性点!BP46</f>
        <v>0.52283965237483432</v>
      </c>
      <c r="H46" s="60"/>
      <c r="I46" s="74">
        <f t="shared" si="43"/>
        <v>44</v>
      </c>
      <c r="J46" s="74">
        <f t="shared" si="44"/>
        <v>1721.2223352670442</v>
      </c>
      <c r="K46" s="74">
        <f t="shared" si="45"/>
        <v>1721.2223352670442</v>
      </c>
      <c r="L46" s="74">
        <f t="shared" si="46"/>
        <v>1032.7334011602261</v>
      </c>
      <c r="M46" s="74">
        <f t="shared" si="47"/>
        <v>1032.7334011602261</v>
      </c>
      <c r="N46" s="74">
        <f t="shared" si="48"/>
        <v>739.58132747035336</v>
      </c>
      <c r="O46" s="60"/>
      <c r="P46" s="60"/>
      <c r="Q46" s="60"/>
      <c r="S46" s="128">
        <f t="shared" si="10"/>
        <v>44</v>
      </c>
      <c r="T46" s="74">
        <f t="shared" si="87"/>
        <v>1721.2223352670442</v>
      </c>
      <c r="U46" s="74">
        <f t="shared" si="88"/>
        <v>1721.2223352670442</v>
      </c>
      <c r="V46" s="74">
        <f t="shared" si="89"/>
        <v>1032.7334011602261</v>
      </c>
      <c r="W46" s="74">
        <f t="shared" si="90"/>
        <v>1032.7334011602261</v>
      </c>
      <c r="X46" s="74">
        <f t="shared" si="91"/>
        <v>591.66506197628269</v>
      </c>
      <c r="AA46" s="128">
        <f t="shared" si="13"/>
        <v>44</v>
      </c>
      <c r="AB46" s="85">
        <f t="shared" si="52"/>
        <v>2237.5890358471574</v>
      </c>
      <c r="AC46" s="74">
        <f t="shared" si="53"/>
        <v>2237.5890358471574</v>
      </c>
      <c r="AD46" s="74">
        <f t="shared" si="54"/>
        <v>794.41030858478928</v>
      </c>
      <c r="AE46" s="74">
        <f t="shared" si="55"/>
        <v>794.41030858478928</v>
      </c>
      <c r="AF46" s="74">
        <f t="shared" si="56"/>
        <v>591.66506197628269</v>
      </c>
      <c r="AI46" s="128">
        <f t="shared" si="14"/>
        <v>44</v>
      </c>
      <c r="AJ46" s="74">
        <f t="shared" si="57"/>
        <v>1509.611852156333</v>
      </c>
      <c r="AK46" s="74">
        <f t="shared" si="58"/>
        <v>1509.611852156333</v>
      </c>
      <c r="AL46" s="74">
        <f t="shared" si="59"/>
        <v>905.76711129379942</v>
      </c>
      <c r="AM46" s="74">
        <f t="shared" si="60"/>
        <v>905.76711129379942</v>
      </c>
      <c r="AN46" s="85">
        <f t="shared" si="61"/>
        <v>769.16458056916747</v>
      </c>
      <c r="AQ46" s="128">
        <f t="shared" si="15"/>
        <v>44</v>
      </c>
      <c r="AR46" s="74">
        <f t="shared" si="92"/>
        <v>1721.2223352670442</v>
      </c>
      <c r="AS46" s="74">
        <f t="shared" si="93"/>
        <v>1721.2223352670442</v>
      </c>
      <c r="AT46" s="85">
        <f t="shared" si="94"/>
        <v>1342.5534215082939</v>
      </c>
      <c r="AU46" s="74">
        <f t="shared" si="95"/>
        <v>794.41030858478928</v>
      </c>
      <c r="AV46" s="74">
        <f t="shared" si="96"/>
        <v>591.66506197628269</v>
      </c>
      <c r="AY46" s="128">
        <f t="shared" si="20"/>
        <v>44</v>
      </c>
      <c r="AZ46" s="74">
        <f t="shared" si="63"/>
        <v>1721.2223352670442</v>
      </c>
      <c r="BA46" s="74">
        <f t="shared" si="64"/>
        <v>1721.2223352670442</v>
      </c>
      <c r="BB46" s="74">
        <f t="shared" si="65"/>
        <v>794.41030858478928</v>
      </c>
      <c r="BC46" s="85">
        <f t="shared" si="66"/>
        <v>1342.5534215082939</v>
      </c>
      <c r="BD46" s="74">
        <f t="shared" si="67"/>
        <v>591.66506197628269</v>
      </c>
      <c r="BE46" s="71"/>
      <c r="BG46" s="128">
        <f t="shared" si="68"/>
        <v>44</v>
      </c>
      <c r="BH46" s="74">
        <f t="shared" si="97"/>
        <v>2237.5890358471574</v>
      </c>
      <c r="BI46" s="74">
        <f t="shared" si="98"/>
        <v>2237.5890358471574</v>
      </c>
      <c r="BJ46" s="74">
        <f t="shared" si="99"/>
        <v>794.41030858478928</v>
      </c>
      <c r="BK46" s="109">
        <f t="shared" si="100"/>
        <v>794.41030858478928</v>
      </c>
      <c r="BL46" s="241">
        <f t="shared" si="101"/>
        <v>591.66506197628269</v>
      </c>
      <c r="BM46" s="241">
        <f>升级经验!G59</f>
        <v>152</v>
      </c>
      <c r="BN46" s="235" t="s">
        <v>845</v>
      </c>
      <c r="BR46" s="128">
        <f t="shared" si="26"/>
        <v>44</v>
      </c>
      <c r="BS46" s="74">
        <f t="shared" si="102"/>
        <v>3875.6178965463346</v>
      </c>
      <c r="BT46" s="74">
        <f t="shared" si="69"/>
        <v>3875.6178965463346</v>
      </c>
      <c r="BU46" s="74">
        <f t="shared" si="103"/>
        <v>1375.9590165253253</v>
      </c>
      <c r="BV46" s="109">
        <f t="shared" si="104"/>
        <v>1375.9590165253253</v>
      </c>
      <c r="BW46" s="241">
        <f t="shared" si="82"/>
        <v>709.99807437153925</v>
      </c>
      <c r="BX46" s="241">
        <f t="shared" si="76"/>
        <v>1282.5</v>
      </c>
      <c r="BY46" s="235" t="s">
        <v>845</v>
      </c>
      <c r="CA46" s="1"/>
      <c r="CB46" s="1"/>
      <c r="CC46" s="128">
        <f t="shared" si="70"/>
        <v>44</v>
      </c>
      <c r="CD46" s="74">
        <f t="shared" si="105"/>
        <v>6127.8899467986193</v>
      </c>
      <c r="CE46" s="74">
        <f t="shared" si="71"/>
        <v>6127.8899467986193</v>
      </c>
      <c r="CF46" s="74">
        <f t="shared" si="106"/>
        <v>2175.5822296326451</v>
      </c>
      <c r="CG46" s="109">
        <f t="shared" si="107"/>
        <v>2175.5822296326451</v>
      </c>
      <c r="CH46" s="241">
        <f t="shared" si="83"/>
        <v>769.16458056916747</v>
      </c>
      <c r="CI46" s="241">
        <f t="shared" si="77"/>
        <v>2137.5</v>
      </c>
      <c r="CJ46" s="235" t="s">
        <v>845</v>
      </c>
      <c r="CL46" s="1"/>
      <c r="CM46" s="1"/>
      <c r="CN46" s="128">
        <f t="shared" si="72"/>
        <v>44</v>
      </c>
      <c r="CO46" s="74">
        <f t="shared" si="108"/>
        <v>12255.779893597239</v>
      </c>
      <c r="CP46" s="74">
        <f t="shared" si="73"/>
        <v>12255.779893597239</v>
      </c>
      <c r="CQ46" s="74">
        <f t="shared" si="109"/>
        <v>4351.1644592652901</v>
      </c>
      <c r="CR46" s="109">
        <f t="shared" si="110"/>
        <v>4351.1644592652901</v>
      </c>
      <c r="CS46" s="241">
        <f t="shared" si="84"/>
        <v>887.49759296442403</v>
      </c>
      <c r="CT46" s="241">
        <f t="shared" si="78"/>
        <v>8550</v>
      </c>
      <c r="CU46" s="235" t="s">
        <v>845</v>
      </c>
      <c r="CW46" s="1"/>
      <c r="CX46" s="1"/>
      <c r="CY46" s="128">
        <f t="shared" si="74"/>
        <v>44</v>
      </c>
      <c r="CZ46" s="74">
        <f t="shared" si="111"/>
        <v>54809.51391871713</v>
      </c>
      <c r="DA46" s="74">
        <f t="shared" si="75"/>
        <v>54809.51391871713</v>
      </c>
      <c r="DB46" s="74">
        <f t="shared" si="112"/>
        <v>19458.999024396606</v>
      </c>
      <c r="DC46" s="109">
        <f t="shared" si="113"/>
        <v>19458.999024396606</v>
      </c>
      <c r="DD46" s="241">
        <f t="shared" si="114"/>
        <v>591.66506197628269</v>
      </c>
      <c r="DE46" s="241">
        <f t="shared" si="79"/>
        <v>228000</v>
      </c>
      <c r="DF46" s="235" t="s">
        <v>845</v>
      </c>
    </row>
    <row r="47" spans="1:110">
      <c r="A47" s="74">
        <f>天赋属性点!BH47</f>
        <v>45</v>
      </c>
      <c r="B47" s="74">
        <f>D47*职业设计!J$68/职业设计!J$84</f>
        <v>1586.7369527465835</v>
      </c>
      <c r="C47" s="74">
        <f>B47*职业设计!D$13/职业设计!B$13</f>
        <v>1586.7369527465835</v>
      </c>
      <c r="D47" s="74">
        <f>天赋属性点!BI47</f>
        <v>952.04217164794954</v>
      </c>
      <c r="E47" s="74">
        <f>D47*职业设计!F$13/职业设计!H$13</f>
        <v>952.04217164794954</v>
      </c>
      <c r="F47" s="74">
        <f>D47*职业设计!J$100/职业设计!J$84</f>
        <v>613.74837681244253</v>
      </c>
      <c r="G47" s="97">
        <f>天赋属性点!BP47</f>
        <v>0.52286496127946969</v>
      </c>
      <c r="H47" s="60"/>
      <c r="I47" s="74">
        <f t="shared" si="43"/>
        <v>45</v>
      </c>
      <c r="J47" s="74">
        <f t="shared" si="44"/>
        <v>1762.6670431577741</v>
      </c>
      <c r="K47" s="74">
        <f t="shared" si="45"/>
        <v>1762.6670431577741</v>
      </c>
      <c r="L47" s="74">
        <f t="shared" si="46"/>
        <v>1057.6002258946637</v>
      </c>
      <c r="M47" s="74">
        <f t="shared" si="47"/>
        <v>1057.6002258946637</v>
      </c>
      <c r="N47" s="74">
        <f t="shared" si="48"/>
        <v>757.39259326375861</v>
      </c>
      <c r="O47" s="60"/>
      <c r="P47" s="60"/>
      <c r="Q47" s="60"/>
      <c r="S47" s="128">
        <f t="shared" si="10"/>
        <v>45</v>
      </c>
      <c r="T47" s="74">
        <f>J47*(Q$5/P$9)^(1/2)</f>
        <v>1762.6670431577741</v>
      </c>
      <c r="U47" s="74">
        <f t="shared" si="88"/>
        <v>1762.6670431577741</v>
      </c>
      <c r="V47" s="74">
        <f>L47*(Q$5/P$9)^(1/2)</f>
        <v>1057.6002258946637</v>
      </c>
      <c r="W47" s="74">
        <f t="shared" si="90"/>
        <v>1057.6002258946637</v>
      </c>
      <c r="X47" s="74">
        <f t="shared" si="91"/>
        <v>605.91407461100687</v>
      </c>
      <c r="AA47" s="128">
        <f t="shared" si="13"/>
        <v>45</v>
      </c>
      <c r="AB47" s="85">
        <f t="shared" si="52"/>
        <v>2291.4671561051064</v>
      </c>
      <c r="AC47" s="74">
        <f t="shared" si="53"/>
        <v>2291.4671561051064</v>
      </c>
      <c r="AD47" s="74">
        <f t="shared" si="54"/>
        <v>813.5386353035874</v>
      </c>
      <c r="AE47" s="74">
        <f t="shared" si="55"/>
        <v>813.5386353035874</v>
      </c>
      <c r="AF47" s="74">
        <f t="shared" si="56"/>
        <v>605.91407461100687</v>
      </c>
      <c r="AI47" s="128">
        <f t="shared" si="14"/>
        <v>45</v>
      </c>
      <c r="AJ47" s="74">
        <f t="shared" si="57"/>
        <v>1545.9612655697349</v>
      </c>
      <c r="AK47" s="74">
        <f t="shared" si="58"/>
        <v>1545.9612655697349</v>
      </c>
      <c r="AL47" s="74">
        <f t="shared" si="59"/>
        <v>927.57675934184033</v>
      </c>
      <c r="AM47" s="74">
        <f t="shared" si="60"/>
        <v>927.57675934184033</v>
      </c>
      <c r="AN47" s="85">
        <f t="shared" si="61"/>
        <v>787.68829699430898</v>
      </c>
      <c r="AQ47" s="128">
        <f t="shared" si="15"/>
        <v>45</v>
      </c>
      <c r="AR47" s="74">
        <f t="shared" si="92"/>
        <v>1762.6670431577741</v>
      </c>
      <c r="AS47" s="74">
        <f t="shared" si="93"/>
        <v>1762.6670431577741</v>
      </c>
      <c r="AT47" s="85">
        <f t="shared" si="94"/>
        <v>1374.880293663063</v>
      </c>
      <c r="AU47" s="74">
        <f t="shared" si="95"/>
        <v>813.5386353035874</v>
      </c>
      <c r="AV47" s="74">
        <f t="shared" si="96"/>
        <v>605.91407461100687</v>
      </c>
      <c r="AY47" s="128">
        <f t="shared" si="20"/>
        <v>45</v>
      </c>
      <c r="AZ47" s="74">
        <f t="shared" si="63"/>
        <v>1762.6670431577741</v>
      </c>
      <c r="BA47" s="74">
        <f t="shared" si="64"/>
        <v>1762.6670431577741</v>
      </c>
      <c r="BB47" s="74">
        <f t="shared" si="65"/>
        <v>813.5386353035874</v>
      </c>
      <c r="BC47" s="85">
        <f t="shared" si="66"/>
        <v>1374.880293663063</v>
      </c>
      <c r="BD47" s="74">
        <f t="shared" si="67"/>
        <v>605.91407461100687</v>
      </c>
      <c r="BE47" s="71"/>
      <c r="BG47" s="128">
        <f t="shared" si="68"/>
        <v>45</v>
      </c>
      <c r="BH47" s="74">
        <f t="shared" si="97"/>
        <v>1762.6670431577741</v>
      </c>
      <c r="BI47" s="74">
        <f t="shared" si="98"/>
        <v>1762.6670431577741</v>
      </c>
      <c r="BJ47" s="74">
        <f t="shared" si="99"/>
        <v>1374.880293663063</v>
      </c>
      <c r="BK47" s="109">
        <f t="shared" si="100"/>
        <v>813.5386353035874</v>
      </c>
      <c r="BL47" s="241">
        <f t="shared" si="101"/>
        <v>605.91407461100687</v>
      </c>
      <c r="BM47" s="241">
        <f>升级经验!G60</f>
        <v>156</v>
      </c>
      <c r="BN47" s="235" t="s">
        <v>385</v>
      </c>
      <c r="BR47" s="128">
        <f t="shared" si="26"/>
        <v>45</v>
      </c>
      <c r="BS47" s="74">
        <f t="shared" si="102"/>
        <v>3053.0288755764673</v>
      </c>
      <c r="BT47" s="74">
        <f t="shared" si="69"/>
        <v>3053.0288755764673</v>
      </c>
      <c r="BU47" s="74">
        <f t="shared" si="103"/>
        <v>2381.3625229496433</v>
      </c>
      <c r="BV47" s="109">
        <f t="shared" si="104"/>
        <v>1409.0902502660608</v>
      </c>
      <c r="BW47" s="241">
        <f t="shared" si="82"/>
        <v>727.09688953320824</v>
      </c>
      <c r="BX47" s="241">
        <f t="shared" si="76"/>
        <v>1316.25</v>
      </c>
      <c r="BY47" s="235" t="s">
        <v>385</v>
      </c>
      <c r="CA47" s="1"/>
      <c r="CB47" s="1"/>
      <c r="CC47" s="128">
        <f t="shared" si="70"/>
        <v>45</v>
      </c>
      <c r="CD47" s="74">
        <f t="shared" si="105"/>
        <v>4827.2625045422255</v>
      </c>
      <c r="CE47" s="74">
        <f t="shared" si="71"/>
        <v>4827.2625045422255</v>
      </c>
      <c r="CF47" s="74">
        <f t="shared" si="106"/>
        <v>3765.2647535429332</v>
      </c>
      <c r="CG47" s="109">
        <f t="shared" si="107"/>
        <v>2227.9673097887176</v>
      </c>
      <c r="CH47" s="241">
        <f t="shared" si="83"/>
        <v>787.68829699430898</v>
      </c>
      <c r="CI47" s="241">
        <f t="shared" si="77"/>
        <v>2193.75</v>
      </c>
      <c r="CJ47" s="235" t="s">
        <v>385</v>
      </c>
      <c r="CL47" s="1"/>
      <c r="CM47" s="1"/>
      <c r="CN47" s="128">
        <f t="shared" si="72"/>
        <v>45</v>
      </c>
      <c r="CO47" s="74">
        <f t="shared" si="108"/>
        <v>9654.5250090844511</v>
      </c>
      <c r="CP47" s="74">
        <f t="shared" si="73"/>
        <v>9654.5250090844511</v>
      </c>
      <c r="CQ47" s="74">
        <f t="shared" si="109"/>
        <v>7530.5295070858665</v>
      </c>
      <c r="CR47" s="109">
        <f t="shared" si="110"/>
        <v>4455.9346195774351</v>
      </c>
      <c r="CS47" s="241">
        <f t="shared" si="84"/>
        <v>908.87111191651024</v>
      </c>
      <c r="CT47" s="241">
        <f t="shared" si="78"/>
        <v>8775</v>
      </c>
      <c r="CU47" s="235" t="s">
        <v>385</v>
      </c>
      <c r="CW47" s="1"/>
      <c r="CX47" s="1"/>
      <c r="CY47" s="128">
        <f t="shared" si="74"/>
        <v>45</v>
      </c>
      <c r="CZ47" s="74">
        <f t="shared" si="111"/>
        <v>43176.348421569208</v>
      </c>
      <c r="DA47" s="74">
        <f t="shared" si="75"/>
        <v>43176.348421569208</v>
      </c>
      <c r="DB47" s="74">
        <f t="shared" si="112"/>
        <v>33677.551768823963</v>
      </c>
      <c r="DC47" s="109">
        <f t="shared" si="113"/>
        <v>19927.54542533962</v>
      </c>
      <c r="DD47" s="241">
        <f t="shared" si="114"/>
        <v>605.91407461100687</v>
      </c>
      <c r="DE47" s="241">
        <f t="shared" si="79"/>
        <v>234000</v>
      </c>
      <c r="DF47" s="235" t="s">
        <v>385</v>
      </c>
    </row>
    <row r="48" spans="1:110">
      <c r="A48" s="74">
        <f>天赋属性点!BH48</f>
        <v>46</v>
      </c>
      <c r="B48" s="74">
        <f>D48*职业设计!J$68/职业设计!J$84</f>
        <v>1652.8411269898234</v>
      </c>
      <c r="C48" s="74">
        <f>B48*职业设计!D$13/职业设计!B$13</f>
        <v>1652.8411269898234</v>
      </c>
      <c r="D48" s="74">
        <f>天赋属性点!BI48</f>
        <v>991.70467619389342</v>
      </c>
      <c r="E48" s="74">
        <f>D48*职业设计!F$13/职业设计!H$13</f>
        <v>991.70467619389342</v>
      </c>
      <c r="F48" s="74">
        <f>D48*职业设计!J$100/职业设计!J$84</f>
        <v>639.31740989766047</v>
      </c>
      <c r="G48" s="97">
        <f>天赋属性点!BP48</f>
        <v>0.51656455046585403</v>
      </c>
      <c r="H48" s="60"/>
      <c r="I48" s="74">
        <f t="shared" si="43"/>
        <v>46</v>
      </c>
      <c r="J48" s="74">
        <f t="shared" si="44"/>
        <v>1834.1985075477694</v>
      </c>
      <c r="K48" s="74">
        <f t="shared" si="45"/>
        <v>1834.1985075477694</v>
      </c>
      <c r="L48" s="74">
        <f t="shared" si="46"/>
        <v>1100.519104528661</v>
      </c>
      <c r="M48" s="74">
        <f t="shared" si="47"/>
        <v>1100.519104528661</v>
      </c>
      <c r="N48" s="74">
        <f t="shared" si="48"/>
        <v>787.31220032742362</v>
      </c>
      <c r="O48" s="60"/>
      <c r="P48" s="60"/>
      <c r="Q48" s="60"/>
      <c r="S48" s="128">
        <f t="shared" si="10"/>
        <v>46</v>
      </c>
      <c r="T48" s="74">
        <f t="shared" ref="T48:T52" si="115">J48*(Q$5/P$9)^(1/2)</f>
        <v>1834.1985075477694</v>
      </c>
      <c r="U48" s="74">
        <f t="shared" ref="U48:U52" si="116">T48</f>
        <v>1834.1985075477694</v>
      </c>
      <c r="V48" s="74">
        <f t="shared" ref="V48:V52" si="117">L48*(Q$5/P$9)^(1/2)</f>
        <v>1100.519104528661</v>
      </c>
      <c r="W48" s="74">
        <f t="shared" ref="W48:W52" si="118">V48</f>
        <v>1100.519104528661</v>
      </c>
      <c r="X48" s="74">
        <f t="shared" si="91"/>
        <v>629.84976026193897</v>
      </c>
      <c r="AA48" s="128">
        <f t="shared" si="13"/>
        <v>46</v>
      </c>
      <c r="AB48" s="85">
        <f t="shared" si="52"/>
        <v>2384.4580598121001</v>
      </c>
      <c r="AC48" s="74">
        <f t="shared" si="53"/>
        <v>2384.4580598121001</v>
      </c>
      <c r="AD48" s="74">
        <f t="shared" si="54"/>
        <v>846.55315732973929</v>
      </c>
      <c r="AE48" s="74">
        <f t="shared" si="55"/>
        <v>846.55315732973929</v>
      </c>
      <c r="AF48" s="74">
        <f t="shared" si="56"/>
        <v>629.84976026193897</v>
      </c>
      <c r="AI48" s="128">
        <f t="shared" si="14"/>
        <v>46</v>
      </c>
      <c r="AJ48" s="74">
        <f t="shared" si="57"/>
        <v>1608.6985100457557</v>
      </c>
      <c r="AK48" s="74">
        <f t="shared" si="58"/>
        <v>1608.6985100457557</v>
      </c>
      <c r="AL48" s="74">
        <f t="shared" si="59"/>
        <v>965.21910602745288</v>
      </c>
      <c r="AM48" s="74">
        <f t="shared" si="60"/>
        <v>965.21910602745288</v>
      </c>
      <c r="AN48" s="85">
        <f t="shared" si="61"/>
        <v>818.80468834052067</v>
      </c>
      <c r="AQ48" s="128">
        <f t="shared" si="15"/>
        <v>46</v>
      </c>
      <c r="AR48" s="74">
        <f t="shared" si="92"/>
        <v>1834.1985075477694</v>
      </c>
      <c r="AS48" s="74">
        <f t="shared" si="93"/>
        <v>1834.1985075477694</v>
      </c>
      <c r="AT48" s="85">
        <f t="shared" si="94"/>
        <v>1430.6748358872594</v>
      </c>
      <c r="AU48" s="74">
        <f t="shared" si="95"/>
        <v>846.55315732973929</v>
      </c>
      <c r="AV48" s="74">
        <f t="shared" si="96"/>
        <v>629.84976026193897</v>
      </c>
      <c r="AY48" s="128">
        <f t="shared" si="20"/>
        <v>46</v>
      </c>
      <c r="AZ48" s="74">
        <f t="shared" si="63"/>
        <v>1834.1985075477694</v>
      </c>
      <c r="BA48" s="74">
        <f t="shared" si="64"/>
        <v>1834.1985075477694</v>
      </c>
      <c r="BB48" s="74">
        <f t="shared" si="65"/>
        <v>846.55315732973929</v>
      </c>
      <c r="BC48" s="85">
        <f t="shared" si="66"/>
        <v>1430.6748358872594</v>
      </c>
      <c r="BD48" s="74">
        <f t="shared" si="67"/>
        <v>629.84976026193897</v>
      </c>
      <c r="BE48" s="71"/>
      <c r="BG48" s="128">
        <f t="shared" si="68"/>
        <v>46</v>
      </c>
      <c r="BH48" s="74">
        <f t="shared" si="97"/>
        <v>2384.4580598121001</v>
      </c>
      <c r="BI48" s="74">
        <f t="shared" si="98"/>
        <v>2384.4580598121001</v>
      </c>
      <c r="BJ48" s="74">
        <f t="shared" si="99"/>
        <v>846.55315732973929</v>
      </c>
      <c r="BK48" s="109">
        <f t="shared" si="100"/>
        <v>846.55315732973929</v>
      </c>
      <c r="BL48" s="241">
        <f t="shared" si="101"/>
        <v>629.84976026193897</v>
      </c>
      <c r="BM48" s="241">
        <f>升级经验!G61</f>
        <v>160</v>
      </c>
      <c r="BN48" s="235" t="s">
        <v>845</v>
      </c>
      <c r="BR48" s="128">
        <f t="shared" si="26"/>
        <v>46</v>
      </c>
      <c r="BS48" s="74">
        <f t="shared" si="102"/>
        <v>4130.0025081116664</v>
      </c>
      <c r="BT48" s="74">
        <f t="shared" si="69"/>
        <v>4130.0025081116664</v>
      </c>
      <c r="BU48" s="74">
        <f t="shared" si="103"/>
        <v>1466.2730798029577</v>
      </c>
      <c r="BV48" s="109">
        <f t="shared" si="104"/>
        <v>1466.2730798029577</v>
      </c>
      <c r="BW48" s="241">
        <f t="shared" si="82"/>
        <v>755.81971231432669</v>
      </c>
      <c r="BX48" s="241">
        <f t="shared" si="76"/>
        <v>1350</v>
      </c>
      <c r="BY48" s="235" t="s">
        <v>845</v>
      </c>
      <c r="CA48" s="1"/>
      <c r="CB48" s="1"/>
      <c r="CC48" s="128">
        <f t="shared" si="70"/>
        <v>46</v>
      </c>
      <c r="CD48" s="74">
        <f t="shared" si="105"/>
        <v>6530.1073339204495</v>
      </c>
      <c r="CE48" s="74">
        <f t="shared" si="71"/>
        <v>6530.1073339204495</v>
      </c>
      <c r="CF48" s="74">
        <f t="shared" si="106"/>
        <v>2318.3813019835902</v>
      </c>
      <c r="CG48" s="109">
        <f t="shared" si="107"/>
        <v>2318.3813019835902</v>
      </c>
      <c r="CH48" s="241">
        <f t="shared" si="83"/>
        <v>818.80468834052067</v>
      </c>
      <c r="CI48" s="241">
        <f t="shared" si="77"/>
        <v>2250</v>
      </c>
      <c r="CJ48" s="235" t="s">
        <v>845</v>
      </c>
      <c r="CL48" s="1"/>
      <c r="CM48" s="1"/>
      <c r="CN48" s="128">
        <f t="shared" si="72"/>
        <v>46</v>
      </c>
      <c r="CO48" s="74">
        <f t="shared" si="108"/>
        <v>13060.214667840899</v>
      </c>
      <c r="CP48" s="74">
        <f t="shared" si="73"/>
        <v>13060.214667840899</v>
      </c>
      <c r="CQ48" s="74">
        <f t="shared" si="109"/>
        <v>4636.7626039671804</v>
      </c>
      <c r="CR48" s="109">
        <f t="shared" si="110"/>
        <v>4636.7626039671804</v>
      </c>
      <c r="CS48" s="241">
        <f t="shared" si="84"/>
        <v>944.7746403929084</v>
      </c>
      <c r="CT48" s="241">
        <f t="shared" si="78"/>
        <v>9000</v>
      </c>
      <c r="CU48" s="235" t="s">
        <v>845</v>
      </c>
      <c r="CW48" s="1"/>
      <c r="CX48" s="1"/>
      <c r="CY48" s="128">
        <f t="shared" si="74"/>
        <v>46</v>
      </c>
      <c r="CZ48" s="74">
        <f t="shared" si="111"/>
        <v>58407.055596064172</v>
      </c>
      <c r="DA48" s="74">
        <f t="shared" si="75"/>
        <v>58407.055596064172</v>
      </c>
      <c r="DB48" s="74">
        <f t="shared" si="112"/>
        <v>20736.232755999103</v>
      </c>
      <c r="DC48" s="109">
        <f t="shared" si="113"/>
        <v>20736.232755999103</v>
      </c>
      <c r="DD48" s="241">
        <f t="shared" si="114"/>
        <v>629.84976026193897</v>
      </c>
      <c r="DE48" s="241">
        <f t="shared" si="79"/>
        <v>240000</v>
      </c>
      <c r="DF48" s="235" t="s">
        <v>845</v>
      </c>
    </row>
    <row r="49" spans="1:110">
      <c r="A49" s="74">
        <f>天赋属性点!BH49</f>
        <v>47</v>
      </c>
      <c r="B49" s="74">
        <f>D49*职业设计!J$68/职业设计!J$84</f>
        <v>1718.9453012330632</v>
      </c>
      <c r="C49" s="74">
        <f>B49*职业设计!D$13/职业设计!B$13</f>
        <v>1718.9453012330632</v>
      </c>
      <c r="D49" s="74">
        <f>天赋属性点!BI49</f>
        <v>1031.3671807398373</v>
      </c>
      <c r="E49" s="74">
        <f>D49*职业设计!F$13/职业设计!H$13</f>
        <v>1031.3671807398373</v>
      </c>
      <c r="F49" s="74">
        <f>D49*职业设计!J$100/职业设计!J$84</f>
        <v>664.88644298287841</v>
      </c>
      <c r="G49" s="97">
        <f>天赋属性点!BP49</f>
        <v>0.51074871988167148</v>
      </c>
      <c r="H49" s="60"/>
      <c r="I49" s="74">
        <f t="shared" si="43"/>
        <v>47</v>
      </c>
      <c r="J49" s="74">
        <f t="shared" si="44"/>
        <v>1905.7244938591691</v>
      </c>
      <c r="K49" s="74">
        <f t="shared" si="45"/>
        <v>1905.7244938591691</v>
      </c>
      <c r="L49" s="74">
        <f t="shared" si="46"/>
        <v>1143.4346963155008</v>
      </c>
      <c r="M49" s="74">
        <f t="shared" si="47"/>
        <v>1143.4346963155008</v>
      </c>
      <c r="N49" s="74">
        <f t="shared" si="48"/>
        <v>817.22867209478204</v>
      </c>
      <c r="O49" s="60"/>
      <c r="P49" s="60"/>
      <c r="Q49" s="60"/>
      <c r="S49" s="128">
        <f t="shared" si="10"/>
        <v>47</v>
      </c>
      <c r="T49" s="74">
        <f t="shared" si="115"/>
        <v>1905.7244938591691</v>
      </c>
      <c r="U49" s="74">
        <f t="shared" si="116"/>
        <v>1905.7244938591691</v>
      </c>
      <c r="V49" s="74">
        <f t="shared" si="117"/>
        <v>1143.4346963155008</v>
      </c>
      <c r="W49" s="74">
        <f t="shared" si="118"/>
        <v>1143.4346963155008</v>
      </c>
      <c r="X49" s="74">
        <f t="shared" si="91"/>
        <v>653.78293767582568</v>
      </c>
      <c r="AA49" s="128">
        <f t="shared" si="13"/>
        <v>47</v>
      </c>
      <c r="AB49" s="85">
        <f t="shared" si="52"/>
        <v>2477.44184201692</v>
      </c>
      <c r="AC49" s="74">
        <f t="shared" si="53"/>
        <v>2477.44184201692</v>
      </c>
      <c r="AD49" s="74">
        <f t="shared" si="54"/>
        <v>879.5651510119236</v>
      </c>
      <c r="AE49" s="74">
        <f t="shared" si="55"/>
        <v>879.5651510119236</v>
      </c>
      <c r="AF49" s="74">
        <f t="shared" si="56"/>
        <v>653.78293767582568</v>
      </c>
      <c r="AI49" s="128">
        <f t="shared" si="14"/>
        <v>47</v>
      </c>
      <c r="AJ49" s="74">
        <f t="shared" si="57"/>
        <v>1671.4309499290134</v>
      </c>
      <c r="AK49" s="74">
        <f t="shared" si="58"/>
        <v>1671.4309499290134</v>
      </c>
      <c r="AL49" s="74">
        <f t="shared" si="59"/>
        <v>1002.8585699574076</v>
      </c>
      <c r="AM49" s="74">
        <f t="shared" si="60"/>
        <v>1002.8585699574076</v>
      </c>
      <c r="AN49" s="85">
        <f t="shared" si="61"/>
        <v>849.91781897857345</v>
      </c>
      <c r="AQ49" s="128">
        <f t="shared" si="15"/>
        <v>47</v>
      </c>
      <c r="AR49" s="74">
        <f t="shared" si="92"/>
        <v>1905.7244938591691</v>
      </c>
      <c r="AS49" s="74">
        <f t="shared" si="93"/>
        <v>1905.7244938591691</v>
      </c>
      <c r="AT49" s="85">
        <f t="shared" si="94"/>
        <v>1486.465105210151</v>
      </c>
      <c r="AU49" s="74">
        <f t="shared" si="95"/>
        <v>879.5651510119236</v>
      </c>
      <c r="AV49" s="74">
        <f t="shared" si="96"/>
        <v>653.78293767582568</v>
      </c>
      <c r="AY49" s="128">
        <f t="shared" si="20"/>
        <v>47</v>
      </c>
      <c r="AZ49" s="74">
        <f t="shared" si="63"/>
        <v>1905.7244938591691</v>
      </c>
      <c r="BA49" s="74">
        <f t="shared" si="64"/>
        <v>1905.7244938591691</v>
      </c>
      <c r="BB49" s="74">
        <f t="shared" si="65"/>
        <v>879.5651510119236</v>
      </c>
      <c r="BC49" s="85">
        <f t="shared" si="66"/>
        <v>1486.465105210151</v>
      </c>
      <c r="BD49" s="74">
        <f t="shared" si="67"/>
        <v>653.78293767582568</v>
      </c>
      <c r="BE49" s="71"/>
      <c r="BG49" s="128">
        <f t="shared" si="68"/>
        <v>47</v>
      </c>
      <c r="BH49" s="74">
        <f t="shared" si="97"/>
        <v>2477.44184201692</v>
      </c>
      <c r="BI49" s="74">
        <f t="shared" si="98"/>
        <v>2477.44184201692</v>
      </c>
      <c r="BJ49" s="74">
        <f t="shared" si="99"/>
        <v>879.5651510119236</v>
      </c>
      <c r="BK49" s="109">
        <f t="shared" si="100"/>
        <v>879.5651510119236</v>
      </c>
      <c r="BL49" s="241">
        <f t="shared" si="101"/>
        <v>653.78293767582568</v>
      </c>
      <c r="BM49" s="241">
        <f>升级经验!G62</f>
        <v>164</v>
      </c>
      <c r="BN49" s="235" t="s">
        <v>845</v>
      </c>
      <c r="BR49" s="128">
        <f t="shared" si="26"/>
        <v>47</v>
      </c>
      <c r="BS49" s="74">
        <f t="shared" si="102"/>
        <v>4291.0551431703325</v>
      </c>
      <c r="BT49" s="74">
        <f t="shared" si="69"/>
        <v>4291.0551431703325</v>
      </c>
      <c r="BU49" s="74">
        <f t="shared" si="103"/>
        <v>1523.4515301196436</v>
      </c>
      <c r="BV49" s="109">
        <f t="shared" si="104"/>
        <v>1523.4515301196436</v>
      </c>
      <c r="BW49" s="241">
        <f t="shared" si="82"/>
        <v>784.53952521099075</v>
      </c>
      <c r="BX49" s="241">
        <f t="shared" si="76"/>
        <v>1383.75</v>
      </c>
      <c r="BY49" s="235" t="s">
        <v>845</v>
      </c>
      <c r="CA49" s="1"/>
      <c r="CB49" s="1"/>
      <c r="CC49" s="128">
        <f t="shared" si="70"/>
        <v>47</v>
      </c>
      <c r="CD49" s="74">
        <f t="shared" si="105"/>
        <v>6784.7539088990852</v>
      </c>
      <c r="CE49" s="74">
        <f t="shared" si="71"/>
        <v>6784.7539088990852</v>
      </c>
      <c r="CF49" s="74">
        <f t="shared" si="106"/>
        <v>2408.7883700233424</v>
      </c>
      <c r="CG49" s="109">
        <f t="shared" si="107"/>
        <v>2408.7883700233424</v>
      </c>
      <c r="CH49" s="241">
        <f t="shared" si="83"/>
        <v>849.91781897857345</v>
      </c>
      <c r="CI49" s="241">
        <f t="shared" si="77"/>
        <v>2306.25</v>
      </c>
      <c r="CJ49" s="235" t="s">
        <v>845</v>
      </c>
      <c r="CL49" s="1"/>
      <c r="CM49" s="1"/>
      <c r="CN49" s="128">
        <f t="shared" si="72"/>
        <v>47</v>
      </c>
      <c r="CO49" s="74">
        <f t="shared" si="108"/>
        <v>13569.50781779817</v>
      </c>
      <c r="CP49" s="74">
        <f t="shared" si="73"/>
        <v>13569.50781779817</v>
      </c>
      <c r="CQ49" s="74">
        <f t="shared" si="109"/>
        <v>4817.5767400466848</v>
      </c>
      <c r="CR49" s="109">
        <f t="shared" si="110"/>
        <v>4817.5767400466848</v>
      </c>
      <c r="CS49" s="241">
        <f t="shared" si="84"/>
        <v>980.67440651373852</v>
      </c>
      <c r="CT49" s="241">
        <f t="shared" si="78"/>
        <v>9225</v>
      </c>
      <c r="CU49" s="235" t="s">
        <v>845</v>
      </c>
      <c r="CW49" s="1"/>
      <c r="CX49" s="1"/>
      <c r="CY49" s="128">
        <f t="shared" si="74"/>
        <v>47</v>
      </c>
      <c r="CZ49" s="74">
        <f t="shared" si="111"/>
        <v>60684.683803623084</v>
      </c>
      <c r="DA49" s="74">
        <f t="shared" si="75"/>
        <v>60684.683803623084</v>
      </c>
      <c r="DB49" s="74">
        <f t="shared" si="112"/>
        <v>21544.858155132439</v>
      </c>
      <c r="DC49" s="109">
        <f t="shared" si="113"/>
        <v>21544.858155132439</v>
      </c>
      <c r="DD49" s="241">
        <f t="shared" si="114"/>
        <v>653.78293767582568</v>
      </c>
      <c r="DE49" s="241">
        <f t="shared" si="79"/>
        <v>246000</v>
      </c>
      <c r="DF49" s="235" t="s">
        <v>845</v>
      </c>
    </row>
    <row r="50" spans="1:110">
      <c r="A50" s="74">
        <f>天赋属性点!BH50</f>
        <v>48</v>
      </c>
      <c r="B50" s="74">
        <f>D50*职业设计!J$68/职业设计!J$84</f>
        <v>1786.910607325623</v>
      </c>
      <c r="C50" s="74">
        <f>B50*职业设计!D$13/职业设计!B$13</f>
        <v>1786.910607325623</v>
      </c>
      <c r="D50" s="74">
        <f>天赋属性点!BI50</f>
        <v>1072.1463643953732</v>
      </c>
      <c r="E50" s="74">
        <f>D50*职业设计!F$13/职业设计!H$13</f>
        <v>1072.1463643953732</v>
      </c>
      <c r="F50" s="74">
        <f>D50*职业设计!J$100/职业设计!J$84</f>
        <v>691.17536013557014</v>
      </c>
      <c r="G50" s="97">
        <f>天赋属性点!BP50</f>
        <v>0.50483727996777283</v>
      </c>
      <c r="H50" s="60"/>
      <c r="I50" s="74">
        <f t="shared" si="43"/>
        <v>48</v>
      </c>
      <c r="J50" s="74">
        <f t="shared" si="44"/>
        <v>1979.1340572672455</v>
      </c>
      <c r="K50" s="74">
        <f t="shared" si="45"/>
        <v>1979.1340572672455</v>
      </c>
      <c r="L50" s="74">
        <f t="shared" si="46"/>
        <v>1187.4804343603466</v>
      </c>
      <c r="M50" s="74">
        <f t="shared" si="47"/>
        <v>1187.4804343603466</v>
      </c>
      <c r="N50" s="74">
        <f t="shared" si="48"/>
        <v>847.87731979134628</v>
      </c>
      <c r="O50" s="60"/>
      <c r="P50" s="60"/>
      <c r="Q50" s="60"/>
      <c r="S50" s="128">
        <f t="shared" si="10"/>
        <v>48</v>
      </c>
      <c r="T50" s="74">
        <f t="shared" si="115"/>
        <v>1979.1340572672455</v>
      </c>
      <c r="U50" s="74">
        <f t="shared" si="116"/>
        <v>1979.1340572672455</v>
      </c>
      <c r="V50" s="74">
        <f t="shared" si="117"/>
        <v>1187.4804343603466</v>
      </c>
      <c r="W50" s="74">
        <f t="shared" si="118"/>
        <v>1187.4804343603466</v>
      </c>
      <c r="X50" s="74">
        <f t="shared" si="91"/>
        <v>678.30185583307707</v>
      </c>
      <c r="AA50" s="128">
        <f t="shared" si="13"/>
        <v>48</v>
      </c>
      <c r="AB50" s="85">
        <f t="shared" si="52"/>
        <v>2572.8742744474193</v>
      </c>
      <c r="AC50" s="74">
        <f t="shared" si="53"/>
        <v>2572.8742744474193</v>
      </c>
      <c r="AD50" s="74">
        <f t="shared" si="54"/>
        <v>913.44648796949741</v>
      </c>
      <c r="AE50" s="74">
        <f t="shared" si="55"/>
        <v>913.44648796949741</v>
      </c>
      <c r="AF50" s="74">
        <f t="shared" si="56"/>
        <v>678.30185583307707</v>
      </c>
      <c r="AI50" s="128">
        <f t="shared" si="14"/>
        <v>48</v>
      </c>
      <c r="AJ50" s="74">
        <f t="shared" si="57"/>
        <v>1735.8153962098947</v>
      </c>
      <c r="AK50" s="74">
        <f t="shared" si="58"/>
        <v>1735.8153962098947</v>
      </c>
      <c r="AL50" s="74">
        <f t="shared" si="59"/>
        <v>1041.4892377259362</v>
      </c>
      <c r="AM50" s="74">
        <f t="shared" si="60"/>
        <v>1041.4892377259362</v>
      </c>
      <c r="AN50" s="85">
        <f t="shared" si="61"/>
        <v>881.79241258300021</v>
      </c>
      <c r="AQ50" s="128">
        <f t="shared" si="15"/>
        <v>48</v>
      </c>
      <c r="AR50" s="74">
        <f t="shared" si="92"/>
        <v>1979.1340572672455</v>
      </c>
      <c r="AS50" s="74">
        <f t="shared" si="93"/>
        <v>1979.1340572672455</v>
      </c>
      <c r="AT50" s="85">
        <f t="shared" si="94"/>
        <v>1543.7245646684507</v>
      </c>
      <c r="AU50" s="74">
        <f t="shared" si="95"/>
        <v>913.44648796949741</v>
      </c>
      <c r="AV50" s="74">
        <f t="shared" si="96"/>
        <v>678.30185583307707</v>
      </c>
      <c r="AY50" s="128">
        <f t="shared" si="20"/>
        <v>48</v>
      </c>
      <c r="AZ50" s="74">
        <f t="shared" si="63"/>
        <v>1979.1340572672455</v>
      </c>
      <c r="BA50" s="74">
        <f t="shared" si="64"/>
        <v>1979.1340572672455</v>
      </c>
      <c r="BB50" s="74">
        <f t="shared" si="65"/>
        <v>913.44648796949741</v>
      </c>
      <c r="BC50" s="85">
        <f t="shared" si="66"/>
        <v>1543.7245646684507</v>
      </c>
      <c r="BD50" s="74">
        <f t="shared" si="67"/>
        <v>678.30185583307707</v>
      </c>
      <c r="BE50" s="71"/>
      <c r="BG50" s="128">
        <f t="shared" si="68"/>
        <v>48</v>
      </c>
      <c r="BH50" s="74">
        <f t="shared" si="97"/>
        <v>1735.8153962098947</v>
      </c>
      <c r="BI50" s="74">
        <f t="shared" si="98"/>
        <v>1735.8153962098947</v>
      </c>
      <c r="BJ50" s="74">
        <f t="shared" si="99"/>
        <v>1041.4892377259362</v>
      </c>
      <c r="BK50" s="109">
        <f t="shared" si="100"/>
        <v>1041.4892377259362</v>
      </c>
      <c r="BL50" s="241">
        <f t="shared" si="101"/>
        <v>881.79241258300021</v>
      </c>
      <c r="BM50" s="241">
        <f>升级经验!G63</f>
        <v>168</v>
      </c>
      <c r="BN50" s="235" t="s">
        <v>384</v>
      </c>
      <c r="BR50" s="128">
        <f t="shared" si="26"/>
        <v>48</v>
      </c>
      <c r="BS50" s="74">
        <f t="shared" si="102"/>
        <v>3006.5204587958387</v>
      </c>
      <c r="BT50" s="74">
        <f t="shared" si="69"/>
        <v>3006.5204587958387</v>
      </c>
      <c r="BU50" s="74">
        <f t="shared" si="103"/>
        <v>1803.912275277502</v>
      </c>
      <c r="BV50" s="109">
        <f t="shared" si="104"/>
        <v>1803.912275277502</v>
      </c>
      <c r="BW50" s="241">
        <f t="shared" si="82"/>
        <v>1058.1508950996001</v>
      </c>
      <c r="BX50" s="241">
        <f t="shared" si="76"/>
        <v>1417.5</v>
      </c>
      <c r="BY50" s="235" t="s">
        <v>384</v>
      </c>
      <c r="CA50" s="1"/>
      <c r="CB50" s="1"/>
      <c r="CC50" s="128">
        <f t="shared" si="70"/>
        <v>48</v>
      </c>
      <c r="CD50" s="74">
        <f t="shared" si="105"/>
        <v>4753.726240844634</v>
      </c>
      <c r="CE50" s="74">
        <f t="shared" si="71"/>
        <v>4753.726240844634</v>
      </c>
      <c r="CF50" s="74">
        <f t="shared" si="106"/>
        <v>2852.2357445067787</v>
      </c>
      <c r="CG50" s="109">
        <f t="shared" si="107"/>
        <v>2852.2357445067787</v>
      </c>
      <c r="CH50" s="241">
        <f t="shared" si="83"/>
        <v>1146.3301363579003</v>
      </c>
      <c r="CI50" s="241">
        <f t="shared" si="77"/>
        <v>2362.5</v>
      </c>
      <c r="CJ50" s="235" t="s">
        <v>384</v>
      </c>
      <c r="CL50" s="1"/>
      <c r="CM50" s="1"/>
      <c r="CN50" s="128">
        <f t="shared" si="72"/>
        <v>48</v>
      </c>
      <c r="CO50" s="74">
        <f t="shared" si="108"/>
        <v>9507.4524816892681</v>
      </c>
      <c r="CP50" s="74">
        <f t="shared" si="73"/>
        <v>9507.4524816892681</v>
      </c>
      <c r="CQ50" s="74">
        <f t="shared" si="109"/>
        <v>5704.4714890135574</v>
      </c>
      <c r="CR50" s="109">
        <f t="shared" si="110"/>
        <v>5704.4714890135574</v>
      </c>
      <c r="CS50" s="241">
        <f t="shared" si="84"/>
        <v>1322.6886188745002</v>
      </c>
      <c r="CT50" s="241">
        <f t="shared" si="78"/>
        <v>9450</v>
      </c>
      <c r="CU50" s="235" t="s">
        <v>384</v>
      </c>
      <c r="CW50" s="1"/>
      <c r="CX50" s="1"/>
      <c r="CY50" s="128">
        <f t="shared" si="74"/>
        <v>48</v>
      </c>
      <c r="CZ50" s="74">
        <f t="shared" si="111"/>
        <v>42518.620083812551</v>
      </c>
      <c r="DA50" s="74">
        <f t="shared" si="75"/>
        <v>42518.620083812551</v>
      </c>
      <c r="DB50" s="74">
        <f t="shared" si="112"/>
        <v>25511.172050287514</v>
      </c>
      <c r="DC50" s="109">
        <f t="shared" si="113"/>
        <v>25511.172050287514</v>
      </c>
      <c r="DD50" s="241">
        <f t="shared" si="114"/>
        <v>881.79241258300021</v>
      </c>
      <c r="DE50" s="241">
        <f t="shared" si="79"/>
        <v>252000</v>
      </c>
      <c r="DF50" s="235" t="s">
        <v>384</v>
      </c>
    </row>
    <row r="51" spans="1:110">
      <c r="A51" s="74">
        <f>天赋属性点!BH51</f>
        <v>49</v>
      </c>
      <c r="B51" s="74">
        <f>D51*职业设计!J$68/职业设计!J$84</f>
        <v>1854.8759134181823</v>
      </c>
      <c r="C51" s="74">
        <f>B51*职业设计!D$13/职业设计!B$13</f>
        <v>1854.8759134181823</v>
      </c>
      <c r="D51" s="74">
        <f>天赋属性点!BI51</f>
        <v>1112.9255480509089</v>
      </c>
      <c r="E51" s="74">
        <f>D51*职业设计!F$13/职业设计!H$13</f>
        <v>1112.9255480509089</v>
      </c>
      <c r="F51" s="74">
        <f>D51*职业设计!J$100/职业设计!J$84</f>
        <v>717.46427728826177</v>
      </c>
      <c r="G51" s="97">
        <f>天赋属性点!BP51</f>
        <v>0.49935904727845426</v>
      </c>
      <c r="H51" s="60"/>
      <c r="I51" s="74">
        <f t="shared" si="43"/>
        <v>49</v>
      </c>
      <c r="J51" s="74">
        <f t="shared" si="44"/>
        <v>2052.5383147549987</v>
      </c>
      <c r="K51" s="74">
        <f t="shared" si="45"/>
        <v>2052.5383147549987</v>
      </c>
      <c r="L51" s="74">
        <f t="shared" si="46"/>
        <v>1231.5229888529987</v>
      </c>
      <c r="M51" s="74">
        <f t="shared" si="47"/>
        <v>1231.5229888529987</v>
      </c>
      <c r="N51" s="74">
        <f t="shared" si="48"/>
        <v>878.52293661913257</v>
      </c>
      <c r="O51" s="60"/>
      <c r="P51" s="60"/>
      <c r="Q51" s="60"/>
      <c r="S51" s="128">
        <f t="shared" si="10"/>
        <v>49</v>
      </c>
      <c r="T51" s="74">
        <f t="shared" si="115"/>
        <v>2052.5383147549987</v>
      </c>
      <c r="U51" s="74">
        <f t="shared" si="116"/>
        <v>2052.5383147549987</v>
      </c>
      <c r="V51" s="74">
        <f t="shared" si="117"/>
        <v>1231.5229888529987</v>
      </c>
      <c r="W51" s="74">
        <f t="shared" si="118"/>
        <v>1231.5229888529987</v>
      </c>
      <c r="X51" s="74">
        <f t="shared" si="91"/>
        <v>702.81834929530612</v>
      </c>
      <c r="AA51" s="128">
        <f t="shared" si="13"/>
        <v>49</v>
      </c>
      <c r="AB51" s="85">
        <f t="shared" si="52"/>
        <v>2668.2998091814984</v>
      </c>
      <c r="AC51" s="74">
        <f t="shared" si="53"/>
        <v>2668.2998091814984</v>
      </c>
      <c r="AD51" s="74">
        <f t="shared" si="54"/>
        <v>947.32537604076811</v>
      </c>
      <c r="AE51" s="74">
        <f t="shared" si="55"/>
        <v>947.32537604076811</v>
      </c>
      <c r="AF51" s="74">
        <f t="shared" si="56"/>
        <v>702.81834929530612</v>
      </c>
      <c r="AI51" s="128">
        <f t="shared" si="14"/>
        <v>49</v>
      </c>
      <c r="AJ51" s="74">
        <f t="shared" si="57"/>
        <v>1800.1951888908068</v>
      </c>
      <c r="AK51" s="74">
        <f t="shared" si="58"/>
        <v>1800.1951888908068</v>
      </c>
      <c r="AL51" s="74">
        <f t="shared" si="59"/>
        <v>1080.1171133344835</v>
      </c>
      <c r="AM51" s="74">
        <f t="shared" si="60"/>
        <v>1080.1171133344835</v>
      </c>
      <c r="AN51" s="85">
        <f t="shared" si="61"/>
        <v>913.66385408389795</v>
      </c>
      <c r="AQ51" s="128">
        <f t="shared" si="15"/>
        <v>49</v>
      </c>
      <c r="AR51" s="74">
        <f t="shared" si="92"/>
        <v>2052.5383147549987</v>
      </c>
      <c r="AS51" s="74">
        <f t="shared" si="93"/>
        <v>2052.5383147549987</v>
      </c>
      <c r="AT51" s="85">
        <f t="shared" si="94"/>
        <v>1600.9798855088984</v>
      </c>
      <c r="AU51" s="74">
        <f t="shared" si="95"/>
        <v>947.32537604076811</v>
      </c>
      <c r="AV51" s="74">
        <f t="shared" si="96"/>
        <v>702.81834929530612</v>
      </c>
      <c r="AY51" s="128">
        <f t="shared" si="20"/>
        <v>49</v>
      </c>
      <c r="AZ51" s="74">
        <f t="shared" si="63"/>
        <v>2052.5383147549987</v>
      </c>
      <c r="BA51" s="74">
        <f t="shared" si="64"/>
        <v>2052.5383147549987</v>
      </c>
      <c r="BB51" s="74">
        <f t="shared" si="65"/>
        <v>947.32537604076811</v>
      </c>
      <c r="BC51" s="85">
        <f t="shared" si="66"/>
        <v>1600.9798855088984</v>
      </c>
      <c r="BD51" s="74">
        <f t="shared" si="67"/>
        <v>702.81834929530612</v>
      </c>
      <c r="BE51" s="71"/>
      <c r="BG51" s="128">
        <f t="shared" si="68"/>
        <v>49</v>
      </c>
      <c r="BH51" s="74">
        <f t="shared" si="97"/>
        <v>2052.5383147549987</v>
      </c>
      <c r="BI51" s="74">
        <f t="shared" si="98"/>
        <v>2052.5383147549987</v>
      </c>
      <c r="BJ51" s="74">
        <f t="shared" si="99"/>
        <v>1231.5229888529987</v>
      </c>
      <c r="BK51" s="109">
        <f t="shared" si="100"/>
        <v>1231.5229888529987</v>
      </c>
      <c r="BL51" s="241">
        <f t="shared" si="101"/>
        <v>702.81834929530612</v>
      </c>
      <c r="BM51" s="241">
        <f>升级经验!G64</f>
        <v>172</v>
      </c>
      <c r="BN51" s="235" t="s">
        <v>715</v>
      </c>
      <c r="BR51" s="128">
        <f t="shared" si="26"/>
        <v>49</v>
      </c>
      <c r="BS51" s="74">
        <f t="shared" si="102"/>
        <v>3555.100645637458</v>
      </c>
      <c r="BT51" s="74">
        <f t="shared" si="69"/>
        <v>3555.100645637458</v>
      </c>
      <c r="BU51" s="74">
        <f t="shared" si="103"/>
        <v>2133.0603873824734</v>
      </c>
      <c r="BV51" s="109">
        <f t="shared" si="104"/>
        <v>2133.0603873824734</v>
      </c>
      <c r="BW51" s="241">
        <f t="shared" si="82"/>
        <v>843.3820191543673</v>
      </c>
      <c r="BX51" s="241">
        <f t="shared" si="76"/>
        <v>1451.25</v>
      </c>
      <c r="BY51" s="235" t="s">
        <v>715</v>
      </c>
      <c r="CA51" s="1"/>
      <c r="CB51" s="1"/>
      <c r="CC51" s="128">
        <f t="shared" si="70"/>
        <v>49</v>
      </c>
      <c r="CD51" s="74">
        <f t="shared" si="105"/>
        <v>5621.107675674758</v>
      </c>
      <c r="CE51" s="74">
        <f t="shared" si="71"/>
        <v>5621.107675674758</v>
      </c>
      <c r="CF51" s="74">
        <f t="shared" si="106"/>
        <v>3372.6646054048529</v>
      </c>
      <c r="CG51" s="109">
        <f t="shared" si="107"/>
        <v>3372.6646054048529</v>
      </c>
      <c r="CH51" s="241">
        <f t="shared" si="83"/>
        <v>913.66385408389795</v>
      </c>
      <c r="CI51" s="241">
        <f t="shared" si="77"/>
        <v>2418.75</v>
      </c>
      <c r="CJ51" s="235" t="s">
        <v>715</v>
      </c>
      <c r="CL51" s="1"/>
      <c r="CM51" s="1"/>
      <c r="CN51" s="128">
        <f t="shared" si="72"/>
        <v>49</v>
      </c>
      <c r="CO51" s="74">
        <f t="shared" si="108"/>
        <v>11242.215351349516</v>
      </c>
      <c r="CP51" s="74">
        <f t="shared" si="73"/>
        <v>11242.215351349516</v>
      </c>
      <c r="CQ51" s="74">
        <f t="shared" si="109"/>
        <v>6745.3292108097057</v>
      </c>
      <c r="CR51" s="109">
        <f t="shared" si="110"/>
        <v>6745.3292108097057</v>
      </c>
      <c r="CS51" s="241">
        <f t="shared" si="84"/>
        <v>1054.2275239429591</v>
      </c>
      <c r="CT51" s="241">
        <f t="shared" si="78"/>
        <v>9675</v>
      </c>
      <c r="CU51" s="235" t="s">
        <v>715</v>
      </c>
      <c r="CW51" s="1"/>
      <c r="CX51" s="1"/>
      <c r="CY51" s="128">
        <f t="shared" si="74"/>
        <v>49</v>
      </c>
      <c r="CZ51" s="74">
        <f t="shared" si="111"/>
        <v>50276.715486618399</v>
      </c>
      <c r="DA51" s="74">
        <f t="shared" si="75"/>
        <v>50276.715486618399</v>
      </c>
      <c r="DB51" s="74">
        <f t="shared" si="112"/>
        <v>30166.029291971023</v>
      </c>
      <c r="DC51" s="109">
        <f t="shared" si="113"/>
        <v>30166.029291971023</v>
      </c>
      <c r="DD51" s="241">
        <f t="shared" si="114"/>
        <v>702.81834929530612</v>
      </c>
      <c r="DE51" s="241">
        <f t="shared" si="79"/>
        <v>258000</v>
      </c>
      <c r="DF51" s="235" t="s">
        <v>715</v>
      </c>
    </row>
    <row r="52" spans="1:110">
      <c r="A52" s="74">
        <f>天赋属性点!BH52</f>
        <v>50</v>
      </c>
      <c r="B52" s="74">
        <f>D52*职业设计!J$68/职业设计!J$84</f>
        <v>1924.7924935784276</v>
      </c>
      <c r="C52" s="74">
        <f>B52*职业设计!D$13/职业设计!B$13</f>
        <v>1924.7924935784276</v>
      </c>
      <c r="D52" s="74">
        <f>天赋属性点!BI52</f>
        <v>1154.8754961470559</v>
      </c>
      <c r="E52" s="74">
        <f>D52*职业设计!F$13/职业设计!H$13</f>
        <v>1154.8754961470559</v>
      </c>
      <c r="F52" s="74">
        <f>D52*职业设计!J$100/职业设计!J$84</f>
        <v>744.50794543461063</v>
      </c>
      <c r="G52" s="97">
        <f>天赋属性点!BP52</f>
        <v>0.49376701671034373</v>
      </c>
      <c r="H52" s="60"/>
      <c r="I52" s="74">
        <f t="shared" si="43"/>
        <v>50</v>
      </c>
      <c r="J52" s="74">
        <f t="shared" si="44"/>
        <v>2127.9167479899047</v>
      </c>
      <c r="K52" s="74">
        <f t="shared" si="45"/>
        <v>2127.9167479899047</v>
      </c>
      <c r="L52" s="74">
        <f t="shared" si="46"/>
        <v>1276.7500487939421</v>
      </c>
      <c r="M52" s="74">
        <f t="shared" si="47"/>
        <v>1276.7500487939421</v>
      </c>
      <c r="N52" s="74">
        <f t="shared" si="48"/>
        <v>909.93583726853376</v>
      </c>
      <c r="O52" s="60"/>
      <c r="P52" s="60"/>
      <c r="Q52" s="60"/>
      <c r="S52" s="128">
        <f t="shared" si="10"/>
        <v>50</v>
      </c>
      <c r="T52" s="74">
        <f t="shared" si="115"/>
        <v>2127.9167479899047</v>
      </c>
      <c r="U52" s="74">
        <f t="shared" si="116"/>
        <v>2127.9167479899047</v>
      </c>
      <c r="V52" s="74">
        <f t="shared" si="117"/>
        <v>1276.7500487939421</v>
      </c>
      <c r="W52" s="74">
        <f t="shared" si="118"/>
        <v>1276.7500487939421</v>
      </c>
      <c r="X52" s="74">
        <f t="shared" si="91"/>
        <v>727.9486698148271</v>
      </c>
      <c r="AA52" s="128">
        <f t="shared" si="13"/>
        <v>50</v>
      </c>
      <c r="AB52" s="85">
        <f t="shared" si="52"/>
        <v>2766.2917723868763</v>
      </c>
      <c r="AC52" s="74">
        <f t="shared" si="53"/>
        <v>2766.2917723868763</v>
      </c>
      <c r="AD52" s="74">
        <f t="shared" si="54"/>
        <v>982.1154221491862</v>
      </c>
      <c r="AE52" s="74">
        <f t="shared" si="55"/>
        <v>982.1154221491862</v>
      </c>
      <c r="AF52" s="74">
        <f t="shared" si="56"/>
        <v>727.9486698148271</v>
      </c>
      <c r="AI52" s="128">
        <f t="shared" si="14"/>
        <v>50</v>
      </c>
      <c r="AJ52" s="74">
        <f t="shared" si="57"/>
        <v>1866.3064482422806</v>
      </c>
      <c r="AK52" s="74">
        <f t="shared" si="58"/>
        <v>1866.3064482422806</v>
      </c>
      <c r="AL52" s="74">
        <f t="shared" si="59"/>
        <v>1119.7838689453677</v>
      </c>
      <c r="AM52" s="74">
        <f t="shared" si="60"/>
        <v>1119.7838689453677</v>
      </c>
      <c r="AN52" s="85">
        <f t="shared" si="61"/>
        <v>946.33327075927525</v>
      </c>
      <c r="AQ52" s="128">
        <f t="shared" si="15"/>
        <v>50</v>
      </c>
      <c r="AR52" s="74">
        <f t="shared" si="92"/>
        <v>2127.9167479899047</v>
      </c>
      <c r="AS52" s="74">
        <f t="shared" si="93"/>
        <v>2127.9167479899047</v>
      </c>
      <c r="AT52" s="85">
        <f t="shared" si="94"/>
        <v>1659.7750634321249</v>
      </c>
      <c r="AU52" s="74">
        <f t="shared" si="95"/>
        <v>982.1154221491862</v>
      </c>
      <c r="AV52" s="74">
        <f t="shared" si="96"/>
        <v>727.9486698148271</v>
      </c>
      <c r="AY52" s="128">
        <f t="shared" si="20"/>
        <v>50</v>
      </c>
      <c r="AZ52" s="74">
        <f t="shared" si="63"/>
        <v>2127.9167479899047</v>
      </c>
      <c r="BA52" s="74">
        <f t="shared" si="64"/>
        <v>2127.9167479899047</v>
      </c>
      <c r="BB52" s="74">
        <f t="shared" si="65"/>
        <v>982.1154221491862</v>
      </c>
      <c r="BC52" s="85">
        <f t="shared" si="66"/>
        <v>1659.7750634321249</v>
      </c>
      <c r="BD52" s="74">
        <f t="shared" si="67"/>
        <v>727.9486698148271</v>
      </c>
      <c r="BE52" s="71"/>
      <c r="BG52" s="128">
        <f t="shared" si="68"/>
        <v>50</v>
      </c>
      <c r="BH52" s="74">
        <f t="shared" si="97"/>
        <v>2127.9167479899047</v>
      </c>
      <c r="BI52" s="74">
        <f t="shared" si="98"/>
        <v>2127.9167479899047</v>
      </c>
      <c r="BJ52" s="74">
        <f t="shared" si="99"/>
        <v>982.1154221491862</v>
      </c>
      <c r="BK52" s="109">
        <f t="shared" si="100"/>
        <v>1659.7750634321249</v>
      </c>
      <c r="BL52" s="241">
        <f t="shared" si="101"/>
        <v>727.9486698148271</v>
      </c>
      <c r="BM52" s="241">
        <f>升级经验!G65</f>
        <v>176</v>
      </c>
      <c r="BN52" s="235" t="s">
        <v>386</v>
      </c>
      <c r="BR52" s="128">
        <f t="shared" si="26"/>
        <v>50</v>
      </c>
      <c r="BS52" s="74">
        <f t="shared" si="102"/>
        <v>3685.6599217952535</v>
      </c>
      <c r="BT52" s="74">
        <f t="shared" si="69"/>
        <v>3685.6599217952535</v>
      </c>
      <c r="BU52" s="74">
        <f t="shared" si="103"/>
        <v>1701.0738100593467</v>
      </c>
      <c r="BV52" s="109">
        <f t="shared" si="104"/>
        <v>2874.8147390002964</v>
      </c>
      <c r="BW52" s="241">
        <f t="shared" si="82"/>
        <v>873.5384037777925</v>
      </c>
      <c r="BX52" s="241">
        <f t="shared" si="76"/>
        <v>1485</v>
      </c>
      <c r="BY52" s="235" t="s">
        <v>386</v>
      </c>
      <c r="CA52" s="1"/>
      <c r="CB52" s="1"/>
      <c r="CC52" s="128">
        <f t="shared" si="70"/>
        <v>50</v>
      </c>
      <c r="CD52" s="74">
        <f t="shared" si="105"/>
        <v>5827.5400168355336</v>
      </c>
      <c r="CE52" s="74">
        <f t="shared" si="71"/>
        <v>5827.5400168355336</v>
      </c>
      <c r="CF52" s="74">
        <f t="shared" si="106"/>
        <v>2689.6338539240905</v>
      </c>
      <c r="CG52" s="109">
        <f t="shared" si="107"/>
        <v>4545.481213131714</v>
      </c>
      <c r="CH52" s="241">
        <f t="shared" si="83"/>
        <v>946.33327075927525</v>
      </c>
      <c r="CI52" s="241">
        <f t="shared" si="77"/>
        <v>2475</v>
      </c>
      <c r="CJ52" s="235" t="s">
        <v>386</v>
      </c>
      <c r="CL52" s="1"/>
      <c r="CM52" s="1"/>
      <c r="CN52" s="128">
        <f t="shared" si="72"/>
        <v>50</v>
      </c>
      <c r="CO52" s="74">
        <f t="shared" si="108"/>
        <v>11655.080033671067</v>
      </c>
      <c r="CP52" s="74">
        <f t="shared" si="73"/>
        <v>11655.080033671067</v>
      </c>
      <c r="CQ52" s="74">
        <f t="shared" si="109"/>
        <v>5379.2677078481811</v>
      </c>
      <c r="CR52" s="109">
        <f t="shared" si="110"/>
        <v>9090.9624262634279</v>
      </c>
      <c r="CS52" s="241">
        <f t="shared" si="84"/>
        <v>1091.9230047222406</v>
      </c>
      <c r="CT52" s="241">
        <f t="shared" si="78"/>
        <v>9900</v>
      </c>
      <c r="CU52" s="235" t="s">
        <v>386</v>
      </c>
      <c r="CW52" s="1"/>
      <c r="CX52" s="1"/>
      <c r="CY52" s="128">
        <f t="shared" si="74"/>
        <v>50</v>
      </c>
      <c r="CZ52" s="74">
        <f t="shared" si="111"/>
        <v>52123.102476978085</v>
      </c>
      <c r="DA52" s="74">
        <f t="shared" si="75"/>
        <v>52123.102476978085</v>
      </c>
      <c r="DB52" s="74">
        <f t="shared" si="112"/>
        <v>24056.816527836025</v>
      </c>
      <c r="DC52" s="109">
        <f t="shared" si="113"/>
        <v>40656.019932042887</v>
      </c>
      <c r="DD52" s="241">
        <f t="shared" si="114"/>
        <v>727.9486698148271</v>
      </c>
      <c r="DE52" s="241">
        <f t="shared" si="79"/>
        <v>264000</v>
      </c>
      <c r="DF52" s="235" t="s">
        <v>386</v>
      </c>
    </row>
    <row r="53" spans="1:110">
      <c r="A53" s="74">
        <f>天赋属性点!BH53</f>
        <v>51</v>
      </c>
      <c r="B53" s="74">
        <f>D53*职业设计!J$68/职业设计!J$84</f>
        <v>1994.7090737386718</v>
      </c>
      <c r="C53" s="74">
        <f>B53*职业设计!D$13/职业设计!B$13</f>
        <v>1994.7090737386718</v>
      </c>
      <c r="D53" s="74">
        <f>天赋属性点!BI53</f>
        <v>1196.8254442432026</v>
      </c>
      <c r="E53" s="74">
        <f>D53*职业设计!F$13/职业设计!H$13</f>
        <v>1196.8254442432026</v>
      </c>
      <c r="F53" s="74">
        <f>D53*职业设计!J$100/职业设计!J$84</f>
        <v>771.55161358095927</v>
      </c>
      <c r="G53" s="97">
        <f>天赋属性点!BP53</f>
        <v>0.48856699885087479</v>
      </c>
      <c r="H53" s="60"/>
      <c r="I53" s="74">
        <f t="shared" si="43"/>
        <v>51</v>
      </c>
      <c r="J53" s="74">
        <f t="shared" si="44"/>
        <v>2203.289982458004</v>
      </c>
      <c r="K53" s="74">
        <f t="shared" si="45"/>
        <v>2203.289982458004</v>
      </c>
      <c r="L53" s="74">
        <f t="shared" si="46"/>
        <v>1321.9739894748018</v>
      </c>
      <c r="M53" s="74">
        <f t="shared" si="47"/>
        <v>1321.9739894748018</v>
      </c>
      <c r="N53" s="74">
        <f t="shared" si="48"/>
        <v>941.34577374043442</v>
      </c>
      <c r="O53" s="60"/>
      <c r="P53" s="60"/>
      <c r="Q53" s="60"/>
      <c r="S53" s="128">
        <f t="shared" si="10"/>
        <v>51</v>
      </c>
      <c r="T53" s="74">
        <f>J53*(Q$6/P$9)^(1/2)</f>
        <v>2203.289982458004</v>
      </c>
      <c r="U53" s="74">
        <f t="shared" ref="U53" si="119">T53</f>
        <v>2203.289982458004</v>
      </c>
      <c r="V53" s="74">
        <f>L53*(Q$6/P$9)^(1/2)</f>
        <v>1321.9739894748018</v>
      </c>
      <c r="W53" s="74">
        <f t="shared" ref="W53" si="120">V53</f>
        <v>1321.9739894748018</v>
      </c>
      <c r="X53" s="74">
        <f>N53*(1-Q$12)*P$9/Q$6</f>
        <v>753.07661899234756</v>
      </c>
      <c r="AA53" s="128">
        <f t="shared" si="13"/>
        <v>51</v>
      </c>
      <c r="AB53" s="85">
        <f t="shared" si="52"/>
        <v>2864.2769771954054</v>
      </c>
      <c r="AC53" s="74">
        <f t="shared" si="53"/>
        <v>2864.2769771954054</v>
      </c>
      <c r="AD53" s="74">
        <f t="shared" si="54"/>
        <v>1016.9030688267706</v>
      </c>
      <c r="AE53" s="74">
        <f t="shared" si="55"/>
        <v>1016.9030688267706</v>
      </c>
      <c r="AF53" s="74">
        <f t="shared" si="56"/>
        <v>753.07661899234756</v>
      </c>
      <c r="AI53" s="128">
        <f t="shared" si="14"/>
        <v>51</v>
      </c>
      <c r="AJ53" s="74">
        <f t="shared" si="57"/>
        <v>1932.4131479736361</v>
      </c>
      <c r="AK53" s="74">
        <f t="shared" si="58"/>
        <v>1932.4131479736361</v>
      </c>
      <c r="AL53" s="74">
        <f t="shared" si="59"/>
        <v>1159.447888784181</v>
      </c>
      <c r="AM53" s="74">
        <f t="shared" si="60"/>
        <v>1159.447888784181</v>
      </c>
      <c r="AN53" s="85">
        <f t="shared" si="61"/>
        <v>978.99960469005191</v>
      </c>
      <c r="AQ53" s="128">
        <f t="shared" si="15"/>
        <v>51</v>
      </c>
      <c r="AR53" s="74">
        <f t="shared" si="92"/>
        <v>2203.289982458004</v>
      </c>
      <c r="AS53" s="74">
        <f t="shared" si="93"/>
        <v>2203.289982458004</v>
      </c>
      <c r="AT53" s="85">
        <f t="shared" si="94"/>
        <v>1718.5661863172425</v>
      </c>
      <c r="AU53" s="74">
        <f t="shared" si="95"/>
        <v>1016.9030688267706</v>
      </c>
      <c r="AV53" s="74">
        <f t="shared" si="96"/>
        <v>753.07661899234756</v>
      </c>
      <c r="AY53" s="128">
        <f t="shared" si="20"/>
        <v>51</v>
      </c>
      <c r="AZ53" s="74">
        <f t="shared" si="63"/>
        <v>2203.289982458004</v>
      </c>
      <c r="BA53" s="74">
        <f t="shared" si="64"/>
        <v>2203.289982458004</v>
      </c>
      <c r="BB53" s="74">
        <f t="shared" si="65"/>
        <v>1016.9030688267706</v>
      </c>
      <c r="BC53" s="85">
        <f t="shared" si="66"/>
        <v>1718.5661863172425</v>
      </c>
      <c r="BD53" s="74">
        <f t="shared" si="67"/>
        <v>753.07661899234756</v>
      </c>
      <c r="BE53" s="71"/>
      <c r="BG53" s="128">
        <f t="shared" si="68"/>
        <v>51</v>
      </c>
      <c r="BH53" s="74">
        <f t="shared" si="97"/>
        <v>2864.2769771954054</v>
      </c>
      <c r="BI53" s="74">
        <f t="shared" si="98"/>
        <v>2864.2769771954054</v>
      </c>
      <c r="BJ53" s="74">
        <f t="shared" si="99"/>
        <v>1016.9030688267706</v>
      </c>
      <c r="BK53" s="109">
        <f t="shared" si="100"/>
        <v>1016.9030688267706</v>
      </c>
      <c r="BL53" s="241">
        <f t="shared" si="101"/>
        <v>753.07661899234756</v>
      </c>
      <c r="BM53" s="241">
        <f>升级经验!G66</f>
        <v>180</v>
      </c>
      <c r="BN53" s="235" t="s">
        <v>845</v>
      </c>
      <c r="BR53" s="128">
        <f t="shared" si="26"/>
        <v>51</v>
      </c>
      <c r="BS53" s="74">
        <f t="shared" si="102"/>
        <v>4961.0732514522442</v>
      </c>
      <c r="BT53" s="74">
        <f t="shared" si="69"/>
        <v>4961.0732514522442</v>
      </c>
      <c r="BU53" s="74">
        <f t="shared" si="103"/>
        <v>1761.3277815806775</v>
      </c>
      <c r="BV53" s="109">
        <f t="shared" si="104"/>
        <v>1761.3277815806775</v>
      </c>
      <c r="BW53" s="241">
        <f t="shared" si="82"/>
        <v>903.69194279081705</v>
      </c>
      <c r="BX53" s="241">
        <f t="shared" si="76"/>
        <v>1518.75</v>
      </c>
      <c r="BY53" s="235" t="s">
        <v>845</v>
      </c>
      <c r="CA53" s="1"/>
      <c r="CB53" s="1"/>
      <c r="CC53" s="128">
        <f t="shared" si="70"/>
        <v>51</v>
      </c>
      <c r="CD53" s="74">
        <f t="shared" si="105"/>
        <v>7844.1455567631692</v>
      </c>
      <c r="CE53" s="74">
        <f t="shared" si="71"/>
        <v>7844.1455567631692</v>
      </c>
      <c r="CF53" s="74">
        <f t="shared" si="106"/>
        <v>2784.9037479632539</v>
      </c>
      <c r="CG53" s="109">
        <f t="shared" si="107"/>
        <v>2784.9037479632539</v>
      </c>
      <c r="CH53" s="241">
        <f t="shared" si="83"/>
        <v>978.99960469005191</v>
      </c>
      <c r="CI53" s="241">
        <f t="shared" si="77"/>
        <v>2531.25</v>
      </c>
      <c r="CJ53" s="235" t="s">
        <v>845</v>
      </c>
      <c r="CL53" s="1"/>
      <c r="CM53" s="1"/>
      <c r="CN53" s="128">
        <f t="shared" si="72"/>
        <v>51</v>
      </c>
      <c r="CO53" s="74">
        <f t="shared" si="108"/>
        <v>15688.291113526338</v>
      </c>
      <c r="CP53" s="74">
        <f t="shared" si="73"/>
        <v>15688.291113526338</v>
      </c>
      <c r="CQ53" s="74">
        <f t="shared" si="109"/>
        <v>5569.8074959265077</v>
      </c>
      <c r="CR53" s="109">
        <f t="shared" si="110"/>
        <v>5569.8074959265077</v>
      </c>
      <c r="CS53" s="241">
        <f t="shared" si="84"/>
        <v>1129.6149284885214</v>
      </c>
      <c r="CT53" s="241">
        <f t="shared" si="78"/>
        <v>10125</v>
      </c>
      <c r="CU53" s="235" t="s">
        <v>845</v>
      </c>
      <c r="CW53" s="1"/>
      <c r="CX53" s="1"/>
      <c r="CY53" s="128">
        <f t="shared" si="74"/>
        <v>51</v>
      </c>
      <c r="CZ53" s="74">
        <f t="shared" si="111"/>
        <v>70160.170761301517</v>
      </c>
      <c r="DA53" s="74">
        <f t="shared" si="75"/>
        <v>70160.170761301517</v>
      </c>
      <c r="DB53" s="74">
        <f t="shared" si="112"/>
        <v>24908.936364959107</v>
      </c>
      <c r="DC53" s="109">
        <f t="shared" si="113"/>
        <v>24908.936364959107</v>
      </c>
      <c r="DD53" s="241">
        <f t="shared" si="114"/>
        <v>753.07661899234756</v>
      </c>
      <c r="DE53" s="241">
        <f t="shared" si="79"/>
        <v>270000</v>
      </c>
      <c r="DF53" s="235" t="s">
        <v>845</v>
      </c>
    </row>
    <row r="54" spans="1:110">
      <c r="A54" s="74">
        <f>天赋属性点!BH54</f>
        <v>52</v>
      </c>
      <c r="B54" s="74">
        <f>D54*职业设计!J$68/职业设计!J$84</f>
        <v>2066.6714361408431</v>
      </c>
      <c r="C54" s="74">
        <f>B54*职业设计!D$13/职业设计!B$13</f>
        <v>2066.6714361408431</v>
      </c>
      <c r="D54" s="74">
        <f>天赋属性点!BI54</f>
        <v>1240.0028616845052</v>
      </c>
      <c r="E54" s="74">
        <f>D54*职业设计!F$13/职业设计!H$13</f>
        <v>1240.0028616845052</v>
      </c>
      <c r="F54" s="74">
        <f>D54*职业设计!J$100/职业设计!J$84</f>
        <v>799.38658839481866</v>
      </c>
      <c r="G54" s="97">
        <f>天赋属性点!BP54</f>
        <v>0.483240338386076</v>
      </c>
      <c r="H54" s="60"/>
      <c r="I54" s="74">
        <f t="shared" si="43"/>
        <v>52</v>
      </c>
      <c r="J54" s="74">
        <f t="shared" si="44"/>
        <v>2280.7323311606337</v>
      </c>
      <c r="K54" s="74">
        <f t="shared" si="45"/>
        <v>2280.7323311606337</v>
      </c>
      <c r="L54" s="74">
        <f t="shared" si="46"/>
        <v>1368.4393986963794</v>
      </c>
      <c r="M54" s="74">
        <f t="shared" si="47"/>
        <v>1368.4393986963794</v>
      </c>
      <c r="N54" s="74">
        <f t="shared" si="48"/>
        <v>973.55977512047025</v>
      </c>
      <c r="O54" s="60"/>
      <c r="P54" s="60"/>
      <c r="Q54" s="60"/>
      <c r="S54" s="128">
        <f t="shared" si="10"/>
        <v>52</v>
      </c>
      <c r="T54" s="74">
        <f t="shared" ref="T54:T82" si="121">J54*(Q$6/P$9)^(1/2)</f>
        <v>2280.7323311606337</v>
      </c>
      <c r="U54" s="74">
        <f t="shared" ref="U54:U82" si="122">T54</f>
        <v>2280.7323311606337</v>
      </c>
      <c r="V54" s="74">
        <f t="shared" ref="V54:V82" si="123">L54*(Q$6/P$9)^(1/2)</f>
        <v>1368.4393986963794</v>
      </c>
      <c r="W54" s="74">
        <f t="shared" ref="W54:W82" si="124">V54</f>
        <v>1368.4393986963794</v>
      </c>
      <c r="X54" s="74">
        <f t="shared" ref="X54:X82" si="125">N54*(1-Q$12)*P$9/Q$6</f>
        <v>778.84782009637627</v>
      </c>
      <c r="AA54" s="128">
        <f t="shared" si="13"/>
        <v>52</v>
      </c>
      <c r="AB54" s="85">
        <f t="shared" si="52"/>
        <v>2964.952030508824</v>
      </c>
      <c r="AC54" s="74">
        <f t="shared" si="53"/>
        <v>2964.952030508824</v>
      </c>
      <c r="AD54" s="74">
        <f t="shared" si="54"/>
        <v>1052.6456913049071</v>
      </c>
      <c r="AE54" s="74">
        <f t="shared" si="55"/>
        <v>1052.6456913049071</v>
      </c>
      <c r="AF54" s="74">
        <f t="shared" si="56"/>
        <v>778.84782009637627</v>
      </c>
      <c r="AI54" s="128">
        <f t="shared" si="14"/>
        <v>52</v>
      </c>
      <c r="AJ54" s="74">
        <f t="shared" si="57"/>
        <v>2000.3345809372488</v>
      </c>
      <c r="AK54" s="74">
        <f t="shared" si="58"/>
        <v>2000.3345809372488</v>
      </c>
      <c r="AL54" s="74">
        <f t="shared" si="59"/>
        <v>1200.2007485623485</v>
      </c>
      <c r="AM54" s="74">
        <f t="shared" si="60"/>
        <v>1200.2007485623485</v>
      </c>
      <c r="AN54" s="85">
        <f t="shared" si="61"/>
        <v>1012.5021661252891</v>
      </c>
      <c r="AQ54" s="128">
        <f t="shared" si="15"/>
        <v>52</v>
      </c>
      <c r="AR54" s="74">
        <f t="shared" si="92"/>
        <v>2280.7323311606337</v>
      </c>
      <c r="AS54" s="74">
        <f t="shared" si="93"/>
        <v>2280.7323311606337</v>
      </c>
      <c r="AT54" s="85">
        <f t="shared" si="94"/>
        <v>1778.9712183052932</v>
      </c>
      <c r="AU54" s="74">
        <f t="shared" si="95"/>
        <v>1052.6456913049071</v>
      </c>
      <c r="AV54" s="74">
        <f t="shared" si="96"/>
        <v>778.84782009637627</v>
      </c>
      <c r="AY54" s="128">
        <f t="shared" si="20"/>
        <v>52</v>
      </c>
      <c r="AZ54" s="74">
        <f t="shared" si="63"/>
        <v>2280.7323311606337</v>
      </c>
      <c r="BA54" s="74">
        <f t="shared" si="64"/>
        <v>2280.7323311606337</v>
      </c>
      <c r="BB54" s="74">
        <f t="shared" si="65"/>
        <v>1052.6456913049071</v>
      </c>
      <c r="BC54" s="85">
        <f t="shared" si="66"/>
        <v>1778.9712183052932</v>
      </c>
      <c r="BD54" s="74">
        <f t="shared" si="67"/>
        <v>778.84782009637627</v>
      </c>
      <c r="BE54" s="71"/>
      <c r="BG54" s="128">
        <f t="shared" si="68"/>
        <v>52</v>
      </c>
      <c r="BH54" s="74">
        <f t="shared" si="97"/>
        <v>2280.7323311606337</v>
      </c>
      <c r="BI54" s="74">
        <f t="shared" si="98"/>
        <v>2280.7323311606337</v>
      </c>
      <c r="BJ54" s="74">
        <f t="shared" si="99"/>
        <v>1368.4393986963794</v>
      </c>
      <c r="BK54" s="109">
        <f t="shared" si="100"/>
        <v>1368.4393986963794</v>
      </c>
      <c r="BL54" s="241">
        <f t="shared" si="101"/>
        <v>778.84782009637627</v>
      </c>
      <c r="BM54" s="241">
        <f>升级经验!G67</f>
        <v>184</v>
      </c>
      <c r="BN54" s="235" t="s">
        <v>715</v>
      </c>
      <c r="BR54" s="128">
        <f t="shared" si="26"/>
        <v>52</v>
      </c>
      <c r="BS54" s="74">
        <f t="shared" si="102"/>
        <v>3950.3442760352236</v>
      </c>
      <c r="BT54" s="74">
        <f t="shared" si="69"/>
        <v>3950.3442760352236</v>
      </c>
      <c r="BU54" s="74">
        <f t="shared" si="103"/>
        <v>2370.2065656211325</v>
      </c>
      <c r="BV54" s="109">
        <f t="shared" si="104"/>
        <v>2370.2065656211325</v>
      </c>
      <c r="BW54" s="241">
        <f t="shared" si="82"/>
        <v>934.61738411565148</v>
      </c>
      <c r="BX54" s="241">
        <f t="shared" ref="BX54:BX82" si="126">$BM54*BQ$10/$P$9*BQ$14*3</f>
        <v>1552.5</v>
      </c>
      <c r="BY54" s="235" t="s">
        <v>715</v>
      </c>
      <c r="CA54" s="1"/>
      <c r="CB54" s="1"/>
      <c r="CC54" s="128">
        <f t="shared" si="70"/>
        <v>52</v>
      </c>
      <c r="CD54" s="74">
        <f t="shared" si="105"/>
        <v>6246.0427270401087</v>
      </c>
      <c r="CE54" s="74">
        <f t="shared" si="71"/>
        <v>6246.0427270401087</v>
      </c>
      <c r="CF54" s="74">
        <f t="shared" si="106"/>
        <v>3747.6256362240629</v>
      </c>
      <c r="CG54" s="109">
        <f t="shared" si="107"/>
        <v>3747.6256362240629</v>
      </c>
      <c r="CH54" s="241">
        <f t="shared" si="83"/>
        <v>1012.5021661252891</v>
      </c>
      <c r="CI54" s="241">
        <f t="shared" ref="CI54:CI82" si="127">$BM54*CB$10/$P$9*CB$14*5</f>
        <v>2587.5</v>
      </c>
      <c r="CJ54" s="235" t="s">
        <v>715</v>
      </c>
      <c r="CL54" s="1"/>
      <c r="CM54" s="1"/>
      <c r="CN54" s="128">
        <f t="shared" si="72"/>
        <v>52</v>
      </c>
      <c r="CO54" s="74">
        <f t="shared" si="108"/>
        <v>12492.085454080217</v>
      </c>
      <c r="CP54" s="74">
        <f t="shared" si="73"/>
        <v>12492.085454080217</v>
      </c>
      <c r="CQ54" s="74">
        <f t="shared" si="109"/>
        <v>7495.2512724481257</v>
      </c>
      <c r="CR54" s="109">
        <f t="shared" si="110"/>
        <v>7495.2512724481257</v>
      </c>
      <c r="CS54" s="241">
        <f t="shared" si="84"/>
        <v>1168.2717301445643</v>
      </c>
      <c r="CT54" s="241">
        <f t="shared" ref="CT54:CT82" si="128">$BM54*CM$10/$P$9*CM$14*5</f>
        <v>10350</v>
      </c>
      <c r="CU54" s="235" t="s">
        <v>715</v>
      </c>
      <c r="CW54" s="1"/>
      <c r="CX54" s="1"/>
      <c r="CY54" s="128">
        <f t="shared" si="74"/>
        <v>52</v>
      </c>
      <c r="CZ54" s="74">
        <f t="shared" si="111"/>
        <v>55866.304512119386</v>
      </c>
      <c r="DA54" s="74">
        <f t="shared" si="75"/>
        <v>55866.304512119386</v>
      </c>
      <c r="DB54" s="74">
        <f t="shared" si="112"/>
        <v>33519.78270727161</v>
      </c>
      <c r="DC54" s="109">
        <f t="shared" si="113"/>
        <v>33519.78270727161</v>
      </c>
      <c r="DD54" s="241">
        <f t="shared" si="114"/>
        <v>778.84782009637627</v>
      </c>
      <c r="DE54" s="241">
        <f t="shared" ref="DE54:DE82" si="129">$BM54*CX$8/$P$9*CX$12*CX$4</f>
        <v>276000</v>
      </c>
      <c r="DF54" s="235" t="s">
        <v>715</v>
      </c>
    </row>
    <row r="55" spans="1:110">
      <c r="A55" s="74">
        <f>天赋属性点!BH55</f>
        <v>53</v>
      </c>
      <c r="B55" s="74">
        <f>D55*职业设计!J$68/职业设计!J$84</f>
        <v>2138.6337985430141</v>
      </c>
      <c r="C55" s="74">
        <f>B55*职业设计!D$13/职业设计!B$13</f>
        <v>2138.6337985430141</v>
      </c>
      <c r="D55" s="74">
        <f>天赋属性点!BI55</f>
        <v>1283.1802791258078</v>
      </c>
      <c r="E55" s="74">
        <f>D55*职业设计!F$13/职业设计!H$13</f>
        <v>1283.1802791258078</v>
      </c>
      <c r="F55" s="74">
        <f>D55*职业设计!J$100/职业设计!J$84</f>
        <v>827.22156320867816</v>
      </c>
      <c r="G55" s="97">
        <f>天赋属性点!BP55</f>
        <v>0.47827214889561831</v>
      </c>
      <c r="H55" s="60"/>
      <c r="I55" s="74">
        <f t="shared" si="43"/>
        <v>53</v>
      </c>
      <c r="J55" s="74">
        <f t="shared" si="44"/>
        <v>2358.1695365073874</v>
      </c>
      <c r="K55" s="74">
        <f t="shared" si="45"/>
        <v>2358.1695365073874</v>
      </c>
      <c r="L55" s="74">
        <f t="shared" si="46"/>
        <v>1414.901721904432</v>
      </c>
      <c r="M55" s="74">
        <f t="shared" si="47"/>
        <v>1414.901721904432</v>
      </c>
      <c r="N55" s="74">
        <f t="shared" si="48"/>
        <v>1005.7708491016608</v>
      </c>
      <c r="O55" s="60"/>
      <c r="P55" s="60"/>
      <c r="Q55" s="60"/>
      <c r="S55" s="128">
        <f t="shared" si="10"/>
        <v>53</v>
      </c>
      <c r="T55" s="74">
        <f t="shared" si="121"/>
        <v>2358.1695365073874</v>
      </c>
      <c r="U55" s="74">
        <f t="shared" si="122"/>
        <v>2358.1695365073874</v>
      </c>
      <c r="V55" s="74">
        <f t="shared" si="123"/>
        <v>1414.901721904432</v>
      </c>
      <c r="W55" s="74">
        <f t="shared" si="124"/>
        <v>1414.901721904432</v>
      </c>
      <c r="X55" s="74">
        <f t="shared" si="125"/>
        <v>804.61667928132874</v>
      </c>
      <c r="AA55" s="128">
        <f t="shared" si="13"/>
        <v>53</v>
      </c>
      <c r="AB55" s="85">
        <f t="shared" si="52"/>
        <v>3065.6203974596037</v>
      </c>
      <c r="AC55" s="74">
        <f t="shared" si="53"/>
        <v>3065.6203974596037</v>
      </c>
      <c r="AD55" s="74">
        <f t="shared" si="54"/>
        <v>1088.3859399264861</v>
      </c>
      <c r="AE55" s="74">
        <f t="shared" si="55"/>
        <v>1088.3859399264861</v>
      </c>
      <c r="AF55" s="74">
        <f t="shared" si="56"/>
        <v>804.61667928132874</v>
      </c>
      <c r="AI55" s="128">
        <f t="shared" si="14"/>
        <v>53</v>
      </c>
      <c r="AJ55" s="74">
        <f t="shared" si="57"/>
        <v>2068.2515028793441</v>
      </c>
      <c r="AK55" s="74">
        <f t="shared" si="58"/>
        <v>2068.2515028793441</v>
      </c>
      <c r="AL55" s="74">
        <f t="shared" si="59"/>
        <v>1240.9509017276062</v>
      </c>
      <c r="AM55" s="74">
        <f t="shared" si="60"/>
        <v>1240.9509017276062</v>
      </c>
      <c r="AN55" s="85">
        <f t="shared" si="61"/>
        <v>1046.0016830657273</v>
      </c>
      <c r="AQ55" s="128">
        <f t="shared" si="15"/>
        <v>53</v>
      </c>
      <c r="AR55" s="74">
        <f t="shared" si="92"/>
        <v>2358.1695365073874</v>
      </c>
      <c r="AS55" s="74">
        <f t="shared" si="93"/>
        <v>2358.1695365073874</v>
      </c>
      <c r="AT55" s="85">
        <f t="shared" si="94"/>
        <v>1839.3722384757616</v>
      </c>
      <c r="AU55" s="74">
        <f t="shared" si="95"/>
        <v>1088.3859399264861</v>
      </c>
      <c r="AV55" s="74">
        <f t="shared" si="96"/>
        <v>804.61667928132874</v>
      </c>
      <c r="AY55" s="128">
        <f t="shared" si="20"/>
        <v>53</v>
      </c>
      <c r="AZ55" s="74">
        <f t="shared" si="63"/>
        <v>2358.1695365073874</v>
      </c>
      <c r="BA55" s="74">
        <f t="shared" si="64"/>
        <v>2358.1695365073874</v>
      </c>
      <c r="BB55" s="74">
        <f t="shared" si="65"/>
        <v>1088.3859399264861</v>
      </c>
      <c r="BC55" s="85">
        <f t="shared" si="66"/>
        <v>1839.3722384757616</v>
      </c>
      <c r="BD55" s="74">
        <f t="shared" si="67"/>
        <v>804.61667928132874</v>
      </c>
      <c r="BE55" s="71"/>
      <c r="BG55" s="128">
        <f t="shared" si="68"/>
        <v>53</v>
      </c>
      <c r="BH55" s="74">
        <f t="shared" si="97"/>
        <v>3065.6203974596037</v>
      </c>
      <c r="BI55" s="74">
        <f t="shared" si="98"/>
        <v>3065.6203974596037</v>
      </c>
      <c r="BJ55" s="74">
        <f t="shared" si="99"/>
        <v>1088.3859399264861</v>
      </c>
      <c r="BK55" s="109">
        <f t="shared" si="100"/>
        <v>1088.3859399264861</v>
      </c>
      <c r="BL55" s="241">
        <f t="shared" si="101"/>
        <v>804.61667928132874</v>
      </c>
      <c r="BM55" s="241">
        <f>升级经验!G68</f>
        <v>188</v>
      </c>
      <c r="BN55" s="235" t="s">
        <v>845</v>
      </c>
      <c r="BR55" s="128">
        <f t="shared" si="26"/>
        <v>53</v>
      </c>
      <c r="BS55" s="74">
        <f t="shared" si="102"/>
        <v>5309.810285119529</v>
      </c>
      <c r="BT55" s="74">
        <f t="shared" si="69"/>
        <v>5309.810285119529</v>
      </c>
      <c r="BU55" s="74">
        <f t="shared" si="103"/>
        <v>1885.1397461962817</v>
      </c>
      <c r="BV55" s="109">
        <f t="shared" si="104"/>
        <v>1885.1397461962817</v>
      </c>
      <c r="BW55" s="241">
        <f t="shared" si="82"/>
        <v>965.54001513759442</v>
      </c>
      <c r="BX55" s="241">
        <f t="shared" si="126"/>
        <v>1586.25</v>
      </c>
      <c r="BY55" s="235" t="s">
        <v>845</v>
      </c>
      <c r="CA55" s="1"/>
      <c r="CB55" s="1"/>
      <c r="CC55" s="128">
        <f t="shared" si="70"/>
        <v>53</v>
      </c>
      <c r="CD55" s="74">
        <f t="shared" si="105"/>
        <v>8395.5472221828895</v>
      </c>
      <c r="CE55" s="74">
        <f t="shared" si="71"/>
        <v>8395.5472221828895</v>
      </c>
      <c r="CF55" s="74">
        <f t="shared" si="106"/>
        <v>2980.6676528459952</v>
      </c>
      <c r="CG55" s="109">
        <f t="shared" si="107"/>
        <v>2980.6676528459952</v>
      </c>
      <c r="CH55" s="241">
        <f t="shared" si="83"/>
        <v>1046.0016830657273</v>
      </c>
      <c r="CI55" s="241">
        <f t="shared" si="127"/>
        <v>2643.75</v>
      </c>
      <c r="CJ55" s="235" t="s">
        <v>845</v>
      </c>
      <c r="CL55" s="1"/>
      <c r="CM55" s="1"/>
      <c r="CN55" s="128">
        <f t="shared" si="72"/>
        <v>53</v>
      </c>
      <c r="CO55" s="74">
        <f t="shared" si="108"/>
        <v>16791.094444365779</v>
      </c>
      <c r="CP55" s="74">
        <f t="shared" si="73"/>
        <v>16791.094444365779</v>
      </c>
      <c r="CQ55" s="74">
        <f t="shared" si="109"/>
        <v>5961.3353056919905</v>
      </c>
      <c r="CR55" s="109">
        <f t="shared" si="110"/>
        <v>5961.3353056919905</v>
      </c>
      <c r="CS55" s="241">
        <f t="shared" si="84"/>
        <v>1206.9250189219931</v>
      </c>
      <c r="CT55" s="241">
        <f t="shared" si="128"/>
        <v>10575</v>
      </c>
      <c r="CU55" s="235" t="s">
        <v>845</v>
      </c>
      <c r="CW55" s="1"/>
      <c r="CX55" s="1"/>
      <c r="CY55" s="128">
        <f t="shared" si="74"/>
        <v>53</v>
      </c>
      <c r="CZ55" s="74">
        <f t="shared" si="111"/>
        <v>75092.05718844189</v>
      </c>
      <c r="DA55" s="74">
        <f t="shared" si="75"/>
        <v>75092.05718844189</v>
      </c>
      <c r="DB55" s="74">
        <f t="shared" si="112"/>
        <v>26659.901960393559</v>
      </c>
      <c r="DC55" s="109">
        <f t="shared" si="113"/>
        <v>26659.901960393559</v>
      </c>
      <c r="DD55" s="241">
        <f t="shared" si="114"/>
        <v>804.61667928132874</v>
      </c>
      <c r="DE55" s="241">
        <f t="shared" si="129"/>
        <v>282000</v>
      </c>
      <c r="DF55" s="235" t="s">
        <v>845</v>
      </c>
    </row>
    <row r="56" spans="1:110">
      <c r="A56" s="74">
        <f>天赋属性点!BH56</f>
        <v>54</v>
      </c>
      <c r="B56" s="74">
        <f>D56*职业设计!J$68/职业设计!J$84</f>
        <v>2212.7410287783055</v>
      </c>
      <c r="C56" s="74">
        <f>B56*职业设计!D$13/职业设计!B$13</f>
        <v>2212.7410287783055</v>
      </c>
      <c r="D56" s="74">
        <f>天赋属性点!BI56</f>
        <v>1327.6446172669828</v>
      </c>
      <c r="E56" s="74">
        <f>D56*职业设计!F$13/职业设计!H$13</f>
        <v>1327.6446172669828</v>
      </c>
      <c r="F56" s="74">
        <f>D56*职业设计!J$100/职业设计!J$84</f>
        <v>855.88617090451987</v>
      </c>
      <c r="G56" s="97">
        <f>天赋属性点!BP56</f>
        <v>0.473168322596007</v>
      </c>
      <c r="H56" s="60"/>
      <c r="I56" s="74">
        <f t="shared" si="43"/>
        <v>54</v>
      </c>
      <c r="J56" s="74">
        <f t="shared" si="44"/>
        <v>2437.7753515665645</v>
      </c>
      <c r="K56" s="74">
        <f t="shared" si="45"/>
        <v>2437.7753515665645</v>
      </c>
      <c r="L56" s="74">
        <f t="shared" si="46"/>
        <v>1462.6652109399381</v>
      </c>
      <c r="M56" s="74">
        <f t="shared" si="47"/>
        <v>1462.6652109399381</v>
      </c>
      <c r="N56" s="74">
        <f t="shared" si="48"/>
        <v>1038.8245274494745</v>
      </c>
      <c r="O56" s="60"/>
      <c r="P56" s="60"/>
      <c r="Q56" s="60"/>
      <c r="S56" s="128">
        <f t="shared" si="10"/>
        <v>54</v>
      </c>
      <c r="T56" s="74">
        <f t="shared" si="121"/>
        <v>2437.7753515665645</v>
      </c>
      <c r="U56" s="74">
        <f t="shared" si="122"/>
        <v>2437.7753515665645</v>
      </c>
      <c r="V56" s="74">
        <f t="shared" si="123"/>
        <v>1462.6652109399381</v>
      </c>
      <c r="W56" s="74">
        <f t="shared" si="124"/>
        <v>1462.6652109399381</v>
      </c>
      <c r="X56" s="74">
        <f t="shared" si="125"/>
        <v>831.05962195957966</v>
      </c>
      <c r="AA56" s="128">
        <f t="shared" si="13"/>
        <v>54</v>
      </c>
      <c r="AB56" s="85">
        <f t="shared" si="52"/>
        <v>3169.1079570365341</v>
      </c>
      <c r="AC56" s="74">
        <f t="shared" si="53"/>
        <v>3169.1079570365341</v>
      </c>
      <c r="AD56" s="74">
        <f t="shared" si="54"/>
        <v>1125.127085338414</v>
      </c>
      <c r="AE56" s="74">
        <f t="shared" si="55"/>
        <v>1125.127085338414</v>
      </c>
      <c r="AF56" s="74">
        <f t="shared" si="56"/>
        <v>831.05962195957966</v>
      </c>
      <c r="AI56" s="128">
        <f t="shared" si="14"/>
        <v>54</v>
      </c>
      <c r="AJ56" s="74">
        <f t="shared" si="57"/>
        <v>2138.0704213604677</v>
      </c>
      <c r="AK56" s="74">
        <f t="shared" si="58"/>
        <v>2138.0704213604677</v>
      </c>
      <c r="AL56" s="74">
        <f t="shared" si="59"/>
        <v>1282.8422528162801</v>
      </c>
      <c r="AM56" s="74">
        <f t="shared" si="60"/>
        <v>1282.8422528162801</v>
      </c>
      <c r="AN56" s="85">
        <f t="shared" si="61"/>
        <v>1080.3775085474535</v>
      </c>
      <c r="AQ56" s="128">
        <f t="shared" si="15"/>
        <v>54</v>
      </c>
      <c r="AR56" s="74">
        <f t="shared" si="92"/>
        <v>2437.7753515665645</v>
      </c>
      <c r="AS56" s="74">
        <f t="shared" si="93"/>
        <v>2437.7753515665645</v>
      </c>
      <c r="AT56" s="85">
        <f t="shared" si="94"/>
        <v>1901.4647742219197</v>
      </c>
      <c r="AU56" s="74">
        <f t="shared" si="95"/>
        <v>1125.127085338414</v>
      </c>
      <c r="AV56" s="74">
        <f t="shared" si="96"/>
        <v>831.05962195957966</v>
      </c>
      <c r="AY56" s="128">
        <f t="shared" si="20"/>
        <v>54</v>
      </c>
      <c r="AZ56" s="74">
        <f t="shared" si="63"/>
        <v>2437.7753515665645</v>
      </c>
      <c r="BA56" s="74">
        <f t="shared" si="64"/>
        <v>2437.7753515665645</v>
      </c>
      <c r="BB56" s="74">
        <f t="shared" si="65"/>
        <v>1125.127085338414</v>
      </c>
      <c r="BC56" s="85">
        <f t="shared" si="66"/>
        <v>1901.4647742219197</v>
      </c>
      <c r="BD56" s="74">
        <f t="shared" si="67"/>
        <v>831.05962195957966</v>
      </c>
      <c r="BE56" s="71"/>
      <c r="BG56" s="128">
        <f t="shared" si="68"/>
        <v>54</v>
      </c>
      <c r="BH56" s="74">
        <f t="shared" si="97"/>
        <v>3169.1079570365341</v>
      </c>
      <c r="BI56" s="74">
        <f t="shared" si="98"/>
        <v>3169.1079570365341</v>
      </c>
      <c r="BJ56" s="74">
        <f t="shared" si="99"/>
        <v>1125.127085338414</v>
      </c>
      <c r="BK56" s="109">
        <f t="shared" si="100"/>
        <v>1125.127085338414</v>
      </c>
      <c r="BL56" s="241">
        <f t="shared" si="101"/>
        <v>831.05962195957966</v>
      </c>
      <c r="BM56" s="241">
        <f>升级经验!G69</f>
        <v>192</v>
      </c>
      <c r="BN56" s="235" t="s">
        <v>845</v>
      </c>
      <c r="BR56" s="128">
        <f t="shared" si="26"/>
        <v>54</v>
      </c>
      <c r="BS56" s="74">
        <f t="shared" si="102"/>
        <v>5489.0559962580837</v>
      </c>
      <c r="BT56" s="74">
        <f t="shared" si="69"/>
        <v>5489.0559962580837</v>
      </c>
      <c r="BU56" s="74">
        <f t="shared" si="103"/>
        <v>1948.7772767780168</v>
      </c>
      <c r="BV56" s="109">
        <f t="shared" si="104"/>
        <v>1948.7772767780168</v>
      </c>
      <c r="BW56" s="241">
        <f t="shared" si="82"/>
        <v>997.27154635149554</v>
      </c>
      <c r="BX56" s="241">
        <f t="shared" si="126"/>
        <v>1620</v>
      </c>
      <c r="BY56" s="235" t="s">
        <v>845</v>
      </c>
      <c r="CA56" s="1"/>
      <c r="CB56" s="1"/>
      <c r="CC56" s="128">
        <f t="shared" si="70"/>
        <v>54</v>
      </c>
      <c r="CD56" s="74">
        <f t="shared" si="105"/>
        <v>8678.9595761901128</v>
      </c>
      <c r="CE56" s="74">
        <f t="shared" si="71"/>
        <v>8678.9595761901128</v>
      </c>
      <c r="CF56" s="74">
        <f t="shared" si="106"/>
        <v>3081.287423499447</v>
      </c>
      <c r="CG56" s="109">
        <f t="shared" si="107"/>
        <v>3081.287423499447</v>
      </c>
      <c r="CH56" s="241">
        <f t="shared" si="83"/>
        <v>1080.3775085474535</v>
      </c>
      <c r="CI56" s="241">
        <f t="shared" si="127"/>
        <v>2700</v>
      </c>
      <c r="CJ56" s="235" t="s">
        <v>845</v>
      </c>
      <c r="CL56" s="1"/>
      <c r="CM56" s="1"/>
      <c r="CN56" s="128">
        <f t="shared" si="72"/>
        <v>54</v>
      </c>
      <c r="CO56" s="74">
        <f t="shared" si="108"/>
        <v>17357.919152380226</v>
      </c>
      <c r="CP56" s="74">
        <f t="shared" si="73"/>
        <v>17357.919152380226</v>
      </c>
      <c r="CQ56" s="74">
        <f t="shared" si="109"/>
        <v>6162.5748469988939</v>
      </c>
      <c r="CR56" s="109">
        <f t="shared" si="110"/>
        <v>6162.5748469988939</v>
      </c>
      <c r="CS56" s="241">
        <f t="shared" si="84"/>
        <v>1246.5894329393695</v>
      </c>
      <c r="CT56" s="241">
        <f t="shared" si="128"/>
        <v>10800</v>
      </c>
      <c r="CU56" s="235" t="s">
        <v>845</v>
      </c>
      <c r="CW56" s="1"/>
      <c r="CX56" s="1"/>
      <c r="CY56" s="128">
        <f t="shared" si="74"/>
        <v>54</v>
      </c>
      <c r="CZ56" s="74">
        <f t="shared" si="111"/>
        <v>77626.974345335431</v>
      </c>
      <c r="DA56" s="74">
        <f t="shared" si="75"/>
        <v>77626.974345335431</v>
      </c>
      <c r="DB56" s="74">
        <f t="shared" si="112"/>
        <v>27559.872548639785</v>
      </c>
      <c r="DC56" s="109">
        <f t="shared" si="113"/>
        <v>27559.872548639785</v>
      </c>
      <c r="DD56" s="241">
        <f t="shared" si="114"/>
        <v>831.05962195957966</v>
      </c>
      <c r="DE56" s="241">
        <f t="shared" si="129"/>
        <v>288000</v>
      </c>
      <c r="DF56" s="235" t="s">
        <v>845</v>
      </c>
    </row>
    <row r="57" spans="1:110">
      <c r="A57" s="74">
        <f>天赋属性点!BH57</f>
        <v>55</v>
      </c>
      <c r="B57" s="74">
        <f>D57*职业设计!J$68/职业设计!J$84</f>
        <v>2286.8482590135973</v>
      </c>
      <c r="C57" s="74">
        <f>B57*职业设计!D$13/职业设计!B$13</f>
        <v>2286.8482590135973</v>
      </c>
      <c r="D57" s="74">
        <f>天赋属性点!BI57</f>
        <v>1372.1089554081577</v>
      </c>
      <c r="E57" s="74">
        <f>D57*职业设计!F$13/职业设计!H$13</f>
        <v>1372.1089554081577</v>
      </c>
      <c r="F57" s="74">
        <f>D57*职业设计!J$100/职业设计!J$84</f>
        <v>884.55077860036158</v>
      </c>
      <c r="G57" s="97">
        <f>天赋属性点!BP57</f>
        <v>0.46839528381513501</v>
      </c>
      <c r="H57" s="60"/>
      <c r="I57" s="74">
        <f t="shared" si="43"/>
        <v>55</v>
      </c>
      <c r="J57" s="74">
        <f t="shared" si="44"/>
        <v>2517.3760365221665</v>
      </c>
      <c r="K57" s="74">
        <f t="shared" si="45"/>
        <v>2517.3760365221665</v>
      </c>
      <c r="L57" s="74">
        <f t="shared" si="46"/>
        <v>1510.4256219132992</v>
      </c>
      <c r="M57" s="74">
        <f t="shared" si="47"/>
        <v>1510.4256219132992</v>
      </c>
      <c r="N57" s="74">
        <f t="shared" si="48"/>
        <v>1071.8752909146226</v>
      </c>
      <c r="O57" s="60"/>
      <c r="P57" s="60"/>
      <c r="Q57" s="60"/>
      <c r="S57" s="128">
        <f t="shared" si="10"/>
        <v>55</v>
      </c>
      <c r="T57" s="74">
        <f t="shared" si="121"/>
        <v>2517.3760365221665</v>
      </c>
      <c r="U57" s="74">
        <f t="shared" si="122"/>
        <v>2517.3760365221665</v>
      </c>
      <c r="V57" s="74">
        <f t="shared" si="123"/>
        <v>1510.4256219132992</v>
      </c>
      <c r="W57" s="74">
        <f t="shared" si="124"/>
        <v>1510.4256219132992</v>
      </c>
      <c r="X57" s="74">
        <f t="shared" si="125"/>
        <v>857.50023273169813</v>
      </c>
      <c r="AA57" s="128">
        <f t="shared" si="13"/>
        <v>55</v>
      </c>
      <c r="AB57" s="85">
        <f t="shared" si="52"/>
        <v>3272.5888474788167</v>
      </c>
      <c r="AC57" s="74">
        <f t="shared" si="53"/>
        <v>3272.5888474788167</v>
      </c>
      <c r="AD57" s="74">
        <f t="shared" si="54"/>
        <v>1161.8658630102302</v>
      </c>
      <c r="AE57" s="74">
        <f t="shared" si="55"/>
        <v>1161.8658630102302</v>
      </c>
      <c r="AF57" s="74">
        <f t="shared" si="56"/>
        <v>857.50023273169813</v>
      </c>
      <c r="AI57" s="128">
        <f t="shared" si="14"/>
        <v>55</v>
      </c>
      <c r="AJ57" s="74">
        <f t="shared" si="57"/>
        <v>2207.884840443111</v>
      </c>
      <c r="AK57" s="74">
        <f t="shared" si="58"/>
        <v>2207.884840443111</v>
      </c>
      <c r="AL57" s="74">
        <f t="shared" si="59"/>
        <v>1324.730904265866</v>
      </c>
      <c r="AM57" s="74">
        <f t="shared" si="60"/>
        <v>1324.730904265866</v>
      </c>
      <c r="AN57" s="85">
        <f t="shared" si="61"/>
        <v>1114.7503025512076</v>
      </c>
      <c r="AQ57" s="128">
        <f t="shared" si="15"/>
        <v>55</v>
      </c>
      <c r="AR57" s="74">
        <f t="shared" si="92"/>
        <v>2517.3760365221665</v>
      </c>
      <c r="AS57" s="74">
        <f t="shared" si="93"/>
        <v>2517.3760365221665</v>
      </c>
      <c r="AT57" s="85">
        <f t="shared" si="94"/>
        <v>1963.5533084872891</v>
      </c>
      <c r="AU57" s="74">
        <f t="shared" si="95"/>
        <v>1161.8658630102302</v>
      </c>
      <c r="AV57" s="74">
        <f t="shared" si="96"/>
        <v>857.50023273169813</v>
      </c>
      <c r="AY57" s="128">
        <f t="shared" si="20"/>
        <v>55</v>
      </c>
      <c r="AZ57" s="74">
        <f t="shared" si="63"/>
        <v>2517.3760365221665</v>
      </c>
      <c r="BA57" s="74">
        <f t="shared" si="64"/>
        <v>2517.3760365221665</v>
      </c>
      <c r="BB57" s="74">
        <f t="shared" si="65"/>
        <v>1161.8658630102302</v>
      </c>
      <c r="BC57" s="85">
        <f t="shared" si="66"/>
        <v>1963.5533084872891</v>
      </c>
      <c r="BD57" s="74">
        <f t="shared" si="67"/>
        <v>857.50023273169813</v>
      </c>
      <c r="BE57" s="71"/>
      <c r="BG57" s="128">
        <f t="shared" si="68"/>
        <v>55</v>
      </c>
      <c r="BH57" s="74">
        <f t="shared" si="97"/>
        <v>2517.3760365221665</v>
      </c>
      <c r="BI57" s="74">
        <f t="shared" si="98"/>
        <v>2517.3760365221665</v>
      </c>
      <c r="BJ57" s="74">
        <f t="shared" si="99"/>
        <v>1963.5533084872891</v>
      </c>
      <c r="BK57" s="109">
        <f t="shared" si="100"/>
        <v>1161.8658630102302</v>
      </c>
      <c r="BL57" s="241">
        <f t="shared" si="101"/>
        <v>857.50023273169813</v>
      </c>
      <c r="BM57" s="241">
        <f>升级经验!G70</f>
        <v>196</v>
      </c>
      <c r="BN57" s="235" t="s">
        <v>385</v>
      </c>
      <c r="BR57" s="128">
        <f t="shared" si="26"/>
        <v>55</v>
      </c>
      <c r="BS57" s="74">
        <f t="shared" si="102"/>
        <v>4360.2231970127577</v>
      </c>
      <c r="BT57" s="74">
        <f t="shared" si="69"/>
        <v>4360.2231970127577</v>
      </c>
      <c r="BU57" s="74">
        <f t="shared" si="103"/>
        <v>3400.9740936699495</v>
      </c>
      <c r="BV57" s="109">
        <f t="shared" si="104"/>
        <v>2012.4107063135798</v>
      </c>
      <c r="BW57" s="241">
        <f t="shared" si="82"/>
        <v>1029.0002792780376</v>
      </c>
      <c r="BX57" s="241">
        <f t="shared" si="126"/>
        <v>1653.75</v>
      </c>
      <c r="BY57" s="235" t="s">
        <v>385</v>
      </c>
      <c r="CA57" s="1"/>
      <c r="CB57" s="1"/>
      <c r="CC57" s="128">
        <f t="shared" si="70"/>
        <v>55</v>
      </c>
      <c r="CD57" s="74">
        <f t="shared" si="105"/>
        <v>6894.1182046306976</v>
      </c>
      <c r="CE57" s="74">
        <f t="shared" si="71"/>
        <v>6894.1182046306976</v>
      </c>
      <c r="CF57" s="74">
        <f t="shared" si="106"/>
        <v>5377.412199611942</v>
      </c>
      <c r="CG57" s="109">
        <f t="shared" si="107"/>
        <v>3181.9007098295515</v>
      </c>
      <c r="CH57" s="241">
        <f t="shared" si="83"/>
        <v>1114.7503025512076</v>
      </c>
      <c r="CI57" s="241">
        <f t="shared" si="127"/>
        <v>2756.25</v>
      </c>
      <c r="CJ57" s="235" t="s">
        <v>385</v>
      </c>
      <c r="CL57" s="1"/>
      <c r="CM57" s="1"/>
      <c r="CN57" s="128">
        <f t="shared" si="72"/>
        <v>55</v>
      </c>
      <c r="CO57" s="74">
        <f t="shared" si="108"/>
        <v>13788.236409261395</v>
      </c>
      <c r="CP57" s="74">
        <f t="shared" si="73"/>
        <v>13788.236409261395</v>
      </c>
      <c r="CQ57" s="74">
        <f t="shared" si="109"/>
        <v>10754.824399223884</v>
      </c>
      <c r="CR57" s="109">
        <f t="shared" si="110"/>
        <v>6363.801419659103</v>
      </c>
      <c r="CS57" s="241">
        <f t="shared" si="84"/>
        <v>1286.2503490975473</v>
      </c>
      <c r="CT57" s="241">
        <f t="shared" si="128"/>
        <v>11025</v>
      </c>
      <c r="CU57" s="235" t="s">
        <v>385</v>
      </c>
      <c r="CW57" s="1"/>
      <c r="CX57" s="1"/>
      <c r="CY57" s="128">
        <f t="shared" si="74"/>
        <v>55</v>
      </c>
      <c r="CZ57" s="74">
        <f t="shared" si="111"/>
        <v>61662.867801892178</v>
      </c>
      <c r="DA57" s="74">
        <f t="shared" si="75"/>
        <v>61662.867801892178</v>
      </c>
      <c r="DB57" s="74">
        <f t="shared" si="112"/>
        <v>48097.036885475878</v>
      </c>
      <c r="DC57" s="109">
        <f t="shared" si="113"/>
        <v>28459.785139334839</v>
      </c>
      <c r="DD57" s="241">
        <f t="shared" si="114"/>
        <v>857.50023273169813</v>
      </c>
      <c r="DE57" s="241">
        <f t="shared" si="129"/>
        <v>294000</v>
      </c>
      <c r="DF57" s="235" t="s">
        <v>385</v>
      </c>
    </row>
    <row r="58" spans="1:110">
      <c r="A58" s="74">
        <f>天赋属性点!BH58</f>
        <v>56</v>
      </c>
      <c r="B58" s="74">
        <f>D58*职业设计!J$68/职业设计!J$84</f>
        <v>2363.2042417931593</v>
      </c>
      <c r="C58" s="74">
        <f>B58*职业设计!D$13/职业设计!B$13</f>
        <v>2363.2042417931593</v>
      </c>
      <c r="D58" s="74">
        <f>天赋属性点!BI58</f>
        <v>1417.922545075895</v>
      </c>
      <c r="E58" s="74">
        <f>D58*职业设计!F$13/职业设计!H$13</f>
        <v>1417.922545075895</v>
      </c>
      <c r="F58" s="74">
        <f>D58*职业设计!J$100/职业设计!J$84</f>
        <v>914.08520168779046</v>
      </c>
      <c r="G58" s="97">
        <f>天赋属性点!BP58</f>
        <v>0.46348042981175186</v>
      </c>
      <c r="H58" s="60"/>
      <c r="I58" s="74">
        <f t="shared" si="43"/>
        <v>56</v>
      </c>
      <c r="J58" s="74">
        <f t="shared" si="44"/>
        <v>2599.2496090032037</v>
      </c>
      <c r="K58" s="74">
        <f t="shared" si="45"/>
        <v>2599.2496090032037</v>
      </c>
      <c r="L58" s="74">
        <f t="shared" si="46"/>
        <v>1559.5497654019216</v>
      </c>
      <c r="M58" s="74">
        <f t="shared" si="47"/>
        <v>1559.5497654019216</v>
      </c>
      <c r="N58" s="74">
        <f t="shared" si="48"/>
        <v>1105.8090445098467</v>
      </c>
      <c r="O58" s="60"/>
      <c r="P58" s="60"/>
      <c r="Q58" s="60"/>
      <c r="S58" s="128">
        <f t="shared" si="10"/>
        <v>56</v>
      </c>
      <c r="T58" s="74">
        <f t="shared" si="121"/>
        <v>2599.2496090032037</v>
      </c>
      <c r="U58" s="74">
        <f t="shared" si="122"/>
        <v>2599.2496090032037</v>
      </c>
      <c r="V58" s="74">
        <f t="shared" si="123"/>
        <v>1559.5497654019216</v>
      </c>
      <c r="W58" s="74">
        <f t="shared" si="124"/>
        <v>1559.5497654019216</v>
      </c>
      <c r="X58" s="74">
        <f t="shared" si="125"/>
        <v>884.64723560787741</v>
      </c>
      <c r="AA58" s="128">
        <f t="shared" si="13"/>
        <v>56</v>
      </c>
      <c r="AB58" s="85">
        <f t="shared" si="52"/>
        <v>3379.024491704165</v>
      </c>
      <c r="AC58" s="74">
        <f t="shared" si="53"/>
        <v>3379.024491704165</v>
      </c>
      <c r="AD58" s="74">
        <f t="shared" si="54"/>
        <v>1199.6536656937858</v>
      </c>
      <c r="AE58" s="74">
        <f t="shared" si="55"/>
        <v>1199.6536656937858</v>
      </c>
      <c r="AF58" s="74">
        <f t="shared" si="56"/>
        <v>884.64723560787741</v>
      </c>
      <c r="AI58" s="128">
        <f t="shared" si="14"/>
        <v>56</v>
      </c>
      <c r="AJ58" s="74">
        <f t="shared" si="57"/>
        <v>2279.6927137569196</v>
      </c>
      <c r="AK58" s="74">
        <f t="shared" si="58"/>
        <v>2279.6927137569196</v>
      </c>
      <c r="AL58" s="74">
        <f t="shared" si="59"/>
        <v>1367.8156282541513</v>
      </c>
      <c r="AM58" s="74">
        <f t="shared" si="60"/>
        <v>1367.8156282541513</v>
      </c>
      <c r="AN58" s="85">
        <f t="shared" si="61"/>
        <v>1150.0414062902407</v>
      </c>
      <c r="AQ58" s="128">
        <f t="shared" si="15"/>
        <v>56</v>
      </c>
      <c r="AR58" s="74">
        <f t="shared" si="92"/>
        <v>2599.2496090032037</v>
      </c>
      <c r="AS58" s="74">
        <f t="shared" si="93"/>
        <v>2599.2496090032037</v>
      </c>
      <c r="AT58" s="85">
        <f t="shared" si="94"/>
        <v>2027.4146950224981</v>
      </c>
      <c r="AU58" s="74">
        <f t="shared" si="95"/>
        <v>1199.6536656937858</v>
      </c>
      <c r="AV58" s="74">
        <f t="shared" si="96"/>
        <v>884.64723560787741</v>
      </c>
      <c r="AY58" s="128">
        <f t="shared" si="20"/>
        <v>56</v>
      </c>
      <c r="AZ58" s="74">
        <f t="shared" si="63"/>
        <v>2599.2496090032037</v>
      </c>
      <c r="BA58" s="74">
        <f t="shared" si="64"/>
        <v>2599.2496090032037</v>
      </c>
      <c r="BB58" s="74">
        <f t="shared" si="65"/>
        <v>1199.6536656937858</v>
      </c>
      <c r="BC58" s="85">
        <f t="shared" si="66"/>
        <v>2027.4146950224981</v>
      </c>
      <c r="BD58" s="74">
        <f t="shared" si="67"/>
        <v>884.64723560787741</v>
      </c>
      <c r="BE58" s="71"/>
      <c r="BG58" s="128">
        <f t="shared" si="68"/>
        <v>56</v>
      </c>
      <c r="BH58" s="74">
        <f t="shared" si="97"/>
        <v>2279.6927137569196</v>
      </c>
      <c r="BI58" s="74">
        <f t="shared" si="98"/>
        <v>2279.6927137569196</v>
      </c>
      <c r="BJ58" s="74">
        <f t="shared" si="99"/>
        <v>1367.8156282541513</v>
      </c>
      <c r="BK58" s="109">
        <f t="shared" si="100"/>
        <v>1367.8156282541513</v>
      </c>
      <c r="BL58" s="241">
        <f t="shared" si="101"/>
        <v>1150.0414062902407</v>
      </c>
      <c r="BM58" s="241">
        <f>升级经验!G71</f>
        <v>200</v>
      </c>
      <c r="BN58" s="235" t="s">
        <v>384</v>
      </c>
      <c r="BR58" s="128">
        <f t="shared" si="26"/>
        <v>56</v>
      </c>
      <c r="BS58" s="74">
        <f t="shared" si="102"/>
        <v>3948.5436058715577</v>
      </c>
      <c r="BT58" s="74">
        <f t="shared" si="69"/>
        <v>3948.5436058715577</v>
      </c>
      <c r="BU58" s="74">
        <f t="shared" si="103"/>
        <v>2369.1261635229339</v>
      </c>
      <c r="BV58" s="109">
        <f t="shared" si="104"/>
        <v>2369.1261635229339</v>
      </c>
      <c r="BW58" s="241">
        <f t="shared" si="82"/>
        <v>1380.0496875482888</v>
      </c>
      <c r="BX58" s="241">
        <f t="shared" si="126"/>
        <v>1687.5</v>
      </c>
      <c r="BY58" s="235" t="s">
        <v>384</v>
      </c>
      <c r="CA58" s="1"/>
      <c r="CB58" s="1"/>
      <c r="CC58" s="128">
        <f t="shared" si="70"/>
        <v>56</v>
      </c>
      <c r="CD58" s="74">
        <f t="shared" si="105"/>
        <v>6243.195617524163</v>
      </c>
      <c r="CE58" s="74">
        <f t="shared" si="71"/>
        <v>6243.195617524163</v>
      </c>
      <c r="CF58" s="74">
        <f t="shared" si="106"/>
        <v>3745.9173705144967</v>
      </c>
      <c r="CG58" s="109">
        <f t="shared" si="107"/>
        <v>3745.9173705144967</v>
      </c>
      <c r="CH58" s="241">
        <f t="shared" si="83"/>
        <v>1495.0538281773131</v>
      </c>
      <c r="CI58" s="241">
        <f t="shared" si="127"/>
        <v>2812.5</v>
      </c>
      <c r="CJ58" s="235" t="s">
        <v>384</v>
      </c>
      <c r="CL58" s="1"/>
      <c r="CM58" s="1"/>
      <c r="CN58" s="128">
        <f t="shared" si="72"/>
        <v>56</v>
      </c>
      <c r="CO58" s="74">
        <f t="shared" si="108"/>
        <v>12486.391235048326</v>
      </c>
      <c r="CP58" s="74">
        <f t="shared" si="73"/>
        <v>12486.391235048326</v>
      </c>
      <c r="CQ58" s="74">
        <f t="shared" si="109"/>
        <v>7491.8347410289934</v>
      </c>
      <c r="CR58" s="109">
        <f t="shared" si="110"/>
        <v>7491.8347410289934</v>
      </c>
      <c r="CS58" s="241">
        <f t="shared" si="84"/>
        <v>1725.062109435361</v>
      </c>
      <c r="CT58" s="241">
        <f t="shared" si="128"/>
        <v>11250</v>
      </c>
      <c r="CU58" s="235" t="s">
        <v>384</v>
      </c>
      <c r="CW58" s="1"/>
      <c r="CX58" s="1"/>
      <c r="CY58" s="128">
        <f t="shared" si="74"/>
        <v>56</v>
      </c>
      <c r="CZ58" s="74">
        <f t="shared" si="111"/>
        <v>55840.839190451225</v>
      </c>
      <c r="DA58" s="74">
        <f t="shared" si="75"/>
        <v>55840.839190451225</v>
      </c>
      <c r="DB58" s="74">
        <f t="shared" si="112"/>
        <v>33504.50351427072</v>
      </c>
      <c r="DC58" s="109">
        <f t="shared" si="113"/>
        <v>33504.50351427072</v>
      </c>
      <c r="DD58" s="241">
        <f t="shared" si="114"/>
        <v>1150.0414062902407</v>
      </c>
      <c r="DE58" s="241">
        <f t="shared" si="129"/>
        <v>300000</v>
      </c>
      <c r="DF58" s="235" t="s">
        <v>384</v>
      </c>
    </row>
    <row r="59" spans="1:110">
      <c r="A59" s="74">
        <f>天赋属性点!BH59</f>
        <v>57</v>
      </c>
      <c r="B59" s="74">
        <f>D59*职业设计!J$68/职业设计!J$84</f>
        <v>2439.5602245727218</v>
      </c>
      <c r="C59" s="74">
        <f>B59*职业设计!D$13/职业设计!B$13</f>
        <v>2439.5602245727218</v>
      </c>
      <c r="D59" s="74">
        <f>天赋属性点!BI59</f>
        <v>1463.7361347436324</v>
      </c>
      <c r="E59" s="74">
        <f>D59*职业设计!F$13/职业设计!H$13</f>
        <v>1463.7361347436324</v>
      </c>
      <c r="F59" s="74">
        <f>D59*职业设计!J$100/职业设计!J$84</f>
        <v>943.61962477521934</v>
      </c>
      <c r="G59" s="97">
        <f>天赋属性点!BP59</f>
        <v>0.45887323659400248</v>
      </c>
      <c r="H59" s="60"/>
      <c r="I59" s="74">
        <f t="shared" si="43"/>
        <v>57</v>
      </c>
      <c r="J59" s="74">
        <f t="shared" si="44"/>
        <v>2681.1180295411655</v>
      </c>
      <c r="K59" s="74">
        <f t="shared" si="45"/>
        <v>2681.1180295411655</v>
      </c>
      <c r="L59" s="74">
        <f t="shared" si="46"/>
        <v>1608.6708177246985</v>
      </c>
      <c r="M59" s="74">
        <f t="shared" si="47"/>
        <v>1608.6708177246985</v>
      </c>
      <c r="N59" s="74">
        <f t="shared" si="48"/>
        <v>1139.739875641246</v>
      </c>
      <c r="O59" s="60"/>
      <c r="P59" s="60"/>
      <c r="Q59" s="60"/>
      <c r="S59" s="128">
        <f t="shared" si="10"/>
        <v>57</v>
      </c>
      <c r="T59" s="74">
        <f t="shared" si="121"/>
        <v>2681.1180295411655</v>
      </c>
      <c r="U59" s="74">
        <f t="shared" si="122"/>
        <v>2681.1180295411655</v>
      </c>
      <c r="V59" s="74">
        <f t="shared" si="123"/>
        <v>1608.6708177246985</v>
      </c>
      <c r="W59" s="74">
        <f t="shared" si="124"/>
        <v>1608.6708177246985</v>
      </c>
      <c r="X59" s="74">
        <f t="shared" si="125"/>
        <v>911.7919005129969</v>
      </c>
      <c r="AA59" s="128">
        <f t="shared" si="13"/>
        <v>57</v>
      </c>
      <c r="AB59" s="85">
        <f t="shared" si="52"/>
        <v>3485.4534384035151</v>
      </c>
      <c r="AC59" s="74">
        <f t="shared" si="53"/>
        <v>3485.4534384035151</v>
      </c>
      <c r="AD59" s="74">
        <f t="shared" si="54"/>
        <v>1237.4390905574603</v>
      </c>
      <c r="AE59" s="74">
        <f t="shared" si="55"/>
        <v>1237.4390905574603</v>
      </c>
      <c r="AF59" s="74">
        <f t="shared" si="56"/>
        <v>911.7919005129969</v>
      </c>
      <c r="AI59" s="128">
        <f t="shared" si="14"/>
        <v>57</v>
      </c>
      <c r="AJ59" s="74">
        <f t="shared" si="57"/>
        <v>2351.4960685177393</v>
      </c>
      <c r="AK59" s="74">
        <f t="shared" si="58"/>
        <v>2351.4960685177393</v>
      </c>
      <c r="AL59" s="74">
        <f t="shared" si="59"/>
        <v>1410.897641110643</v>
      </c>
      <c r="AM59" s="74">
        <f t="shared" si="60"/>
        <v>1410.897641110643</v>
      </c>
      <c r="AN59" s="85">
        <f t="shared" si="61"/>
        <v>1185.329470666896</v>
      </c>
      <c r="AQ59" s="128">
        <f t="shared" si="15"/>
        <v>57</v>
      </c>
      <c r="AR59" s="74">
        <f t="shared" si="92"/>
        <v>2681.1180295411655</v>
      </c>
      <c r="AS59" s="74">
        <f t="shared" si="93"/>
        <v>2681.1180295411655</v>
      </c>
      <c r="AT59" s="85">
        <f t="shared" si="94"/>
        <v>2091.2720630421081</v>
      </c>
      <c r="AU59" s="74">
        <f t="shared" si="95"/>
        <v>1237.4390905574603</v>
      </c>
      <c r="AV59" s="74">
        <f t="shared" si="96"/>
        <v>911.7919005129969</v>
      </c>
      <c r="AY59" s="128">
        <f t="shared" si="20"/>
        <v>57</v>
      </c>
      <c r="AZ59" s="74">
        <f t="shared" si="63"/>
        <v>2681.1180295411655</v>
      </c>
      <c r="BA59" s="74">
        <f t="shared" si="64"/>
        <v>2681.1180295411655</v>
      </c>
      <c r="BB59" s="74">
        <f t="shared" si="65"/>
        <v>1237.4390905574603</v>
      </c>
      <c r="BC59" s="85">
        <f t="shared" si="66"/>
        <v>2091.2720630421081</v>
      </c>
      <c r="BD59" s="74">
        <f t="shared" si="67"/>
        <v>911.7919005129969</v>
      </c>
      <c r="BE59" s="71"/>
      <c r="BG59" s="128">
        <f t="shared" si="68"/>
        <v>57</v>
      </c>
      <c r="BH59" s="74">
        <f t="shared" si="97"/>
        <v>3485.4534384035151</v>
      </c>
      <c r="BI59" s="74">
        <f t="shared" si="98"/>
        <v>3485.4534384035151</v>
      </c>
      <c r="BJ59" s="74">
        <f t="shared" si="99"/>
        <v>1237.4390905574603</v>
      </c>
      <c r="BK59" s="109">
        <f t="shared" si="100"/>
        <v>1237.4390905574603</v>
      </c>
      <c r="BL59" s="241">
        <f t="shared" si="101"/>
        <v>911.7919005129969</v>
      </c>
      <c r="BM59" s="241">
        <f>升级经验!G72</f>
        <v>204</v>
      </c>
      <c r="BN59" s="235" t="s">
        <v>845</v>
      </c>
      <c r="BR59" s="128">
        <f t="shared" si="26"/>
        <v>57</v>
      </c>
      <c r="BS59" s="74">
        <f t="shared" si="102"/>
        <v>6036.9824427305284</v>
      </c>
      <c r="BT59" s="74">
        <f t="shared" si="69"/>
        <v>6036.9824427305284</v>
      </c>
      <c r="BU59" s="74">
        <f t="shared" si="103"/>
        <v>2143.3073761173459</v>
      </c>
      <c r="BV59" s="109">
        <f t="shared" si="104"/>
        <v>2143.3073761173459</v>
      </c>
      <c r="BW59" s="241">
        <f t="shared" si="82"/>
        <v>1094.1502806155963</v>
      </c>
      <c r="BX59" s="241">
        <f t="shared" si="126"/>
        <v>1721.25</v>
      </c>
      <c r="BY59" s="235" t="s">
        <v>845</v>
      </c>
      <c r="CA59" s="1"/>
      <c r="CB59" s="1"/>
      <c r="CC59" s="128">
        <f t="shared" si="70"/>
        <v>57</v>
      </c>
      <c r="CD59" s="74">
        <f t="shared" si="105"/>
        <v>9545.3073567377414</v>
      </c>
      <c r="CE59" s="74">
        <f t="shared" si="71"/>
        <v>9545.3073567377414</v>
      </c>
      <c r="CF59" s="74">
        <f t="shared" si="106"/>
        <v>3388.8665171849952</v>
      </c>
      <c r="CG59" s="109">
        <f t="shared" si="107"/>
        <v>3388.8665171849952</v>
      </c>
      <c r="CH59" s="241">
        <f t="shared" si="83"/>
        <v>1185.329470666896</v>
      </c>
      <c r="CI59" s="241">
        <f t="shared" si="127"/>
        <v>2868.75</v>
      </c>
      <c r="CJ59" s="235" t="s">
        <v>845</v>
      </c>
      <c r="CL59" s="1"/>
      <c r="CM59" s="1"/>
      <c r="CN59" s="128">
        <f t="shared" si="72"/>
        <v>57</v>
      </c>
      <c r="CO59" s="74">
        <f t="shared" si="108"/>
        <v>19090.614713475483</v>
      </c>
      <c r="CP59" s="74">
        <f t="shared" si="73"/>
        <v>19090.614713475483</v>
      </c>
      <c r="CQ59" s="74">
        <f t="shared" si="109"/>
        <v>6777.7330343699905</v>
      </c>
      <c r="CR59" s="109">
        <f t="shared" si="110"/>
        <v>6777.7330343699905</v>
      </c>
      <c r="CS59" s="241">
        <f t="shared" si="84"/>
        <v>1367.6878507694953</v>
      </c>
      <c r="CT59" s="241">
        <f t="shared" si="128"/>
        <v>11475</v>
      </c>
      <c r="CU59" s="235" t="s">
        <v>845</v>
      </c>
      <c r="CW59" s="1"/>
      <c r="CX59" s="1"/>
      <c r="CY59" s="128">
        <f t="shared" si="74"/>
        <v>57</v>
      </c>
      <c r="CZ59" s="74">
        <f t="shared" si="111"/>
        <v>85375.824463177691</v>
      </c>
      <c r="DA59" s="74">
        <f t="shared" si="75"/>
        <v>85375.824463177691</v>
      </c>
      <c r="DB59" s="74">
        <f t="shared" si="112"/>
        <v>30310.943596394431</v>
      </c>
      <c r="DC59" s="109">
        <f t="shared" si="113"/>
        <v>30310.943596394431</v>
      </c>
      <c r="DD59" s="241">
        <f t="shared" si="114"/>
        <v>911.7919005129969</v>
      </c>
      <c r="DE59" s="241">
        <f t="shared" si="129"/>
        <v>306000</v>
      </c>
      <c r="DF59" s="235" t="s">
        <v>845</v>
      </c>
    </row>
    <row r="60" spans="1:110">
      <c r="A60" s="74">
        <f>天赋属性点!BH60</f>
        <v>58</v>
      </c>
      <c r="B60" s="74">
        <f>D60*职业设计!J$68/职业设计!J$84</f>
        <v>2501.2620249519036</v>
      </c>
      <c r="C60" s="74">
        <f>B60*职业设计!D$13/职业设计!B$13</f>
        <v>2501.2620249519036</v>
      </c>
      <c r="D60" s="74">
        <f>天赋属性点!BI60</f>
        <v>1500.7572149711414</v>
      </c>
      <c r="E60" s="74">
        <f>D60*职业设计!F$13/职业设计!H$13</f>
        <v>1500.7572149711414</v>
      </c>
      <c r="F60" s="74">
        <f>D60*职业设计!J$100/职业设计!J$84</f>
        <v>967.48582374637056</v>
      </c>
      <c r="G60" s="97">
        <f>天赋属性点!BP60</f>
        <v>0.45720874626643482</v>
      </c>
      <c r="H60" s="60"/>
      <c r="I60" s="74">
        <f t="shared" si="43"/>
        <v>58</v>
      </c>
      <c r="J60" s="74">
        <f t="shared" si="44"/>
        <v>2748.1449255942002</v>
      </c>
      <c r="K60" s="74">
        <f t="shared" si="45"/>
        <v>2748.1449255942002</v>
      </c>
      <c r="L60" s="74">
        <f t="shared" si="46"/>
        <v>1648.8869553565194</v>
      </c>
      <c r="M60" s="74">
        <f t="shared" si="47"/>
        <v>1648.8869553565194</v>
      </c>
      <c r="N60" s="74">
        <f t="shared" si="48"/>
        <v>1167.899559903635</v>
      </c>
      <c r="O60" s="60"/>
      <c r="P60" s="60"/>
      <c r="Q60" s="60"/>
      <c r="S60" s="128">
        <f t="shared" si="10"/>
        <v>58</v>
      </c>
      <c r="T60" s="74">
        <f t="shared" si="121"/>
        <v>2748.1449255942002</v>
      </c>
      <c r="U60" s="74">
        <f t="shared" si="122"/>
        <v>2748.1449255942002</v>
      </c>
      <c r="V60" s="74">
        <f t="shared" si="123"/>
        <v>1648.8869553565194</v>
      </c>
      <c r="W60" s="74">
        <f t="shared" si="124"/>
        <v>1648.8869553565194</v>
      </c>
      <c r="X60" s="74">
        <f t="shared" si="125"/>
        <v>934.31964792290808</v>
      </c>
      <c r="AA60" s="128">
        <f t="shared" si="13"/>
        <v>58</v>
      </c>
      <c r="AB60" s="85">
        <f t="shared" si="52"/>
        <v>3572.5884032724603</v>
      </c>
      <c r="AC60" s="74">
        <f t="shared" si="53"/>
        <v>3572.5884032724603</v>
      </c>
      <c r="AD60" s="74">
        <f t="shared" si="54"/>
        <v>1268.3745810434764</v>
      </c>
      <c r="AE60" s="74">
        <f t="shared" si="55"/>
        <v>1268.3745810434764</v>
      </c>
      <c r="AF60" s="74">
        <f t="shared" si="56"/>
        <v>934.31964792290808</v>
      </c>
      <c r="AI60" s="128">
        <f t="shared" si="14"/>
        <v>58</v>
      </c>
      <c r="AJ60" s="74">
        <f t="shared" si="57"/>
        <v>2410.2825452103125</v>
      </c>
      <c r="AK60" s="74">
        <f t="shared" si="58"/>
        <v>2410.2825452103125</v>
      </c>
      <c r="AL60" s="74">
        <f t="shared" si="59"/>
        <v>1446.1695271261867</v>
      </c>
      <c r="AM60" s="74">
        <f t="shared" si="60"/>
        <v>1446.1695271261867</v>
      </c>
      <c r="AN60" s="85">
        <f t="shared" si="61"/>
        <v>1214.6155422997806</v>
      </c>
      <c r="AQ60" s="128">
        <f t="shared" si="15"/>
        <v>58</v>
      </c>
      <c r="AR60" s="74">
        <f t="shared" si="92"/>
        <v>2748.1449255942002</v>
      </c>
      <c r="AS60" s="74">
        <f t="shared" si="93"/>
        <v>2748.1449255942002</v>
      </c>
      <c r="AT60" s="85">
        <f t="shared" si="94"/>
        <v>2143.5530419634752</v>
      </c>
      <c r="AU60" s="74">
        <f t="shared" si="95"/>
        <v>1268.3745810434764</v>
      </c>
      <c r="AV60" s="74">
        <f t="shared" si="96"/>
        <v>934.31964792290808</v>
      </c>
      <c r="AY60" s="128">
        <f t="shared" si="20"/>
        <v>58</v>
      </c>
      <c r="AZ60" s="74">
        <f t="shared" si="63"/>
        <v>2748.1449255942002</v>
      </c>
      <c r="BA60" s="74">
        <f t="shared" si="64"/>
        <v>2748.1449255942002</v>
      </c>
      <c r="BB60" s="74">
        <f t="shared" si="65"/>
        <v>1268.3745810434764</v>
      </c>
      <c r="BC60" s="85">
        <f t="shared" si="66"/>
        <v>2143.5530419634752</v>
      </c>
      <c r="BD60" s="74">
        <f t="shared" si="67"/>
        <v>934.31964792290808</v>
      </c>
      <c r="BE60" s="71"/>
      <c r="BG60" s="128">
        <f t="shared" si="68"/>
        <v>58</v>
      </c>
      <c r="BH60" s="74">
        <f t="shared" si="97"/>
        <v>2410.2825452103125</v>
      </c>
      <c r="BI60" s="74">
        <f t="shared" si="98"/>
        <v>2410.2825452103125</v>
      </c>
      <c r="BJ60" s="74">
        <f t="shared" si="99"/>
        <v>1446.1695271261867</v>
      </c>
      <c r="BK60" s="109">
        <f t="shared" si="100"/>
        <v>1446.1695271261867</v>
      </c>
      <c r="BL60" s="241">
        <f t="shared" si="101"/>
        <v>1214.6155422997806</v>
      </c>
      <c r="BM60" s="241">
        <f>升级经验!G73</f>
        <v>208</v>
      </c>
      <c r="BN60" s="235" t="s">
        <v>384</v>
      </c>
      <c r="BR60" s="128">
        <f t="shared" si="26"/>
        <v>58</v>
      </c>
      <c r="BS60" s="74">
        <f t="shared" si="102"/>
        <v>4174.7318289006907</v>
      </c>
      <c r="BT60" s="74">
        <f t="shared" si="69"/>
        <v>4174.7318289006907</v>
      </c>
      <c r="BU60" s="74">
        <f t="shared" si="103"/>
        <v>2504.839097340413</v>
      </c>
      <c r="BV60" s="109">
        <f t="shared" si="104"/>
        <v>2504.839097340413</v>
      </c>
      <c r="BW60" s="241">
        <f t="shared" si="82"/>
        <v>1457.5386507597366</v>
      </c>
      <c r="BX60" s="241">
        <f t="shared" si="126"/>
        <v>1755</v>
      </c>
      <c r="BY60" s="235" t="s">
        <v>384</v>
      </c>
      <c r="CA60" s="1"/>
      <c r="CB60" s="1"/>
      <c r="CC60" s="128">
        <f t="shared" si="70"/>
        <v>58</v>
      </c>
      <c r="CD60" s="74">
        <f t="shared" si="105"/>
        <v>6600.8305998632677</v>
      </c>
      <c r="CE60" s="74">
        <f t="shared" si="71"/>
        <v>6600.8305998632677</v>
      </c>
      <c r="CF60" s="74">
        <f t="shared" si="106"/>
        <v>3960.4983599179586</v>
      </c>
      <c r="CG60" s="109">
        <f t="shared" si="107"/>
        <v>3960.4983599179586</v>
      </c>
      <c r="CH60" s="241">
        <f t="shared" si="83"/>
        <v>1579.0002049897148</v>
      </c>
      <c r="CI60" s="241">
        <f t="shared" si="127"/>
        <v>2925</v>
      </c>
      <c r="CJ60" s="235" t="s">
        <v>384</v>
      </c>
      <c r="CL60" s="1"/>
      <c r="CM60" s="1"/>
      <c r="CN60" s="128">
        <f t="shared" si="72"/>
        <v>58</v>
      </c>
      <c r="CO60" s="74">
        <f t="shared" si="108"/>
        <v>13201.661199726535</v>
      </c>
      <c r="CP60" s="74">
        <f t="shared" si="73"/>
        <v>13201.661199726535</v>
      </c>
      <c r="CQ60" s="74">
        <f t="shared" si="109"/>
        <v>7920.9967198359172</v>
      </c>
      <c r="CR60" s="109">
        <f t="shared" si="110"/>
        <v>7920.9967198359172</v>
      </c>
      <c r="CS60" s="241">
        <f t="shared" si="84"/>
        <v>1821.9233134496708</v>
      </c>
      <c r="CT60" s="241">
        <f t="shared" si="128"/>
        <v>11700</v>
      </c>
      <c r="CU60" s="235" t="s">
        <v>384</v>
      </c>
      <c r="CW60" s="1"/>
      <c r="CX60" s="1"/>
      <c r="CY60" s="128">
        <f t="shared" si="74"/>
        <v>58</v>
      </c>
      <c r="CZ60" s="74">
        <f t="shared" si="111"/>
        <v>59039.623717019924</v>
      </c>
      <c r="DA60" s="74">
        <f t="shared" si="75"/>
        <v>59039.623717019924</v>
      </c>
      <c r="DB60" s="74">
        <f t="shared" si="112"/>
        <v>35423.774230211937</v>
      </c>
      <c r="DC60" s="109">
        <f t="shared" si="113"/>
        <v>35423.774230211937</v>
      </c>
      <c r="DD60" s="241">
        <f t="shared" si="114"/>
        <v>1214.6155422997806</v>
      </c>
      <c r="DE60" s="241">
        <f t="shared" si="129"/>
        <v>312000</v>
      </c>
      <c r="DF60" s="235" t="s">
        <v>384</v>
      </c>
    </row>
    <row r="61" spans="1:110">
      <c r="A61" s="74">
        <f>天赋属性点!BH61</f>
        <v>59</v>
      </c>
      <c r="B61" s="74">
        <f>D61*职业设计!J$68/职业设计!J$84</f>
        <v>2562.963825331085</v>
      </c>
      <c r="C61" s="74">
        <f>B61*职业设计!D$13/职业设计!B$13</f>
        <v>2562.963825331085</v>
      </c>
      <c r="D61" s="74">
        <f>天赋属性点!BI61</f>
        <v>1537.7782951986501</v>
      </c>
      <c r="E61" s="74">
        <f>D61*职业设计!F$13/职业设计!H$13</f>
        <v>1537.7782951986501</v>
      </c>
      <c r="F61" s="74">
        <f>D61*职业设计!J$100/职业设计!J$84</f>
        <v>991.35202271752155</v>
      </c>
      <c r="G61" s="97">
        <f>天赋属性点!BP61</f>
        <v>0.45562439913005059</v>
      </c>
      <c r="H61" s="60"/>
      <c r="I61" s="74">
        <f t="shared" si="43"/>
        <v>59</v>
      </c>
      <c r="J61" s="74">
        <f t="shared" si="44"/>
        <v>2815.1711817425826</v>
      </c>
      <c r="K61" s="74">
        <f t="shared" si="45"/>
        <v>2815.1711817425826</v>
      </c>
      <c r="L61" s="74">
        <f t="shared" si="46"/>
        <v>1689.1027090455486</v>
      </c>
      <c r="M61" s="74">
        <f t="shared" si="47"/>
        <v>1689.1027090455486</v>
      </c>
      <c r="N61" s="74">
        <f t="shared" si="48"/>
        <v>1196.0588815710246</v>
      </c>
      <c r="O61" s="60"/>
      <c r="P61" s="60"/>
      <c r="Q61" s="60"/>
      <c r="S61" s="128">
        <f t="shared" si="10"/>
        <v>59</v>
      </c>
      <c r="T61" s="74">
        <f t="shared" si="121"/>
        <v>2815.1711817425826</v>
      </c>
      <c r="U61" s="74">
        <f t="shared" si="122"/>
        <v>2815.1711817425826</v>
      </c>
      <c r="V61" s="74">
        <f t="shared" si="123"/>
        <v>1689.1027090455486</v>
      </c>
      <c r="W61" s="74">
        <f t="shared" si="124"/>
        <v>1689.1027090455486</v>
      </c>
      <c r="X61" s="74">
        <f t="shared" si="125"/>
        <v>956.84710525681976</v>
      </c>
      <c r="AA61" s="128">
        <f t="shared" si="13"/>
        <v>59</v>
      </c>
      <c r="AB61" s="85">
        <f t="shared" si="52"/>
        <v>3659.7225362653576</v>
      </c>
      <c r="AC61" s="74">
        <f t="shared" si="53"/>
        <v>3659.7225362653576</v>
      </c>
      <c r="AD61" s="74">
        <f t="shared" si="54"/>
        <v>1299.3097761888835</v>
      </c>
      <c r="AE61" s="74">
        <f t="shared" si="55"/>
        <v>1299.3097761888835</v>
      </c>
      <c r="AF61" s="74">
        <f t="shared" si="56"/>
        <v>956.84710525681976</v>
      </c>
      <c r="AI61" s="128">
        <f t="shared" si="14"/>
        <v>59</v>
      </c>
      <c r="AJ61" s="74">
        <f t="shared" si="57"/>
        <v>2469.0684606693781</v>
      </c>
      <c r="AK61" s="74">
        <f t="shared" si="58"/>
        <v>2469.0684606693781</v>
      </c>
      <c r="AL61" s="74">
        <f t="shared" si="59"/>
        <v>1481.4410764016261</v>
      </c>
      <c r="AM61" s="74">
        <f t="shared" si="60"/>
        <v>1481.4410764016261</v>
      </c>
      <c r="AN61" s="85">
        <f t="shared" si="61"/>
        <v>1243.9012368338658</v>
      </c>
      <c r="AQ61" s="128">
        <f t="shared" si="15"/>
        <v>59</v>
      </c>
      <c r="AR61" s="74">
        <f t="shared" si="92"/>
        <v>2815.1711817425826</v>
      </c>
      <c r="AS61" s="74">
        <f t="shared" si="93"/>
        <v>2815.1711817425826</v>
      </c>
      <c r="AT61" s="85">
        <f t="shared" si="94"/>
        <v>2195.8335217592135</v>
      </c>
      <c r="AU61" s="74">
        <f t="shared" si="95"/>
        <v>1299.3097761888835</v>
      </c>
      <c r="AV61" s="74">
        <f t="shared" si="96"/>
        <v>956.84710525681976</v>
      </c>
      <c r="AY61" s="128">
        <f t="shared" si="20"/>
        <v>59</v>
      </c>
      <c r="AZ61" s="74">
        <f t="shared" si="63"/>
        <v>2815.1711817425826</v>
      </c>
      <c r="BA61" s="74">
        <f t="shared" si="64"/>
        <v>2815.1711817425826</v>
      </c>
      <c r="BB61" s="74">
        <f t="shared" si="65"/>
        <v>1299.3097761888835</v>
      </c>
      <c r="BC61" s="85">
        <f t="shared" si="66"/>
        <v>2195.8335217592135</v>
      </c>
      <c r="BD61" s="74">
        <f t="shared" si="67"/>
        <v>956.84710525681976</v>
      </c>
      <c r="BE61" s="71"/>
      <c r="BG61" s="128">
        <f t="shared" si="68"/>
        <v>59</v>
      </c>
      <c r="BH61" s="74">
        <f t="shared" si="97"/>
        <v>2815.1711817425826</v>
      </c>
      <c r="BI61" s="74">
        <f t="shared" si="98"/>
        <v>2815.1711817425826</v>
      </c>
      <c r="BJ61" s="74">
        <f t="shared" si="99"/>
        <v>1299.3097761888835</v>
      </c>
      <c r="BK61" s="109">
        <f t="shared" si="100"/>
        <v>2195.8335217592135</v>
      </c>
      <c r="BL61" s="241">
        <f t="shared" si="101"/>
        <v>956.84710525681976</v>
      </c>
      <c r="BM61" s="241">
        <f>升级经验!G74</f>
        <v>212</v>
      </c>
      <c r="BN61" s="235" t="s">
        <v>386</v>
      </c>
      <c r="BR61" s="128">
        <f t="shared" si="26"/>
        <v>59</v>
      </c>
      <c r="BS61" s="74">
        <f t="shared" si="102"/>
        <v>4876.0195187818708</v>
      </c>
      <c r="BT61" s="74">
        <f t="shared" si="69"/>
        <v>4876.0195187818708</v>
      </c>
      <c r="BU61" s="74">
        <f t="shared" si="103"/>
        <v>2250.4705471300927</v>
      </c>
      <c r="BV61" s="109">
        <f t="shared" si="104"/>
        <v>3803.2952246498571</v>
      </c>
      <c r="BW61" s="241">
        <f t="shared" si="82"/>
        <v>1148.2165263081836</v>
      </c>
      <c r="BX61" s="241">
        <f t="shared" si="126"/>
        <v>1788.75</v>
      </c>
      <c r="BY61" s="235" t="s">
        <v>386</v>
      </c>
      <c r="CA61" s="1"/>
      <c r="CB61" s="1"/>
      <c r="CC61" s="128">
        <f t="shared" si="70"/>
        <v>59</v>
      </c>
      <c r="CD61" s="74">
        <f t="shared" si="105"/>
        <v>7709.6637973944407</v>
      </c>
      <c r="CE61" s="74">
        <f t="shared" si="71"/>
        <v>7709.6637973944407</v>
      </c>
      <c r="CF61" s="74">
        <f t="shared" si="106"/>
        <v>3558.3063680282012</v>
      </c>
      <c r="CG61" s="109">
        <f t="shared" si="107"/>
        <v>6013.537761967661</v>
      </c>
      <c r="CH61" s="241">
        <f t="shared" si="83"/>
        <v>1243.9012368338658</v>
      </c>
      <c r="CI61" s="241">
        <f t="shared" si="127"/>
        <v>2981.25</v>
      </c>
      <c r="CJ61" s="235" t="s">
        <v>386</v>
      </c>
      <c r="CL61" s="1"/>
      <c r="CM61" s="1"/>
      <c r="CN61" s="128">
        <f t="shared" si="72"/>
        <v>59</v>
      </c>
      <c r="CO61" s="74">
        <f t="shared" si="108"/>
        <v>15419.327594788881</v>
      </c>
      <c r="CP61" s="74">
        <f t="shared" si="73"/>
        <v>15419.327594788881</v>
      </c>
      <c r="CQ61" s="74">
        <f t="shared" si="109"/>
        <v>7116.6127360564024</v>
      </c>
      <c r="CR61" s="109">
        <f t="shared" si="110"/>
        <v>12027.075523935322</v>
      </c>
      <c r="CS61" s="241">
        <f t="shared" si="84"/>
        <v>1435.2706578852296</v>
      </c>
      <c r="CT61" s="241">
        <f t="shared" si="128"/>
        <v>11925</v>
      </c>
      <c r="CU61" s="235" t="s">
        <v>386</v>
      </c>
      <c r="CW61" s="1"/>
      <c r="CX61" s="1"/>
      <c r="CY61" s="128">
        <f t="shared" si="74"/>
        <v>59</v>
      </c>
      <c r="CZ61" s="74">
        <f t="shared" si="111"/>
        <v>68957.329338572541</v>
      </c>
      <c r="DA61" s="74">
        <f t="shared" si="75"/>
        <v>68957.329338572541</v>
      </c>
      <c r="DB61" s="74">
        <f t="shared" si="112"/>
        <v>31826.459694725767</v>
      </c>
      <c r="DC61" s="109">
        <f t="shared" si="113"/>
        <v>53786.716884086556</v>
      </c>
      <c r="DD61" s="241">
        <f t="shared" si="114"/>
        <v>956.84710525681976</v>
      </c>
      <c r="DE61" s="241">
        <f t="shared" si="129"/>
        <v>318000</v>
      </c>
      <c r="DF61" s="235" t="s">
        <v>386</v>
      </c>
    </row>
    <row r="62" spans="1:110">
      <c r="A62" s="74">
        <f>天赋属性点!BH62</f>
        <v>60</v>
      </c>
      <c r="B62" s="74">
        <f>D62*职业设计!J$68/职业设计!J$84</f>
        <v>2624.6656257102663</v>
      </c>
      <c r="C62" s="74">
        <f>B62*职业设计!D$13/职业设计!B$13</f>
        <v>2624.6656257102663</v>
      </c>
      <c r="D62" s="74">
        <f>天赋属性点!BI62</f>
        <v>1574.799375426159</v>
      </c>
      <c r="E62" s="74">
        <f>D62*职业设计!F$13/职业设计!H$13</f>
        <v>1574.799375426159</v>
      </c>
      <c r="F62" s="74">
        <f>D62*职业设计!J$100/职业设计!J$84</f>
        <v>1015.2182216886728</v>
      </c>
      <c r="G62" s="97">
        <f>天赋属性点!BP62</f>
        <v>0.4915781359407197</v>
      </c>
      <c r="H62" s="60"/>
      <c r="I62" s="74">
        <f t="shared" si="43"/>
        <v>60</v>
      </c>
      <c r="J62" s="74">
        <f t="shared" si="44"/>
        <v>2900.5842581288211</v>
      </c>
      <c r="K62" s="74">
        <f t="shared" si="45"/>
        <v>2900.5842581288211</v>
      </c>
      <c r="L62" s="74">
        <f t="shared" si="46"/>
        <v>1740.3505548772919</v>
      </c>
      <c r="M62" s="74">
        <f t="shared" si="47"/>
        <v>1740.3505548772919</v>
      </c>
      <c r="N62" s="74">
        <f t="shared" si="48"/>
        <v>1239.8878620140388</v>
      </c>
      <c r="O62" s="60"/>
      <c r="P62" s="60"/>
      <c r="Q62" s="60"/>
      <c r="S62" s="128">
        <f t="shared" si="10"/>
        <v>60</v>
      </c>
      <c r="T62" s="74">
        <f t="shared" si="121"/>
        <v>2900.5842581288211</v>
      </c>
      <c r="U62" s="74">
        <f t="shared" si="122"/>
        <v>2900.5842581288211</v>
      </c>
      <c r="V62" s="74">
        <f t="shared" si="123"/>
        <v>1740.3505548772919</v>
      </c>
      <c r="W62" s="74">
        <f t="shared" si="124"/>
        <v>1740.3505548772919</v>
      </c>
      <c r="X62" s="74">
        <f t="shared" si="125"/>
        <v>991.91028961123106</v>
      </c>
      <c r="AA62" s="128">
        <f t="shared" si="13"/>
        <v>60</v>
      </c>
      <c r="AB62" s="85">
        <f t="shared" si="52"/>
        <v>3770.7595355674675</v>
      </c>
      <c r="AC62" s="74">
        <f t="shared" si="53"/>
        <v>3770.7595355674675</v>
      </c>
      <c r="AD62" s="74">
        <f t="shared" si="54"/>
        <v>1338.7311960594552</v>
      </c>
      <c r="AE62" s="74">
        <f t="shared" si="55"/>
        <v>1338.7311960594552</v>
      </c>
      <c r="AF62" s="74">
        <f t="shared" si="56"/>
        <v>991.91028961123106</v>
      </c>
      <c r="AI62" s="128">
        <f t="shared" si="14"/>
        <v>60</v>
      </c>
      <c r="AJ62" s="74">
        <f t="shared" si="57"/>
        <v>2543.9806842676126</v>
      </c>
      <c r="AK62" s="74">
        <f t="shared" si="58"/>
        <v>2543.9806842676126</v>
      </c>
      <c r="AL62" s="74">
        <f t="shared" si="59"/>
        <v>1526.3884105605669</v>
      </c>
      <c r="AM62" s="74">
        <f t="shared" si="60"/>
        <v>1526.3884105605669</v>
      </c>
      <c r="AN62" s="85">
        <f t="shared" si="61"/>
        <v>1289.4833764946004</v>
      </c>
      <c r="AQ62" s="128">
        <f t="shared" si="15"/>
        <v>60</v>
      </c>
      <c r="AR62" s="74">
        <f t="shared" si="92"/>
        <v>2900.5842581288211</v>
      </c>
      <c r="AS62" s="74">
        <f t="shared" si="93"/>
        <v>2900.5842581288211</v>
      </c>
      <c r="AT62" s="85">
        <f t="shared" si="94"/>
        <v>2262.4557213404796</v>
      </c>
      <c r="AU62" s="74">
        <f t="shared" si="95"/>
        <v>1338.7311960594552</v>
      </c>
      <c r="AV62" s="74">
        <f t="shared" si="96"/>
        <v>991.91028961123106</v>
      </c>
      <c r="AY62" s="128">
        <f t="shared" si="20"/>
        <v>60</v>
      </c>
      <c r="AZ62" s="74">
        <f t="shared" si="63"/>
        <v>2900.5842581288211</v>
      </c>
      <c r="BA62" s="74">
        <f t="shared" si="64"/>
        <v>2900.5842581288211</v>
      </c>
      <c r="BB62" s="74">
        <f t="shared" si="65"/>
        <v>1338.7311960594552</v>
      </c>
      <c r="BC62" s="85">
        <f t="shared" si="66"/>
        <v>2262.4557213404796</v>
      </c>
      <c r="BD62" s="74">
        <f t="shared" si="67"/>
        <v>991.91028961123106</v>
      </c>
      <c r="BE62" s="71"/>
      <c r="BG62" s="128">
        <f t="shared" si="68"/>
        <v>60</v>
      </c>
      <c r="BH62" s="74">
        <f t="shared" si="97"/>
        <v>3770.7595355674675</v>
      </c>
      <c r="BI62" s="74">
        <f t="shared" si="98"/>
        <v>3770.7595355674675</v>
      </c>
      <c r="BJ62" s="74">
        <f t="shared" si="99"/>
        <v>1338.7311960594552</v>
      </c>
      <c r="BK62" s="109">
        <f t="shared" si="100"/>
        <v>1338.7311960594552</v>
      </c>
      <c r="BL62" s="241">
        <f t="shared" si="101"/>
        <v>991.91028961123106</v>
      </c>
      <c r="BM62" s="241">
        <f>升级经验!G75</f>
        <v>216</v>
      </c>
      <c r="BN62" s="235" t="s">
        <v>845</v>
      </c>
      <c r="BR62" s="128">
        <f t="shared" si="26"/>
        <v>60</v>
      </c>
      <c r="BS62" s="74">
        <f t="shared" si="102"/>
        <v>6531.1470987276762</v>
      </c>
      <c r="BT62" s="74">
        <f t="shared" si="69"/>
        <v>6531.1470987276762</v>
      </c>
      <c r="BU62" s="74">
        <f t="shared" si="103"/>
        <v>2318.7504492524281</v>
      </c>
      <c r="BV62" s="109">
        <f t="shared" si="104"/>
        <v>2318.7504492524281</v>
      </c>
      <c r="BW62" s="241">
        <f t="shared" si="82"/>
        <v>1190.2923475334771</v>
      </c>
      <c r="BX62" s="241">
        <f t="shared" si="126"/>
        <v>1822.5</v>
      </c>
      <c r="BY62" s="235" t="s">
        <v>845</v>
      </c>
      <c r="CA62" s="1"/>
      <c r="CB62" s="1"/>
      <c r="CC62" s="128">
        <f t="shared" si="70"/>
        <v>60</v>
      </c>
      <c r="CD62" s="74">
        <f t="shared" si="105"/>
        <v>10326.650282790029</v>
      </c>
      <c r="CE62" s="74">
        <f t="shared" si="71"/>
        <v>10326.650282790029</v>
      </c>
      <c r="CF62" s="74">
        <f t="shared" si="106"/>
        <v>3666.2663725881739</v>
      </c>
      <c r="CG62" s="109">
        <f t="shared" si="107"/>
        <v>3666.2663725881739</v>
      </c>
      <c r="CH62" s="241">
        <f t="shared" si="83"/>
        <v>1289.4833764946004</v>
      </c>
      <c r="CI62" s="241">
        <f t="shared" si="127"/>
        <v>3037.5</v>
      </c>
      <c r="CJ62" s="235" t="s">
        <v>845</v>
      </c>
      <c r="CL62" s="1"/>
      <c r="CM62" s="1"/>
      <c r="CN62" s="128">
        <f t="shared" si="72"/>
        <v>60</v>
      </c>
      <c r="CO62" s="74">
        <f t="shared" si="108"/>
        <v>20653.300565580059</v>
      </c>
      <c r="CP62" s="74">
        <f t="shared" si="73"/>
        <v>20653.300565580059</v>
      </c>
      <c r="CQ62" s="74">
        <f t="shared" si="109"/>
        <v>7332.5327451763478</v>
      </c>
      <c r="CR62" s="109">
        <f t="shared" si="110"/>
        <v>7332.5327451763478</v>
      </c>
      <c r="CS62" s="241">
        <f t="shared" si="84"/>
        <v>1487.8654344168467</v>
      </c>
      <c r="CT62" s="241">
        <f t="shared" si="128"/>
        <v>12150</v>
      </c>
      <c r="CU62" s="235" t="s">
        <v>845</v>
      </c>
      <c r="CW62" s="1"/>
      <c r="CX62" s="1"/>
      <c r="CY62" s="128">
        <f t="shared" si="74"/>
        <v>60</v>
      </c>
      <c r="CZ62" s="74">
        <f t="shared" si="111"/>
        <v>92364.368048743723</v>
      </c>
      <c r="DA62" s="74">
        <f t="shared" si="75"/>
        <v>92364.368048743723</v>
      </c>
      <c r="DB62" s="74">
        <f t="shared" si="112"/>
        <v>32792.083330914909</v>
      </c>
      <c r="DC62" s="109">
        <f t="shared" si="113"/>
        <v>32792.083330914909</v>
      </c>
      <c r="DD62" s="241">
        <f t="shared" si="114"/>
        <v>991.91028961123106</v>
      </c>
      <c r="DE62" s="241">
        <f t="shared" si="129"/>
        <v>324000</v>
      </c>
      <c r="DF62" s="235" t="s">
        <v>845</v>
      </c>
    </row>
    <row r="63" spans="1:110">
      <c r="A63" s="74">
        <f>天赋属性点!BH63</f>
        <v>61</v>
      </c>
      <c r="B63" s="74">
        <f>D63*职业设计!J$68/职业设计!J$84</f>
        <v>2756.9019296676138</v>
      </c>
      <c r="C63" s="74">
        <f>B63*职业设计!D$13/职业设计!B$13</f>
        <v>2756.9019296676138</v>
      </c>
      <c r="D63" s="74">
        <f>天赋属性点!BI63</f>
        <v>1654.1411578005673</v>
      </c>
      <c r="E63" s="74">
        <f>D63*职业设计!F$13/职业设计!H$13</f>
        <v>1654.1411578005673</v>
      </c>
      <c r="F63" s="74">
        <f>D63*职业设计!J$100/职业设计!J$84</f>
        <v>1066.3671010092266</v>
      </c>
      <c r="G63" s="97">
        <f>天赋属性点!BP63</f>
        <v>0.48301829319912476</v>
      </c>
      <c r="H63" s="60"/>
      <c r="I63" s="74">
        <f t="shared" si="43"/>
        <v>61</v>
      </c>
      <c r="J63" s="74">
        <f t="shared" si="44"/>
        <v>3042.3413795095371</v>
      </c>
      <c r="K63" s="74">
        <f t="shared" si="45"/>
        <v>3042.3413795095371</v>
      </c>
      <c r="L63" s="74">
        <f t="shared" si="46"/>
        <v>1825.4048277057211</v>
      </c>
      <c r="M63" s="74">
        <f t="shared" si="47"/>
        <v>1825.4048277057211</v>
      </c>
      <c r="N63" s="74">
        <f t="shared" si="48"/>
        <v>1298.6137353265115</v>
      </c>
      <c r="O63" s="60"/>
      <c r="P63" s="60"/>
      <c r="Q63" s="60"/>
      <c r="S63" s="128">
        <f t="shared" si="10"/>
        <v>61</v>
      </c>
      <c r="T63" s="74">
        <f t="shared" si="121"/>
        <v>3042.3413795095371</v>
      </c>
      <c r="U63" s="74">
        <f t="shared" si="122"/>
        <v>3042.3413795095371</v>
      </c>
      <c r="V63" s="74">
        <f t="shared" si="123"/>
        <v>1825.4048277057211</v>
      </c>
      <c r="W63" s="74">
        <f t="shared" si="124"/>
        <v>1825.4048277057211</v>
      </c>
      <c r="X63" s="74">
        <f t="shared" si="125"/>
        <v>1038.8909882612093</v>
      </c>
      <c r="AA63" s="128">
        <f t="shared" si="13"/>
        <v>61</v>
      </c>
      <c r="AB63" s="85">
        <f t="shared" si="52"/>
        <v>3955.0437933623984</v>
      </c>
      <c r="AC63" s="74">
        <f t="shared" si="53"/>
        <v>3955.0437933623984</v>
      </c>
      <c r="AD63" s="74">
        <f t="shared" si="54"/>
        <v>1404.1575597736316</v>
      </c>
      <c r="AE63" s="74">
        <f t="shared" si="55"/>
        <v>1404.1575597736316</v>
      </c>
      <c r="AF63" s="74">
        <f t="shared" si="56"/>
        <v>1038.8909882612093</v>
      </c>
      <c r="AI63" s="128">
        <f t="shared" si="14"/>
        <v>61</v>
      </c>
      <c r="AJ63" s="74">
        <f t="shared" si="57"/>
        <v>2668.3099043684492</v>
      </c>
      <c r="AK63" s="74">
        <f t="shared" si="58"/>
        <v>2668.3099043684492</v>
      </c>
      <c r="AL63" s="74">
        <f t="shared" si="59"/>
        <v>1600.9859426210685</v>
      </c>
      <c r="AM63" s="74">
        <f t="shared" si="60"/>
        <v>1600.9859426210685</v>
      </c>
      <c r="AN63" s="85">
        <f t="shared" si="61"/>
        <v>1350.5582847395722</v>
      </c>
      <c r="AQ63" s="128">
        <f t="shared" si="15"/>
        <v>61</v>
      </c>
      <c r="AR63" s="74">
        <f t="shared" si="92"/>
        <v>3042.3413795095371</v>
      </c>
      <c r="AS63" s="74">
        <f t="shared" si="93"/>
        <v>3042.3413795095371</v>
      </c>
      <c r="AT63" s="85">
        <f t="shared" si="94"/>
        <v>2373.0262760174373</v>
      </c>
      <c r="AU63" s="74">
        <f t="shared" si="95"/>
        <v>1404.1575597736316</v>
      </c>
      <c r="AV63" s="74">
        <f t="shared" si="96"/>
        <v>1038.8909882612093</v>
      </c>
      <c r="AY63" s="128">
        <f t="shared" si="20"/>
        <v>61</v>
      </c>
      <c r="AZ63" s="74">
        <f t="shared" si="63"/>
        <v>3042.3413795095371</v>
      </c>
      <c r="BA63" s="74">
        <f t="shared" si="64"/>
        <v>3042.3413795095371</v>
      </c>
      <c r="BB63" s="74">
        <f t="shared" si="65"/>
        <v>1404.1575597736316</v>
      </c>
      <c r="BC63" s="85">
        <f t="shared" si="66"/>
        <v>2373.0262760174373</v>
      </c>
      <c r="BD63" s="74">
        <f t="shared" si="67"/>
        <v>1038.8909882612093</v>
      </c>
      <c r="BE63" s="71"/>
      <c r="BG63" s="128">
        <f t="shared" si="68"/>
        <v>61</v>
      </c>
      <c r="BH63" s="74">
        <f t="shared" si="97"/>
        <v>3042.3413795095371</v>
      </c>
      <c r="BI63" s="74">
        <f t="shared" si="98"/>
        <v>3042.3413795095371</v>
      </c>
      <c r="BJ63" s="74">
        <f t="shared" si="99"/>
        <v>1404.1575597736316</v>
      </c>
      <c r="BK63" s="109">
        <f t="shared" si="100"/>
        <v>2373.0262760174373</v>
      </c>
      <c r="BL63" s="241">
        <f t="shared" si="101"/>
        <v>1038.8909882612093</v>
      </c>
      <c r="BM63" s="241">
        <f>升级经验!G76</f>
        <v>220</v>
      </c>
      <c r="BN63" s="235" t="s">
        <v>386</v>
      </c>
      <c r="BR63" s="128">
        <f t="shared" si="26"/>
        <v>61</v>
      </c>
      <c r="BS63" s="74">
        <f t="shared" si="102"/>
        <v>5269.4898432797054</v>
      </c>
      <c r="BT63" s="74">
        <f t="shared" si="69"/>
        <v>5269.4898432797054</v>
      </c>
      <c r="BU63" s="74">
        <f t="shared" si="103"/>
        <v>2432.0722353598626</v>
      </c>
      <c r="BV63" s="109">
        <f t="shared" si="104"/>
        <v>4110.2020777581674</v>
      </c>
      <c r="BW63" s="241">
        <f t="shared" si="82"/>
        <v>1246.669185913451</v>
      </c>
      <c r="BX63" s="241">
        <f t="shared" si="126"/>
        <v>1856.25</v>
      </c>
      <c r="BY63" s="235" t="s">
        <v>386</v>
      </c>
      <c r="CA63" s="1"/>
      <c r="CB63" s="1"/>
      <c r="CC63" s="128">
        <f t="shared" si="70"/>
        <v>61</v>
      </c>
      <c r="CD63" s="74">
        <f t="shared" si="105"/>
        <v>8331.7950059437935</v>
      </c>
      <c r="CE63" s="74">
        <f t="shared" si="71"/>
        <v>8331.7950059437935</v>
      </c>
      <c r="CF63" s="74">
        <f t="shared" si="106"/>
        <v>3845.4438488971336</v>
      </c>
      <c r="CG63" s="109">
        <f t="shared" si="107"/>
        <v>6498.8001046361551</v>
      </c>
      <c r="CH63" s="241">
        <f t="shared" si="83"/>
        <v>1350.5582847395722</v>
      </c>
      <c r="CI63" s="241">
        <f t="shared" si="127"/>
        <v>3093.75</v>
      </c>
      <c r="CJ63" s="235" t="s">
        <v>386</v>
      </c>
      <c r="CL63" s="1"/>
      <c r="CM63" s="1"/>
      <c r="CN63" s="128">
        <f t="shared" si="72"/>
        <v>61</v>
      </c>
      <c r="CO63" s="74">
        <f t="shared" si="108"/>
        <v>16663.590011887587</v>
      </c>
      <c r="CP63" s="74">
        <f t="shared" si="73"/>
        <v>16663.590011887587</v>
      </c>
      <c r="CQ63" s="74">
        <f t="shared" si="109"/>
        <v>7690.8876977942673</v>
      </c>
      <c r="CR63" s="109">
        <f t="shared" si="110"/>
        <v>12997.60020927231</v>
      </c>
      <c r="CS63" s="241">
        <f t="shared" si="84"/>
        <v>1558.3364823918139</v>
      </c>
      <c r="CT63" s="241">
        <f t="shared" si="128"/>
        <v>12375</v>
      </c>
      <c r="CU63" s="235" t="s">
        <v>386</v>
      </c>
      <c r="CW63" s="1"/>
      <c r="CX63" s="1"/>
      <c r="CY63" s="128">
        <f t="shared" si="74"/>
        <v>61</v>
      </c>
      <c r="CZ63" s="74">
        <f t="shared" si="111"/>
        <v>74521.840031534346</v>
      </c>
      <c r="DA63" s="74">
        <f t="shared" si="75"/>
        <v>74521.840031534346</v>
      </c>
      <c r="DB63" s="74">
        <f t="shared" si="112"/>
        <v>34394.695399169679</v>
      </c>
      <c r="DC63" s="109">
        <f t="shared" si="113"/>
        <v>58127.035224596752</v>
      </c>
      <c r="DD63" s="241">
        <f t="shared" si="114"/>
        <v>1038.8909882612093</v>
      </c>
      <c r="DE63" s="241">
        <f t="shared" si="129"/>
        <v>330000</v>
      </c>
      <c r="DF63" s="235" t="s">
        <v>386</v>
      </c>
    </row>
    <row r="64" spans="1:110">
      <c r="A64" s="74">
        <f>天赋属性点!BH64</f>
        <v>62</v>
      </c>
      <c r="B64" s="74">
        <f>D64*职业设计!J$68/职业设计!J$84</f>
        <v>2889.1382336249603</v>
      </c>
      <c r="C64" s="74">
        <f>B64*职业设计!D$13/职业设计!B$13</f>
        <v>2889.1382336249603</v>
      </c>
      <c r="D64" s="74">
        <f>天赋属性点!BI64</f>
        <v>1733.4829401749753</v>
      </c>
      <c r="E64" s="74">
        <f>D64*职业设计!F$13/职业设计!H$13</f>
        <v>1733.4829401749753</v>
      </c>
      <c r="F64" s="74">
        <f>D64*职业设计!J$100/职业设计!J$84</f>
        <v>1117.5159803297806</v>
      </c>
      <c r="G64" s="97">
        <f>天赋属性点!BP64</f>
        <v>0.47524202111083452</v>
      </c>
      <c r="H64" s="60"/>
      <c r="I64" s="74">
        <f t="shared" si="43"/>
        <v>62</v>
      </c>
      <c r="J64" s="74">
        <f t="shared" si="44"/>
        <v>3184.0812415227356</v>
      </c>
      <c r="K64" s="74">
        <f t="shared" si="45"/>
        <v>3184.0812415227356</v>
      </c>
      <c r="L64" s="74">
        <f t="shared" si="46"/>
        <v>1910.4487449136402</v>
      </c>
      <c r="M64" s="74">
        <f t="shared" si="47"/>
        <v>1910.4487449136402</v>
      </c>
      <c r="N64" s="74">
        <f t="shared" si="48"/>
        <v>1357.329785424778</v>
      </c>
      <c r="O64" s="60"/>
      <c r="P64" s="60"/>
      <c r="Q64" s="60"/>
      <c r="S64" s="128">
        <f t="shared" si="10"/>
        <v>62</v>
      </c>
      <c r="T64" s="74">
        <f t="shared" si="121"/>
        <v>3184.0812415227356</v>
      </c>
      <c r="U64" s="74">
        <f t="shared" si="122"/>
        <v>3184.0812415227356</v>
      </c>
      <c r="V64" s="74">
        <f t="shared" si="123"/>
        <v>1910.4487449136402</v>
      </c>
      <c r="W64" s="74">
        <f t="shared" si="124"/>
        <v>1910.4487449136402</v>
      </c>
      <c r="X64" s="74">
        <f t="shared" si="125"/>
        <v>1085.8638283398225</v>
      </c>
      <c r="AA64" s="128">
        <f t="shared" si="13"/>
        <v>62</v>
      </c>
      <c r="AB64" s="85">
        <f t="shared" si="52"/>
        <v>4139.3056139795563</v>
      </c>
      <c r="AC64" s="74">
        <f t="shared" si="53"/>
        <v>4139.3056139795563</v>
      </c>
      <c r="AD64" s="74">
        <f t="shared" si="54"/>
        <v>1469.575957625877</v>
      </c>
      <c r="AE64" s="74">
        <f t="shared" si="55"/>
        <v>1469.575957625877</v>
      </c>
      <c r="AF64" s="74">
        <f t="shared" si="56"/>
        <v>1085.8638283398225</v>
      </c>
      <c r="AI64" s="128">
        <f t="shared" si="14"/>
        <v>62</v>
      </c>
      <c r="AJ64" s="74">
        <f t="shared" si="57"/>
        <v>2792.623987002597</v>
      </c>
      <c r="AK64" s="74">
        <f t="shared" si="58"/>
        <v>2792.623987002597</v>
      </c>
      <c r="AL64" s="74">
        <f t="shared" si="59"/>
        <v>1675.574392201557</v>
      </c>
      <c r="AM64" s="74">
        <f t="shared" si="60"/>
        <v>1675.574392201557</v>
      </c>
      <c r="AN64" s="85">
        <f t="shared" si="61"/>
        <v>1411.6229768417693</v>
      </c>
      <c r="AQ64" s="128">
        <f t="shared" si="15"/>
        <v>62</v>
      </c>
      <c r="AR64" s="74">
        <f t="shared" si="92"/>
        <v>3184.0812415227356</v>
      </c>
      <c r="AS64" s="74">
        <f t="shared" si="93"/>
        <v>3184.0812415227356</v>
      </c>
      <c r="AT64" s="85">
        <f t="shared" si="94"/>
        <v>2483.5833683877322</v>
      </c>
      <c r="AU64" s="74">
        <f t="shared" si="95"/>
        <v>1469.575957625877</v>
      </c>
      <c r="AV64" s="74">
        <f t="shared" si="96"/>
        <v>1085.8638283398225</v>
      </c>
      <c r="AY64" s="128">
        <f t="shared" si="20"/>
        <v>62</v>
      </c>
      <c r="AZ64" s="74">
        <f t="shared" si="63"/>
        <v>3184.0812415227356</v>
      </c>
      <c r="BA64" s="74">
        <f t="shared" si="64"/>
        <v>3184.0812415227356</v>
      </c>
      <c r="BB64" s="74">
        <f t="shared" si="65"/>
        <v>1469.575957625877</v>
      </c>
      <c r="BC64" s="85">
        <f t="shared" si="66"/>
        <v>2483.5833683877322</v>
      </c>
      <c r="BD64" s="74">
        <f t="shared" si="67"/>
        <v>1085.8638283398225</v>
      </c>
      <c r="BE64" s="71"/>
      <c r="BG64" s="128">
        <f t="shared" si="68"/>
        <v>62</v>
      </c>
      <c r="BH64" s="74">
        <f t="shared" si="97"/>
        <v>4139.3056139795563</v>
      </c>
      <c r="BI64" s="74">
        <f t="shared" si="98"/>
        <v>4139.3056139795563</v>
      </c>
      <c r="BJ64" s="74">
        <f t="shared" si="99"/>
        <v>1469.575957625877</v>
      </c>
      <c r="BK64" s="109">
        <f t="shared" si="100"/>
        <v>1469.575957625877</v>
      </c>
      <c r="BL64" s="241">
        <f t="shared" si="101"/>
        <v>1085.8638283398225</v>
      </c>
      <c r="BM64" s="241">
        <f>升级经验!G77</f>
        <v>224</v>
      </c>
      <c r="BN64" s="235" t="s">
        <v>845</v>
      </c>
      <c r="BR64" s="128">
        <f t="shared" si="26"/>
        <v>62</v>
      </c>
      <c r="BS64" s="74">
        <f t="shared" si="102"/>
        <v>7169.4876314676776</v>
      </c>
      <c r="BT64" s="74">
        <f t="shared" si="69"/>
        <v>7169.4876314676776</v>
      </c>
      <c r="BU64" s="74">
        <f t="shared" si="103"/>
        <v>2545.3802241897065</v>
      </c>
      <c r="BV64" s="109">
        <f t="shared" si="104"/>
        <v>2545.3802241897065</v>
      </c>
      <c r="BW64" s="241">
        <f t="shared" si="82"/>
        <v>1303.036594007787</v>
      </c>
      <c r="BX64" s="241">
        <f t="shared" si="126"/>
        <v>1890</v>
      </c>
      <c r="BY64" s="235" t="s">
        <v>845</v>
      </c>
      <c r="CA64" s="1"/>
      <c r="CB64" s="1"/>
      <c r="CC64" s="128">
        <f t="shared" si="70"/>
        <v>62</v>
      </c>
      <c r="CD64" s="74">
        <f t="shared" si="105"/>
        <v>11335.955285921873</v>
      </c>
      <c r="CE64" s="74">
        <f t="shared" si="71"/>
        <v>11335.955285921873</v>
      </c>
      <c r="CF64" s="74">
        <f t="shared" si="106"/>
        <v>4024.5995097947448</v>
      </c>
      <c r="CG64" s="109">
        <f t="shared" si="107"/>
        <v>4024.5995097947448</v>
      </c>
      <c r="CH64" s="241">
        <f t="shared" si="83"/>
        <v>1411.6229768417693</v>
      </c>
      <c r="CI64" s="241">
        <f t="shared" si="127"/>
        <v>3150</v>
      </c>
      <c r="CJ64" s="235" t="s">
        <v>845</v>
      </c>
      <c r="CL64" s="1"/>
      <c r="CM64" s="1"/>
      <c r="CN64" s="128">
        <f t="shared" si="72"/>
        <v>62</v>
      </c>
      <c r="CO64" s="74">
        <f t="shared" si="108"/>
        <v>22671.910571843746</v>
      </c>
      <c r="CP64" s="74">
        <f t="shared" si="73"/>
        <v>22671.910571843746</v>
      </c>
      <c r="CQ64" s="74">
        <f t="shared" si="109"/>
        <v>8049.1990195894896</v>
      </c>
      <c r="CR64" s="109">
        <f t="shared" si="110"/>
        <v>8049.1990195894896</v>
      </c>
      <c r="CS64" s="241">
        <f t="shared" si="84"/>
        <v>1628.7957425097338</v>
      </c>
      <c r="CT64" s="241">
        <f t="shared" si="128"/>
        <v>12600</v>
      </c>
      <c r="CU64" s="235" t="s">
        <v>845</v>
      </c>
      <c r="CW64" s="1"/>
      <c r="CX64" s="1"/>
      <c r="CY64" s="128">
        <f t="shared" si="74"/>
        <v>62</v>
      </c>
      <c r="CZ64" s="74">
        <f t="shared" si="111"/>
        <v>101391.86643687748</v>
      </c>
      <c r="DA64" s="74">
        <f t="shared" si="75"/>
        <v>101391.86643687748</v>
      </c>
      <c r="DB64" s="74">
        <f t="shared" si="112"/>
        <v>35997.112344453519</v>
      </c>
      <c r="DC64" s="109">
        <f t="shared" si="113"/>
        <v>35997.112344453519</v>
      </c>
      <c r="DD64" s="241">
        <f t="shared" si="114"/>
        <v>1085.8638283398225</v>
      </c>
      <c r="DE64" s="241">
        <f t="shared" si="129"/>
        <v>336000</v>
      </c>
      <c r="DF64" s="235" t="s">
        <v>845</v>
      </c>
    </row>
    <row r="65" spans="1:110">
      <c r="A65" s="74">
        <f>天赋属性点!BH65</f>
        <v>63</v>
      </c>
      <c r="B65" s="74">
        <f>D65*职业设计!J$68/职业设计!J$84</f>
        <v>3024.4530874209363</v>
      </c>
      <c r="C65" s="74">
        <f>B65*职业设计!D$13/职业设计!B$13</f>
        <v>3024.4530874209363</v>
      </c>
      <c r="D65" s="74">
        <f>天赋属性点!BI65</f>
        <v>1814.6718524525609</v>
      </c>
      <c r="E65" s="74">
        <f>D65*职业设计!F$13/职业设计!H$13</f>
        <v>1814.6718524525609</v>
      </c>
      <c r="F65" s="74">
        <f>D65*职业设计!J$100/职业设计!J$84</f>
        <v>1169.8556398632263</v>
      </c>
      <c r="G65" s="97">
        <f>天赋属性点!BP65</f>
        <v>0.467669916300058</v>
      </c>
      <c r="H65" s="60"/>
      <c r="I65" s="74">
        <f t="shared" si="43"/>
        <v>63</v>
      </c>
      <c r="J65" s="74">
        <f t="shared" si="44"/>
        <v>3328.9245392843677</v>
      </c>
      <c r="K65" s="74">
        <f t="shared" si="45"/>
        <v>3328.9245392843677</v>
      </c>
      <c r="L65" s="74">
        <f t="shared" si="46"/>
        <v>1997.3547235706196</v>
      </c>
      <c r="M65" s="74">
        <f t="shared" si="47"/>
        <v>1997.3547235706196</v>
      </c>
      <c r="N65" s="74">
        <f t="shared" si="48"/>
        <v>1417.2500118607536</v>
      </c>
      <c r="O65" s="60"/>
      <c r="P65" s="60"/>
      <c r="Q65" s="60"/>
      <c r="S65" s="128">
        <f t="shared" si="10"/>
        <v>63</v>
      </c>
      <c r="T65" s="74">
        <f t="shared" si="121"/>
        <v>3328.9245392843677</v>
      </c>
      <c r="U65" s="74">
        <f t="shared" si="122"/>
        <v>3328.9245392843677</v>
      </c>
      <c r="V65" s="74">
        <f t="shared" si="123"/>
        <v>1997.3547235706196</v>
      </c>
      <c r="W65" s="74">
        <f t="shared" si="124"/>
        <v>1997.3547235706196</v>
      </c>
      <c r="X65" s="74">
        <f t="shared" si="125"/>
        <v>1133.8000094886029</v>
      </c>
      <c r="AA65" s="128">
        <f t="shared" si="13"/>
        <v>63</v>
      </c>
      <c r="AB65" s="85">
        <f t="shared" si="52"/>
        <v>4327.6019010696782</v>
      </c>
      <c r="AC65" s="74">
        <f t="shared" si="53"/>
        <v>4327.6019010696782</v>
      </c>
      <c r="AD65" s="74">
        <f t="shared" si="54"/>
        <v>1536.426710438938</v>
      </c>
      <c r="AE65" s="74">
        <f t="shared" si="55"/>
        <v>1536.426710438938</v>
      </c>
      <c r="AF65" s="74">
        <f t="shared" si="56"/>
        <v>1133.8000094886029</v>
      </c>
      <c r="AI65" s="128">
        <f t="shared" si="14"/>
        <v>63</v>
      </c>
      <c r="AJ65" s="74">
        <f t="shared" si="57"/>
        <v>2919.6599628473123</v>
      </c>
      <c r="AK65" s="74">
        <f t="shared" si="58"/>
        <v>2919.6599628473123</v>
      </c>
      <c r="AL65" s="74">
        <f t="shared" si="59"/>
        <v>1751.7959777083863</v>
      </c>
      <c r="AM65" s="74">
        <f t="shared" si="60"/>
        <v>1751.7959777083863</v>
      </c>
      <c r="AN65" s="85">
        <f t="shared" si="61"/>
        <v>1473.9400123351838</v>
      </c>
      <c r="AQ65" s="128">
        <f t="shared" si="15"/>
        <v>63</v>
      </c>
      <c r="AR65" s="74">
        <f t="shared" si="92"/>
        <v>3328.9245392843677</v>
      </c>
      <c r="AS65" s="74">
        <f t="shared" si="93"/>
        <v>3328.9245392843677</v>
      </c>
      <c r="AT65" s="85">
        <f t="shared" si="94"/>
        <v>2596.5611406418057</v>
      </c>
      <c r="AU65" s="74">
        <f t="shared" si="95"/>
        <v>1536.426710438938</v>
      </c>
      <c r="AV65" s="74">
        <f t="shared" si="96"/>
        <v>1133.8000094886029</v>
      </c>
      <c r="AY65" s="128">
        <f t="shared" si="20"/>
        <v>63</v>
      </c>
      <c r="AZ65" s="74">
        <f t="shared" si="63"/>
        <v>3328.9245392843677</v>
      </c>
      <c r="BA65" s="74">
        <f t="shared" si="64"/>
        <v>3328.9245392843677</v>
      </c>
      <c r="BB65" s="74">
        <f t="shared" si="65"/>
        <v>1536.426710438938</v>
      </c>
      <c r="BC65" s="85">
        <f t="shared" si="66"/>
        <v>2596.5611406418057</v>
      </c>
      <c r="BD65" s="74">
        <f t="shared" si="67"/>
        <v>1133.8000094886029</v>
      </c>
      <c r="BE65" s="71"/>
      <c r="BG65" s="128">
        <f t="shared" si="68"/>
        <v>63</v>
      </c>
      <c r="BH65" s="74">
        <f t="shared" si="97"/>
        <v>3328.9245392843677</v>
      </c>
      <c r="BI65" s="74">
        <f t="shared" si="98"/>
        <v>3328.9245392843677</v>
      </c>
      <c r="BJ65" s="74">
        <f t="shared" si="99"/>
        <v>1997.3547235706196</v>
      </c>
      <c r="BK65" s="109">
        <f t="shared" si="100"/>
        <v>1997.3547235706196</v>
      </c>
      <c r="BL65" s="241">
        <f t="shared" si="101"/>
        <v>1133.8000094886029</v>
      </c>
      <c r="BM65" s="241">
        <f>升级经验!G78</f>
        <v>228</v>
      </c>
      <c r="BN65" s="235" t="s">
        <v>715</v>
      </c>
      <c r="BR65" s="128">
        <f t="shared" si="26"/>
        <v>63</v>
      </c>
      <c r="BS65" s="74">
        <f t="shared" si="102"/>
        <v>5765.8664366033418</v>
      </c>
      <c r="BT65" s="74">
        <f t="shared" si="69"/>
        <v>5765.8664366033418</v>
      </c>
      <c r="BU65" s="74">
        <f t="shared" si="103"/>
        <v>3459.5198619620032</v>
      </c>
      <c r="BV65" s="109">
        <f t="shared" si="104"/>
        <v>3459.5198619620032</v>
      </c>
      <c r="BW65" s="241">
        <f t="shared" si="82"/>
        <v>1360.5600113863234</v>
      </c>
      <c r="BX65" s="241">
        <f t="shared" si="126"/>
        <v>1923.75</v>
      </c>
      <c r="BY65" s="235" t="s">
        <v>715</v>
      </c>
      <c r="CA65" s="1"/>
      <c r="CB65" s="1"/>
      <c r="CC65" s="128">
        <f t="shared" si="70"/>
        <v>63</v>
      </c>
      <c r="CD65" s="74">
        <f t="shared" si="105"/>
        <v>9116.6353119927044</v>
      </c>
      <c r="CE65" s="74">
        <f t="shared" si="71"/>
        <v>9116.6353119927044</v>
      </c>
      <c r="CF65" s="74">
        <f t="shared" si="106"/>
        <v>5469.981187195619</v>
      </c>
      <c r="CG65" s="109">
        <f t="shared" si="107"/>
        <v>5469.981187195619</v>
      </c>
      <c r="CH65" s="241">
        <f t="shared" si="83"/>
        <v>1473.9400123351838</v>
      </c>
      <c r="CI65" s="241">
        <f t="shared" si="127"/>
        <v>3206.25</v>
      </c>
      <c r="CJ65" s="235" t="s">
        <v>715</v>
      </c>
      <c r="CL65" s="1"/>
      <c r="CM65" s="1"/>
      <c r="CN65" s="128">
        <f t="shared" si="72"/>
        <v>63</v>
      </c>
      <c r="CO65" s="74">
        <f t="shared" si="108"/>
        <v>18233.270623985409</v>
      </c>
      <c r="CP65" s="74">
        <f t="shared" si="73"/>
        <v>18233.270623985409</v>
      </c>
      <c r="CQ65" s="74">
        <f t="shared" si="109"/>
        <v>10939.962374391238</v>
      </c>
      <c r="CR65" s="109">
        <f t="shared" si="110"/>
        <v>10939.962374391238</v>
      </c>
      <c r="CS65" s="241">
        <f t="shared" si="84"/>
        <v>1700.7000142329043</v>
      </c>
      <c r="CT65" s="241">
        <f t="shared" si="128"/>
        <v>12825</v>
      </c>
      <c r="CU65" s="235" t="s">
        <v>715</v>
      </c>
      <c r="CW65" s="1"/>
      <c r="CX65" s="1"/>
      <c r="CY65" s="128">
        <f t="shared" si="74"/>
        <v>63</v>
      </c>
      <c r="CZ65" s="74">
        <f t="shared" si="111"/>
        <v>81541.665134762748</v>
      </c>
      <c r="DA65" s="74">
        <f t="shared" si="75"/>
        <v>81541.665134762748</v>
      </c>
      <c r="DB65" s="74">
        <f t="shared" si="112"/>
        <v>48924.999080857626</v>
      </c>
      <c r="DC65" s="109">
        <f t="shared" si="113"/>
        <v>48924.999080857626</v>
      </c>
      <c r="DD65" s="241">
        <f t="shared" si="114"/>
        <v>1133.8000094886029</v>
      </c>
      <c r="DE65" s="241">
        <f t="shared" si="129"/>
        <v>342000</v>
      </c>
      <c r="DF65" s="235" t="s">
        <v>715</v>
      </c>
    </row>
    <row r="66" spans="1:110">
      <c r="A66" s="74">
        <f>天赋属性点!BH66</f>
        <v>64</v>
      </c>
      <c r="B66" s="74">
        <f>D66*职业设计!J$68/职业设计!J$84</f>
        <v>3159.7679412169118</v>
      </c>
      <c r="C66" s="74">
        <f>B66*职业设计!D$13/职业设计!B$13</f>
        <v>3159.7679412169118</v>
      </c>
      <c r="D66" s="74">
        <f>天赋属性点!BI66</f>
        <v>1895.860764730146</v>
      </c>
      <c r="E66" s="74">
        <f>D66*职业设计!F$13/职业设计!H$13</f>
        <v>1895.860764730146</v>
      </c>
      <c r="F66" s="74">
        <f>D66*职业设计!J$100/职业设计!J$84</f>
        <v>1222.1952993966718</v>
      </c>
      <c r="G66" s="97">
        <f>天赋属性点!BP66</f>
        <v>0.46074635168239675</v>
      </c>
      <c r="H66" s="60"/>
      <c r="I66" s="74">
        <f t="shared" si="43"/>
        <v>64</v>
      </c>
      <c r="J66" s="74">
        <f t="shared" si="44"/>
        <v>3473.7526495171755</v>
      </c>
      <c r="K66" s="74">
        <f t="shared" si="45"/>
        <v>3473.7526495171755</v>
      </c>
      <c r="L66" s="74">
        <f t="shared" si="46"/>
        <v>2084.251589710304</v>
      </c>
      <c r="M66" s="74">
        <f t="shared" si="47"/>
        <v>2084.251589710304</v>
      </c>
      <c r="N66" s="74">
        <f t="shared" si="48"/>
        <v>1477.161616784995</v>
      </c>
      <c r="O66" s="60"/>
      <c r="P66" s="60"/>
      <c r="Q66" s="60"/>
      <c r="S66" s="128">
        <f t="shared" si="10"/>
        <v>64</v>
      </c>
      <c r="T66" s="74">
        <f t="shared" si="121"/>
        <v>3473.7526495171755</v>
      </c>
      <c r="U66" s="74">
        <f t="shared" si="122"/>
        <v>3473.7526495171755</v>
      </c>
      <c r="V66" s="74">
        <f t="shared" si="123"/>
        <v>2084.251589710304</v>
      </c>
      <c r="W66" s="74">
        <f t="shared" si="124"/>
        <v>2084.251589710304</v>
      </c>
      <c r="X66" s="74">
        <f t="shared" si="125"/>
        <v>1181.729293427996</v>
      </c>
      <c r="AA66" s="128">
        <f t="shared" si="13"/>
        <v>64</v>
      </c>
      <c r="AB66" s="85">
        <f t="shared" si="52"/>
        <v>4515.878444372328</v>
      </c>
      <c r="AC66" s="74">
        <f t="shared" si="53"/>
        <v>4515.878444372328</v>
      </c>
      <c r="AD66" s="74">
        <f t="shared" si="54"/>
        <v>1603.2704536233107</v>
      </c>
      <c r="AE66" s="74">
        <f t="shared" si="55"/>
        <v>1603.2704536233107</v>
      </c>
      <c r="AF66" s="74">
        <f t="shared" si="56"/>
        <v>1181.729293427996</v>
      </c>
      <c r="AI66" s="128">
        <f t="shared" si="14"/>
        <v>64</v>
      </c>
      <c r="AJ66" s="74">
        <f t="shared" si="57"/>
        <v>3046.6826183480784</v>
      </c>
      <c r="AK66" s="74">
        <f t="shared" si="58"/>
        <v>3046.6826183480784</v>
      </c>
      <c r="AL66" s="74">
        <f t="shared" si="59"/>
        <v>1828.009571008846</v>
      </c>
      <c r="AM66" s="74">
        <f t="shared" si="60"/>
        <v>1828.009571008846</v>
      </c>
      <c r="AN66" s="85">
        <f t="shared" si="61"/>
        <v>1536.2480814563949</v>
      </c>
      <c r="AQ66" s="128">
        <f t="shared" si="15"/>
        <v>64</v>
      </c>
      <c r="AR66" s="74">
        <f t="shared" si="92"/>
        <v>3473.7526495171755</v>
      </c>
      <c r="AS66" s="74">
        <f t="shared" si="93"/>
        <v>3473.7526495171755</v>
      </c>
      <c r="AT66" s="85">
        <f t="shared" si="94"/>
        <v>2709.5270666233951</v>
      </c>
      <c r="AU66" s="74">
        <f t="shared" si="95"/>
        <v>1603.2704536233107</v>
      </c>
      <c r="AV66" s="74">
        <f t="shared" si="96"/>
        <v>1181.729293427996</v>
      </c>
      <c r="AY66" s="128">
        <f t="shared" si="20"/>
        <v>64</v>
      </c>
      <c r="AZ66" s="74">
        <f t="shared" si="63"/>
        <v>3473.7526495171755</v>
      </c>
      <c r="BA66" s="74">
        <f t="shared" si="64"/>
        <v>3473.7526495171755</v>
      </c>
      <c r="BB66" s="74">
        <f t="shared" si="65"/>
        <v>1603.2704536233107</v>
      </c>
      <c r="BC66" s="85">
        <f t="shared" si="66"/>
        <v>2709.5270666233951</v>
      </c>
      <c r="BD66" s="74">
        <f t="shared" si="67"/>
        <v>1181.729293427996</v>
      </c>
      <c r="BE66" s="71"/>
      <c r="BG66" s="128">
        <f t="shared" si="68"/>
        <v>64</v>
      </c>
      <c r="BH66" s="74">
        <f t="shared" si="97"/>
        <v>3473.7526495171755</v>
      </c>
      <c r="BI66" s="74">
        <f t="shared" si="98"/>
        <v>3473.7526495171755</v>
      </c>
      <c r="BJ66" s="74">
        <f t="shared" si="99"/>
        <v>2709.5270666233951</v>
      </c>
      <c r="BK66" s="109">
        <f t="shared" si="100"/>
        <v>1603.2704536233107</v>
      </c>
      <c r="BL66" s="241">
        <f t="shared" si="101"/>
        <v>1181.729293427996</v>
      </c>
      <c r="BM66" s="241">
        <f>升级经验!G79</f>
        <v>232</v>
      </c>
      <c r="BN66" s="235" t="s">
        <v>385</v>
      </c>
      <c r="BR66" s="128">
        <f t="shared" si="26"/>
        <v>64</v>
      </c>
      <c r="BS66" s="74">
        <f t="shared" si="102"/>
        <v>6016.7160818907505</v>
      </c>
      <c r="BT66" s="74">
        <f t="shared" si="69"/>
        <v>6016.7160818907505</v>
      </c>
      <c r="BU66" s="74">
        <f t="shared" si="103"/>
        <v>4693.0385438747826</v>
      </c>
      <c r="BV66" s="109">
        <f t="shared" si="104"/>
        <v>2776.9458839495755</v>
      </c>
      <c r="BW66" s="241">
        <f t="shared" si="82"/>
        <v>1418.0751521135951</v>
      </c>
      <c r="BX66" s="241">
        <f t="shared" si="126"/>
        <v>1957.5</v>
      </c>
      <c r="BY66" s="235" t="s">
        <v>385</v>
      </c>
      <c r="CA66" s="1"/>
      <c r="CB66" s="1"/>
      <c r="CC66" s="128">
        <f t="shared" si="70"/>
        <v>64</v>
      </c>
      <c r="CD66" s="74">
        <f t="shared" si="105"/>
        <v>9513.2634266694713</v>
      </c>
      <c r="CE66" s="74">
        <f t="shared" si="71"/>
        <v>9513.2634266694713</v>
      </c>
      <c r="CF66" s="74">
        <f t="shared" si="106"/>
        <v>7420.3454728021825</v>
      </c>
      <c r="CG66" s="109">
        <f t="shared" si="107"/>
        <v>4390.7369661551375</v>
      </c>
      <c r="CH66" s="241">
        <f t="shared" si="83"/>
        <v>1536.2480814563949</v>
      </c>
      <c r="CI66" s="241">
        <f t="shared" si="127"/>
        <v>3262.5</v>
      </c>
      <c r="CJ66" s="235" t="s">
        <v>385</v>
      </c>
      <c r="CL66" s="1"/>
      <c r="CM66" s="1"/>
      <c r="CN66" s="128">
        <f t="shared" si="72"/>
        <v>64</v>
      </c>
      <c r="CO66" s="74">
        <f t="shared" si="108"/>
        <v>19026.526853338943</v>
      </c>
      <c r="CP66" s="74">
        <f t="shared" si="73"/>
        <v>19026.526853338943</v>
      </c>
      <c r="CQ66" s="74">
        <f t="shared" si="109"/>
        <v>14840.690945604365</v>
      </c>
      <c r="CR66" s="109">
        <f t="shared" si="110"/>
        <v>8781.4739323102749</v>
      </c>
      <c r="CS66" s="241">
        <f t="shared" si="84"/>
        <v>1772.5939401419942</v>
      </c>
      <c r="CT66" s="241">
        <f t="shared" si="128"/>
        <v>13050</v>
      </c>
      <c r="CU66" s="235" t="s">
        <v>385</v>
      </c>
      <c r="CW66" s="1"/>
      <c r="CX66" s="1"/>
      <c r="CY66" s="128">
        <f t="shared" si="74"/>
        <v>64</v>
      </c>
      <c r="CZ66" s="74">
        <f t="shared" si="111"/>
        <v>85089.214839582099</v>
      </c>
      <c r="DA66" s="74">
        <f t="shared" si="75"/>
        <v>85089.214839582099</v>
      </c>
      <c r="DB66" s="74">
        <f t="shared" si="112"/>
        <v>66369.587574873993</v>
      </c>
      <c r="DC66" s="109">
        <f t="shared" si="113"/>
        <v>39271.945310576324</v>
      </c>
      <c r="DD66" s="241">
        <f t="shared" si="114"/>
        <v>1181.729293427996</v>
      </c>
      <c r="DE66" s="241">
        <f t="shared" si="129"/>
        <v>348000</v>
      </c>
      <c r="DF66" s="235" t="s">
        <v>385</v>
      </c>
    </row>
    <row r="67" spans="1:110">
      <c r="A67" s="74">
        <f>天赋属性点!BH67</f>
        <v>65</v>
      </c>
      <c r="B67" s="74">
        <f>D67*职业设计!J$68/职业设计!J$84</f>
        <v>3298.3104515963732</v>
      </c>
      <c r="C67" s="74">
        <f>B67*职业设计!D$13/职业设计!B$13</f>
        <v>3298.3104515963732</v>
      </c>
      <c r="D67" s="74">
        <f>天赋属性点!BI67</f>
        <v>1978.9862709578229</v>
      </c>
      <c r="E67" s="74">
        <f>D67*职业设计!F$13/职业设计!H$13</f>
        <v>1978.9862709578229</v>
      </c>
      <c r="F67" s="74">
        <f>D67*职业设计!J$100/职业设计!J$84</f>
        <v>1275.7834134931709</v>
      </c>
      <c r="G67" s="97">
        <f>天赋属性点!BP67</f>
        <v>0.45394677119769306</v>
      </c>
      <c r="H67" s="60"/>
      <c r="I67" s="74">
        <f t="shared" si="43"/>
        <v>65</v>
      </c>
      <c r="J67" s="74">
        <f t="shared" si="44"/>
        <v>3621.8349710081807</v>
      </c>
      <c r="K67" s="74">
        <f t="shared" si="45"/>
        <v>3621.8349710081807</v>
      </c>
      <c r="L67" s="74">
        <f t="shared" si="46"/>
        <v>2173.1009826049071</v>
      </c>
      <c r="M67" s="74">
        <f t="shared" si="47"/>
        <v>2173.1009826049071</v>
      </c>
      <c r="N67" s="74">
        <f t="shared" si="48"/>
        <v>1538.336006255448</v>
      </c>
      <c r="O67" s="60"/>
      <c r="P67" s="60"/>
      <c r="Q67" s="60"/>
      <c r="S67" s="128">
        <f t="shared" ref="S67:S82" si="130">A67</f>
        <v>65</v>
      </c>
      <c r="T67" s="74">
        <f t="shared" si="121"/>
        <v>3621.8349710081807</v>
      </c>
      <c r="U67" s="74">
        <f t="shared" si="122"/>
        <v>3621.8349710081807</v>
      </c>
      <c r="V67" s="74">
        <f t="shared" si="123"/>
        <v>2173.1009826049071</v>
      </c>
      <c r="W67" s="74">
        <f t="shared" si="124"/>
        <v>2173.1009826049071</v>
      </c>
      <c r="X67" s="74">
        <f t="shared" si="125"/>
        <v>1230.6688050043585</v>
      </c>
      <c r="AA67" s="128">
        <f t="shared" ref="AA67:AA82" si="131">S67</f>
        <v>65</v>
      </c>
      <c r="AB67" s="85">
        <f t="shared" si="52"/>
        <v>4708.3854623106354</v>
      </c>
      <c r="AC67" s="74">
        <f t="shared" si="53"/>
        <v>4708.3854623106354</v>
      </c>
      <c r="AD67" s="74">
        <f t="shared" si="54"/>
        <v>1671.616140465313</v>
      </c>
      <c r="AE67" s="74">
        <f t="shared" si="55"/>
        <v>1671.616140465313</v>
      </c>
      <c r="AF67" s="74">
        <f t="shared" si="56"/>
        <v>1230.6688050043585</v>
      </c>
      <c r="AI67" s="128">
        <f t="shared" ref="AI67:AI82" si="132">AA67</f>
        <v>65</v>
      </c>
      <c r="AJ67" s="74">
        <f t="shared" si="57"/>
        <v>3176.5594059293662</v>
      </c>
      <c r="AK67" s="74">
        <f t="shared" si="58"/>
        <v>3176.5594059293662</v>
      </c>
      <c r="AL67" s="74">
        <f t="shared" si="59"/>
        <v>1905.9356435576187</v>
      </c>
      <c r="AM67" s="74">
        <f t="shared" si="60"/>
        <v>1905.9356435576187</v>
      </c>
      <c r="AN67" s="85">
        <f t="shared" si="61"/>
        <v>1599.8694465056662</v>
      </c>
      <c r="AQ67" s="128">
        <f t="shared" ref="AQ67:AQ82" si="133">AI67</f>
        <v>65</v>
      </c>
      <c r="AR67" s="74">
        <f t="shared" ref="AR67:AR82" si="134">T67</f>
        <v>3621.8349710081807</v>
      </c>
      <c r="AS67" s="74">
        <f t="shared" ref="AS67:AS82" si="135">U67</f>
        <v>3621.8349710081807</v>
      </c>
      <c r="AT67" s="85">
        <f t="shared" ref="AT67:AT82" si="136">AP$2*V67</f>
        <v>2825.0312773863793</v>
      </c>
      <c r="AU67" s="74">
        <f t="shared" ref="AU67:AU82" si="137">W67/AP$2</f>
        <v>1671.616140465313</v>
      </c>
      <c r="AV67" s="74">
        <f t="shared" ref="AV67:AV82" si="138">X67</f>
        <v>1230.6688050043585</v>
      </c>
      <c r="AY67" s="128">
        <f t="shared" ref="AY67:AY82" si="139">AQ67</f>
        <v>65</v>
      </c>
      <c r="AZ67" s="74">
        <f t="shared" si="63"/>
        <v>3621.8349710081807</v>
      </c>
      <c r="BA67" s="74">
        <f t="shared" si="64"/>
        <v>3621.8349710081807</v>
      </c>
      <c r="BB67" s="74">
        <f t="shared" si="65"/>
        <v>1671.616140465313</v>
      </c>
      <c r="BC67" s="85">
        <f t="shared" si="66"/>
        <v>2825.0312773863793</v>
      </c>
      <c r="BD67" s="74">
        <f t="shared" si="67"/>
        <v>1230.6688050043585</v>
      </c>
      <c r="BE67" s="71"/>
      <c r="BG67" s="128">
        <f t="shared" si="68"/>
        <v>65</v>
      </c>
      <c r="BH67" s="74">
        <f t="shared" ref="BH67:BH82" si="140">IF(BN67=$BP$18,VLOOKUP(BG67,$S$1:$X$82,2,FALSE),IF(BN67=$BP$19,VLOOKUP(BG67,$AA$1:$AF$82,2,FALSE),IF(BN67=$BP$20,VLOOKUP(BG67,$AI$1:$AN$82,2,FALSE),IF(BN67=$BP$21,VLOOKUP(BG67,$AQ$1:$AV$82,2,FALSE),IF(BN67=$BP$22,VLOOKUP(BG67,$AY$1:$BD$82,2,FALSE),1)))))</f>
        <v>3621.8349710081807</v>
      </c>
      <c r="BI67" s="74">
        <f t="shared" ref="BI67:BI82" si="141">IF(BN67=$BP$18,VLOOKUP(BG67,$S$1:$X$82,3,FALSE),IF(BN67=$BP$19,VLOOKUP(BG67,$AA$1:$AF$82,3,FALSE),IF(BN67=$BP$20,VLOOKUP(BG67,$AI$1:$AN$82,3,FALSE),IF(BN67=$BP$21,VLOOKUP(BG67,$AQ$1:$AV$82,3,FALSE),IF(BN67=$BP$22,VLOOKUP(BG67,$AY$1:$BD$82,3,FALSE),1)))))</f>
        <v>3621.8349710081807</v>
      </c>
      <c r="BJ67" s="74">
        <f t="shared" ref="BJ67:BJ82" si="142">IF(BN67=$BP$18,VLOOKUP(BG67,$S$1:$X$82,4,FALSE),IF(BN67=$BP$19,VLOOKUP(BG67,$AA$1:$AF$82,4,FALSE),IF(BN67=$BP$20,VLOOKUP(BG67,$AI$1:$AN$82,4,FALSE),IF(BN67=$BP$21,VLOOKUP(BG67,$AQ$1:$AV$82,4,FALSE),IF(BN67=$BP$22,VLOOKUP(BG67,$AY$1:$BD$82,4,FALSE),1)))))</f>
        <v>1671.616140465313</v>
      </c>
      <c r="BK67" s="109">
        <f t="shared" ref="BK67:BK82" si="143">IF(BN67=$BP$18,VLOOKUP(BG67,$S$1:$X$82,5,FALSE),IF(BN67=$BP$19,VLOOKUP(BG67,$AA$1:$AF$82,5,FALSE),IF(BN67=$BP$20,VLOOKUP(BG67,$AI$1:$AN$82,5,FALSE),IF(BN67=$BP$21,VLOOKUP(BG67,$AQ$1:$AV$82,5,FALSE),IF(BN67=$BP$22,VLOOKUP(BG67,$AY$1:$BD$82,5,FALSE),1)))))</f>
        <v>2825.0312773863793</v>
      </c>
      <c r="BL67" s="241">
        <f t="shared" ref="BL67:BL82" si="144">IF(BN67=$BP$18,VLOOKUP(BG67,$S$1:$X$82,6,FALSE),IF(BN67=$BP$19,VLOOKUP(BG67,$AA$1:$AF$82,6,FALSE),IF(BN67=$BP$20,VLOOKUP(BG67,$AI$1:$AN$82,6,FALSE),IF(BN67=$BP$21,VLOOKUP(BG67,$AQ$1:$AV$82,6,FALSE),IF(BN67=$BP$22,VLOOKUP(BG67,$AY$1:$BD$82,6,FALSE),1)))))</f>
        <v>1230.6688050043585</v>
      </c>
      <c r="BM67" s="241">
        <f>升级经验!G80</f>
        <v>236</v>
      </c>
      <c r="BN67" s="235" t="s">
        <v>386</v>
      </c>
      <c r="BR67" s="128">
        <f t="shared" ref="BR67:BR82" si="145">BG67</f>
        <v>65</v>
      </c>
      <c r="BS67" s="74">
        <f t="shared" ref="BS67:BS82" si="146">BQ$12^(1/2)*IF(BY67=$BP$18,VLOOKUP(BR67,$S$1:$X$82,2,FALSE),IF(BY67=$BP$19,VLOOKUP(BR67,$AA$1:$AF$82,2,FALSE),IF(BY67=$BP$20,VLOOKUP(BR67,$AI$1:$AN$82,2,FALSE),IF(BY67=$BP$21,VLOOKUP(BR67,$AQ$1:$AV$82,2,FALSE),IF(BY67=$BP$22,VLOOKUP(BR67,$AY$1:$BD$82,2,FALSE),1)))))</f>
        <v>8155.1628423406974</v>
      </c>
      <c r="BT67" s="74">
        <f t="shared" si="69"/>
        <v>8155.1628423406974</v>
      </c>
      <c r="BU67" s="74">
        <f t="shared" ref="BU67:BU82" si="147">BQ$12^(1/2)*IF(BY67=$BP$18,VLOOKUP(BR67,$S$1:$X$82,4,FALSE),IF(BY67=$BP$19,VLOOKUP(BR67,$AA$1:$AF$82,4,FALSE),IF(BY67=$BP$20,VLOOKUP(BR67,$AI$1:$AN$82,4,FALSE),IF(BY67=$BP$21,VLOOKUP(BR67,$AQ$1:$AV$82,4,FALSE),IF(BY67=$BP$22,VLOOKUP(BR67,$AY$1:$BD$82,4,FALSE),1)))))</f>
        <v>2895.3240860381152</v>
      </c>
      <c r="BV67" s="109">
        <f t="shared" ref="BV67:BV82" si="148">BQ$12^(1/2)*IF(BY67=$BP$18,VLOOKUP(BR67,$S$1:$X$82,5,FALSE),IF(BY67=$BP$19,VLOOKUP(BR67,$AA$1:$AF$82,5,FALSE),IF(BY67=$BP$20,VLOOKUP(BR67,$AI$1:$AN$82,5,FALSE),IF(BY67=$BP$21,VLOOKUP(BR67,$AQ$1:$AV$82,5,FALSE),IF(BY67=$BP$22,VLOOKUP(BR67,$AY$1:$BD$82,5,FALSE),1)))))</f>
        <v>2895.3240860381152</v>
      </c>
      <c r="BW67" s="241">
        <f t="shared" si="82"/>
        <v>1476.8025660052301</v>
      </c>
      <c r="BX67" s="241">
        <f t="shared" si="126"/>
        <v>1991.25</v>
      </c>
      <c r="BY67" s="235" t="s">
        <v>845</v>
      </c>
      <c r="CA67" s="1"/>
      <c r="CB67" s="1"/>
      <c r="CC67" s="128">
        <f t="shared" si="70"/>
        <v>65</v>
      </c>
      <c r="CD67" s="74">
        <f t="shared" ref="CD67:CD82" si="149">CB$12^(1/2)*IF(CJ67=$BP$18,VLOOKUP(CC67,$S$1:$X$82,2,FALSE),IF(CJ67=$BP$19,VLOOKUP(CC67,$AA$1:$AF$82,2,FALSE),IF(CJ67=$BP$20,VLOOKUP(CC67,$AI$1:$AN$82,2,FALSE),IF(CJ67=$BP$21,VLOOKUP(CC67,$AQ$1:$AV$82,2,FALSE),IF(CJ67=$BP$22,VLOOKUP(CC67,$AY$1:$BD$82,2,FALSE),1)))))</f>
        <v>12894.444635684626</v>
      </c>
      <c r="CE67" s="74">
        <f t="shared" si="71"/>
        <v>12894.444635684626</v>
      </c>
      <c r="CF67" s="74">
        <f t="shared" ref="CF67:CF82" si="150">CB$12^(1/2)*IF(CJ67=$BP$18,VLOOKUP(CC67,$S$1:$X$82,4,FALSE),IF(CJ67=$BP$19,VLOOKUP(CC67,$AA$1:$AF$82,4,FALSE),IF(CJ67=$BP$20,VLOOKUP(CC67,$AI$1:$AN$82,4,FALSE),IF(CJ67=$BP$21,VLOOKUP(CC67,$AQ$1:$AV$82,4,FALSE),IF(CJ67=$BP$22,VLOOKUP(CC67,$AY$1:$BD$82,4,FALSE),1)))))</f>
        <v>4577.9093381128814</v>
      </c>
      <c r="CG67" s="109">
        <f t="shared" ref="CG67:CG82" si="151">CB$12^(1/2)*IF(CJ67=$BP$18,VLOOKUP(CC67,$S$1:$X$82,5,FALSE),IF(CJ67=$BP$19,VLOOKUP(CC67,$AA$1:$AF$82,5,FALSE),IF(CJ67=$BP$20,VLOOKUP(CC67,$AI$1:$AN$82,5,FALSE),IF(CJ67=$BP$21,VLOOKUP(CC67,$AQ$1:$AV$82,5,FALSE),IF(CJ67=$BP$22,VLOOKUP(CC67,$AY$1:$BD$82,5,FALSE),1)))))</f>
        <v>4577.9093381128814</v>
      </c>
      <c r="CH67" s="241">
        <f t="shared" si="83"/>
        <v>1599.8694465056662</v>
      </c>
      <c r="CI67" s="241">
        <f t="shared" si="127"/>
        <v>3318.75</v>
      </c>
      <c r="CJ67" s="235" t="s">
        <v>845</v>
      </c>
      <c r="CL67" s="1"/>
      <c r="CM67" s="1"/>
      <c r="CN67" s="128">
        <f t="shared" si="72"/>
        <v>65</v>
      </c>
      <c r="CO67" s="74">
        <f t="shared" ref="CO67:CO82" si="152">CM$12^(1/2)*IF(CU67=$BP$18,VLOOKUP(CN67,$S$1:$X$82,2,FALSE),IF(CU67=$BP$19,VLOOKUP(CN67,$AA$1:$AF$82,2,FALSE),IF(CU67=$BP$20,VLOOKUP(CN67,$AI$1:$AN$82,2,FALSE),IF(CU67=$BP$21,VLOOKUP(CN67,$AQ$1:$AV$82,2,FALSE),IF(CU67=$BP$22,VLOOKUP(CN67,$AY$1:$BD$82,2,FALSE),1)))))</f>
        <v>25788.889271369251</v>
      </c>
      <c r="CP67" s="74">
        <f t="shared" si="73"/>
        <v>25788.889271369251</v>
      </c>
      <c r="CQ67" s="74">
        <f t="shared" ref="CQ67:CQ82" si="153">CM$12^(1/2)*IF(CU67=$BP$18,VLOOKUP(CN67,$S$1:$X$82,4,FALSE),IF(CU67=$BP$19,VLOOKUP(CN67,$AA$1:$AF$82,4,FALSE),IF(CU67=$BP$20,VLOOKUP(CN67,$AI$1:$AN$82,4,FALSE),IF(CU67=$BP$21,VLOOKUP(CN67,$AQ$1:$AV$82,4,FALSE),IF(CU67=$BP$22,VLOOKUP(CN67,$AY$1:$BD$82,4,FALSE),1)))))</f>
        <v>9155.8186762257628</v>
      </c>
      <c r="CR67" s="109">
        <f t="shared" ref="CR67:CR82" si="154">CM$12^(1/2)*IF(CU67=$BP$18,VLOOKUP(CN67,$S$1:$X$82,5,FALSE),IF(CU67=$BP$19,VLOOKUP(CN67,$AA$1:$AF$82,5,FALSE),IF(CU67=$BP$20,VLOOKUP(CN67,$AI$1:$AN$82,5,FALSE),IF(CU67=$BP$21,VLOOKUP(CN67,$AQ$1:$AV$82,5,FALSE),IF(CU67=$BP$22,VLOOKUP(CN67,$AY$1:$BD$82,5,FALSE),1)))))</f>
        <v>9155.8186762257628</v>
      </c>
      <c r="CS67" s="241">
        <f t="shared" si="84"/>
        <v>1846.0032075065378</v>
      </c>
      <c r="CT67" s="241">
        <f t="shared" si="128"/>
        <v>13275</v>
      </c>
      <c r="CU67" s="235" t="s">
        <v>845</v>
      </c>
      <c r="CW67" s="1"/>
      <c r="CX67" s="1"/>
      <c r="CY67" s="128">
        <f t="shared" si="74"/>
        <v>65</v>
      </c>
      <c r="CZ67" s="74">
        <f t="shared" ref="CZ67:CZ82" si="155">CX$10^(1/2)*IF(DF67=$BP$18,VLOOKUP(CY67,$S$1:$X$82,2,FALSE),IF(DF67=$BP$19,VLOOKUP(CY67,$AA$1:$AF$82,2,FALSE),IF(DF67=$BP$20,VLOOKUP(CY67,$AI$1:$AN$82,2,FALSE),IF(DF67=$BP$21,VLOOKUP(CY67,$AQ$1:$AV$82,2,FALSE),IF(DF67=$BP$22,VLOOKUP(CY67,$AY$1:$BD$82,2,FALSE),1)))))</f>
        <v>115331.41894999333</v>
      </c>
      <c r="DA67" s="74">
        <f t="shared" si="75"/>
        <v>115331.41894999333</v>
      </c>
      <c r="DB67" s="74">
        <f t="shared" ref="DB67:DB82" si="156">CX$10^(1/2)*IF(DF67=$BP$18,VLOOKUP(CY67,$S$1:$X$82,4,FALSE),IF(DF67=$BP$19,VLOOKUP(CY67,$AA$1:$AF$82,4,FALSE),IF(DF67=$BP$20,VLOOKUP(CY67,$AI$1:$AN$82,4,FALSE),IF(DF67=$BP$21,VLOOKUP(CY67,$AQ$1:$AV$82,4,FALSE),IF(DF67=$BP$22,VLOOKUP(CY67,$AY$1:$BD$82,4,FALSE),1)))))</f>
        <v>40946.065899405883</v>
      </c>
      <c r="DC67" s="109">
        <f t="shared" ref="DC67:DC82" si="157">CX$10^(1/2)*IF(DF67=$BP$18,VLOOKUP(CY67,$S$1:$X$82,5,FALSE),IF(DF67=$BP$19,VLOOKUP(CY67,$AA$1:$AF$82,5,FALSE),IF(DF67=$BP$20,VLOOKUP(CY67,$AI$1:$AN$82,5,FALSE),IF(DF67=$BP$21,VLOOKUP(CY67,$AQ$1:$AV$82,5,FALSE),IF(DF67=$BP$22,VLOOKUP(CY67,$AY$1:$BD$82,5,FALSE),1)))))</f>
        <v>40946.065899405883</v>
      </c>
      <c r="DD67" s="241">
        <f t="shared" ref="DD67:DD82" si="158">IF(DF67=$BP$18,VLOOKUP(CY67,$S$1:$X$82,6,FALSE),IF(DF67=$BP$19,VLOOKUP(CY67,$AA$1:$AF$82,6,FALSE),IF(DF67=$BP$20,VLOOKUP(CY67,$AI$1:$AN$82,6,FALSE),IF(DF67=$BP$21,VLOOKUP(CY67,$AQ$1:$AV$82,6,FALSE),IF(DF67=$BP$22,VLOOKUP(CY67,$AY$1:$BD$82,6,FALSE),1)))))</f>
        <v>1230.6688050043585</v>
      </c>
      <c r="DE67" s="241">
        <f t="shared" si="129"/>
        <v>354000</v>
      </c>
      <c r="DF67" s="235" t="s">
        <v>845</v>
      </c>
    </row>
    <row r="68" spans="1:110">
      <c r="A68" s="74">
        <f>天赋属性点!BH68</f>
        <v>66</v>
      </c>
      <c r="B68" s="74">
        <f>D68*职业设计!J$68/职业设计!J$84</f>
        <v>3436.8529619758351</v>
      </c>
      <c r="C68" s="74">
        <f>B68*职业设计!D$13/职业设计!B$13</f>
        <v>3436.8529619758351</v>
      </c>
      <c r="D68" s="74">
        <f>天赋属性点!BI68</f>
        <v>2062.1117771855002</v>
      </c>
      <c r="E68" s="74">
        <f>D68*职业设计!F$13/职业设计!H$13</f>
        <v>2062.1117771855002</v>
      </c>
      <c r="F68" s="74">
        <f>D68*职业设计!J$100/职业设计!J$84</f>
        <v>1329.3715275896704</v>
      </c>
      <c r="G68" s="97">
        <f>天赋属性点!BP68</f>
        <v>0.44769538463359065</v>
      </c>
      <c r="H68" s="60"/>
      <c r="I68" s="74">
        <f t="shared" ref="I68:I82" si="159">A68</f>
        <v>66</v>
      </c>
      <c r="J68" s="74">
        <f t="shared" ref="J68:J82" si="160">B68*(1+G68)^(1/4)</f>
        <v>3769.9036404015437</v>
      </c>
      <c r="K68" s="74">
        <f t="shared" ref="K68:K82" si="161">J68</f>
        <v>3769.9036404015437</v>
      </c>
      <c r="L68" s="74">
        <f t="shared" ref="L68:L82" si="162">D68*(1+G68)^(1/4)</f>
        <v>2261.9421842409251</v>
      </c>
      <c r="M68" s="74">
        <f t="shared" ref="M68:M82" si="163">L68</f>
        <v>2261.9421842409251</v>
      </c>
      <c r="N68" s="74">
        <f t="shared" ref="N68:N82" si="164">F68*(1+G68)^(1/2)</f>
        <v>1599.5026640518004</v>
      </c>
      <c r="O68" s="60"/>
      <c r="P68" s="60"/>
      <c r="Q68" s="60"/>
      <c r="S68" s="128">
        <f t="shared" si="130"/>
        <v>66</v>
      </c>
      <c r="T68" s="74">
        <f t="shared" si="121"/>
        <v>3769.9036404015437</v>
      </c>
      <c r="U68" s="74">
        <f t="shared" si="122"/>
        <v>3769.9036404015437</v>
      </c>
      <c r="V68" s="74">
        <f t="shared" si="123"/>
        <v>2261.9421842409251</v>
      </c>
      <c r="W68" s="74">
        <f t="shared" si="124"/>
        <v>2261.9421842409251</v>
      </c>
      <c r="X68" s="74">
        <f t="shared" si="125"/>
        <v>1279.6021312414405</v>
      </c>
      <c r="AA68" s="128">
        <f t="shared" si="131"/>
        <v>66</v>
      </c>
      <c r="AB68" s="85">
        <f t="shared" ref="AB68:AB82" si="165">T68*Z$2</f>
        <v>4900.8747325220074</v>
      </c>
      <c r="AC68" s="74">
        <f t="shared" ref="AC68:AC82" si="166">AB68</f>
        <v>4900.8747325220074</v>
      </c>
      <c r="AD68" s="74">
        <f t="shared" ref="AD68:AD82" si="167">V68/Z$2</f>
        <v>1739.955526339173</v>
      </c>
      <c r="AE68" s="74">
        <f t="shared" ref="AE68:AE82" si="168">AD68</f>
        <v>1739.955526339173</v>
      </c>
      <c r="AF68" s="74">
        <f t="shared" ref="AF68:AF82" si="169">X68</f>
        <v>1279.6021312414405</v>
      </c>
      <c r="AI68" s="128">
        <f t="shared" si="132"/>
        <v>66</v>
      </c>
      <c r="AJ68" s="74">
        <f t="shared" ref="AJ68:AJ82" si="170">T68/AH$2^(1/2)</f>
        <v>3306.4242198289367</v>
      </c>
      <c r="AK68" s="74">
        <f t="shared" ref="AK68:AK82" si="171">AJ68</f>
        <v>3306.4242198289367</v>
      </c>
      <c r="AL68" s="74">
        <f t="shared" ref="AL68:AL82" si="172">V68/AH$2^(1/2)</f>
        <v>1983.8545318973611</v>
      </c>
      <c r="AM68" s="74">
        <f t="shared" ref="AM68:AM82" si="173">AL68</f>
        <v>1983.8545318973611</v>
      </c>
      <c r="AN68" s="85">
        <f t="shared" ref="AN68:AN82" si="174">X68*AH$2</f>
        <v>1663.4827706138726</v>
      </c>
      <c r="AQ68" s="128">
        <f t="shared" si="133"/>
        <v>66</v>
      </c>
      <c r="AR68" s="74">
        <f t="shared" si="134"/>
        <v>3769.9036404015437</v>
      </c>
      <c r="AS68" s="74">
        <f t="shared" si="135"/>
        <v>3769.9036404015437</v>
      </c>
      <c r="AT68" s="85">
        <f t="shared" si="136"/>
        <v>2940.524839513203</v>
      </c>
      <c r="AU68" s="74">
        <f t="shared" si="137"/>
        <v>1739.955526339173</v>
      </c>
      <c r="AV68" s="74">
        <f t="shared" si="138"/>
        <v>1279.6021312414405</v>
      </c>
      <c r="AY68" s="128">
        <f t="shared" si="139"/>
        <v>66</v>
      </c>
      <c r="AZ68" s="74">
        <f t="shared" ref="AZ68:AZ82" si="175">T68</f>
        <v>3769.9036404015437</v>
      </c>
      <c r="BA68" s="74">
        <f t="shared" ref="BA68:BA82" si="176">U68</f>
        <v>3769.9036404015437</v>
      </c>
      <c r="BB68" s="74">
        <f t="shared" ref="BB68:BB82" si="177">V68/AX$2</f>
        <v>1739.955526339173</v>
      </c>
      <c r="BC68" s="85">
        <f t="shared" ref="BC68:BC82" si="178">AX$2*W68</f>
        <v>2940.524839513203</v>
      </c>
      <c r="BD68" s="74">
        <f t="shared" ref="BD68:BD82" si="179">X68</f>
        <v>1279.6021312414405</v>
      </c>
      <c r="BE68" s="71"/>
      <c r="BG68" s="128">
        <f t="shared" ref="BG68:BG82" si="180">AY68</f>
        <v>66</v>
      </c>
      <c r="BH68" s="74">
        <f t="shared" si="140"/>
        <v>3769.9036404015437</v>
      </c>
      <c r="BI68" s="74">
        <f t="shared" si="141"/>
        <v>3769.9036404015437</v>
      </c>
      <c r="BJ68" s="74">
        <f t="shared" si="142"/>
        <v>2940.524839513203</v>
      </c>
      <c r="BK68" s="109">
        <f t="shared" si="143"/>
        <v>1739.955526339173</v>
      </c>
      <c r="BL68" s="241">
        <f t="shared" si="144"/>
        <v>1279.6021312414405</v>
      </c>
      <c r="BM68" s="241">
        <f>升级经验!G81</f>
        <v>240</v>
      </c>
      <c r="BN68" s="235" t="s">
        <v>385</v>
      </c>
      <c r="BR68" s="128">
        <f t="shared" si="145"/>
        <v>66</v>
      </c>
      <c r="BS68" s="74">
        <f t="shared" si="146"/>
        <v>6529.6646448143438</v>
      </c>
      <c r="BT68" s="74">
        <f t="shared" ref="BT68:BT82" si="181">BS68</f>
        <v>6529.6646448143438</v>
      </c>
      <c r="BU68" s="74">
        <f t="shared" si="147"/>
        <v>5093.1384229551859</v>
      </c>
      <c r="BV68" s="109">
        <f t="shared" si="148"/>
        <v>3013.6913745296956</v>
      </c>
      <c r="BW68" s="241">
        <f t="shared" si="82"/>
        <v>1535.5225574897286</v>
      </c>
      <c r="BX68" s="241">
        <f t="shared" si="126"/>
        <v>2025</v>
      </c>
      <c r="BY68" s="235" t="s">
        <v>385</v>
      </c>
      <c r="CA68" s="1"/>
      <c r="CB68" s="1"/>
      <c r="CC68" s="128">
        <f t="shared" ref="CC68:CC82" si="182">BR68</f>
        <v>66</v>
      </c>
      <c r="CD68" s="74">
        <f t="shared" si="149"/>
        <v>10324.306317343848</v>
      </c>
      <c r="CE68" s="74">
        <f t="shared" ref="CE68:CE82" si="183">CD68</f>
        <v>10324.306317343848</v>
      </c>
      <c r="CF68" s="74">
        <f t="shared" si="150"/>
        <v>8052.9589275281987</v>
      </c>
      <c r="CG68" s="109">
        <f t="shared" si="151"/>
        <v>4765.0644541586962</v>
      </c>
      <c r="CH68" s="241">
        <f t="shared" si="83"/>
        <v>1663.4827706138726</v>
      </c>
      <c r="CI68" s="241">
        <f t="shared" si="127"/>
        <v>3375</v>
      </c>
      <c r="CJ68" s="235" t="s">
        <v>385</v>
      </c>
      <c r="CL68" s="1"/>
      <c r="CM68" s="1"/>
      <c r="CN68" s="128">
        <f t="shared" ref="CN68:CN82" si="184">CC68</f>
        <v>66</v>
      </c>
      <c r="CO68" s="74">
        <f t="shared" si="152"/>
        <v>20648.612634687695</v>
      </c>
      <c r="CP68" s="74">
        <f t="shared" ref="CP68:CP82" si="185">CO68</f>
        <v>20648.612634687695</v>
      </c>
      <c r="CQ68" s="74">
        <f t="shared" si="153"/>
        <v>16105.917855056397</v>
      </c>
      <c r="CR68" s="109">
        <f t="shared" si="154"/>
        <v>9530.1289083173924</v>
      </c>
      <c r="CS68" s="241">
        <f t="shared" si="84"/>
        <v>1919.4031968621607</v>
      </c>
      <c r="CT68" s="241">
        <f t="shared" si="128"/>
        <v>13500</v>
      </c>
      <c r="CU68" s="235" t="s">
        <v>385</v>
      </c>
      <c r="CW68" s="1"/>
      <c r="CX68" s="1"/>
      <c r="CY68" s="128">
        <f t="shared" ref="CY68:CY82" si="186">CN68</f>
        <v>66</v>
      </c>
      <c r="CZ68" s="74">
        <f t="shared" si="155"/>
        <v>92343.402984445434</v>
      </c>
      <c r="DA68" s="74">
        <f t="shared" ref="DA68:DA82" si="187">CZ68</f>
        <v>92343.402984445434</v>
      </c>
      <c r="DB68" s="74">
        <f t="shared" si="156"/>
        <v>72027.854327867419</v>
      </c>
      <c r="DC68" s="109">
        <f t="shared" si="157"/>
        <v>42620.032146667101</v>
      </c>
      <c r="DD68" s="241">
        <f t="shared" si="158"/>
        <v>1279.6021312414405</v>
      </c>
      <c r="DE68" s="241">
        <f t="shared" si="129"/>
        <v>360000</v>
      </c>
      <c r="DF68" s="235" t="s">
        <v>385</v>
      </c>
    </row>
    <row r="69" spans="1:110">
      <c r="A69" s="74">
        <f>天赋属性点!BH69</f>
        <v>67</v>
      </c>
      <c r="B69" s="74">
        <f>D69*职业设计!J$68/职业设计!J$84</f>
        <v>3652.031288264388</v>
      </c>
      <c r="C69" s="74">
        <f>B69*职业设计!D$13/职业设计!B$13</f>
        <v>3652.031288264388</v>
      </c>
      <c r="D69" s="74">
        <f>天赋属性点!BI69</f>
        <v>2191.2187729586317</v>
      </c>
      <c r="E69" s="74">
        <f>D69*职业设计!F$13/职业设计!H$13</f>
        <v>2191.2187729586317</v>
      </c>
      <c r="F69" s="74">
        <f>D69*职业设计!J$100/职业设计!J$84</f>
        <v>1412.6023039677066</v>
      </c>
      <c r="G69" s="97">
        <f>天赋属性点!BP69</f>
        <v>0.43265484681071187</v>
      </c>
      <c r="H69" s="60"/>
      <c r="I69" s="74">
        <f t="shared" si="159"/>
        <v>67</v>
      </c>
      <c r="J69" s="74">
        <f t="shared" si="160"/>
        <v>3995.4884814448596</v>
      </c>
      <c r="K69" s="74">
        <f t="shared" si="161"/>
        <v>3995.4884814448596</v>
      </c>
      <c r="L69" s="74">
        <f t="shared" si="162"/>
        <v>2397.2930888669143</v>
      </c>
      <c r="M69" s="74">
        <f t="shared" si="163"/>
        <v>2397.2930888669143</v>
      </c>
      <c r="N69" s="74">
        <f t="shared" si="164"/>
        <v>1690.7939958578299</v>
      </c>
      <c r="O69" s="60"/>
      <c r="P69" s="60"/>
      <c r="Q69" s="60"/>
      <c r="S69" s="128">
        <f t="shared" si="130"/>
        <v>67</v>
      </c>
      <c r="T69" s="74">
        <f t="shared" si="121"/>
        <v>3995.4884814448596</v>
      </c>
      <c r="U69" s="74">
        <f t="shared" si="122"/>
        <v>3995.4884814448596</v>
      </c>
      <c r="V69" s="74">
        <f t="shared" si="123"/>
        <v>2397.2930888669143</v>
      </c>
      <c r="W69" s="74">
        <f t="shared" si="124"/>
        <v>2397.2930888669143</v>
      </c>
      <c r="X69" s="74">
        <f t="shared" si="125"/>
        <v>1352.635196686264</v>
      </c>
      <c r="AA69" s="128">
        <f t="shared" si="131"/>
        <v>67</v>
      </c>
      <c r="AB69" s="85">
        <f t="shared" si="165"/>
        <v>5194.1350258783177</v>
      </c>
      <c r="AC69" s="74">
        <f t="shared" si="166"/>
        <v>5194.1350258783177</v>
      </c>
      <c r="AD69" s="74">
        <f t="shared" si="167"/>
        <v>1844.0716068207032</v>
      </c>
      <c r="AE69" s="74">
        <f t="shared" si="168"/>
        <v>1844.0716068207032</v>
      </c>
      <c r="AF69" s="74">
        <f t="shared" si="169"/>
        <v>1352.635196686264</v>
      </c>
      <c r="AI69" s="128">
        <f t="shared" si="132"/>
        <v>67</v>
      </c>
      <c r="AJ69" s="74">
        <f t="shared" si="170"/>
        <v>3504.2752137000784</v>
      </c>
      <c r="AK69" s="74">
        <f t="shared" si="171"/>
        <v>3504.2752137000784</v>
      </c>
      <c r="AL69" s="74">
        <f t="shared" si="172"/>
        <v>2102.5651282200456</v>
      </c>
      <c r="AM69" s="74">
        <f t="shared" si="173"/>
        <v>2102.5651282200456</v>
      </c>
      <c r="AN69" s="85">
        <f t="shared" si="174"/>
        <v>1758.4257556921432</v>
      </c>
      <c r="AQ69" s="128">
        <f t="shared" si="133"/>
        <v>67</v>
      </c>
      <c r="AR69" s="74">
        <f t="shared" si="134"/>
        <v>3995.4884814448596</v>
      </c>
      <c r="AS69" s="74">
        <f t="shared" si="135"/>
        <v>3995.4884814448596</v>
      </c>
      <c r="AT69" s="85">
        <f t="shared" si="136"/>
        <v>3116.4810155269888</v>
      </c>
      <c r="AU69" s="74">
        <f t="shared" si="137"/>
        <v>1844.0716068207032</v>
      </c>
      <c r="AV69" s="74">
        <f t="shared" si="138"/>
        <v>1352.635196686264</v>
      </c>
      <c r="AY69" s="128">
        <f t="shared" si="139"/>
        <v>67</v>
      </c>
      <c r="AZ69" s="74">
        <f t="shared" si="175"/>
        <v>3995.4884814448596</v>
      </c>
      <c r="BA69" s="74">
        <f t="shared" si="176"/>
        <v>3995.4884814448596</v>
      </c>
      <c r="BB69" s="74">
        <f t="shared" si="177"/>
        <v>1844.0716068207032</v>
      </c>
      <c r="BC69" s="85">
        <f t="shared" si="178"/>
        <v>3116.4810155269888</v>
      </c>
      <c r="BD69" s="74">
        <f t="shared" si="179"/>
        <v>1352.635196686264</v>
      </c>
      <c r="BE69" s="71"/>
      <c r="BG69" s="128">
        <f t="shared" si="180"/>
        <v>67</v>
      </c>
      <c r="BH69" s="74">
        <f t="shared" si="140"/>
        <v>3995.4884814448596</v>
      </c>
      <c r="BI69" s="74">
        <f t="shared" si="141"/>
        <v>3995.4884814448596</v>
      </c>
      <c r="BJ69" s="74">
        <f t="shared" si="142"/>
        <v>3116.4810155269888</v>
      </c>
      <c r="BK69" s="109">
        <f t="shared" si="143"/>
        <v>1844.0716068207032</v>
      </c>
      <c r="BL69" s="241">
        <f t="shared" si="144"/>
        <v>1352.635196686264</v>
      </c>
      <c r="BM69" s="241">
        <f>升级经验!G82</f>
        <v>244</v>
      </c>
      <c r="BN69" s="235" t="s">
        <v>385</v>
      </c>
      <c r="BR69" s="128">
        <f t="shared" si="145"/>
        <v>67</v>
      </c>
      <c r="BS69" s="74">
        <f t="shared" si="146"/>
        <v>8996.505766194332</v>
      </c>
      <c r="BT69" s="74">
        <f t="shared" si="181"/>
        <v>8996.505766194332</v>
      </c>
      <c r="BU69" s="74">
        <f t="shared" si="147"/>
        <v>3194.0257158086361</v>
      </c>
      <c r="BV69" s="109">
        <f t="shared" si="148"/>
        <v>3194.0257158086361</v>
      </c>
      <c r="BW69" s="241">
        <f t="shared" si="82"/>
        <v>1623.1622360235167</v>
      </c>
      <c r="BX69" s="241">
        <f t="shared" si="126"/>
        <v>2058.75</v>
      </c>
      <c r="BY69" s="235" t="s">
        <v>845</v>
      </c>
      <c r="CA69" s="1"/>
      <c r="CB69" s="1"/>
      <c r="CC69" s="128">
        <f t="shared" si="182"/>
        <v>67</v>
      </c>
      <c r="CD69" s="74">
        <f t="shared" si="149"/>
        <v>14224.724602006172</v>
      </c>
      <c r="CE69" s="74">
        <f t="shared" si="183"/>
        <v>14224.724602006172</v>
      </c>
      <c r="CF69" s="74">
        <f t="shared" si="150"/>
        <v>5050.1980835524837</v>
      </c>
      <c r="CG69" s="109">
        <f t="shared" si="151"/>
        <v>5050.1980835524837</v>
      </c>
      <c r="CH69" s="241">
        <f t="shared" si="83"/>
        <v>1758.4257556921432</v>
      </c>
      <c r="CI69" s="241">
        <f t="shared" si="127"/>
        <v>3431.25</v>
      </c>
      <c r="CJ69" s="235" t="s">
        <v>845</v>
      </c>
      <c r="CL69" s="1"/>
      <c r="CM69" s="1"/>
      <c r="CN69" s="128">
        <f t="shared" si="184"/>
        <v>67</v>
      </c>
      <c r="CO69" s="74">
        <f t="shared" si="152"/>
        <v>28449.449204012344</v>
      </c>
      <c r="CP69" s="74">
        <f t="shared" si="185"/>
        <v>28449.449204012344</v>
      </c>
      <c r="CQ69" s="74">
        <f t="shared" si="153"/>
        <v>10100.396167104967</v>
      </c>
      <c r="CR69" s="109">
        <f t="shared" si="154"/>
        <v>10100.396167104967</v>
      </c>
      <c r="CS69" s="241">
        <f t="shared" si="84"/>
        <v>2028.9527950293959</v>
      </c>
      <c r="CT69" s="241">
        <f t="shared" si="128"/>
        <v>13725</v>
      </c>
      <c r="CU69" s="235" t="s">
        <v>845</v>
      </c>
      <c r="CW69" s="1"/>
      <c r="CX69" s="1"/>
      <c r="CY69" s="128">
        <f t="shared" si="186"/>
        <v>67</v>
      </c>
      <c r="CZ69" s="74">
        <f t="shared" si="155"/>
        <v>127229.80468519777</v>
      </c>
      <c r="DA69" s="74">
        <f t="shared" si="187"/>
        <v>127229.80468519777</v>
      </c>
      <c r="DB69" s="74">
        <f t="shared" si="156"/>
        <v>45170.34485865006</v>
      </c>
      <c r="DC69" s="109">
        <f t="shared" si="157"/>
        <v>45170.34485865006</v>
      </c>
      <c r="DD69" s="241">
        <f t="shared" si="158"/>
        <v>1352.635196686264</v>
      </c>
      <c r="DE69" s="241">
        <f t="shared" si="129"/>
        <v>366000</v>
      </c>
      <c r="DF69" s="235" t="s">
        <v>845</v>
      </c>
    </row>
    <row r="70" spans="1:110">
      <c r="A70" s="74">
        <f>天赋属性点!BH70</f>
        <v>68</v>
      </c>
      <c r="B70" s="74">
        <f>D70*职业设计!J$68/职业设计!J$84</f>
        <v>3874.3053853592355</v>
      </c>
      <c r="C70" s="74">
        <f>B70*职业设计!D$13/职业设计!B$13</f>
        <v>3874.3053853592355</v>
      </c>
      <c r="D70" s="74">
        <f>天赋属性点!BI70</f>
        <v>2324.5832312155399</v>
      </c>
      <c r="E70" s="74">
        <f>D70*职业设计!F$13/职业设计!H$13</f>
        <v>2324.5832312155399</v>
      </c>
      <c r="F70" s="74">
        <f>D70*职业设计!J$100/职业设计!J$84</f>
        <v>1498.5777178907736</v>
      </c>
      <c r="G70" s="97">
        <f>天赋属性点!BP70</f>
        <v>0.4185201488066736</v>
      </c>
      <c r="H70" s="60"/>
      <c r="I70" s="74">
        <f t="shared" si="159"/>
        <v>68</v>
      </c>
      <c r="J70" s="74">
        <f t="shared" si="160"/>
        <v>4228.1727943046308</v>
      </c>
      <c r="K70" s="74">
        <f t="shared" si="161"/>
        <v>4228.1727943046308</v>
      </c>
      <c r="L70" s="74">
        <f t="shared" si="162"/>
        <v>2536.9036765827768</v>
      </c>
      <c r="M70" s="74">
        <f t="shared" si="163"/>
        <v>2536.9036765827768</v>
      </c>
      <c r="N70" s="74">
        <f t="shared" si="164"/>
        <v>1784.8306913633169</v>
      </c>
      <c r="O70" s="60"/>
      <c r="P70" s="60"/>
      <c r="Q70" s="60"/>
      <c r="S70" s="128">
        <f t="shared" si="130"/>
        <v>68</v>
      </c>
      <c r="T70" s="74">
        <f t="shared" si="121"/>
        <v>4228.1727943046308</v>
      </c>
      <c r="U70" s="74">
        <f t="shared" si="122"/>
        <v>4228.1727943046308</v>
      </c>
      <c r="V70" s="74">
        <f t="shared" si="123"/>
        <v>2536.9036765827768</v>
      </c>
      <c r="W70" s="74">
        <f t="shared" si="124"/>
        <v>2536.9036765827768</v>
      </c>
      <c r="X70" s="74">
        <f t="shared" si="125"/>
        <v>1427.8645530906535</v>
      </c>
      <c r="AA70" s="128">
        <f t="shared" si="131"/>
        <v>68</v>
      </c>
      <c r="AB70" s="85">
        <f t="shared" si="165"/>
        <v>5496.6246325960201</v>
      </c>
      <c r="AC70" s="74">
        <f t="shared" si="166"/>
        <v>5496.6246325960201</v>
      </c>
      <c r="AD70" s="74">
        <f t="shared" si="167"/>
        <v>1951.4643666021359</v>
      </c>
      <c r="AE70" s="74">
        <f t="shared" si="168"/>
        <v>1951.4643666021359</v>
      </c>
      <c r="AF70" s="74">
        <f t="shared" si="169"/>
        <v>1427.8645530906535</v>
      </c>
      <c r="AI70" s="128">
        <f t="shared" si="132"/>
        <v>68</v>
      </c>
      <c r="AJ70" s="74">
        <f t="shared" si="170"/>
        <v>3708.3528562606862</v>
      </c>
      <c r="AK70" s="74">
        <f t="shared" si="171"/>
        <v>3708.3528562606862</v>
      </c>
      <c r="AL70" s="74">
        <f t="shared" si="172"/>
        <v>2225.0117137564102</v>
      </c>
      <c r="AM70" s="74">
        <f t="shared" si="173"/>
        <v>2225.0117137564102</v>
      </c>
      <c r="AN70" s="85">
        <f t="shared" si="174"/>
        <v>1856.2239190178498</v>
      </c>
      <c r="AQ70" s="128">
        <f t="shared" si="133"/>
        <v>68</v>
      </c>
      <c r="AR70" s="74">
        <f t="shared" si="134"/>
        <v>4228.1727943046308</v>
      </c>
      <c r="AS70" s="74">
        <f t="shared" si="135"/>
        <v>4228.1727943046308</v>
      </c>
      <c r="AT70" s="85">
        <f t="shared" si="136"/>
        <v>3297.97477955761</v>
      </c>
      <c r="AU70" s="74">
        <f t="shared" si="137"/>
        <v>1951.4643666021359</v>
      </c>
      <c r="AV70" s="74">
        <f t="shared" si="138"/>
        <v>1427.8645530906535</v>
      </c>
      <c r="AY70" s="128">
        <f t="shared" si="139"/>
        <v>68</v>
      </c>
      <c r="AZ70" s="74">
        <f t="shared" si="175"/>
        <v>4228.1727943046308</v>
      </c>
      <c r="BA70" s="74">
        <f t="shared" si="176"/>
        <v>4228.1727943046308</v>
      </c>
      <c r="BB70" s="74">
        <f t="shared" si="177"/>
        <v>1951.4643666021359</v>
      </c>
      <c r="BC70" s="85">
        <f t="shared" si="178"/>
        <v>3297.97477955761</v>
      </c>
      <c r="BD70" s="74">
        <f t="shared" si="179"/>
        <v>1427.8645530906535</v>
      </c>
      <c r="BE70" s="71"/>
      <c r="BG70" s="128">
        <f t="shared" si="180"/>
        <v>68</v>
      </c>
      <c r="BH70" s="74">
        <f t="shared" si="140"/>
        <v>4228.1727943046308</v>
      </c>
      <c r="BI70" s="74">
        <f t="shared" si="141"/>
        <v>4228.1727943046308</v>
      </c>
      <c r="BJ70" s="74">
        <f t="shared" si="142"/>
        <v>1951.4643666021359</v>
      </c>
      <c r="BK70" s="109">
        <f t="shared" si="143"/>
        <v>3297.97477955761</v>
      </c>
      <c r="BL70" s="241">
        <f t="shared" si="144"/>
        <v>1427.8645530906535</v>
      </c>
      <c r="BM70" s="241">
        <f>升级经验!G83</f>
        <v>248</v>
      </c>
      <c r="BN70" s="235" t="s">
        <v>386</v>
      </c>
      <c r="BR70" s="128">
        <f t="shared" si="145"/>
        <v>68</v>
      </c>
      <c r="BS70" s="74">
        <f t="shared" si="146"/>
        <v>7323.410102916092</v>
      </c>
      <c r="BT70" s="74">
        <f t="shared" si="181"/>
        <v>7323.410102916092</v>
      </c>
      <c r="BU70" s="74">
        <f t="shared" si="147"/>
        <v>3380.0354321151167</v>
      </c>
      <c r="BV70" s="109">
        <f t="shared" si="148"/>
        <v>5712.2598802745479</v>
      </c>
      <c r="BW70" s="241">
        <f t="shared" si="82"/>
        <v>1713.4374637087842</v>
      </c>
      <c r="BX70" s="241">
        <f t="shared" si="126"/>
        <v>2092.5</v>
      </c>
      <c r="BY70" s="235" t="s">
        <v>386</v>
      </c>
      <c r="CA70" s="1"/>
      <c r="CB70" s="1"/>
      <c r="CC70" s="128">
        <f t="shared" si="182"/>
        <v>68</v>
      </c>
      <c r="CD70" s="74">
        <f t="shared" si="149"/>
        <v>11579.328082351485</v>
      </c>
      <c r="CE70" s="74">
        <f t="shared" si="183"/>
        <v>11579.328082351485</v>
      </c>
      <c r="CF70" s="74">
        <f t="shared" si="150"/>
        <v>5344.3052687776044</v>
      </c>
      <c r="CG70" s="109">
        <f t="shared" si="151"/>
        <v>9031.8759042341535</v>
      </c>
      <c r="CH70" s="241">
        <f t="shared" si="83"/>
        <v>1856.2239190178498</v>
      </c>
      <c r="CI70" s="241">
        <f t="shared" si="127"/>
        <v>3487.5</v>
      </c>
      <c r="CJ70" s="235" t="s">
        <v>386</v>
      </c>
      <c r="CL70" s="1"/>
      <c r="CM70" s="1"/>
      <c r="CN70" s="128">
        <f t="shared" si="184"/>
        <v>68</v>
      </c>
      <c r="CO70" s="74">
        <f t="shared" si="152"/>
        <v>23158.65616470297</v>
      </c>
      <c r="CP70" s="74">
        <f t="shared" si="185"/>
        <v>23158.65616470297</v>
      </c>
      <c r="CQ70" s="74">
        <f t="shared" si="153"/>
        <v>10688.610537555209</v>
      </c>
      <c r="CR70" s="109">
        <f t="shared" si="154"/>
        <v>18063.751808468307</v>
      </c>
      <c r="CS70" s="241">
        <f t="shared" si="84"/>
        <v>2141.7968296359804</v>
      </c>
      <c r="CT70" s="241">
        <f t="shared" si="128"/>
        <v>13950</v>
      </c>
      <c r="CU70" s="235" t="s">
        <v>386</v>
      </c>
      <c r="CW70" s="1"/>
      <c r="CX70" s="1"/>
      <c r="CY70" s="128">
        <f t="shared" si="186"/>
        <v>68</v>
      </c>
      <c r="CZ70" s="74">
        <f t="shared" si="155"/>
        <v>103568.65890364081</v>
      </c>
      <c r="DA70" s="74">
        <f t="shared" si="187"/>
        <v>103568.65890364081</v>
      </c>
      <c r="DB70" s="74">
        <f t="shared" si="156"/>
        <v>47800.919493988033</v>
      </c>
      <c r="DC70" s="109">
        <f t="shared" si="157"/>
        <v>80783.55394483979</v>
      </c>
      <c r="DD70" s="241">
        <f t="shared" si="158"/>
        <v>1427.8645530906535</v>
      </c>
      <c r="DE70" s="241">
        <f t="shared" si="129"/>
        <v>372000</v>
      </c>
      <c r="DF70" s="235" t="s">
        <v>386</v>
      </c>
    </row>
    <row r="71" spans="1:110">
      <c r="A71" s="74">
        <f>天赋属性点!BH71</f>
        <v>69</v>
      </c>
      <c r="B71" s="74">
        <f>D71*职业设计!J$68/职业设计!J$84</f>
        <v>4104.0189304274327</v>
      </c>
      <c r="C71" s="74">
        <f>B71*职业设计!D$13/职业设计!B$13</f>
        <v>4104.0189304274327</v>
      </c>
      <c r="D71" s="74">
        <f>天赋属性点!BI71</f>
        <v>2462.4113582564582</v>
      </c>
      <c r="E71" s="74">
        <f>D71*职业设计!F$13/职业设计!H$13</f>
        <v>2462.4113582564582</v>
      </c>
      <c r="F71" s="74">
        <f>D71*职业设计!J$100/职业设计!J$84</f>
        <v>1587.4307033672862</v>
      </c>
      <c r="G71" s="97">
        <f>天赋属性点!BP71</f>
        <v>0.40518348560856765</v>
      </c>
      <c r="H71" s="60"/>
      <c r="I71" s="74">
        <f t="shared" si="159"/>
        <v>69</v>
      </c>
      <c r="J71" s="74">
        <f t="shared" si="160"/>
        <v>4468.3029924020811</v>
      </c>
      <c r="K71" s="74">
        <f t="shared" si="161"/>
        <v>4468.3029924020811</v>
      </c>
      <c r="L71" s="74">
        <f t="shared" si="162"/>
        <v>2680.9817954412474</v>
      </c>
      <c r="M71" s="74">
        <f t="shared" si="163"/>
        <v>2680.9817954412474</v>
      </c>
      <c r="N71" s="74">
        <f t="shared" si="164"/>
        <v>1881.7472695382253</v>
      </c>
      <c r="O71" s="60"/>
      <c r="P71" s="60"/>
      <c r="Q71" s="60"/>
      <c r="S71" s="128">
        <f t="shared" si="130"/>
        <v>69</v>
      </c>
      <c r="T71" s="74">
        <f t="shared" si="121"/>
        <v>4468.3029924020811</v>
      </c>
      <c r="U71" s="74">
        <f t="shared" si="122"/>
        <v>4468.3029924020811</v>
      </c>
      <c r="V71" s="74">
        <f t="shared" si="123"/>
        <v>2680.9817954412474</v>
      </c>
      <c r="W71" s="74">
        <f t="shared" si="124"/>
        <v>2680.9817954412474</v>
      </c>
      <c r="X71" s="74">
        <f t="shared" si="125"/>
        <v>1505.3978156305802</v>
      </c>
      <c r="AA71" s="128">
        <f t="shared" si="131"/>
        <v>69</v>
      </c>
      <c r="AB71" s="85">
        <f t="shared" si="165"/>
        <v>5808.7938901227053</v>
      </c>
      <c r="AC71" s="74">
        <f t="shared" si="166"/>
        <v>5808.7938901227053</v>
      </c>
      <c r="AD71" s="74">
        <f t="shared" si="167"/>
        <v>2062.2936888009594</v>
      </c>
      <c r="AE71" s="74">
        <f t="shared" si="168"/>
        <v>2062.2936888009594</v>
      </c>
      <c r="AF71" s="74">
        <f t="shared" si="169"/>
        <v>1505.3978156305802</v>
      </c>
      <c r="AI71" s="128">
        <f t="shared" si="132"/>
        <v>69</v>
      </c>
      <c r="AJ71" s="74">
        <f t="shared" si="170"/>
        <v>3918.9609721798406</v>
      </c>
      <c r="AK71" s="74">
        <f t="shared" si="171"/>
        <v>3918.9609721798406</v>
      </c>
      <c r="AL71" s="74">
        <f t="shared" si="172"/>
        <v>2351.3765833079033</v>
      </c>
      <c r="AM71" s="74">
        <f t="shared" si="173"/>
        <v>2351.3765833079033</v>
      </c>
      <c r="AN71" s="85">
        <f t="shared" si="174"/>
        <v>1957.0171603197543</v>
      </c>
      <c r="AQ71" s="128">
        <f t="shared" si="133"/>
        <v>69</v>
      </c>
      <c r="AR71" s="74">
        <f t="shared" si="134"/>
        <v>4468.3029924020811</v>
      </c>
      <c r="AS71" s="74">
        <f t="shared" si="135"/>
        <v>4468.3029924020811</v>
      </c>
      <c r="AT71" s="85">
        <f t="shared" si="136"/>
        <v>3485.2763340736219</v>
      </c>
      <c r="AU71" s="74">
        <f t="shared" si="137"/>
        <v>2062.2936888009594</v>
      </c>
      <c r="AV71" s="74">
        <f t="shared" si="138"/>
        <v>1505.3978156305802</v>
      </c>
      <c r="AY71" s="128">
        <f t="shared" si="139"/>
        <v>69</v>
      </c>
      <c r="AZ71" s="74">
        <f t="shared" si="175"/>
        <v>4468.3029924020811</v>
      </c>
      <c r="BA71" s="74">
        <f t="shared" si="176"/>
        <v>4468.3029924020811</v>
      </c>
      <c r="BB71" s="74">
        <f t="shared" si="177"/>
        <v>2062.2936888009594</v>
      </c>
      <c r="BC71" s="85">
        <f t="shared" si="178"/>
        <v>3485.2763340736219</v>
      </c>
      <c r="BD71" s="74">
        <f t="shared" si="179"/>
        <v>1505.3978156305802</v>
      </c>
      <c r="BE71" s="71"/>
      <c r="BG71" s="128">
        <f t="shared" si="180"/>
        <v>69</v>
      </c>
      <c r="BH71" s="74">
        <f t="shared" si="140"/>
        <v>5808.7938901227053</v>
      </c>
      <c r="BI71" s="74">
        <f t="shared" si="141"/>
        <v>5808.7938901227053</v>
      </c>
      <c r="BJ71" s="74">
        <f t="shared" si="142"/>
        <v>2062.2936888009594</v>
      </c>
      <c r="BK71" s="109">
        <f t="shared" si="143"/>
        <v>2062.2936888009594</v>
      </c>
      <c r="BL71" s="241">
        <f t="shared" si="144"/>
        <v>1505.3978156305802</v>
      </c>
      <c r="BM71" s="241">
        <f>升级经验!G84</f>
        <v>252</v>
      </c>
      <c r="BN71" s="235" t="s">
        <v>845</v>
      </c>
      <c r="BR71" s="128">
        <f t="shared" si="145"/>
        <v>69</v>
      </c>
      <c r="BS71" s="74">
        <f t="shared" si="146"/>
        <v>10061.126148388192</v>
      </c>
      <c r="BT71" s="74">
        <f t="shared" si="181"/>
        <v>10061.126148388192</v>
      </c>
      <c r="BU71" s="74">
        <f t="shared" si="147"/>
        <v>3571.9974491319003</v>
      </c>
      <c r="BV71" s="109">
        <f t="shared" si="148"/>
        <v>3571.9974491319003</v>
      </c>
      <c r="BW71" s="241">
        <f t="shared" si="82"/>
        <v>1806.4773787566962</v>
      </c>
      <c r="BX71" s="241">
        <f t="shared" si="126"/>
        <v>2126.25</v>
      </c>
      <c r="BY71" s="235" t="s">
        <v>845</v>
      </c>
      <c r="CA71" s="1"/>
      <c r="CB71" s="1"/>
      <c r="CC71" s="128">
        <f t="shared" si="182"/>
        <v>69</v>
      </c>
      <c r="CD71" s="74">
        <f t="shared" si="149"/>
        <v>15908.037227591954</v>
      </c>
      <c r="CE71" s="74">
        <f t="shared" si="183"/>
        <v>15908.037227591954</v>
      </c>
      <c r="CF71" s="74">
        <f t="shared" si="150"/>
        <v>5647.8238677841236</v>
      </c>
      <c r="CG71" s="109">
        <f t="shared" si="151"/>
        <v>5647.8238677841236</v>
      </c>
      <c r="CH71" s="241">
        <f t="shared" si="83"/>
        <v>1957.0171603197543</v>
      </c>
      <c r="CI71" s="241">
        <f t="shared" si="127"/>
        <v>3543.75</v>
      </c>
      <c r="CJ71" s="235" t="s">
        <v>845</v>
      </c>
      <c r="CL71" s="1"/>
      <c r="CM71" s="1"/>
      <c r="CN71" s="128">
        <f t="shared" si="184"/>
        <v>69</v>
      </c>
      <c r="CO71" s="74">
        <f t="shared" si="152"/>
        <v>31816.074455183909</v>
      </c>
      <c r="CP71" s="74">
        <f t="shared" si="185"/>
        <v>31816.074455183909</v>
      </c>
      <c r="CQ71" s="74">
        <f t="shared" si="153"/>
        <v>11295.647735568247</v>
      </c>
      <c r="CR71" s="109">
        <f t="shared" si="154"/>
        <v>11295.647735568247</v>
      </c>
      <c r="CS71" s="241">
        <f t="shared" si="84"/>
        <v>2258.0967234458703</v>
      </c>
      <c r="CT71" s="241">
        <f t="shared" si="128"/>
        <v>14175</v>
      </c>
      <c r="CU71" s="235" t="s">
        <v>845</v>
      </c>
      <c r="CW71" s="1"/>
      <c r="CX71" s="1"/>
      <c r="CY71" s="128">
        <f t="shared" si="186"/>
        <v>69</v>
      </c>
      <c r="CZ71" s="74">
        <f t="shared" si="155"/>
        <v>142285.81051797161</v>
      </c>
      <c r="DA71" s="74">
        <f t="shared" si="187"/>
        <v>142285.81051797161</v>
      </c>
      <c r="DB71" s="74">
        <f t="shared" si="156"/>
        <v>50515.672373244335</v>
      </c>
      <c r="DC71" s="109">
        <f t="shared" si="157"/>
        <v>50515.672373244335</v>
      </c>
      <c r="DD71" s="241">
        <f t="shared" si="158"/>
        <v>1505.3978156305802</v>
      </c>
      <c r="DE71" s="241">
        <f t="shared" si="129"/>
        <v>378000</v>
      </c>
      <c r="DF71" s="235" t="s">
        <v>845</v>
      </c>
    </row>
    <row r="72" spans="1:110">
      <c r="A72" s="74">
        <f>天赋属性点!BH72</f>
        <v>70</v>
      </c>
      <c r="B72" s="74">
        <f>D72*职业设计!J$68/职业设计!J$84</f>
        <v>4341.5322463251923</v>
      </c>
      <c r="C72" s="74">
        <f>B72*职业设计!D$13/职业设计!B$13</f>
        <v>4341.5322463251923</v>
      </c>
      <c r="D72" s="74">
        <f>天赋属性点!BI72</f>
        <v>2604.9193477951139</v>
      </c>
      <c r="E72" s="74">
        <f>D72*职业设计!F$13/职业设计!H$13</f>
        <v>2604.9193477951139</v>
      </c>
      <c r="F72" s="74">
        <f>D72*职业设计!J$100/职业设计!J$84</f>
        <v>1679.3006329427351</v>
      </c>
      <c r="G72" s="97">
        <f>天赋属性点!BP72</f>
        <v>0.46704677030571401</v>
      </c>
      <c r="H72" s="60"/>
      <c r="I72" s="74">
        <f t="shared" si="159"/>
        <v>70</v>
      </c>
      <c r="J72" s="74">
        <f t="shared" si="160"/>
        <v>4778.0866455728437</v>
      </c>
      <c r="K72" s="74">
        <f t="shared" si="161"/>
        <v>4778.0866455728437</v>
      </c>
      <c r="L72" s="74">
        <f t="shared" si="162"/>
        <v>2866.8519873437044</v>
      </c>
      <c r="M72" s="74">
        <f t="shared" si="163"/>
        <v>2866.8519873437044</v>
      </c>
      <c r="N72" s="74">
        <f t="shared" si="164"/>
        <v>2033.9975781722983</v>
      </c>
      <c r="O72" s="60"/>
      <c r="P72" s="60"/>
      <c r="Q72" s="60"/>
      <c r="S72" s="128">
        <f t="shared" si="130"/>
        <v>70</v>
      </c>
      <c r="T72" s="74">
        <f t="shared" si="121"/>
        <v>4778.0866455728437</v>
      </c>
      <c r="U72" s="74">
        <f t="shared" si="122"/>
        <v>4778.0866455728437</v>
      </c>
      <c r="V72" s="74">
        <f t="shared" si="123"/>
        <v>2866.8519873437044</v>
      </c>
      <c r="W72" s="74">
        <f t="shared" si="124"/>
        <v>2866.8519873437044</v>
      </c>
      <c r="X72" s="74">
        <f t="shared" si="125"/>
        <v>1627.1980625378387</v>
      </c>
      <c r="AA72" s="128">
        <f t="shared" si="131"/>
        <v>70</v>
      </c>
      <c r="AB72" s="85">
        <f t="shared" si="165"/>
        <v>6211.5126392446973</v>
      </c>
      <c r="AC72" s="74">
        <f t="shared" si="166"/>
        <v>6211.5126392446973</v>
      </c>
      <c r="AD72" s="74">
        <f t="shared" si="167"/>
        <v>2205.2707594951571</v>
      </c>
      <c r="AE72" s="74">
        <f t="shared" si="168"/>
        <v>2205.2707594951571</v>
      </c>
      <c r="AF72" s="74">
        <f t="shared" si="169"/>
        <v>1627.1980625378387</v>
      </c>
      <c r="AI72" s="128">
        <f t="shared" si="132"/>
        <v>70</v>
      </c>
      <c r="AJ72" s="74">
        <f t="shared" si="170"/>
        <v>4190.6592094434855</v>
      </c>
      <c r="AK72" s="74">
        <f t="shared" si="171"/>
        <v>4190.6592094434855</v>
      </c>
      <c r="AL72" s="74">
        <f t="shared" si="172"/>
        <v>2514.3955256660897</v>
      </c>
      <c r="AM72" s="74">
        <f t="shared" si="173"/>
        <v>2514.3955256660897</v>
      </c>
      <c r="AN72" s="85">
        <f t="shared" si="174"/>
        <v>2115.3574812991906</v>
      </c>
      <c r="AQ72" s="128">
        <f t="shared" si="133"/>
        <v>70</v>
      </c>
      <c r="AR72" s="74">
        <f t="shared" si="134"/>
        <v>4778.0866455728437</v>
      </c>
      <c r="AS72" s="74">
        <f t="shared" si="135"/>
        <v>4778.0866455728437</v>
      </c>
      <c r="AT72" s="85">
        <f t="shared" si="136"/>
        <v>3726.9075835468157</v>
      </c>
      <c r="AU72" s="74">
        <f t="shared" si="137"/>
        <v>2205.2707594951571</v>
      </c>
      <c r="AV72" s="74">
        <f t="shared" si="138"/>
        <v>1627.1980625378387</v>
      </c>
      <c r="AY72" s="128">
        <f t="shared" si="139"/>
        <v>70</v>
      </c>
      <c r="AZ72" s="74">
        <f t="shared" si="175"/>
        <v>4778.0866455728437</v>
      </c>
      <c r="BA72" s="74">
        <f t="shared" si="176"/>
        <v>4778.0866455728437</v>
      </c>
      <c r="BB72" s="74">
        <f t="shared" si="177"/>
        <v>2205.2707594951571</v>
      </c>
      <c r="BC72" s="85">
        <f t="shared" si="178"/>
        <v>3726.9075835468157</v>
      </c>
      <c r="BD72" s="74">
        <f t="shared" si="179"/>
        <v>1627.1980625378387</v>
      </c>
      <c r="BE72" s="71"/>
      <c r="BG72" s="128">
        <f t="shared" si="180"/>
        <v>70</v>
      </c>
      <c r="BH72" s="74">
        <f t="shared" si="140"/>
        <v>4778.0866455728437</v>
      </c>
      <c r="BI72" s="74">
        <f t="shared" si="141"/>
        <v>4778.0866455728437</v>
      </c>
      <c r="BJ72" s="74">
        <f t="shared" si="142"/>
        <v>3726.9075835468157</v>
      </c>
      <c r="BK72" s="109">
        <f t="shared" si="143"/>
        <v>2205.2707594951571</v>
      </c>
      <c r="BL72" s="241">
        <f t="shared" si="144"/>
        <v>1627.1980625378387</v>
      </c>
      <c r="BM72" s="241">
        <f>升级经验!G85</f>
        <v>256</v>
      </c>
      <c r="BN72" s="235" t="s">
        <v>385</v>
      </c>
      <c r="BR72" s="128">
        <f t="shared" si="145"/>
        <v>70</v>
      </c>
      <c r="BS72" s="74">
        <f t="shared" si="146"/>
        <v>7258.4346679625414</v>
      </c>
      <c r="BT72" s="74">
        <f t="shared" si="181"/>
        <v>7258.4346679625414</v>
      </c>
      <c r="BU72" s="74">
        <f t="shared" si="147"/>
        <v>4355.0608007775218</v>
      </c>
      <c r="BV72" s="109">
        <f t="shared" si="148"/>
        <v>4355.0608007775218</v>
      </c>
      <c r="BW72" s="241">
        <f t="shared" si="82"/>
        <v>2538.4289775590287</v>
      </c>
      <c r="BX72" s="241">
        <f t="shared" si="126"/>
        <v>2160</v>
      </c>
      <c r="BY72" s="235" t="s">
        <v>384</v>
      </c>
      <c r="CA72" s="1"/>
      <c r="CB72" s="1"/>
      <c r="CC72" s="128">
        <f t="shared" si="182"/>
        <v>70</v>
      </c>
      <c r="CD72" s="74">
        <f t="shared" si="149"/>
        <v>11476.592899144816</v>
      </c>
      <c r="CE72" s="74">
        <f t="shared" si="183"/>
        <v>11476.592899144816</v>
      </c>
      <c r="CF72" s="74">
        <f t="shared" si="150"/>
        <v>6885.9557394868862</v>
      </c>
      <c r="CG72" s="109">
        <f t="shared" si="151"/>
        <v>6885.9557394868862</v>
      </c>
      <c r="CH72" s="241">
        <f t="shared" si="83"/>
        <v>2749.964725688948</v>
      </c>
      <c r="CI72" s="241">
        <f t="shared" si="127"/>
        <v>3600</v>
      </c>
      <c r="CJ72" s="235" t="s">
        <v>384</v>
      </c>
      <c r="CL72" s="1"/>
      <c r="CM72" s="1"/>
      <c r="CN72" s="128">
        <f t="shared" si="184"/>
        <v>70</v>
      </c>
      <c r="CO72" s="74">
        <f t="shared" si="152"/>
        <v>22953.185798289633</v>
      </c>
      <c r="CP72" s="74">
        <f t="shared" si="185"/>
        <v>22953.185798289633</v>
      </c>
      <c r="CQ72" s="74">
        <f t="shared" si="153"/>
        <v>13771.911478973772</v>
      </c>
      <c r="CR72" s="109">
        <f t="shared" si="154"/>
        <v>13771.911478973772</v>
      </c>
      <c r="CS72" s="241">
        <f t="shared" si="84"/>
        <v>3173.0362219487861</v>
      </c>
      <c r="CT72" s="241">
        <f t="shared" si="128"/>
        <v>14400</v>
      </c>
      <c r="CU72" s="235" t="s">
        <v>384</v>
      </c>
      <c r="CW72" s="1"/>
      <c r="CX72" s="1"/>
      <c r="CY72" s="128">
        <f t="shared" si="186"/>
        <v>70</v>
      </c>
      <c r="CZ72" s="74">
        <f t="shared" si="155"/>
        <v>102649.76749031679</v>
      </c>
      <c r="DA72" s="74">
        <f t="shared" si="187"/>
        <v>102649.76749031679</v>
      </c>
      <c r="DB72" s="74">
        <f t="shared" si="156"/>
        <v>61589.860494190041</v>
      </c>
      <c r="DC72" s="109">
        <f t="shared" si="157"/>
        <v>61589.860494190041</v>
      </c>
      <c r="DD72" s="241">
        <f t="shared" si="158"/>
        <v>2115.3574812991906</v>
      </c>
      <c r="DE72" s="241">
        <f t="shared" si="129"/>
        <v>384000</v>
      </c>
      <c r="DF72" s="235" t="s">
        <v>384</v>
      </c>
    </row>
    <row r="73" spans="1:110">
      <c r="A73" s="74">
        <f>天赋属性点!BH73</f>
        <v>71</v>
      </c>
      <c r="B73" s="74">
        <f>D73*职业设计!J$68/职业设计!J$84</f>
        <v>4560.2679862769519</v>
      </c>
      <c r="C73" s="74">
        <f>B73*职业设计!D$13/职业设计!B$13</f>
        <v>4560.2679862769519</v>
      </c>
      <c r="D73" s="74">
        <f>天赋属性点!BI73</f>
        <v>2736.1607917661695</v>
      </c>
      <c r="E73" s="74">
        <f>D73*职业设计!F$13/职业设计!H$13</f>
        <v>2736.1607917661695</v>
      </c>
      <c r="F73" s="74">
        <f>D73*职业设计!J$100/职业设计!J$84</f>
        <v>1763.9074136154113</v>
      </c>
      <c r="G73" s="97">
        <f>天赋属性点!BP73</f>
        <v>0.45787057991283969</v>
      </c>
      <c r="H73" s="60"/>
      <c r="I73" s="74">
        <f t="shared" si="159"/>
        <v>71</v>
      </c>
      <c r="J73" s="74">
        <f t="shared" si="160"/>
        <v>5010.9504453683203</v>
      </c>
      <c r="K73" s="74">
        <f t="shared" si="161"/>
        <v>5010.9504453683203</v>
      </c>
      <c r="L73" s="74">
        <f t="shared" si="162"/>
        <v>3006.5702672209904</v>
      </c>
      <c r="M73" s="74">
        <f t="shared" si="163"/>
        <v>3006.5702672209904</v>
      </c>
      <c r="N73" s="74">
        <f t="shared" si="164"/>
        <v>2129.7825848515504</v>
      </c>
      <c r="O73" s="60"/>
      <c r="P73" s="60"/>
      <c r="Q73" s="60"/>
      <c r="S73" s="128">
        <f t="shared" si="130"/>
        <v>71</v>
      </c>
      <c r="T73" s="74">
        <f t="shared" si="121"/>
        <v>5010.9504453683203</v>
      </c>
      <c r="U73" s="74">
        <f t="shared" si="122"/>
        <v>5010.9504453683203</v>
      </c>
      <c r="V73" s="74">
        <f t="shared" si="123"/>
        <v>3006.5702672209904</v>
      </c>
      <c r="W73" s="74">
        <f t="shared" si="124"/>
        <v>3006.5702672209904</v>
      </c>
      <c r="X73" s="74">
        <f t="shared" si="125"/>
        <v>1703.8260678812403</v>
      </c>
      <c r="AA73" s="128">
        <f t="shared" si="131"/>
        <v>71</v>
      </c>
      <c r="AB73" s="85">
        <f t="shared" si="165"/>
        <v>6514.2355789788162</v>
      </c>
      <c r="AC73" s="74">
        <f t="shared" si="166"/>
        <v>6514.2355789788162</v>
      </c>
      <c r="AD73" s="74">
        <f t="shared" si="167"/>
        <v>2312.7463594007618</v>
      </c>
      <c r="AE73" s="74">
        <f t="shared" si="168"/>
        <v>2312.7463594007618</v>
      </c>
      <c r="AF73" s="74">
        <f t="shared" si="169"/>
        <v>1703.8260678812403</v>
      </c>
      <c r="AI73" s="128">
        <f t="shared" si="132"/>
        <v>71</v>
      </c>
      <c r="AJ73" s="74">
        <f t="shared" si="170"/>
        <v>4394.8942724604149</v>
      </c>
      <c r="AK73" s="74">
        <f t="shared" si="171"/>
        <v>4394.8942724604149</v>
      </c>
      <c r="AL73" s="74">
        <f t="shared" si="172"/>
        <v>2636.9365634762471</v>
      </c>
      <c r="AM73" s="74">
        <f t="shared" si="173"/>
        <v>2636.9365634762471</v>
      </c>
      <c r="AN73" s="85">
        <f t="shared" si="174"/>
        <v>2214.9738882456127</v>
      </c>
      <c r="AQ73" s="128">
        <f t="shared" si="133"/>
        <v>71</v>
      </c>
      <c r="AR73" s="74">
        <f t="shared" si="134"/>
        <v>5010.9504453683203</v>
      </c>
      <c r="AS73" s="74">
        <f t="shared" si="135"/>
        <v>5010.9504453683203</v>
      </c>
      <c r="AT73" s="85">
        <f t="shared" si="136"/>
        <v>3908.5413473872877</v>
      </c>
      <c r="AU73" s="74">
        <f t="shared" si="137"/>
        <v>2312.7463594007618</v>
      </c>
      <c r="AV73" s="74">
        <f t="shared" si="138"/>
        <v>1703.8260678812403</v>
      </c>
      <c r="AY73" s="128">
        <f t="shared" si="139"/>
        <v>71</v>
      </c>
      <c r="AZ73" s="74">
        <f t="shared" si="175"/>
        <v>5010.9504453683203</v>
      </c>
      <c r="BA73" s="74">
        <f t="shared" si="176"/>
        <v>5010.9504453683203</v>
      </c>
      <c r="BB73" s="74">
        <f t="shared" si="177"/>
        <v>2312.7463594007618</v>
      </c>
      <c r="BC73" s="85">
        <f t="shared" si="178"/>
        <v>3908.5413473872877</v>
      </c>
      <c r="BD73" s="74">
        <f t="shared" si="179"/>
        <v>1703.8260678812403</v>
      </c>
      <c r="BE73" s="71"/>
      <c r="BG73" s="128">
        <f t="shared" si="180"/>
        <v>71</v>
      </c>
      <c r="BH73" s="74">
        <f t="shared" si="140"/>
        <v>6514.2355789788162</v>
      </c>
      <c r="BI73" s="74">
        <f t="shared" si="141"/>
        <v>6514.2355789788162</v>
      </c>
      <c r="BJ73" s="74">
        <f t="shared" si="142"/>
        <v>2312.7463594007618</v>
      </c>
      <c r="BK73" s="109">
        <f t="shared" si="143"/>
        <v>2312.7463594007618</v>
      </c>
      <c r="BL73" s="241">
        <f t="shared" si="144"/>
        <v>1703.8260678812403</v>
      </c>
      <c r="BM73" s="241">
        <f>升级经验!G86</f>
        <v>260</v>
      </c>
      <c r="BN73" s="235" t="s">
        <v>845</v>
      </c>
      <c r="BR73" s="128">
        <f t="shared" si="145"/>
        <v>71</v>
      </c>
      <c r="BS73" s="74">
        <f t="shared" si="146"/>
        <v>11282.986995264171</v>
      </c>
      <c r="BT73" s="74">
        <f t="shared" si="181"/>
        <v>11282.986995264171</v>
      </c>
      <c r="BU73" s="74">
        <f t="shared" si="147"/>
        <v>4005.7941995020701</v>
      </c>
      <c r="BV73" s="109">
        <f t="shared" si="148"/>
        <v>4005.7941995020701</v>
      </c>
      <c r="BW73" s="241">
        <f t="shared" si="82"/>
        <v>2044.5912814574883</v>
      </c>
      <c r="BX73" s="241">
        <f t="shared" si="126"/>
        <v>2193.75</v>
      </c>
      <c r="BY73" s="235" t="s">
        <v>845</v>
      </c>
      <c r="CA73" s="1"/>
      <c r="CB73" s="1"/>
      <c r="CC73" s="128">
        <f t="shared" si="182"/>
        <v>71</v>
      </c>
      <c r="CD73" s="74">
        <f t="shared" si="149"/>
        <v>17839.968857547119</v>
      </c>
      <c r="CE73" s="74">
        <f t="shared" si="183"/>
        <v>17839.968857547119</v>
      </c>
      <c r="CF73" s="74">
        <f t="shared" si="150"/>
        <v>6333.7167541587369</v>
      </c>
      <c r="CG73" s="109">
        <f t="shared" si="151"/>
        <v>6333.7167541587369</v>
      </c>
      <c r="CH73" s="241">
        <f t="shared" si="83"/>
        <v>2214.9738882456127</v>
      </c>
      <c r="CI73" s="241">
        <f t="shared" si="127"/>
        <v>3656.25</v>
      </c>
      <c r="CJ73" s="235" t="s">
        <v>845</v>
      </c>
      <c r="CL73" s="1"/>
      <c r="CM73" s="1"/>
      <c r="CN73" s="128">
        <f t="shared" si="184"/>
        <v>71</v>
      </c>
      <c r="CO73" s="74">
        <f t="shared" si="152"/>
        <v>35679.937715094238</v>
      </c>
      <c r="CP73" s="74">
        <f t="shared" si="185"/>
        <v>35679.937715094238</v>
      </c>
      <c r="CQ73" s="74">
        <f t="shared" si="153"/>
        <v>12667.433508317474</v>
      </c>
      <c r="CR73" s="109">
        <f t="shared" si="154"/>
        <v>12667.433508317474</v>
      </c>
      <c r="CS73" s="241">
        <f t="shared" si="84"/>
        <v>2555.7391018218605</v>
      </c>
      <c r="CT73" s="241">
        <f t="shared" si="128"/>
        <v>14625</v>
      </c>
      <c r="CU73" s="235" t="s">
        <v>845</v>
      </c>
      <c r="CW73" s="1"/>
      <c r="CX73" s="1"/>
      <c r="CY73" s="128">
        <f t="shared" si="186"/>
        <v>71</v>
      </c>
      <c r="CZ73" s="74">
        <f t="shared" si="155"/>
        <v>159565.53232781848</v>
      </c>
      <c r="DA73" s="74">
        <f t="shared" si="187"/>
        <v>159565.53232781848</v>
      </c>
      <c r="DB73" s="74">
        <f t="shared" si="156"/>
        <v>56650.484850113033</v>
      </c>
      <c r="DC73" s="109">
        <f t="shared" si="157"/>
        <v>56650.484850113033</v>
      </c>
      <c r="DD73" s="241">
        <f t="shared" si="158"/>
        <v>1703.8260678812403</v>
      </c>
      <c r="DE73" s="241">
        <f t="shared" si="129"/>
        <v>390000</v>
      </c>
      <c r="DF73" s="235" t="s">
        <v>845</v>
      </c>
    </row>
    <row r="74" spans="1:110">
      <c r="A74" s="74">
        <f>天赋属性点!BH74</f>
        <v>72</v>
      </c>
      <c r="B74" s="74">
        <f>D74*职业设计!J$68/职业设计!J$84</f>
        <v>4779.0037262287096</v>
      </c>
      <c r="C74" s="74">
        <f>B74*职业设计!D$13/职业设计!B$13</f>
        <v>4779.0037262287096</v>
      </c>
      <c r="D74" s="74">
        <f>天赋属性点!BI74</f>
        <v>2867.4022357372246</v>
      </c>
      <c r="E74" s="74">
        <f>D74*职业设计!F$13/职业设计!H$13</f>
        <v>2867.4022357372246</v>
      </c>
      <c r="F74" s="74">
        <f>D74*职业设计!J$100/职业设计!J$84</f>
        <v>1848.5141942880873</v>
      </c>
      <c r="G74" s="97">
        <f>天赋属性点!BP74</f>
        <v>0.44953438082798941</v>
      </c>
      <c r="H74" s="60"/>
      <c r="I74" s="74">
        <f t="shared" si="159"/>
        <v>72</v>
      </c>
      <c r="J74" s="74">
        <f t="shared" si="160"/>
        <v>5243.7804406837095</v>
      </c>
      <c r="K74" s="74">
        <f t="shared" si="161"/>
        <v>5243.7804406837095</v>
      </c>
      <c r="L74" s="74">
        <f t="shared" si="162"/>
        <v>3146.2682644102242</v>
      </c>
      <c r="M74" s="74">
        <f t="shared" si="163"/>
        <v>3146.2682644102242</v>
      </c>
      <c r="N74" s="74">
        <f t="shared" si="164"/>
        <v>2225.5484336430595</v>
      </c>
      <c r="O74" s="60"/>
      <c r="P74" s="60"/>
      <c r="Q74" s="60"/>
      <c r="S74" s="128">
        <f t="shared" si="130"/>
        <v>72</v>
      </c>
      <c r="T74" s="74">
        <f t="shared" si="121"/>
        <v>5243.7804406837095</v>
      </c>
      <c r="U74" s="74">
        <f t="shared" si="122"/>
        <v>5243.7804406837095</v>
      </c>
      <c r="V74" s="74">
        <f t="shared" si="123"/>
        <v>3146.2682644102242</v>
      </c>
      <c r="W74" s="74">
        <f t="shared" si="124"/>
        <v>3146.2682644102242</v>
      </c>
      <c r="X74" s="74">
        <f t="shared" si="125"/>
        <v>1780.4387469144476</v>
      </c>
      <c r="AA74" s="128">
        <f t="shared" si="131"/>
        <v>72</v>
      </c>
      <c r="AB74" s="85">
        <f t="shared" si="165"/>
        <v>6816.9145728888225</v>
      </c>
      <c r="AC74" s="74">
        <f t="shared" si="166"/>
        <v>6816.9145728888225</v>
      </c>
      <c r="AD74" s="74">
        <f t="shared" si="167"/>
        <v>2420.2063572386342</v>
      </c>
      <c r="AE74" s="74">
        <f t="shared" si="168"/>
        <v>2420.2063572386342</v>
      </c>
      <c r="AF74" s="74">
        <f t="shared" si="169"/>
        <v>1780.4387469144476</v>
      </c>
      <c r="AI74" s="128">
        <f t="shared" si="132"/>
        <v>72</v>
      </c>
      <c r="AJ74" s="74">
        <f t="shared" si="170"/>
        <v>4599.099686986995</v>
      </c>
      <c r="AK74" s="74">
        <f t="shared" si="171"/>
        <v>4599.099686986995</v>
      </c>
      <c r="AL74" s="74">
        <f t="shared" si="172"/>
        <v>2759.4598121921954</v>
      </c>
      <c r="AM74" s="74">
        <f t="shared" si="173"/>
        <v>2759.4598121921954</v>
      </c>
      <c r="AN74" s="85">
        <f t="shared" si="174"/>
        <v>2314.5703709887821</v>
      </c>
      <c r="AQ74" s="128">
        <f t="shared" si="133"/>
        <v>72</v>
      </c>
      <c r="AR74" s="74">
        <f t="shared" si="134"/>
        <v>5243.7804406837095</v>
      </c>
      <c r="AS74" s="74">
        <f t="shared" si="135"/>
        <v>5243.7804406837095</v>
      </c>
      <c r="AT74" s="85">
        <f t="shared" si="136"/>
        <v>4090.1487437332917</v>
      </c>
      <c r="AU74" s="74">
        <f t="shared" si="137"/>
        <v>2420.2063572386342</v>
      </c>
      <c r="AV74" s="74">
        <f t="shared" si="138"/>
        <v>1780.4387469144476</v>
      </c>
      <c r="AY74" s="128">
        <f t="shared" si="139"/>
        <v>72</v>
      </c>
      <c r="AZ74" s="74">
        <f t="shared" si="175"/>
        <v>5243.7804406837095</v>
      </c>
      <c r="BA74" s="74">
        <f t="shared" si="176"/>
        <v>5243.7804406837095</v>
      </c>
      <c r="BB74" s="74">
        <f t="shared" si="177"/>
        <v>2420.2063572386342</v>
      </c>
      <c r="BC74" s="85">
        <f t="shared" si="178"/>
        <v>4090.1487437332917</v>
      </c>
      <c r="BD74" s="74">
        <f t="shared" si="179"/>
        <v>1780.4387469144476</v>
      </c>
      <c r="BE74" s="71"/>
      <c r="BG74" s="128">
        <f t="shared" si="180"/>
        <v>72</v>
      </c>
      <c r="BH74" s="74">
        <f t="shared" si="140"/>
        <v>4599.099686986995</v>
      </c>
      <c r="BI74" s="74">
        <f t="shared" si="141"/>
        <v>4599.099686986995</v>
      </c>
      <c r="BJ74" s="74">
        <f t="shared" si="142"/>
        <v>2759.4598121921954</v>
      </c>
      <c r="BK74" s="109">
        <f t="shared" si="143"/>
        <v>2759.4598121921954</v>
      </c>
      <c r="BL74" s="241">
        <f t="shared" si="144"/>
        <v>2314.5703709887821</v>
      </c>
      <c r="BM74" s="241">
        <f>升级经验!G87</f>
        <v>264</v>
      </c>
      <c r="BN74" s="235" t="s">
        <v>384</v>
      </c>
      <c r="BR74" s="128">
        <f t="shared" si="145"/>
        <v>72</v>
      </c>
      <c r="BS74" s="74">
        <f t="shared" si="146"/>
        <v>7965.8743269355955</v>
      </c>
      <c r="BT74" s="74">
        <f t="shared" si="181"/>
        <v>7965.8743269355955</v>
      </c>
      <c r="BU74" s="74">
        <f t="shared" si="147"/>
        <v>4779.5245961613546</v>
      </c>
      <c r="BV74" s="109">
        <f t="shared" si="148"/>
        <v>4779.5245961613546</v>
      </c>
      <c r="BW74" s="241">
        <f t="shared" si="82"/>
        <v>2777.4844451865383</v>
      </c>
      <c r="BX74" s="241">
        <f t="shared" si="126"/>
        <v>2227.5</v>
      </c>
      <c r="BY74" s="235" t="s">
        <v>384</v>
      </c>
      <c r="CA74" s="1"/>
      <c r="CB74" s="1"/>
      <c r="CC74" s="128">
        <f t="shared" si="182"/>
        <v>72</v>
      </c>
      <c r="CD74" s="74">
        <f t="shared" si="149"/>
        <v>12595.153213888629</v>
      </c>
      <c r="CE74" s="74">
        <f t="shared" si="183"/>
        <v>12595.153213888629</v>
      </c>
      <c r="CF74" s="74">
        <f t="shared" si="150"/>
        <v>7557.0919283331732</v>
      </c>
      <c r="CG74" s="109">
        <f t="shared" si="151"/>
        <v>7557.0919283331732</v>
      </c>
      <c r="CH74" s="241">
        <f t="shared" si="83"/>
        <v>3008.9414822854169</v>
      </c>
      <c r="CI74" s="241">
        <f t="shared" si="127"/>
        <v>3712.5</v>
      </c>
      <c r="CJ74" s="235" t="s">
        <v>384</v>
      </c>
      <c r="CL74" s="1"/>
      <c r="CM74" s="1"/>
      <c r="CN74" s="128">
        <f t="shared" si="184"/>
        <v>72</v>
      </c>
      <c r="CO74" s="74">
        <f t="shared" si="152"/>
        <v>25190.306427777257</v>
      </c>
      <c r="CP74" s="74">
        <f t="shared" si="185"/>
        <v>25190.306427777257</v>
      </c>
      <c r="CQ74" s="74">
        <f t="shared" si="153"/>
        <v>15114.183856666346</v>
      </c>
      <c r="CR74" s="109">
        <f t="shared" si="154"/>
        <v>15114.183856666346</v>
      </c>
      <c r="CS74" s="241">
        <f t="shared" si="84"/>
        <v>3471.8555564831731</v>
      </c>
      <c r="CT74" s="241">
        <f t="shared" si="128"/>
        <v>14850</v>
      </c>
      <c r="CU74" s="235" t="s">
        <v>384</v>
      </c>
      <c r="CW74" s="1"/>
      <c r="CX74" s="1"/>
      <c r="CY74" s="128">
        <f t="shared" si="186"/>
        <v>72</v>
      </c>
      <c r="CZ74" s="74">
        <f t="shared" si="155"/>
        <v>112654.47509311969</v>
      </c>
      <c r="DA74" s="74">
        <f t="shared" si="187"/>
        <v>112654.47509311969</v>
      </c>
      <c r="DB74" s="74">
        <f t="shared" si="156"/>
        <v>67592.685055871771</v>
      </c>
      <c r="DC74" s="109">
        <f t="shared" si="157"/>
        <v>67592.685055871771</v>
      </c>
      <c r="DD74" s="241">
        <f t="shared" si="158"/>
        <v>2314.5703709887821</v>
      </c>
      <c r="DE74" s="241">
        <f t="shared" si="129"/>
        <v>396000</v>
      </c>
      <c r="DF74" s="235" t="s">
        <v>384</v>
      </c>
    </row>
    <row r="75" spans="1:110">
      <c r="A75" s="74">
        <f>天赋属性点!BH75</f>
        <v>73</v>
      </c>
      <c r="B75" s="74">
        <f>D75*职业设计!J$68/职业设计!J$84</f>
        <v>5002.8317808987322</v>
      </c>
      <c r="C75" s="74">
        <f>B75*职业设计!D$13/职业设计!B$13</f>
        <v>5002.8317808987322</v>
      </c>
      <c r="D75" s="74">
        <f>天赋属性点!BI75</f>
        <v>3001.6990685392379</v>
      </c>
      <c r="E75" s="74">
        <f>D75*职业设计!F$13/职业设计!H$13</f>
        <v>3001.6990685392379</v>
      </c>
      <c r="F75" s="74">
        <f>D75*职业设计!J$100/职业设计!J$84</f>
        <v>1935.0906775552246</v>
      </c>
      <c r="G75" s="97">
        <f>天赋属性点!BP75</f>
        <v>0.44147804910969835</v>
      </c>
      <c r="H75" s="60"/>
      <c r="I75" s="74">
        <f t="shared" si="159"/>
        <v>73</v>
      </c>
      <c r="J75" s="74">
        <f t="shared" si="160"/>
        <v>5481.7333782105297</v>
      </c>
      <c r="K75" s="74">
        <f t="shared" si="161"/>
        <v>5481.7333782105297</v>
      </c>
      <c r="L75" s="74">
        <f t="shared" si="162"/>
        <v>3289.0400269263164</v>
      </c>
      <c r="M75" s="74">
        <f t="shared" si="163"/>
        <v>3289.0400269263164</v>
      </c>
      <c r="N75" s="74">
        <f t="shared" si="164"/>
        <v>2323.3002403564001</v>
      </c>
      <c r="O75" s="60"/>
      <c r="P75" s="60"/>
      <c r="Q75" s="60"/>
      <c r="S75" s="128">
        <f t="shared" si="130"/>
        <v>73</v>
      </c>
      <c r="T75" s="74">
        <f t="shared" si="121"/>
        <v>5481.7333782105297</v>
      </c>
      <c r="U75" s="74">
        <f t="shared" si="122"/>
        <v>5481.7333782105297</v>
      </c>
      <c r="V75" s="74">
        <f t="shared" si="123"/>
        <v>3289.0400269263164</v>
      </c>
      <c r="W75" s="74">
        <f t="shared" si="124"/>
        <v>3289.0400269263164</v>
      </c>
      <c r="X75" s="74">
        <f t="shared" si="125"/>
        <v>1858.6401922851201</v>
      </c>
      <c r="AA75" s="128">
        <f t="shared" si="131"/>
        <v>73</v>
      </c>
      <c r="AB75" s="85">
        <f t="shared" si="165"/>
        <v>7126.2533916736893</v>
      </c>
      <c r="AC75" s="74">
        <f t="shared" si="166"/>
        <v>7126.2533916736893</v>
      </c>
      <c r="AD75" s="74">
        <f t="shared" si="167"/>
        <v>2530.0307899433201</v>
      </c>
      <c r="AE75" s="74">
        <f t="shared" si="168"/>
        <v>2530.0307899433201</v>
      </c>
      <c r="AF75" s="74">
        <f t="shared" si="169"/>
        <v>1858.6401922851201</v>
      </c>
      <c r="AI75" s="128">
        <f t="shared" si="132"/>
        <v>73</v>
      </c>
      <c r="AJ75" s="74">
        <f t="shared" si="170"/>
        <v>4807.7982190625571</v>
      </c>
      <c r="AK75" s="74">
        <f t="shared" si="171"/>
        <v>4807.7982190625571</v>
      </c>
      <c r="AL75" s="74">
        <f t="shared" si="172"/>
        <v>2884.6789314375328</v>
      </c>
      <c r="AM75" s="74">
        <f t="shared" si="173"/>
        <v>2884.6789314375328</v>
      </c>
      <c r="AN75" s="85">
        <f t="shared" si="174"/>
        <v>2416.2322499706561</v>
      </c>
      <c r="AQ75" s="128">
        <f t="shared" si="133"/>
        <v>73</v>
      </c>
      <c r="AR75" s="74">
        <f t="shared" si="134"/>
        <v>5481.7333782105297</v>
      </c>
      <c r="AS75" s="74">
        <f t="shared" si="135"/>
        <v>5481.7333782105297</v>
      </c>
      <c r="AT75" s="85">
        <f t="shared" si="136"/>
        <v>4275.7520350042114</v>
      </c>
      <c r="AU75" s="74">
        <f t="shared" si="137"/>
        <v>2530.0307899433201</v>
      </c>
      <c r="AV75" s="74">
        <f t="shared" si="138"/>
        <v>1858.6401922851201</v>
      </c>
      <c r="AY75" s="128">
        <f t="shared" si="139"/>
        <v>73</v>
      </c>
      <c r="AZ75" s="74">
        <f t="shared" si="175"/>
        <v>5481.7333782105297</v>
      </c>
      <c r="BA75" s="74">
        <f t="shared" si="176"/>
        <v>5481.7333782105297</v>
      </c>
      <c r="BB75" s="74">
        <f t="shared" si="177"/>
        <v>2530.0307899433201</v>
      </c>
      <c r="BC75" s="85">
        <f t="shared" si="178"/>
        <v>4275.7520350042114</v>
      </c>
      <c r="BD75" s="74">
        <f t="shared" si="179"/>
        <v>1858.6401922851201</v>
      </c>
      <c r="BE75" s="71"/>
      <c r="BG75" s="128">
        <f t="shared" si="180"/>
        <v>73</v>
      </c>
      <c r="BH75" s="74">
        <f t="shared" si="140"/>
        <v>7126.2533916736893</v>
      </c>
      <c r="BI75" s="74">
        <f t="shared" si="141"/>
        <v>7126.2533916736893</v>
      </c>
      <c r="BJ75" s="74">
        <f t="shared" si="142"/>
        <v>2530.0307899433201</v>
      </c>
      <c r="BK75" s="109">
        <f t="shared" si="143"/>
        <v>2530.0307899433201</v>
      </c>
      <c r="BL75" s="241">
        <f t="shared" si="144"/>
        <v>1858.6401922851201</v>
      </c>
      <c r="BM75" s="241">
        <f>升级经验!G88</f>
        <v>268</v>
      </c>
      <c r="BN75" s="235" t="s">
        <v>845</v>
      </c>
      <c r="BR75" s="128">
        <f t="shared" si="145"/>
        <v>73</v>
      </c>
      <c r="BS75" s="74">
        <f t="shared" si="146"/>
        <v>12343.032941988864</v>
      </c>
      <c r="BT75" s="74">
        <f t="shared" si="181"/>
        <v>12343.032941988864</v>
      </c>
      <c r="BU75" s="74">
        <f t="shared" si="147"/>
        <v>4382.1418728954523</v>
      </c>
      <c r="BV75" s="109">
        <f t="shared" si="148"/>
        <v>4382.1418728954523</v>
      </c>
      <c r="BW75" s="241">
        <f t="shared" si="82"/>
        <v>2230.3682307421441</v>
      </c>
      <c r="BX75" s="241">
        <f t="shared" si="126"/>
        <v>2261.25</v>
      </c>
      <c r="BY75" s="235" t="s">
        <v>845</v>
      </c>
      <c r="CA75" s="1"/>
      <c r="CB75" s="1"/>
      <c r="CC75" s="128">
        <f t="shared" si="182"/>
        <v>73</v>
      </c>
      <c r="CD75" s="74">
        <f t="shared" si="149"/>
        <v>19516.048665586888</v>
      </c>
      <c r="CE75" s="74">
        <f t="shared" si="183"/>
        <v>19516.048665586888</v>
      </c>
      <c r="CF75" s="74">
        <f t="shared" si="150"/>
        <v>6928.7746741728552</v>
      </c>
      <c r="CG75" s="109">
        <f t="shared" si="151"/>
        <v>6928.7746741728552</v>
      </c>
      <c r="CH75" s="241">
        <f t="shared" si="83"/>
        <v>2416.2322499706561</v>
      </c>
      <c r="CI75" s="241">
        <f t="shared" si="127"/>
        <v>3768.75</v>
      </c>
      <c r="CJ75" s="235" t="s">
        <v>845</v>
      </c>
      <c r="CL75" s="1"/>
      <c r="CM75" s="1"/>
      <c r="CN75" s="128">
        <f t="shared" si="184"/>
        <v>73</v>
      </c>
      <c r="CO75" s="74">
        <f t="shared" si="152"/>
        <v>39032.097331173776</v>
      </c>
      <c r="CP75" s="74">
        <f t="shared" si="185"/>
        <v>39032.097331173776</v>
      </c>
      <c r="CQ75" s="74">
        <f t="shared" si="153"/>
        <v>13857.54934834571</v>
      </c>
      <c r="CR75" s="109">
        <f t="shared" si="154"/>
        <v>13857.54934834571</v>
      </c>
      <c r="CS75" s="241">
        <f t="shared" si="84"/>
        <v>2787.9602884276801</v>
      </c>
      <c r="CT75" s="241">
        <f t="shared" si="128"/>
        <v>15075</v>
      </c>
      <c r="CU75" s="235" t="s">
        <v>845</v>
      </c>
      <c r="CW75" s="1"/>
      <c r="CX75" s="1"/>
      <c r="CY75" s="128">
        <f t="shared" si="186"/>
        <v>73</v>
      </c>
      <c r="CZ75" s="74">
        <f t="shared" si="155"/>
        <v>174556.84587378535</v>
      </c>
      <c r="DA75" s="74">
        <f t="shared" si="187"/>
        <v>174556.84587378535</v>
      </c>
      <c r="DB75" s="74">
        <f t="shared" si="156"/>
        <v>61972.844688917838</v>
      </c>
      <c r="DC75" s="109">
        <f t="shared" si="157"/>
        <v>61972.844688917838</v>
      </c>
      <c r="DD75" s="241">
        <f t="shared" si="158"/>
        <v>1858.6401922851201</v>
      </c>
      <c r="DE75" s="241">
        <f t="shared" si="129"/>
        <v>402000</v>
      </c>
      <c r="DF75" s="235" t="s">
        <v>845</v>
      </c>
    </row>
    <row r="76" spans="1:110">
      <c r="A76" s="74">
        <f>天赋属性点!BH76</f>
        <v>74</v>
      </c>
      <c r="B76" s="74">
        <f>D76*职业设计!J$68/职业设计!J$84</f>
        <v>5226.6598355687556</v>
      </c>
      <c r="C76" s="74">
        <f>B76*职业设计!D$13/职业设计!B$13</f>
        <v>5226.6598355687556</v>
      </c>
      <c r="D76" s="74">
        <f>天赋属性点!BI76</f>
        <v>3135.9959013412517</v>
      </c>
      <c r="E76" s="74">
        <f>D76*职业设计!F$13/职业设计!H$13</f>
        <v>3135.9959013412517</v>
      </c>
      <c r="F76" s="74">
        <f>D76*职业设计!J$100/职业设计!J$84</f>
        <v>2021.6671608223619</v>
      </c>
      <c r="G76" s="97">
        <f>天赋属性点!BP76</f>
        <v>0.43411173094232158</v>
      </c>
      <c r="H76" s="60"/>
      <c r="I76" s="74">
        <f t="shared" si="159"/>
        <v>74</v>
      </c>
      <c r="J76" s="74">
        <f t="shared" si="160"/>
        <v>5719.6569679980284</v>
      </c>
      <c r="K76" s="74">
        <f t="shared" si="161"/>
        <v>5719.6569679980284</v>
      </c>
      <c r="L76" s="74">
        <f t="shared" si="162"/>
        <v>3431.794180798815</v>
      </c>
      <c r="M76" s="74">
        <f t="shared" si="163"/>
        <v>3431.794180798815</v>
      </c>
      <c r="N76" s="74">
        <f t="shared" si="164"/>
        <v>2421.0354620099884</v>
      </c>
      <c r="O76" s="60"/>
      <c r="P76" s="60"/>
      <c r="Q76" s="60"/>
      <c r="S76" s="128">
        <f t="shared" si="130"/>
        <v>74</v>
      </c>
      <c r="T76" s="74">
        <f t="shared" si="121"/>
        <v>5719.6569679980284</v>
      </c>
      <c r="U76" s="74">
        <f t="shared" si="122"/>
        <v>5719.6569679980284</v>
      </c>
      <c r="V76" s="74">
        <f t="shared" si="123"/>
        <v>3431.794180798815</v>
      </c>
      <c r="W76" s="74">
        <f t="shared" si="124"/>
        <v>3431.794180798815</v>
      </c>
      <c r="X76" s="74">
        <f t="shared" si="125"/>
        <v>1936.8283696079907</v>
      </c>
      <c r="AA76" s="128">
        <f t="shared" si="131"/>
        <v>74</v>
      </c>
      <c r="AB76" s="85">
        <f t="shared" si="165"/>
        <v>7435.5540583974371</v>
      </c>
      <c r="AC76" s="74">
        <f t="shared" si="166"/>
        <v>7435.5540583974371</v>
      </c>
      <c r="AD76" s="74">
        <f t="shared" si="167"/>
        <v>2639.8416775375499</v>
      </c>
      <c r="AE76" s="74">
        <f t="shared" si="168"/>
        <v>2639.8416775375499</v>
      </c>
      <c r="AF76" s="74">
        <f t="shared" si="169"/>
        <v>1936.8283696079907</v>
      </c>
      <c r="AI76" s="128">
        <f t="shared" si="132"/>
        <v>74</v>
      </c>
      <c r="AJ76" s="74">
        <f t="shared" si="170"/>
        <v>5016.4710114679983</v>
      </c>
      <c r="AK76" s="74">
        <f t="shared" si="171"/>
        <v>5016.4710114679983</v>
      </c>
      <c r="AL76" s="74">
        <f t="shared" si="172"/>
        <v>3009.8826068807975</v>
      </c>
      <c r="AM76" s="74">
        <f t="shared" si="173"/>
        <v>3009.8826068807975</v>
      </c>
      <c r="AN76" s="85">
        <f t="shared" si="174"/>
        <v>2517.876880490388</v>
      </c>
      <c r="AQ76" s="128">
        <f t="shared" si="133"/>
        <v>74</v>
      </c>
      <c r="AR76" s="74">
        <f t="shared" si="134"/>
        <v>5719.6569679980284</v>
      </c>
      <c r="AS76" s="74">
        <f t="shared" si="135"/>
        <v>5719.6569679980284</v>
      </c>
      <c r="AT76" s="85">
        <f t="shared" si="136"/>
        <v>4461.3324350384601</v>
      </c>
      <c r="AU76" s="74">
        <f t="shared" si="137"/>
        <v>2639.8416775375499</v>
      </c>
      <c r="AV76" s="74">
        <f t="shared" si="138"/>
        <v>1936.8283696079907</v>
      </c>
      <c r="AY76" s="128">
        <f t="shared" si="139"/>
        <v>74</v>
      </c>
      <c r="AZ76" s="74">
        <f t="shared" si="175"/>
        <v>5719.6569679980284</v>
      </c>
      <c r="BA76" s="74">
        <f t="shared" si="176"/>
        <v>5719.6569679980284</v>
      </c>
      <c r="BB76" s="74">
        <f t="shared" si="177"/>
        <v>2639.8416775375499</v>
      </c>
      <c r="BC76" s="85">
        <f t="shared" si="178"/>
        <v>4461.3324350384601</v>
      </c>
      <c r="BD76" s="74">
        <f t="shared" si="179"/>
        <v>1936.8283696079907</v>
      </c>
      <c r="BE76" s="71"/>
      <c r="BG76" s="128">
        <f t="shared" si="180"/>
        <v>74</v>
      </c>
      <c r="BH76" s="74">
        <f t="shared" si="140"/>
        <v>5719.6569679980284</v>
      </c>
      <c r="BI76" s="74">
        <f t="shared" si="141"/>
        <v>5719.6569679980284</v>
      </c>
      <c r="BJ76" s="74">
        <f t="shared" si="142"/>
        <v>3431.794180798815</v>
      </c>
      <c r="BK76" s="109">
        <f t="shared" si="143"/>
        <v>3431.794180798815</v>
      </c>
      <c r="BL76" s="241">
        <f t="shared" si="144"/>
        <v>1936.8283696079907</v>
      </c>
      <c r="BM76" s="241">
        <f>升级经验!G89</f>
        <v>272</v>
      </c>
      <c r="BN76" s="235" t="s">
        <v>715</v>
      </c>
      <c r="BR76" s="128">
        <f t="shared" si="145"/>
        <v>74</v>
      </c>
      <c r="BS76" s="74">
        <f t="shared" si="146"/>
        <v>9906.7364704379415</v>
      </c>
      <c r="BT76" s="74">
        <f t="shared" si="181"/>
        <v>9906.7364704379415</v>
      </c>
      <c r="BU76" s="74">
        <f t="shared" si="147"/>
        <v>5944.0418822627607</v>
      </c>
      <c r="BV76" s="109">
        <f t="shared" si="148"/>
        <v>5944.0418822627607</v>
      </c>
      <c r="BW76" s="241">
        <f t="shared" si="82"/>
        <v>2324.1940435295887</v>
      </c>
      <c r="BX76" s="241">
        <f t="shared" si="126"/>
        <v>2295</v>
      </c>
      <c r="BY76" s="235" t="s">
        <v>715</v>
      </c>
      <c r="CA76" s="1"/>
      <c r="CB76" s="1"/>
      <c r="CC76" s="128">
        <f t="shared" si="182"/>
        <v>74</v>
      </c>
      <c r="CD76" s="74">
        <f t="shared" si="149"/>
        <v>15663.925712820621</v>
      </c>
      <c r="CE76" s="74">
        <f t="shared" si="183"/>
        <v>15663.925712820621</v>
      </c>
      <c r="CF76" s="74">
        <f t="shared" si="150"/>
        <v>9398.3554276923678</v>
      </c>
      <c r="CG76" s="109">
        <f t="shared" si="151"/>
        <v>9398.3554276923678</v>
      </c>
      <c r="CH76" s="241">
        <f t="shared" si="83"/>
        <v>2517.876880490388</v>
      </c>
      <c r="CI76" s="241">
        <f t="shared" si="127"/>
        <v>3825</v>
      </c>
      <c r="CJ76" s="235" t="s">
        <v>715</v>
      </c>
      <c r="CL76" s="1"/>
      <c r="CM76" s="1"/>
      <c r="CN76" s="128">
        <f t="shared" si="184"/>
        <v>74</v>
      </c>
      <c r="CO76" s="74">
        <f t="shared" si="152"/>
        <v>31327.851425641242</v>
      </c>
      <c r="CP76" s="74">
        <f t="shared" si="185"/>
        <v>31327.851425641242</v>
      </c>
      <c r="CQ76" s="74">
        <f t="shared" si="153"/>
        <v>18796.710855384736</v>
      </c>
      <c r="CR76" s="109">
        <f t="shared" si="154"/>
        <v>18796.710855384736</v>
      </c>
      <c r="CS76" s="241">
        <f t="shared" si="84"/>
        <v>2905.242554411986</v>
      </c>
      <c r="CT76" s="241">
        <f t="shared" si="128"/>
        <v>15300</v>
      </c>
      <c r="CU76" s="235" t="s">
        <v>715</v>
      </c>
      <c r="CW76" s="1"/>
      <c r="CX76" s="1"/>
      <c r="CY76" s="128">
        <f t="shared" si="186"/>
        <v>74</v>
      </c>
      <c r="CZ76" s="74">
        <f t="shared" si="155"/>
        <v>140102.41075349503</v>
      </c>
      <c r="DA76" s="74">
        <f t="shared" si="187"/>
        <v>140102.41075349503</v>
      </c>
      <c r="DB76" s="74">
        <f t="shared" si="156"/>
        <v>84061.446452096963</v>
      </c>
      <c r="DC76" s="109">
        <f t="shared" si="157"/>
        <v>84061.446452096963</v>
      </c>
      <c r="DD76" s="241">
        <f t="shared" si="158"/>
        <v>1936.8283696079907</v>
      </c>
      <c r="DE76" s="241">
        <f t="shared" si="129"/>
        <v>408000</v>
      </c>
      <c r="DF76" s="235" t="s">
        <v>715</v>
      </c>
    </row>
    <row r="77" spans="1:110">
      <c r="A77" s="74">
        <f>天赋属性点!BH77</f>
        <v>75</v>
      </c>
      <c r="B77" s="74">
        <f>D77*职业设计!J$68/职业设计!J$84</f>
        <v>5455.8268465614428</v>
      </c>
      <c r="C77" s="74">
        <f>B77*职业设计!D$13/职业设计!B$13</f>
        <v>5455.8268465614428</v>
      </c>
      <c r="D77" s="74">
        <f>天赋属性点!BI77</f>
        <v>3273.4961079368641</v>
      </c>
      <c r="E77" s="74">
        <f>D77*职业设计!F$13/职业设计!H$13</f>
        <v>3273.4961079368641</v>
      </c>
      <c r="F77" s="74">
        <f>D77*职业设计!J$100/职业设计!J$84</f>
        <v>2110.3087474270346</v>
      </c>
      <c r="G77" s="97">
        <f>天赋属性点!BP77</f>
        <v>0.4269322226279571</v>
      </c>
      <c r="H77" s="60"/>
      <c r="I77" s="74">
        <f t="shared" si="159"/>
        <v>75</v>
      </c>
      <c r="J77" s="74">
        <f t="shared" si="160"/>
        <v>5962.953392197026</v>
      </c>
      <c r="K77" s="74">
        <f t="shared" si="161"/>
        <v>5962.953392197026</v>
      </c>
      <c r="L77" s="74">
        <f t="shared" si="162"/>
        <v>3577.772035318214</v>
      </c>
      <c r="M77" s="74">
        <f t="shared" si="163"/>
        <v>3577.772035318214</v>
      </c>
      <c r="N77" s="74">
        <f t="shared" si="164"/>
        <v>2520.8538740983904</v>
      </c>
      <c r="O77" s="60"/>
      <c r="P77" s="60"/>
      <c r="Q77" s="60"/>
      <c r="S77" s="128">
        <f t="shared" si="130"/>
        <v>75</v>
      </c>
      <c r="T77" s="74">
        <f t="shared" si="121"/>
        <v>5962.953392197026</v>
      </c>
      <c r="U77" s="74">
        <f t="shared" si="122"/>
        <v>5962.953392197026</v>
      </c>
      <c r="V77" s="74">
        <f t="shared" si="123"/>
        <v>3577.772035318214</v>
      </c>
      <c r="W77" s="74">
        <f t="shared" si="124"/>
        <v>3577.772035318214</v>
      </c>
      <c r="X77" s="74">
        <f t="shared" si="125"/>
        <v>2016.6830992787125</v>
      </c>
      <c r="AA77" s="128">
        <f t="shared" si="131"/>
        <v>75</v>
      </c>
      <c r="AB77" s="85">
        <f t="shared" si="165"/>
        <v>7751.8394098561339</v>
      </c>
      <c r="AC77" s="74">
        <f t="shared" si="166"/>
        <v>7751.8394098561339</v>
      </c>
      <c r="AD77" s="74">
        <f t="shared" si="167"/>
        <v>2752.1323348601645</v>
      </c>
      <c r="AE77" s="74">
        <f t="shared" si="168"/>
        <v>2752.1323348601645</v>
      </c>
      <c r="AF77" s="74">
        <f t="shared" si="169"/>
        <v>2016.6830992787125</v>
      </c>
      <c r="AI77" s="128">
        <f t="shared" si="132"/>
        <v>75</v>
      </c>
      <c r="AJ77" s="74">
        <f t="shared" si="170"/>
        <v>5229.856091380454</v>
      </c>
      <c r="AK77" s="74">
        <f t="shared" si="171"/>
        <v>5229.856091380454</v>
      </c>
      <c r="AL77" s="74">
        <f t="shared" si="172"/>
        <v>3137.9136548282713</v>
      </c>
      <c r="AM77" s="74">
        <f t="shared" si="173"/>
        <v>3137.9136548282713</v>
      </c>
      <c r="AN77" s="85">
        <f t="shared" si="174"/>
        <v>2621.6880290623262</v>
      </c>
      <c r="AQ77" s="128">
        <f t="shared" si="133"/>
        <v>75</v>
      </c>
      <c r="AR77" s="74">
        <f t="shared" si="134"/>
        <v>5962.953392197026</v>
      </c>
      <c r="AS77" s="74">
        <f t="shared" si="135"/>
        <v>5962.953392197026</v>
      </c>
      <c r="AT77" s="85">
        <f t="shared" si="136"/>
        <v>4651.1036459136785</v>
      </c>
      <c r="AU77" s="74">
        <f t="shared" si="137"/>
        <v>2752.1323348601645</v>
      </c>
      <c r="AV77" s="74">
        <f t="shared" si="138"/>
        <v>2016.6830992787125</v>
      </c>
      <c r="AY77" s="128">
        <f t="shared" si="139"/>
        <v>75</v>
      </c>
      <c r="AZ77" s="74">
        <f t="shared" si="175"/>
        <v>5962.953392197026</v>
      </c>
      <c r="BA77" s="74">
        <f t="shared" si="176"/>
        <v>5962.953392197026</v>
      </c>
      <c r="BB77" s="74">
        <f t="shared" si="177"/>
        <v>2752.1323348601645</v>
      </c>
      <c r="BC77" s="85">
        <f t="shared" si="178"/>
        <v>4651.1036459136785</v>
      </c>
      <c r="BD77" s="74">
        <f t="shared" si="179"/>
        <v>2016.6830992787125</v>
      </c>
      <c r="BE77" s="71"/>
      <c r="BG77" s="128">
        <f t="shared" si="180"/>
        <v>75</v>
      </c>
      <c r="BH77" s="74">
        <f t="shared" si="140"/>
        <v>7751.8394098561339</v>
      </c>
      <c r="BI77" s="74">
        <f t="shared" si="141"/>
        <v>7751.8394098561339</v>
      </c>
      <c r="BJ77" s="74">
        <f t="shared" si="142"/>
        <v>2752.1323348601645</v>
      </c>
      <c r="BK77" s="109">
        <f t="shared" si="143"/>
        <v>2752.1323348601645</v>
      </c>
      <c r="BL77" s="241">
        <f t="shared" si="144"/>
        <v>2016.6830992787125</v>
      </c>
      <c r="BM77" s="241">
        <f>升级经验!G90</f>
        <v>276</v>
      </c>
      <c r="BN77" s="235" t="s">
        <v>845</v>
      </c>
      <c r="BR77" s="128">
        <f t="shared" si="145"/>
        <v>75</v>
      </c>
      <c r="BS77" s="74">
        <f t="shared" si="146"/>
        <v>13426.579709985564</v>
      </c>
      <c r="BT77" s="74">
        <f t="shared" si="181"/>
        <v>13426.579709985564</v>
      </c>
      <c r="BU77" s="74">
        <f t="shared" si="147"/>
        <v>4766.8330331309671</v>
      </c>
      <c r="BV77" s="109">
        <f t="shared" si="148"/>
        <v>4766.8330331309671</v>
      </c>
      <c r="BW77" s="241">
        <f t="shared" si="82"/>
        <v>2420.019719134455</v>
      </c>
      <c r="BX77" s="241">
        <f t="shared" si="126"/>
        <v>2328.75</v>
      </c>
      <c r="BY77" s="235" t="s">
        <v>845</v>
      </c>
      <c r="CA77" s="1"/>
      <c r="CB77" s="1"/>
      <c r="CC77" s="128">
        <f t="shared" si="182"/>
        <v>75</v>
      </c>
      <c r="CD77" s="74">
        <f t="shared" si="149"/>
        <v>21229.286534678697</v>
      </c>
      <c r="CE77" s="74">
        <f t="shared" si="183"/>
        <v>21229.286534678697</v>
      </c>
      <c r="CF77" s="74">
        <f t="shared" si="150"/>
        <v>7537.0248052113675</v>
      </c>
      <c r="CG77" s="109">
        <f t="shared" si="151"/>
        <v>7537.0248052113675</v>
      </c>
      <c r="CH77" s="241">
        <f t="shared" si="83"/>
        <v>2621.6880290623262</v>
      </c>
      <c r="CI77" s="241">
        <f t="shared" si="127"/>
        <v>3881.25</v>
      </c>
      <c r="CJ77" s="235" t="s">
        <v>845</v>
      </c>
      <c r="CL77" s="1"/>
      <c r="CM77" s="1"/>
      <c r="CN77" s="128">
        <f t="shared" si="184"/>
        <v>75</v>
      </c>
      <c r="CO77" s="74">
        <f t="shared" si="152"/>
        <v>42458.573069357393</v>
      </c>
      <c r="CP77" s="74">
        <f t="shared" si="185"/>
        <v>42458.573069357393</v>
      </c>
      <c r="CQ77" s="74">
        <f t="shared" si="153"/>
        <v>15074.049610422735</v>
      </c>
      <c r="CR77" s="109">
        <f t="shared" si="154"/>
        <v>15074.049610422735</v>
      </c>
      <c r="CS77" s="241">
        <f t="shared" si="84"/>
        <v>3025.0246489180686</v>
      </c>
      <c r="CT77" s="241">
        <f t="shared" si="128"/>
        <v>15525</v>
      </c>
      <c r="CU77" s="235" t="s">
        <v>845</v>
      </c>
      <c r="CW77" s="1"/>
      <c r="CX77" s="1"/>
      <c r="CY77" s="128">
        <f t="shared" si="186"/>
        <v>75</v>
      </c>
      <c r="CZ77" s="74">
        <f t="shared" si="155"/>
        <v>189880.51122145006</v>
      </c>
      <c r="DA77" s="74">
        <f t="shared" si="187"/>
        <v>189880.51122145006</v>
      </c>
      <c r="DB77" s="74">
        <f t="shared" si="156"/>
        <v>67413.19925021891</v>
      </c>
      <c r="DC77" s="109">
        <f t="shared" si="157"/>
        <v>67413.19925021891</v>
      </c>
      <c r="DD77" s="241">
        <f t="shared" si="158"/>
        <v>2016.6830992787125</v>
      </c>
      <c r="DE77" s="241">
        <f t="shared" si="129"/>
        <v>414000</v>
      </c>
      <c r="DF77" s="235" t="s">
        <v>845</v>
      </c>
    </row>
    <row r="78" spans="1:110">
      <c r="A78" s="74">
        <f>天赋属性点!BH78</f>
        <v>76</v>
      </c>
      <c r="B78" s="74">
        <f>D78*职业设计!J$68/职业设计!J$84</f>
        <v>5684.9938575541319</v>
      </c>
      <c r="C78" s="74">
        <f>B78*职业设计!D$13/职业设计!B$13</f>
        <v>5684.9938575541319</v>
      </c>
      <c r="D78" s="74">
        <f>天赋属性点!BI78</f>
        <v>3410.9963145324773</v>
      </c>
      <c r="E78" s="74">
        <f>D78*职业设计!F$13/职业设计!H$13</f>
        <v>3410.9963145324773</v>
      </c>
      <c r="F78" s="74">
        <f>D78*职业设计!J$100/职业设计!J$84</f>
        <v>2198.9503340317083</v>
      </c>
      <c r="G78" s="97">
        <f>天赋属性点!BP78</f>
        <v>0.42033153867190337</v>
      </c>
      <c r="H78" s="60"/>
      <c r="I78" s="74">
        <f t="shared" si="159"/>
        <v>76</v>
      </c>
      <c r="J78" s="74">
        <f t="shared" si="160"/>
        <v>6206.2238003709708</v>
      </c>
      <c r="K78" s="74">
        <f t="shared" si="161"/>
        <v>6206.2238003709708</v>
      </c>
      <c r="L78" s="74">
        <f t="shared" si="162"/>
        <v>3723.7342802225808</v>
      </c>
      <c r="M78" s="74">
        <f t="shared" si="163"/>
        <v>3723.7342802225808</v>
      </c>
      <c r="N78" s="74">
        <f t="shared" si="164"/>
        <v>2620.6576212661012</v>
      </c>
      <c r="O78" s="60"/>
      <c r="P78" s="60"/>
      <c r="Q78" s="60"/>
      <c r="S78" s="128">
        <f t="shared" si="130"/>
        <v>76</v>
      </c>
      <c r="T78" s="74">
        <f t="shared" si="121"/>
        <v>6206.2238003709708</v>
      </c>
      <c r="U78" s="74">
        <f t="shared" si="122"/>
        <v>6206.2238003709708</v>
      </c>
      <c r="V78" s="74">
        <f t="shared" si="123"/>
        <v>3723.7342802225808</v>
      </c>
      <c r="W78" s="74">
        <f t="shared" si="124"/>
        <v>3723.7342802225808</v>
      </c>
      <c r="X78" s="74">
        <f t="shared" si="125"/>
        <v>2096.5260970128811</v>
      </c>
      <c r="AA78" s="128">
        <f t="shared" si="131"/>
        <v>76</v>
      </c>
      <c r="AB78" s="85">
        <f t="shared" si="165"/>
        <v>8068.0909404822623</v>
      </c>
      <c r="AC78" s="74">
        <f t="shared" si="166"/>
        <v>8068.0909404822623</v>
      </c>
      <c r="AD78" s="74">
        <f t="shared" si="167"/>
        <v>2864.4109847866007</v>
      </c>
      <c r="AE78" s="74">
        <f t="shared" si="168"/>
        <v>2864.4109847866007</v>
      </c>
      <c r="AF78" s="74">
        <f t="shared" si="169"/>
        <v>2096.5260970128811</v>
      </c>
      <c r="AI78" s="128">
        <f t="shared" si="132"/>
        <v>76</v>
      </c>
      <c r="AJ78" s="74">
        <f t="shared" si="170"/>
        <v>5443.2183537295068</v>
      </c>
      <c r="AK78" s="74">
        <f t="shared" si="171"/>
        <v>5443.2183537295068</v>
      </c>
      <c r="AL78" s="74">
        <f t="shared" si="172"/>
        <v>3265.9310122377024</v>
      </c>
      <c r="AM78" s="74">
        <f t="shared" si="173"/>
        <v>3265.9310122377024</v>
      </c>
      <c r="AN78" s="85">
        <f t="shared" si="174"/>
        <v>2725.4839261167454</v>
      </c>
      <c r="AQ78" s="128">
        <f t="shared" si="133"/>
        <v>76</v>
      </c>
      <c r="AR78" s="74">
        <f t="shared" si="134"/>
        <v>6206.2238003709708</v>
      </c>
      <c r="AS78" s="74">
        <f t="shared" si="135"/>
        <v>6206.2238003709708</v>
      </c>
      <c r="AT78" s="85">
        <f t="shared" si="136"/>
        <v>4840.854564289355</v>
      </c>
      <c r="AU78" s="74">
        <f t="shared" si="137"/>
        <v>2864.4109847866007</v>
      </c>
      <c r="AV78" s="74">
        <f t="shared" si="138"/>
        <v>2096.5260970128811</v>
      </c>
      <c r="AY78" s="128">
        <f t="shared" si="139"/>
        <v>76</v>
      </c>
      <c r="AZ78" s="74">
        <f t="shared" si="175"/>
        <v>6206.2238003709708</v>
      </c>
      <c r="BA78" s="74">
        <f t="shared" si="176"/>
        <v>6206.2238003709708</v>
      </c>
      <c r="BB78" s="74">
        <f t="shared" si="177"/>
        <v>2864.4109847866007</v>
      </c>
      <c r="BC78" s="85">
        <f t="shared" si="178"/>
        <v>4840.854564289355</v>
      </c>
      <c r="BD78" s="74">
        <f t="shared" si="179"/>
        <v>2096.5260970128811</v>
      </c>
      <c r="BE78" s="71"/>
      <c r="BG78" s="128">
        <f t="shared" si="180"/>
        <v>76</v>
      </c>
      <c r="BH78" s="74">
        <f t="shared" si="140"/>
        <v>8068.0909404822623</v>
      </c>
      <c r="BI78" s="74">
        <f t="shared" si="141"/>
        <v>8068.0909404822623</v>
      </c>
      <c r="BJ78" s="74">
        <f t="shared" si="142"/>
        <v>2864.4109847866007</v>
      </c>
      <c r="BK78" s="109">
        <f t="shared" si="143"/>
        <v>2864.4109847866007</v>
      </c>
      <c r="BL78" s="241">
        <f t="shared" si="144"/>
        <v>2096.5260970128811</v>
      </c>
      <c r="BM78" s="241">
        <f>升级经验!G91</f>
        <v>280</v>
      </c>
      <c r="BN78" s="235" t="s">
        <v>845</v>
      </c>
      <c r="BR78" s="128">
        <f t="shared" si="145"/>
        <v>76</v>
      </c>
      <c r="BS78" s="74">
        <f t="shared" si="146"/>
        <v>13974.343429001445</v>
      </c>
      <c r="BT78" s="74">
        <f t="shared" si="181"/>
        <v>13974.343429001445</v>
      </c>
      <c r="BU78" s="74">
        <f t="shared" si="147"/>
        <v>4961.3053594087942</v>
      </c>
      <c r="BV78" s="109">
        <f t="shared" si="148"/>
        <v>4961.3053594087942</v>
      </c>
      <c r="BW78" s="241">
        <f t="shared" si="82"/>
        <v>2515.8313164154574</v>
      </c>
      <c r="BX78" s="241">
        <f t="shared" si="126"/>
        <v>2362.5</v>
      </c>
      <c r="BY78" s="235" t="s">
        <v>845</v>
      </c>
      <c r="CA78" s="1"/>
      <c r="CB78" s="1"/>
      <c r="CC78" s="128">
        <f t="shared" si="182"/>
        <v>76</v>
      </c>
      <c r="CD78" s="74">
        <f t="shared" si="149"/>
        <v>22095.37702052603</v>
      </c>
      <c r="CE78" s="74">
        <f t="shared" si="183"/>
        <v>22095.37702052603</v>
      </c>
      <c r="CF78" s="74">
        <f t="shared" si="150"/>
        <v>7844.5125516660419</v>
      </c>
      <c r="CG78" s="109">
        <f t="shared" si="151"/>
        <v>7844.5125516660419</v>
      </c>
      <c r="CH78" s="241">
        <f t="shared" si="83"/>
        <v>2725.4839261167454</v>
      </c>
      <c r="CI78" s="241">
        <f t="shared" si="127"/>
        <v>3937.5</v>
      </c>
      <c r="CJ78" s="235" t="s">
        <v>845</v>
      </c>
      <c r="CL78" s="1"/>
      <c r="CM78" s="1"/>
      <c r="CN78" s="128">
        <f t="shared" si="184"/>
        <v>76</v>
      </c>
      <c r="CO78" s="74">
        <f t="shared" si="152"/>
        <v>44190.75404105206</v>
      </c>
      <c r="CP78" s="74">
        <f t="shared" si="185"/>
        <v>44190.75404105206</v>
      </c>
      <c r="CQ78" s="74">
        <f t="shared" si="153"/>
        <v>15689.025103332084</v>
      </c>
      <c r="CR78" s="109">
        <f t="shared" si="154"/>
        <v>15689.025103332084</v>
      </c>
      <c r="CS78" s="241">
        <f t="shared" si="84"/>
        <v>3144.7891455193217</v>
      </c>
      <c r="CT78" s="241">
        <f t="shared" si="128"/>
        <v>15750</v>
      </c>
      <c r="CU78" s="235" t="s">
        <v>845</v>
      </c>
      <c r="CW78" s="1"/>
      <c r="CX78" s="1"/>
      <c r="CY78" s="128">
        <f t="shared" si="186"/>
        <v>76</v>
      </c>
      <c r="CZ78" s="74">
        <f t="shared" si="155"/>
        <v>197627.06002553186</v>
      </c>
      <c r="DA78" s="74">
        <f t="shared" si="187"/>
        <v>197627.06002553186</v>
      </c>
      <c r="DB78" s="74">
        <f t="shared" si="156"/>
        <v>70163.453263502408</v>
      </c>
      <c r="DC78" s="109">
        <f t="shared" si="157"/>
        <v>70163.453263502408</v>
      </c>
      <c r="DD78" s="241">
        <f t="shared" si="158"/>
        <v>2096.5260970128811</v>
      </c>
      <c r="DE78" s="241">
        <f t="shared" si="129"/>
        <v>420000</v>
      </c>
      <c r="DF78" s="235" t="s">
        <v>845</v>
      </c>
    </row>
    <row r="79" spans="1:110">
      <c r="A79" s="74">
        <f>天赋属性点!BH79</f>
        <v>77</v>
      </c>
      <c r="B79" s="74">
        <f>D79*职业设计!J$68/职业设计!J$84</f>
        <v>6040.9262982966466</v>
      </c>
      <c r="C79" s="74">
        <f>B79*职业设计!D$13/职业设计!B$13</f>
        <v>6040.9262982966466</v>
      </c>
      <c r="D79" s="74">
        <f>天赋属性点!BI79</f>
        <v>3624.5557789779864</v>
      </c>
      <c r="E79" s="74">
        <f>D79*职业设计!F$13/职业设计!H$13</f>
        <v>3624.5557789779864</v>
      </c>
      <c r="F79" s="74">
        <f>D79*职业设计!J$100/职业设计!J$84</f>
        <v>2336.6246709042921</v>
      </c>
      <c r="G79" s="97">
        <f>天赋属性点!BP79</f>
        <v>0.40554974984335335</v>
      </c>
      <c r="H79" s="60"/>
      <c r="I79" s="74">
        <f t="shared" si="159"/>
        <v>77</v>
      </c>
      <c r="J79" s="74">
        <f t="shared" si="160"/>
        <v>6577.5641554170188</v>
      </c>
      <c r="K79" s="74">
        <f t="shared" si="161"/>
        <v>6577.5641554170188</v>
      </c>
      <c r="L79" s="74">
        <f t="shared" si="162"/>
        <v>3946.5384932502097</v>
      </c>
      <c r="M79" s="74">
        <f t="shared" si="163"/>
        <v>3946.5384932502097</v>
      </c>
      <c r="N79" s="74">
        <f t="shared" si="164"/>
        <v>2770.2060212867596</v>
      </c>
      <c r="O79" s="60"/>
      <c r="P79" s="60"/>
      <c r="Q79" s="60"/>
      <c r="S79" s="128">
        <f t="shared" si="130"/>
        <v>77</v>
      </c>
      <c r="T79" s="74">
        <f t="shared" si="121"/>
        <v>6577.5641554170188</v>
      </c>
      <c r="U79" s="74">
        <f t="shared" si="122"/>
        <v>6577.5641554170188</v>
      </c>
      <c r="V79" s="74">
        <f t="shared" si="123"/>
        <v>3946.5384932502097</v>
      </c>
      <c r="W79" s="74">
        <f t="shared" si="124"/>
        <v>3946.5384932502097</v>
      </c>
      <c r="X79" s="74">
        <f t="shared" si="125"/>
        <v>2216.1648170294079</v>
      </c>
      <c r="AA79" s="128">
        <f t="shared" si="131"/>
        <v>77</v>
      </c>
      <c r="AB79" s="85">
        <f t="shared" si="165"/>
        <v>8550.8334020421244</v>
      </c>
      <c r="AC79" s="74">
        <f t="shared" si="166"/>
        <v>8550.8334020421244</v>
      </c>
      <c r="AD79" s="74">
        <f t="shared" si="167"/>
        <v>3035.7988409616996</v>
      </c>
      <c r="AE79" s="74">
        <f t="shared" si="168"/>
        <v>3035.7988409616996</v>
      </c>
      <c r="AF79" s="74">
        <f t="shared" si="169"/>
        <v>2216.1648170294079</v>
      </c>
      <c r="AI79" s="128">
        <f t="shared" si="132"/>
        <v>77</v>
      </c>
      <c r="AJ79" s="74">
        <f t="shared" si="170"/>
        <v>5768.9053900149629</v>
      </c>
      <c r="AK79" s="74">
        <f t="shared" si="171"/>
        <v>5768.9053900149629</v>
      </c>
      <c r="AL79" s="74">
        <f t="shared" si="172"/>
        <v>3461.3432340089762</v>
      </c>
      <c r="AM79" s="74">
        <f t="shared" si="173"/>
        <v>3461.3432340089762</v>
      </c>
      <c r="AN79" s="85">
        <f t="shared" si="174"/>
        <v>2881.0142621382306</v>
      </c>
      <c r="AQ79" s="128">
        <f t="shared" si="133"/>
        <v>77</v>
      </c>
      <c r="AR79" s="74">
        <f t="shared" si="134"/>
        <v>6577.5641554170188</v>
      </c>
      <c r="AS79" s="74">
        <f t="shared" si="135"/>
        <v>6577.5641554170188</v>
      </c>
      <c r="AT79" s="85">
        <f t="shared" si="136"/>
        <v>5130.500041225273</v>
      </c>
      <c r="AU79" s="74">
        <f t="shared" si="137"/>
        <v>3035.7988409616996</v>
      </c>
      <c r="AV79" s="74">
        <f t="shared" si="138"/>
        <v>2216.1648170294079</v>
      </c>
      <c r="AY79" s="128">
        <f t="shared" si="139"/>
        <v>77</v>
      </c>
      <c r="AZ79" s="74">
        <f t="shared" si="175"/>
        <v>6577.5641554170188</v>
      </c>
      <c r="BA79" s="74">
        <f t="shared" si="176"/>
        <v>6577.5641554170188</v>
      </c>
      <c r="BB79" s="74">
        <f t="shared" si="177"/>
        <v>3035.7988409616996</v>
      </c>
      <c r="BC79" s="85">
        <f t="shared" si="178"/>
        <v>5130.500041225273</v>
      </c>
      <c r="BD79" s="74">
        <f t="shared" si="179"/>
        <v>2216.1648170294079</v>
      </c>
      <c r="BE79" s="71"/>
      <c r="BG79" s="128">
        <f t="shared" si="180"/>
        <v>77</v>
      </c>
      <c r="BH79" s="74">
        <f t="shared" si="140"/>
        <v>6577.5641554170188</v>
      </c>
      <c r="BI79" s="74">
        <f t="shared" si="141"/>
        <v>6577.5641554170188</v>
      </c>
      <c r="BJ79" s="74">
        <f t="shared" si="142"/>
        <v>3946.5384932502097</v>
      </c>
      <c r="BK79" s="109">
        <f t="shared" si="143"/>
        <v>3946.5384932502097</v>
      </c>
      <c r="BL79" s="241">
        <f t="shared" si="144"/>
        <v>2216.1648170294079</v>
      </c>
      <c r="BM79" s="241">
        <f>升级经验!G92</f>
        <v>284</v>
      </c>
      <c r="BN79" s="235" t="s">
        <v>715</v>
      </c>
      <c r="BR79" s="128">
        <f t="shared" si="145"/>
        <v>77</v>
      </c>
      <c r="BS79" s="74">
        <f t="shared" si="146"/>
        <v>11392.675307226147</v>
      </c>
      <c r="BT79" s="74">
        <f t="shared" si="181"/>
        <v>11392.675307226147</v>
      </c>
      <c r="BU79" s="74">
        <f t="shared" si="147"/>
        <v>6835.6051843356854</v>
      </c>
      <c r="BV79" s="109">
        <f t="shared" si="148"/>
        <v>6835.6051843356854</v>
      </c>
      <c r="BW79" s="241">
        <f t="shared" si="82"/>
        <v>2659.3977804352894</v>
      </c>
      <c r="BX79" s="241">
        <f t="shared" si="126"/>
        <v>2396.25</v>
      </c>
      <c r="BY79" s="235" t="s">
        <v>715</v>
      </c>
      <c r="CA79" s="1"/>
      <c r="CB79" s="1"/>
      <c r="CC79" s="128">
        <f t="shared" si="182"/>
        <v>77</v>
      </c>
      <c r="CD79" s="74">
        <f t="shared" si="149"/>
        <v>18013.401306796586</v>
      </c>
      <c r="CE79" s="74">
        <f t="shared" si="183"/>
        <v>18013.401306796586</v>
      </c>
      <c r="CF79" s="74">
        <f t="shared" si="150"/>
        <v>10808.040784077948</v>
      </c>
      <c r="CG79" s="109">
        <f t="shared" si="151"/>
        <v>10808.040784077948</v>
      </c>
      <c r="CH79" s="241">
        <f t="shared" si="83"/>
        <v>2881.0142621382306</v>
      </c>
      <c r="CI79" s="241">
        <f t="shared" si="127"/>
        <v>3993.75</v>
      </c>
      <c r="CJ79" s="235" t="s">
        <v>715</v>
      </c>
      <c r="CL79" s="1"/>
      <c r="CM79" s="1"/>
      <c r="CN79" s="128">
        <f t="shared" si="184"/>
        <v>77</v>
      </c>
      <c r="CO79" s="74">
        <f t="shared" si="152"/>
        <v>36026.802613593172</v>
      </c>
      <c r="CP79" s="74">
        <f t="shared" si="185"/>
        <v>36026.802613593172</v>
      </c>
      <c r="CQ79" s="74">
        <f t="shared" si="153"/>
        <v>21616.081568155896</v>
      </c>
      <c r="CR79" s="109">
        <f t="shared" si="154"/>
        <v>21616.081568155896</v>
      </c>
      <c r="CS79" s="241">
        <f t="shared" si="84"/>
        <v>3324.2472255441116</v>
      </c>
      <c r="CT79" s="241">
        <f t="shared" si="128"/>
        <v>15975</v>
      </c>
      <c r="CU79" s="235" t="s">
        <v>715</v>
      </c>
      <c r="CW79" s="1"/>
      <c r="CX79" s="1"/>
      <c r="CY79" s="128">
        <f t="shared" si="186"/>
        <v>77</v>
      </c>
      <c r="CZ79" s="74">
        <f t="shared" si="155"/>
        <v>161116.75931192285</v>
      </c>
      <c r="DA79" s="74">
        <f t="shared" si="187"/>
        <v>161116.75931192285</v>
      </c>
      <c r="DB79" s="74">
        <f t="shared" si="156"/>
        <v>96670.055587153678</v>
      </c>
      <c r="DC79" s="109">
        <f t="shared" si="157"/>
        <v>96670.055587153678</v>
      </c>
      <c r="DD79" s="241">
        <f t="shared" si="158"/>
        <v>2216.1648170294079</v>
      </c>
      <c r="DE79" s="241">
        <f t="shared" si="129"/>
        <v>426000</v>
      </c>
      <c r="DF79" s="235" t="s">
        <v>715</v>
      </c>
    </row>
    <row r="80" spans="1:110">
      <c r="A80" s="74">
        <f>天赋属性点!BH80</f>
        <v>78</v>
      </c>
      <c r="B80" s="74">
        <f>D80*职业设计!J$68/职业设计!J$84</f>
        <v>6408.5960504384839</v>
      </c>
      <c r="C80" s="74">
        <f>B80*职业设计!D$13/职业设计!B$13</f>
        <v>6408.5960504384839</v>
      </c>
      <c r="D80" s="74">
        <f>天赋属性点!BI80</f>
        <v>3845.1576302630883</v>
      </c>
      <c r="E80" s="74">
        <f>D80*职业设计!F$13/职业设计!H$13</f>
        <v>3845.1576302630883</v>
      </c>
      <c r="F80" s="74">
        <f>D80*职业设计!J$100/职业设计!J$84</f>
        <v>2478.838988904186</v>
      </c>
      <c r="G80" s="97">
        <f>天赋属性点!BP80</f>
        <v>0.39169422802594661</v>
      </c>
      <c r="H80" s="60"/>
      <c r="I80" s="74">
        <f t="shared" si="159"/>
        <v>78</v>
      </c>
      <c r="J80" s="74">
        <f t="shared" si="160"/>
        <v>6960.6348937512857</v>
      </c>
      <c r="K80" s="74">
        <f t="shared" si="161"/>
        <v>6960.6348937512857</v>
      </c>
      <c r="L80" s="74">
        <f t="shared" si="162"/>
        <v>4176.3809362507691</v>
      </c>
      <c r="M80" s="74">
        <f t="shared" si="163"/>
        <v>4176.3809362507691</v>
      </c>
      <c r="N80" s="74">
        <f t="shared" si="164"/>
        <v>2924.2886014678083</v>
      </c>
      <c r="O80" s="60"/>
      <c r="P80" s="60"/>
      <c r="Q80" s="60"/>
      <c r="S80" s="128">
        <f t="shared" si="130"/>
        <v>78</v>
      </c>
      <c r="T80" s="74">
        <f t="shared" si="121"/>
        <v>6960.6348937512857</v>
      </c>
      <c r="U80" s="74">
        <f t="shared" si="122"/>
        <v>6960.6348937512857</v>
      </c>
      <c r="V80" s="74">
        <f t="shared" si="123"/>
        <v>4176.3809362507691</v>
      </c>
      <c r="W80" s="74">
        <f t="shared" si="124"/>
        <v>4176.3809362507691</v>
      </c>
      <c r="X80" s="74">
        <f t="shared" si="125"/>
        <v>2339.4308811742467</v>
      </c>
      <c r="AA80" s="128">
        <f t="shared" si="131"/>
        <v>78</v>
      </c>
      <c r="AB80" s="85">
        <f t="shared" si="165"/>
        <v>9048.8253618766721</v>
      </c>
      <c r="AC80" s="74">
        <f t="shared" si="166"/>
        <v>9048.8253618766721</v>
      </c>
      <c r="AD80" s="74">
        <f t="shared" si="167"/>
        <v>3212.6007201928992</v>
      </c>
      <c r="AE80" s="74">
        <f t="shared" si="168"/>
        <v>3212.6007201928992</v>
      </c>
      <c r="AF80" s="74">
        <f t="shared" si="169"/>
        <v>2339.4308811742467</v>
      </c>
      <c r="AI80" s="128">
        <f t="shared" si="132"/>
        <v>78</v>
      </c>
      <c r="AJ80" s="74">
        <f t="shared" si="170"/>
        <v>6104.8806530328957</v>
      </c>
      <c r="AK80" s="74">
        <f t="shared" si="171"/>
        <v>6104.8806530328957</v>
      </c>
      <c r="AL80" s="74">
        <f t="shared" si="172"/>
        <v>3662.9283918197357</v>
      </c>
      <c r="AM80" s="74">
        <f t="shared" si="173"/>
        <v>3662.9283918197357</v>
      </c>
      <c r="AN80" s="85">
        <f t="shared" si="174"/>
        <v>3041.2601455265208</v>
      </c>
      <c r="AQ80" s="128">
        <f t="shared" si="133"/>
        <v>78</v>
      </c>
      <c r="AR80" s="74">
        <f t="shared" si="134"/>
        <v>6960.6348937512857</v>
      </c>
      <c r="AS80" s="74">
        <f t="shared" si="135"/>
        <v>6960.6348937512857</v>
      </c>
      <c r="AT80" s="85">
        <f t="shared" si="136"/>
        <v>5429.2952171260004</v>
      </c>
      <c r="AU80" s="74">
        <f t="shared" si="137"/>
        <v>3212.6007201928992</v>
      </c>
      <c r="AV80" s="74">
        <f t="shared" si="138"/>
        <v>2339.4308811742467</v>
      </c>
      <c r="AY80" s="128">
        <f t="shared" si="139"/>
        <v>78</v>
      </c>
      <c r="AZ80" s="74">
        <f t="shared" si="175"/>
        <v>6960.6348937512857</v>
      </c>
      <c r="BA80" s="74">
        <f t="shared" si="176"/>
        <v>6960.6348937512857</v>
      </c>
      <c r="BB80" s="74">
        <f t="shared" si="177"/>
        <v>3212.6007201928992</v>
      </c>
      <c r="BC80" s="85">
        <f t="shared" si="178"/>
        <v>5429.2952171260004</v>
      </c>
      <c r="BD80" s="74">
        <f t="shared" si="179"/>
        <v>2339.4308811742467</v>
      </c>
      <c r="BE80" s="71"/>
      <c r="BG80" s="128">
        <f t="shared" si="180"/>
        <v>78</v>
      </c>
      <c r="BH80" s="74">
        <f t="shared" si="140"/>
        <v>6960.6348937512857</v>
      </c>
      <c r="BI80" s="74">
        <f t="shared" si="141"/>
        <v>6960.6348937512857</v>
      </c>
      <c r="BJ80" s="74">
        <f t="shared" si="142"/>
        <v>3212.6007201928992</v>
      </c>
      <c r="BK80" s="109">
        <f t="shared" si="143"/>
        <v>5429.2952171260004</v>
      </c>
      <c r="BL80" s="241">
        <f t="shared" si="144"/>
        <v>2339.4308811742467</v>
      </c>
      <c r="BM80" s="241">
        <f>升级经验!G93</f>
        <v>288</v>
      </c>
      <c r="BN80" s="235" t="s">
        <v>386</v>
      </c>
      <c r="BR80" s="128">
        <f t="shared" si="145"/>
        <v>78</v>
      </c>
      <c r="BS80" s="74">
        <f t="shared" si="146"/>
        <v>12056.17328891402</v>
      </c>
      <c r="BT80" s="74">
        <f t="shared" si="181"/>
        <v>12056.17328891402</v>
      </c>
      <c r="BU80" s="74">
        <f t="shared" si="147"/>
        <v>5564.3876718064676</v>
      </c>
      <c r="BV80" s="109">
        <f t="shared" si="148"/>
        <v>9403.8151653529312</v>
      </c>
      <c r="BW80" s="241">
        <f t="shared" si="82"/>
        <v>2807.3170574090959</v>
      </c>
      <c r="BX80" s="241">
        <f t="shared" si="126"/>
        <v>2430</v>
      </c>
      <c r="BY80" s="235" t="s">
        <v>386</v>
      </c>
      <c r="CA80" s="1"/>
      <c r="CB80" s="1"/>
      <c r="CC80" s="128">
        <f t="shared" si="182"/>
        <v>78</v>
      </c>
      <c r="CD80" s="74">
        <f t="shared" si="149"/>
        <v>19062.483729325773</v>
      </c>
      <c r="CE80" s="74">
        <f t="shared" si="183"/>
        <v>19062.483729325773</v>
      </c>
      <c r="CF80" s="74">
        <f t="shared" si="150"/>
        <v>8798.0694135349659</v>
      </c>
      <c r="CG80" s="109">
        <f t="shared" si="151"/>
        <v>14868.737308874095</v>
      </c>
      <c r="CH80" s="241">
        <f t="shared" si="83"/>
        <v>3041.2601455265208</v>
      </c>
      <c r="CI80" s="241">
        <f t="shared" si="127"/>
        <v>4050</v>
      </c>
      <c r="CJ80" s="235" t="s">
        <v>386</v>
      </c>
      <c r="CL80" s="1"/>
      <c r="CM80" s="1"/>
      <c r="CN80" s="128">
        <f t="shared" si="184"/>
        <v>78</v>
      </c>
      <c r="CO80" s="74">
        <f t="shared" si="152"/>
        <v>38124.967458651547</v>
      </c>
      <c r="CP80" s="74">
        <f t="shared" si="185"/>
        <v>38124.967458651547</v>
      </c>
      <c r="CQ80" s="74">
        <f t="shared" si="153"/>
        <v>17596.138827069932</v>
      </c>
      <c r="CR80" s="109">
        <f t="shared" si="154"/>
        <v>29737.47461774819</v>
      </c>
      <c r="CS80" s="241">
        <f t="shared" si="84"/>
        <v>3509.14632176137</v>
      </c>
      <c r="CT80" s="241">
        <f t="shared" si="128"/>
        <v>16200</v>
      </c>
      <c r="CU80" s="235" t="s">
        <v>386</v>
      </c>
      <c r="CW80" s="1"/>
      <c r="CX80" s="1"/>
      <c r="CY80" s="128">
        <f t="shared" si="186"/>
        <v>78</v>
      </c>
      <c r="CZ80" s="74">
        <f t="shared" si="155"/>
        <v>170500.0377550245</v>
      </c>
      <c r="DA80" s="74">
        <f t="shared" si="187"/>
        <v>170500.0377550245</v>
      </c>
      <c r="DB80" s="74">
        <f t="shared" si="156"/>
        <v>78692.325117703571</v>
      </c>
      <c r="DC80" s="109">
        <f t="shared" si="157"/>
        <v>132990.02944891906</v>
      </c>
      <c r="DD80" s="241">
        <f t="shared" si="158"/>
        <v>2339.4308811742467</v>
      </c>
      <c r="DE80" s="241">
        <f t="shared" si="129"/>
        <v>432000</v>
      </c>
      <c r="DF80" s="235" t="s">
        <v>386</v>
      </c>
    </row>
    <row r="81" spans="1:110">
      <c r="A81" s="74">
        <f>天赋属性点!BH81</f>
        <v>79</v>
      </c>
      <c r="B81" s="74">
        <f>D81*职业设计!J$68/职业设计!J$84</f>
        <v>6788.5715999187605</v>
      </c>
      <c r="C81" s="74">
        <f>B81*职业设计!D$13/职业设计!B$13</f>
        <v>6788.5715999187605</v>
      </c>
      <c r="D81" s="74">
        <f>天赋属性点!BI81</f>
        <v>4073.1429599512544</v>
      </c>
      <c r="E81" s="74">
        <f>D81*职业设计!F$13/职业设计!H$13</f>
        <v>4073.1429599512544</v>
      </c>
      <c r="F81" s="74">
        <f>D81*职业设计!J$100/职业设计!J$84</f>
        <v>2625.8131778636471</v>
      </c>
      <c r="G81" s="97">
        <f>天赋属性点!BP81</f>
        <v>0.37865462247576298</v>
      </c>
      <c r="H81" s="60"/>
      <c r="I81" s="74">
        <f t="shared" si="159"/>
        <v>79</v>
      </c>
      <c r="J81" s="74">
        <f t="shared" si="160"/>
        <v>7356.0093612052806</v>
      </c>
      <c r="K81" s="74">
        <f t="shared" si="161"/>
        <v>7356.0093612052806</v>
      </c>
      <c r="L81" s="74">
        <f t="shared" si="162"/>
        <v>4413.6056167231663</v>
      </c>
      <c r="M81" s="74">
        <f t="shared" si="163"/>
        <v>4413.6056167231663</v>
      </c>
      <c r="N81" s="74">
        <f t="shared" si="164"/>
        <v>3083.1280624719425</v>
      </c>
      <c r="O81" s="60"/>
      <c r="P81" s="60"/>
      <c r="Q81" s="60"/>
      <c r="S81" s="128">
        <f t="shared" si="130"/>
        <v>79</v>
      </c>
      <c r="T81" s="74">
        <f t="shared" si="121"/>
        <v>7356.0093612052806</v>
      </c>
      <c r="U81" s="74">
        <f t="shared" si="122"/>
        <v>7356.0093612052806</v>
      </c>
      <c r="V81" s="74">
        <f t="shared" si="123"/>
        <v>4413.6056167231663</v>
      </c>
      <c r="W81" s="74">
        <f t="shared" si="124"/>
        <v>4413.6056167231663</v>
      </c>
      <c r="X81" s="74">
        <f t="shared" si="125"/>
        <v>2466.5024499775541</v>
      </c>
      <c r="AA81" s="128">
        <f t="shared" si="131"/>
        <v>79</v>
      </c>
      <c r="AB81" s="85">
        <f t="shared" si="165"/>
        <v>9562.8121695668651</v>
      </c>
      <c r="AC81" s="74">
        <f t="shared" si="166"/>
        <v>9562.8121695668651</v>
      </c>
      <c r="AD81" s="74">
        <f t="shared" si="167"/>
        <v>3395.0812436332048</v>
      </c>
      <c r="AE81" s="74">
        <f t="shared" si="168"/>
        <v>3395.0812436332048</v>
      </c>
      <c r="AF81" s="74">
        <f t="shared" si="169"/>
        <v>2466.5024499775541</v>
      </c>
      <c r="AI81" s="128">
        <f t="shared" si="132"/>
        <v>79</v>
      </c>
      <c r="AJ81" s="74">
        <f t="shared" si="170"/>
        <v>6451.6470003426684</v>
      </c>
      <c r="AK81" s="74">
        <f t="shared" si="171"/>
        <v>6451.6470003426684</v>
      </c>
      <c r="AL81" s="74">
        <f t="shared" si="172"/>
        <v>3870.9882002055992</v>
      </c>
      <c r="AM81" s="74">
        <f t="shared" si="173"/>
        <v>3870.9882002055992</v>
      </c>
      <c r="AN81" s="85">
        <f t="shared" si="174"/>
        <v>3206.4531849708205</v>
      </c>
      <c r="AQ81" s="128">
        <f t="shared" si="133"/>
        <v>79</v>
      </c>
      <c r="AR81" s="74">
        <f t="shared" si="134"/>
        <v>7356.0093612052806</v>
      </c>
      <c r="AS81" s="74">
        <f t="shared" si="135"/>
        <v>7356.0093612052806</v>
      </c>
      <c r="AT81" s="85">
        <f t="shared" si="136"/>
        <v>5737.6873017401167</v>
      </c>
      <c r="AU81" s="74">
        <f t="shared" si="137"/>
        <v>3395.0812436332048</v>
      </c>
      <c r="AV81" s="74">
        <f t="shared" si="138"/>
        <v>2466.5024499775541</v>
      </c>
      <c r="AY81" s="128">
        <f t="shared" si="139"/>
        <v>79</v>
      </c>
      <c r="AZ81" s="74">
        <f t="shared" si="175"/>
        <v>7356.0093612052806</v>
      </c>
      <c r="BA81" s="74">
        <f t="shared" si="176"/>
        <v>7356.0093612052806</v>
      </c>
      <c r="BB81" s="74">
        <f t="shared" si="177"/>
        <v>3395.0812436332048</v>
      </c>
      <c r="BC81" s="85">
        <f t="shared" si="178"/>
        <v>5737.6873017401167</v>
      </c>
      <c r="BD81" s="74">
        <f t="shared" si="179"/>
        <v>2466.5024499775541</v>
      </c>
      <c r="BE81" s="71"/>
      <c r="BG81" s="128">
        <f t="shared" si="180"/>
        <v>79</v>
      </c>
      <c r="BH81" s="74">
        <f t="shared" si="140"/>
        <v>7356.0093612052806</v>
      </c>
      <c r="BI81" s="74">
        <f t="shared" si="141"/>
        <v>7356.0093612052806</v>
      </c>
      <c r="BJ81" s="74">
        <f t="shared" si="142"/>
        <v>5737.6873017401167</v>
      </c>
      <c r="BK81" s="109">
        <f t="shared" si="143"/>
        <v>3395.0812436332048</v>
      </c>
      <c r="BL81" s="241">
        <f t="shared" si="144"/>
        <v>2466.5024499775541</v>
      </c>
      <c r="BM81" s="241">
        <f>升级经验!G94</f>
        <v>292</v>
      </c>
      <c r="BN81" s="235" t="s">
        <v>385</v>
      </c>
      <c r="BR81" s="128">
        <f t="shared" si="145"/>
        <v>79</v>
      </c>
      <c r="BS81" s="74">
        <f t="shared" si="146"/>
        <v>12740.981954559827</v>
      </c>
      <c r="BT81" s="74">
        <f t="shared" si="181"/>
        <v>12740.981954559827</v>
      </c>
      <c r="BU81" s="74">
        <f t="shared" si="147"/>
        <v>9937.9659245566618</v>
      </c>
      <c r="BV81" s="109">
        <f t="shared" si="148"/>
        <v>5880.4532097968404</v>
      </c>
      <c r="BW81" s="241">
        <f t="shared" si="82"/>
        <v>2959.8029399730649</v>
      </c>
      <c r="BX81" s="241">
        <f t="shared" si="126"/>
        <v>2463.75</v>
      </c>
      <c r="BY81" s="235" t="s">
        <v>385</v>
      </c>
      <c r="CA81" s="1"/>
      <c r="CB81" s="1"/>
      <c r="CC81" s="128">
        <f t="shared" si="182"/>
        <v>79</v>
      </c>
      <c r="CD81" s="74">
        <f t="shared" si="149"/>
        <v>20145.261301756498</v>
      </c>
      <c r="CE81" s="74">
        <f t="shared" si="183"/>
        <v>20145.261301756498</v>
      </c>
      <c r="CF81" s="74">
        <f t="shared" si="150"/>
        <v>15713.303815370062</v>
      </c>
      <c r="CG81" s="109">
        <f t="shared" si="151"/>
        <v>9297.8129085029941</v>
      </c>
      <c r="CH81" s="241">
        <f t="shared" si="83"/>
        <v>3206.4531849708205</v>
      </c>
      <c r="CI81" s="241">
        <f t="shared" si="127"/>
        <v>4106.25</v>
      </c>
      <c r="CJ81" s="235" t="s">
        <v>385</v>
      </c>
      <c r="CL81" s="1"/>
      <c r="CM81" s="1"/>
      <c r="CN81" s="128">
        <f t="shared" si="184"/>
        <v>79</v>
      </c>
      <c r="CO81" s="74">
        <f t="shared" si="152"/>
        <v>40290.522603512996</v>
      </c>
      <c r="CP81" s="74">
        <f t="shared" si="185"/>
        <v>40290.522603512996</v>
      </c>
      <c r="CQ81" s="74">
        <f t="shared" si="153"/>
        <v>31426.607630740124</v>
      </c>
      <c r="CR81" s="109">
        <f t="shared" si="154"/>
        <v>18595.625817005988</v>
      </c>
      <c r="CS81" s="241">
        <f t="shared" si="84"/>
        <v>3699.7536749663313</v>
      </c>
      <c r="CT81" s="241">
        <f t="shared" si="128"/>
        <v>16425</v>
      </c>
      <c r="CU81" s="235" t="s">
        <v>385</v>
      </c>
      <c r="CW81" s="1"/>
      <c r="CX81" s="1"/>
      <c r="CY81" s="128">
        <f t="shared" si="186"/>
        <v>79</v>
      </c>
      <c r="CZ81" s="74">
        <f t="shared" si="155"/>
        <v>180184.69478089374</v>
      </c>
      <c r="DA81" s="74">
        <f t="shared" si="187"/>
        <v>180184.69478089374</v>
      </c>
      <c r="DB81" s="74">
        <f t="shared" si="156"/>
        <v>140544.06192909705</v>
      </c>
      <c r="DC81" s="109">
        <f t="shared" si="157"/>
        <v>83162.166821950916</v>
      </c>
      <c r="DD81" s="241">
        <f t="shared" si="158"/>
        <v>2466.5024499775541</v>
      </c>
      <c r="DE81" s="241">
        <f t="shared" si="129"/>
        <v>438000</v>
      </c>
      <c r="DF81" s="235" t="s">
        <v>385</v>
      </c>
    </row>
    <row r="82" spans="1:110">
      <c r="A82" s="74">
        <f>天赋属性点!BH82</f>
        <v>80</v>
      </c>
      <c r="B82" s="74">
        <f>D82*职业设计!J$68/职业设计!J$84</f>
        <v>10000.000000000005</v>
      </c>
      <c r="C82" s="74">
        <f>B82*职业设计!D$13/职业设计!B$13</f>
        <v>10000.000000000005</v>
      </c>
      <c r="D82" s="74">
        <f>天赋属性点!BI82</f>
        <v>6000</v>
      </c>
      <c r="E82" s="74">
        <f>D82*职业设计!F$13/职业设计!H$13</f>
        <v>6000</v>
      </c>
      <c r="F82" s="74">
        <f>D82*职业设计!J$100/职业设计!J$84</f>
        <v>3867.9906946773185</v>
      </c>
      <c r="G82" s="97">
        <f>天赋属性点!BP82</f>
        <v>0.31957690529852384</v>
      </c>
      <c r="H82" s="60"/>
      <c r="I82" s="74">
        <f t="shared" si="159"/>
        <v>80</v>
      </c>
      <c r="J82" s="74">
        <f t="shared" si="160"/>
        <v>10717.874725037835</v>
      </c>
      <c r="K82" s="74">
        <f t="shared" si="161"/>
        <v>10717.874725037835</v>
      </c>
      <c r="L82" s="74">
        <f t="shared" si="162"/>
        <v>6430.7248350226964</v>
      </c>
      <c r="M82" s="74">
        <f t="shared" si="163"/>
        <v>6430.7248350226964</v>
      </c>
      <c r="N82" s="74">
        <f t="shared" si="164"/>
        <v>4443.2707085953634</v>
      </c>
      <c r="O82" s="60"/>
      <c r="P82" s="60"/>
      <c r="Q82" s="60"/>
      <c r="S82" s="128">
        <f t="shared" si="130"/>
        <v>80</v>
      </c>
      <c r="T82" s="74">
        <f t="shared" si="121"/>
        <v>10717.874725037835</v>
      </c>
      <c r="U82" s="74">
        <f t="shared" si="122"/>
        <v>10717.874725037835</v>
      </c>
      <c r="V82" s="74">
        <f t="shared" si="123"/>
        <v>6430.7248350226964</v>
      </c>
      <c r="W82" s="74">
        <f t="shared" si="124"/>
        <v>6430.7248350226964</v>
      </c>
      <c r="X82" s="74">
        <f t="shared" si="125"/>
        <v>3554.616566876291</v>
      </c>
      <c r="AA82" s="128">
        <f t="shared" si="131"/>
        <v>80</v>
      </c>
      <c r="AB82" s="85">
        <f t="shared" si="165"/>
        <v>13933.237142549186</v>
      </c>
      <c r="AC82" s="74">
        <f t="shared" si="166"/>
        <v>13933.237142549186</v>
      </c>
      <c r="AD82" s="74">
        <f t="shared" si="167"/>
        <v>4946.7114115559198</v>
      </c>
      <c r="AE82" s="74">
        <f t="shared" si="168"/>
        <v>4946.7114115559198</v>
      </c>
      <c r="AF82" s="74">
        <f t="shared" si="169"/>
        <v>3554.616566876291</v>
      </c>
      <c r="AI82" s="128">
        <f t="shared" si="132"/>
        <v>80</v>
      </c>
      <c r="AJ82" s="74">
        <f t="shared" si="170"/>
        <v>9400.1979775225536</v>
      </c>
      <c r="AK82" s="74">
        <f t="shared" si="171"/>
        <v>9400.1979775225536</v>
      </c>
      <c r="AL82" s="74">
        <f t="shared" si="172"/>
        <v>5640.118786513528</v>
      </c>
      <c r="AM82" s="74">
        <f t="shared" si="173"/>
        <v>5640.118786513528</v>
      </c>
      <c r="AN82" s="85">
        <f t="shared" si="174"/>
        <v>4621.0015369391785</v>
      </c>
      <c r="AQ82" s="128">
        <f t="shared" si="133"/>
        <v>80</v>
      </c>
      <c r="AR82" s="74">
        <f t="shared" si="134"/>
        <v>10717.874725037835</v>
      </c>
      <c r="AS82" s="74">
        <f t="shared" si="135"/>
        <v>10717.874725037835</v>
      </c>
      <c r="AT82" s="85">
        <f t="shared" si="136"/>
        <v>8359.9422855295052</v>
      </c>
      <c r="AU82" s="74">
        <f t="shared" si="137"/>
        <v>4946.7114115559198</v>
      </c>
      <c r="AV82" s="74">
        <f t="shared" si="138"/>
        <v>3554.616566876291</v>
      </c>
      <c r="AY82" s="128">
        <f t="shared" si="139"/>
        <v>80</v>
      </c>
      <c r="AZ82" s="74">
        <f t="shared" si="175"/>
        <v>10717.874725037835</v>
      </c>
      <c r="BA82" s="74">
        <f t="shared" si="176"/>
        <v>10717.874725037835</v>
      </c>
      <c r="BB82" s="74">
        <f t="shared" si="177"/>
        <v>4946.7114115559198</v>
      </c>
      <c r="BC82" s="85">
        <f t="shared" si="178"/>
        <v>8359.9422855295052</v>
      </c>
      <c r="BD82" s="74">
        <f t="shared" si="179"/>
        <v>3554.616566876291</v>
      </c>
      <c r="BE82" s="71"/>
      <c r="BG82" s="128">
        <f t="shared" si="180"/>
        <v>80</v>
      </c>
      <c r="BH82" s="74">
        <f t="shared" si="140"/>
        <v>9400.1979775225536</v>
      </c>
      <c r="BI82" s="74">
        <f t="shared" si="141"/>
        <v>9400.1979775225536</v>
      </c>
      <c r="BJ82" s="74">
        <f t="shared" si="142"/>
        <v>5640.118786513528</v>
      </c>
      <c r="BK82" s="109">
        <f t="shared" si="143"/>
        <v>5640.118786513528</v>
      </c>
      <c r="BL82" s="241">
        <f t="shared" si="144"/>
        <v>4621.0015369391785</v>
      </c>
      <c r="BM82" s="241">
        <f>升级经验!G95</f>
        <v>296</v>
      </c>
      <c r="BN82" s="235" t="s">
        <v>384</v>
      </c>
      <c r="BR82" s="128">
        <f t="shared" si="145"/>
        <v>80</v>
      </c>
      <c r="BS82" s="74">
        <f t="shared" si="146"/>
        <v>16281.620498275264</v>
      </c>
      <c r="BT82" s="74">
        <f t="shared" si="181"/>
        <v>16281.620498275264</v>
      </c>
      <c r="BU82" s="74">
        <f t="shared" si="147"/>
        <v>9768.9722989651527</v>
      </c>
      <c r="BV82" s="109">
        <f t="shared" si="148"/>
        <v>9768.9722989651527</v>
      </c>
      <c r="BW82" s="241">
        <f t="shared" si="82"/>
        <v>5545.2018443270144</v>
      </c>
      <c r="BX82" s="241">
        <f t="shared" si="126"/>
        <v>2497.5</v>
      </c>
      <c r="BY82" s="235" t="s">
        <v>384</v>
      </c>
      <c r="CA82" s="1"/>
      <c r="CB82" s="1"/>
      <c r="CC82" s="128">
        <f t="shared" si="182"/>
        <v>80</v>
      </c>
      <c r="CD82" s="74">
        <f t="shared" si="149"/>
        <v>25743.502386517717</v>
      </c>
      <c r="CE82" s="74">
        <f t="shared" si="183"/>
        <v>25743.502386517717</v>
      </c>
      <c r="CF82" s="74">
        <f t="shared" si="150"/>
        <v>15446.101431910618</v>
      </c>
      <c r="CG82" s="109">
        <f t="shared" si="151"/>
        <v>15446.101431910618</v>
      </c>
      <c r="CH82" s="241">
        <f t="shared" si="83"/>
        <v>6007.3019980209319</v>
      </c>
      <c r="CI82" s="241">
        <f t="shared" si="127"/>
        <v>4162.5</v>
      </c>
      <c r="CJ82" s="235" t="s">
        <v>384</v>
      </c>
      <c r="CL82" s="1"/>
      <c r="CM82" s="1"/>
      <c r="CN82" s="128">
        <f t="shared" si="184"/>
        <v>80</v>
      </c>
      <c r="CO82" s="74">
        <f t="shared" si="152"/>
        <v>51487.004773035434</v>
      </c>
      <c r="CP82" s="74">
        <f t="shared" si="185"/>
        <v>51487.004773035434</v>
      </c>
      <c r="CQ82" s="74">
        <f t="shared" si="153"/>
        <v>30892.202863821236</v>
      </c>
      <c r="CR82" s="109">
        <f t="shared" si="154"/>
        <v>30892.202863821236</v>
      </c>
      <c r="CS82" s="241">
        <f t="shared" si="84"/>
        <v>6931.5023054087678</v>
      </c>
      <c r="CT82" s="241">
        <f t="shared" si="128"/>
        <v>16650</v>
      </c>
      <c r="CU82" s="235" t="s">
        <v>384</v>
      </c>
      <c r="CW82" s="1"/>
      <c r="CX82" s="1"/>
      <c r="CY82" s="128">
        <f t="shared" si="186"/>
        <v>80</v>
      </c>
      <c r="CZ82" s="74">
        <f t="shared" si="155"/>
        <v>230256.8852607267</v>
      </c>
      <c r="DA82" s="74">
        <f t="shared" si="187"/>
        <v>230256.8852607267</v>
      </c>
      <c r="DB82" s="74">
        <f t="shared" si="156"/>
        <v>138154.13115643593</v>
      </c>
      <c r="DC82" s="109">
        <f t="shared" si="157"/>
        <v>138154.13115643593</v>
      </c>
      <c r="DD82" s="241">
        <f t="shared" si="158"/>
        <v>4621.0015369391785</v>
      </c>
      <c r="DE82" s="241">
        <f t="shared" si="129"/>
        <v>444000</v>
      </c>
      <c r="DF82" s="235" t="s">
        <v>384</v>
      </c>
    </row>
    <row r="85" spans="1:110">
      <c r="A85" s="73"/>
      <c r="B85" s="47"/>
      <c r="C85" s="47"/>
      <c r="D85" s="47"/>
      <c r="E85" s="47"/>
      <c r="F85" s="47"/>
      <c r="I85" s="73"/>
      <c r="J85" s="47"/>
      <c r="K85" s="47"/>
      <c r="L85" s="47"/>
      <c r="M85" s="47"/>
      <c r="N85" s="47"/>
      <c r="O85" s="47"/>
    </row>
    <row r="86" spans="1:110">
      <c r="A86" s="73"/>
      <c r="I86" s="73"/>
    </row>
    <row r="87" spans="1:110">
      <c r="A87" s="73"/>
      <c r="I87" s="73"/>
    </row>
    <row r="88" spans="1:110">
      <c r="A88" s="73"/>
      <c r="I88" s="73"/>
    </row>
    <row r="89" spans="1:110">
      <c r="A89" s="73"/>
      <c r="I89" s="73"/>
    </row>
    <row r="90" spans="1:110">
      <c r="A90" s="73"/>
      <c r="I90" s="73"/>
    </row>
    <row r="91" spans="1:110">
      <c r="A91" s="73"/>
      <c r="I91" s="73"/>
    </row>
    <row r="92" spans="1:110">
      <c r="A92" s="73"/>
      <c r="I92" s="73"/>
    </row>
    <row r="93" spans="1:110">
      <c r="A93" s="73"/>
      <c r="I93" s="73"/>
    </row>
    <row r="94" spans="1:110">
      <c r="A94" s="73"/>
      <c r="I94" s="73"/>
    </row>
    <row r="95" spans="1:110">
      <c r="A95" s="73"/>
      <c r="I95" s="73"/>
    </row>
    <row r="96" spans="1:110">
      <c r="A96" s="73"/>
      <c r="I96" s="73"/>
    </row>
    <row r="97" spans="1:9">
      <c r="A97" s="73"/>
      <c r="I97" s="73"/>
    </row>
    <row r="98" spans="1:9">
      <c r="A98" s="73"/>
      <c r="I98" s="73"/>
    </row>
    <row r="99" spans="1:9">
      <c r="A99" s="73"/>
      <c r="I99" s="73"/>
    </row>
    <row r="100" spans="1:9">
      <c r="A100" s="73"/>
      <c r="I100" s="73"/>
    </row>
    <row r="101" spans="1:9">
      <c r="A101" s="73"/>
      <c r="I101" s="73"/>
    </row>
    <row r="102" spans="1:9">
      <c r="A102" s="73"/>
      <c r="I102" s="73"/>
    </row>
    <row r="103" spans="1:9">
      <c r="A103" s="73"/>
      <c r="I103" s="73"/>
    </row>
    <row r="104" spans="1:9">
      <c r="A104" s="73"/>
      <c r="I104" s="73"/>
    </row>
    <row r="105" spans="1:9">
      <c r="A105" s="73"/>
      <c r="I105" s="73"/>
    </row>
    <row r="106" spans="1:9">
      <c r="A106" s="73"/>
      <c r="I106" s="73"/>
    </row>
    <row r="107" spans="1:9">
      <c r="A107" s="73"/>
      <c r="I107" s="73"/>
    </row>
    <row r="108" spans="1:9">
      <c r="A108" s="73"/>
      <c r="I108" s="73"/>
    </row>
    <row r="109" spans="1:9">
      <c r="A109" s="73"/>
      <c r="I109" s="73"/>
    </row>
    <row r="110" spans="1:9">
      <c r="A110" s="73"/>
      <c r="I110" s="73"/>
    </row>
    <row r="111" spans="1:9">
      <c r="A111" s="73"/>
      <c r="I111" s="73"/>
    </row>
    <row r="112" spans="1:9">
      <c r="A112" s="73"/>
      <c r="I112" s="73"/>
    </row>
    <row r="113" spans="1:9">
      <c r="A113" s="73"/>
      <c r="I113" s="73"/>
    </row>
    <row r="114" spans="1:9">
      <c r="A114" s="73"/>
      <c r="I114" s="73"/>
    </row>
    <row r="115" spans="1:9">
      <c r="A115" s="73"/>
      <c r="I115" s="73"/>
    </row>
    <row r="116" spans="1:9">
      <c r="A116" s="73"/>
      <c r="I116" s="73"/>
    </row>
    <row r="117" spans="1:9">
      <c r="A117" s="73"/>
      <c r="I117" s="73"/>
    </row>
  </sheetData>
  <phoneticPr fontId="1" type="noConversion"/>
  <dataValidations count="3">
    <dataValidation type="list" allowBlank="1" showInputMessage="1" showErrorMessage="1" sqref="CJ3:CJ82 BN3:BN82 BY3:BY82 CU3:CU82 DF3:DF82">
      <formula1>$BP$18:$BP$22</formula1>
    </dataValidation>
    <dataValidation type="list" allowBlank="1" showInputMessage="1" showErrorMessage="1" sqref="BQ4">
      <formula1>$BP$25:$BP$27</formula1>
    </dataValidation>
    <dataValidation type="list" allowBlank="1" showInputMessage="1" showErrorMessage="1" sqref="BQ3">
      <formula1>$BP$24:$BP$25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D93"/>
  <sheetViews>
    <sheetView workbookViewId="0">
      <selection activeCell="H49" sqref="H49"/>
    </sheetView>
  </sheetViews>
  <sheetFormatPr defaultColWidth="12.625" defaultRowHeight="15.95" customHeight="1"/>
  <cols>
    <col min="6" max="6" width="12.75" customWidth="1"/>
    <col min="9" max="9" width="12.625" style="116" customWidth="1"/>
    <col min="10" max="21" width="12.625" style="116" hidden="1" customWidth="1"/>
    <col min="22" max="22" width="12.625" style="246"/>
    <col min="27" max="27" width="12.75" bestFit="1" customWidth="1"/>
  </cols>
  <sheetData>
    <row r="1" spans="1:30" ht="16.5" customHeight="1">
      <c r="A1" s="43" t="s">
        <v>853</v>
      </c>
      <c r="B1" s="43" t="s">
        <v>411</v>
      </c>
      <c r="C1" s="43" t="s">
        <v>854</v>
      </c>
      <c r="D1" s="43" t="s">
        <v>855</v>
      </c>
      <c r="E1" s="43" t="s">
        <v>856</v>
      </c>
      <c r="F1" s="43" t="s">
        <v>457</v>
      </c>
      <c r="G1" s="43" t="s">
        <v>864</v>
      </c>
      <c r="H1" s="43" t="s">
        <v>273</v>
      </c>
      <c r="I1" s="43" t="s">
        <v>412</v>
      </c>
      <c r="K1" s="116">
        <v>1</v>
      </c>
      <c r="L1" s="116">
        <v>2</v>
      </c>
      <c r="M1" s="116">
        <v>3</v>
      </c>
      <c r="N1" s="116">
        <v>4</v>
      </c>
      <c r="O1" s="116">
        <v>5</v>
      </c>
      <c r="P1" s="116">
        <v>6</v>
      </c>
      <c r="Q1" s="116">
        <v>7</v>
      </c>
      <c r="R1" s="116">
        <v>8</v>
      </c>
      <c r="S1" s="116">
        <v>9</v>
      </c>
      <c r="T1" s="116">
        <v>10</v>
      </c>
      <c r="U1" s="116">
        <v>11</v>
      </c>
      <c r="W1" s="43" t="s">
        <v>852</v>
      </c>
      <c r="X1" s="43" t="s">
        <v>417</v>
      </c>
      <c r="Y1" s="130" t="s">
        <v>454</v>
      </c>
      <c r="Z1" s="130" t="s">
        <v>455</v>
      </c>
      <c r="AA1" s="130" t="s">
        <v>723</v>
      </c>
      <c r="AB1" s="293" t="s">
        <v>725</v>
      </c>
      <c r="AC1" s="130" t="s">
        <v>456</v>
      </c>
    </row>
    <row r="2" spans="1:30" ht="15.95" customHeight="1">
      <c r="A2" s="43" t="s">
        <v>261</v>
      </c>
      <c r="B2" s="122">
        <f t="shared" ref="B2:B13" si="0">V2/100</f>
        <v>1</v>
      </c>
      <c r="C2" s="122"/>
      <c r="D2" s="115">
        <f>1-B2</f>
        <v>0</v>
      </c>
      <c r="E2" s="78">
        <v>0</v>
      </c>
      <c r="F2" s="117"/>
      <c r="G2" s="87">
        <f>1+D2/B2</f>
        <v>1</v>
      </c>
      <c r="H2" s="86">
        <f>G2</f>
        <v>1</v>
      </c>
      <c r="I2" s="86"/>
      <c r="J2" s="116" t="s">
        <v>261</v>
      </c>
      <c r="V2" s="246">
        <v>100</v>
      </c>
      <c r="W2" s="43">
        <v>1</v>
      </c>
      <c r="X2" s="43" t="s">
        <v>701</v>
      </c>
      <c r="Y2" s="91">
        <f>升级经验!L44</f>
        <v>2100</v>
      </c>
      <c r="Z2" s="386">
        <v>1</v>
      </c>
      <c r="AA2" s="219"/>
      <c r="AB2" s="200" t="s">
        <v>152</v>
      </c>
      <c r="AC2" s="97">
        <f>X$8/Z2</f>
        <v>0.115</v>
      </c>
    </row>
    <row r="3" spans="1:30" ht="15.95" customHeight="1">
      <c r="A3" s="43" t="s">
        <v>262</v>
      </c>
      <c r="B3" s="122">
        <f t="shared" si="0"/>
        <v>1</v>
      </c>
      <c r="C3" s="122"/>
      <c r="D3" s="115">
        <f t="shared" ref="D3:D13" si="1">1-B3</f>
        <v>0</v>
      </c>
      <c r="E3" s="78">
        <v>0</v>
      </c>
      <c r="F3" s="117"/>
      <c r="G3" s="87">
        <f t="shared" ref="G3:G13" si="2">IF(E3=0,1/B3,1+D3/B3*(VLOOKUP(A3,J$1:U$13,E3+1,FALSE)+1))</f>
        <v>1</v>
      </c>
      <c r="H3" s="86">
        <f>H2+G3</f>
        <v>2</v>
      </c>
      <c r="I3" s="86"/>
      <c r="J3" s="116" t="s">
        <v>262</v>
      </c>
      <c r="K3" s="245">
        <f>G2</f>
        <v>1</v>
      </c>
      <c r="V3" s="246">
        <v>100</v>
      </c>
      <c r="W3" s="43">
        <v>2</v>
      </c>
      <c r="X3" s="43" t="s">
        <v>702</v>
      </c>
      <c r="Y3" s="86">
        <f>升级经验!L59</f>
        <v>6975</v>
      </c>
      <c r="Z3" s="219">
        <v>3</v>
      </c>
      <c r="AA3" s="219"/>
      <c r="AB3" s="200" t="s">
        <v>858</v>
      </c>
      <c r="AC3" s="97">
        <f>AC2/Y3*Y2*Z3</f>
        <v>0.10387096774193549</v>
      </c>
    </row>
    <row r="4" spans="1:30" ht="15.95" customHeight="1">
      <c r="A4" s="43" t="s">
        <v>263</v>
      </c>
      <c r="B4" s="122">
        <f t="shared" si="0"/>
        <v>0.9</v>
      </c>
      <c r="C4" s="122"/>
      <c r="D4" s="115">
        <f t="shared" si="1"/>
        <v>9.9999999999999978E-2</v>
      </c>
      <c r="E4" s="78">
        <v>0</v>
      </c>
      <c r="F4" s="117"/>
      <c r="G4" s="87">
        <f t="shared" si="2"/>
        <v>1.1111111111111112</v>
      </c>
      <c r="H4" s="86">
        <f t="shared" ref="H4:H11" si="3">H3+G4</f>
        <v>3.1111111111111112</v>
      </c>
      <c r="I4" s="86"/>
      <c r="J4" s="116" t="s">
        <v>263</v>
      </c>
      <c r="K4" s="245">
        <f t="shared" ref="K4:K13" si="4">G3</f>
        <v>1</v>
      </c>
      <c r="L4" s="245">
        <f>SUM(G2:G3)</f>
        <v>2</v>
      </c>
      <c r="V4" s="246">
        <v>90</v>
      </c>
      <c r="W4" s="43">
        <v>3</v>
      </c>
      <c r="X4" s="43" t="s">
        <v>703</v>
      </c>
      <c r="Y4" s="86">
        <f>升级经验!L74</f>
        <v>14175</v>
      </c>
      <c r="Z4" s="219">
        <v>6</v>
      </c>
      <c r="AA4" s="219"/>
      <c r="AB4" s="200" t="s">
        <v>859</v>
      </c>
      <c r="AC4" s="97">
        <f>AC2/Y4*Y2*Z4</f>
        <v>0.10222222222222223</v>
      </c>
    </row>
    <row r="5" spans="1:30" ht="15.95" customHeight="1">
      <c r="A5" s="43" t="s">
        <v>264</v>
      </c>
      <c r="B5" s="122">
        <f t="shared" si="0"/>
        <v>0.75</v>
      </c>
      <c r="C5" s="122"/>
      <c r="D5" s="115">
        <f t="shared" si="1"/>
        <v>0.25</v>
      </c>
      <c r="E5" s="78">
        <v>1</v>
      </c>
      <c r="F5" s="117"/>
      <c r="G5" s="87">
        <f t="shared" si="2"/>
        <v>1.7037037037037037</v>
      </c>
      <c r="H5" s="86">
        <f t="shared" si="3"/>
        <v>4.8148148148148149</v>
      </c>
      <c r="I5" s="86"/>
      <c r="J5" s="116" t="s">
        <v>264</v>
      </c>
      <c r="K5" s="245">
        <f t="shared" si="4"/>
        <v>1.1111111111111112</v>
      </c>
      <c r="L5" s="245">
        <f t="shared" ref="L5:L13" si="5">SUM(G3:G4)</f>
        <v>2.1111111111111112</v>
      </c>
      <c r="M5" s="245">
        <f>SUM(G2:G4)</f>
        <v>3.1111111111111112</v>
      </c>
      <c r="V5" s="246">
        <v>75</v>
      </c>
      <c r="W5" s="43">
        <v>4</v>
      </c>
      <c r="X5" s="43" t="s">
        <v>704</v>
      </c>
      <c r="Y5" s="86">
        <f>升级经验!L84</f>
        <v>11875</v>
      </c>
      <c r="Z5" s="219">
        <v>9</v>
      </c>
      <c r="AA5" s="219"/>
      <c r="AB5" s="200" t="s">
        <v>860</v>
      </c>
      <c r="AC5" s="97">
        <f>AC2/Y5*Y2*Z5</f>
        <v>0.18303157894736843</v>
      </c>
    </row>
    <row r="6" spans="1:30" ht="15.95" customHeight="1">
      <c r="A6" s="43" t="s">
        <v>265</v>
      </c>
      <c r="B6" s="122">
        <f t="shared" si="0"/>
        <v>0.6</v>
      </c>
      <c r="C6" s="122"/>
      <c r="D6" s="115">
        <f t="shared" si="1"/>
        <v>0.4</v>
      </c>
      <c r="E6" s="78">
        <v>1</v>
      </c>
      <c r="F6" s="117"/>
      <c r="G6" s="87">
        <f t="shared" si="2"/>
        <v>2.8024691358024691</v>
      </c>
      <c r="H6" s="86">
        <f t="shared" si="3"/>
        <v>7.617283950617284</v>
      </c>
      <c r="I6" s="86"/>
      <c r="J6" s="116" t="s">
        <v>265</v>
      </c>
      <c r="K6" s="245">
        <f t="shared" si="4"/>
        <v>1.7037037037037037</v>
      </c>
      <c r="L6" s="245">
        <f t="shared" si="5"/>
        <v>2.8148148148148149</v>
      </c>
      <c r="M6" s="245">
        <f t="shared" ref="M6:M13" si="6">SUM(G3:G5)</f>
        <v>3.8148148148148149</v>
      </c>
      <c r="N6" s="245">
        <f t="shared" ref="N6:N13" si="7">SUM(G2:G5)</f>
        <v>4.8148148148148149</v>
      </c>
      <c r="V6" s="246">
        <v>60</v>
      </c>
      <c r="W6" s="43">
        <v>5</v>
      </c>
      <c r="X6" s="43" t="s">
        <v>705</v>
      </c>
      <c r="Y6" s="86">
        <f>升级经验!L94</f>
        <v>17200</v>
      </c>
      <c r="Z6" s="219">
        <v>12</v>
      </c>
      <c r="AA6" s="219"/>
      <c r="AB6" s="200" t="s">
        <v>861</v>
      </c>
      <c r="AC6" s="97">
        <f>AC2/Y6*Z6*Y2</f>
        <v>0.16848837209302325</v>
      </c>
    </row>
    <row r="7" spans="1:30" ht="15.95" customHeight="1">
      <c r="A7" s="43" t="s">
        <v>266</v>
      </c>
      <c r="B7" s="122">
        <f t="shared" si="0"/>
        <v>0.45</v>
      </c>
      <c r="C7" s="122"/>
      <c r="D7" s="115">
        <f t="shared" si="1"/>
        <v>0.55000000000000004</v>
      </c>
      <c r="E7" s="78">
        <v>1</v>
      </c>
      <c r="F7" s="117"/>
      <c r="G7" s="87">
        <f t="shared" si="2"/>
        <v>5.6474622770919067</v>
      </c>
      <c r="H7" s="86">
        <f t="shared" si="3"/>
        <v>13.264746227709191</v>
      </c>
      <c r="I7" s="86"/>
      <c r="J7" s="116" t="s">
        <v>266</v>
      </c>
      <c r="K7" s="245">
        <f t="shared" si="4"/>
        <v>2.8024691358024691</v>
      </c>
      <c r="L7" s="245">
        <f t="shared" si="5"/>
        <v>4.5061728395061724</v>
      </c>
      <c r="M7" s="245">
        <f t="shared" si="6"/>
        <v>5.617283950617284</v>
      </c>
      <c r="N7" s="245">
        <f t="shared" si="7"/>
        <v>6.617283950617284</v>
      </c>
      <c r="O7" s="245">
        <f>SUM(G2:G6)</f>
        <v>7.617283950617284</v>
      </c>
      <c r="V7" s="246">
        <v>45</v>
      </c>
      <c r="W7" s="43">
        <v>6</v>
      </c>
      <c r="X7" s="43" t="s">
        <v>896</v>
      </c>
      <c r="Y7" s="86" t="s">
        <v>882</v>
      </c>
      <c r="Z7" s="219">
        <v>15</v>
      </c>
      <c r="AA7" s="219"/>
      <c r="AB7" s="200" t="s">
        <v>883</v>
      </c>
      <c r="AC7" s="97" t="s">
        <v>882</v>
      </c>
    </row>
    <row r="8" spans="1:30" ht="15.95" customHeight="1">
      <c r="A8" s="43" t="s">
        <v>267</v>
      </c>
      <c r="B8" s="122">
        <f t="shared" si="0"/>
        <v>0.3</v>
      </c>
      <c r="C8" s="122"/>
      <c r="D8" s="115">
        <f t="shared" si="1"/>
        <v>0.7</v>
      </c>
      <c r="E8" s="78">
        <v>1</v>
      </c>
      <c r="F8" s="117"/>
      <c r="G8" s="87">
        <f t="shared" si="2"/>
        <v>16.51074531321445</v>
      </c>
      <c r="H8" s="249">
        <f t="shared" si="3"/>
        <v>29.775491540923639</v>
      </c>
      <c r="I8" s="86">
        <f>Y2*X8/COUNTIF(职业设计!B122:I122,"=true")/Z2</f>
        <v>30.1875</v>
      </c>
      <c r="J8" s="116" t="s">
        <v>267</v>
      </c>
      <c r="K8" s="245">
        <f t="shared" si="4"/>
        <v>5.6474622770919067</v>
      </c>
      <c r="L8" s="245">
        <f t="shared" si="5"/>
        <v>8.4499314128943759</v>
      </c>
      <c r="M8" s="245">
        <f t="shared" si="6"/>
        <v>10.153635116598078</v>
      </c>
      <c r="N8" s="245">
        <f t="shared" si="7"/>
        <v>11.264746227709191</v>
      </c>
      <c r="O8" s="245">
        <f t="shared" ref="O8:O13" si="8">SUM(G3:G7)</f>
        <v>12.264746227709191</v>
      </c>
      <c r="P8" s="245">
        <f t="shared" ref="P8:P13" si="9">SUM(G2:G7)</f>
        <v>13.264746227709191</v>
      </c>
      <c r="V8" s="246">
        <v>30</v>
      </c>
      <c r="W8" s="43" t="s">
        <v>851</v>
      </c>
      <c r="X8" s="309">
        <f>Z8/200</f>
        <v>0.115</v>
      </c>
      <c r="Z8" s="246">
        <v>23</v>
      </c>
      <c r="AA8" s="246"/>
      <c r="AC8" s="279"/>
      <c r="AD8" s="279"/>
    </row>
    <row r="9" spans="1:30" ht="15.95" customHeight="1">
      <c r="A9" s="43" t="s">
        <v>268</v>
      </c>
      <c r="B9" s="122">
        <f t="shared" si="0"/>
        <v>0.2</v>
      </c>
      <c r="C9" s="122"/>
      <c r="D9" s="115">
        <f t="shared" si="1"/>
        <v>0.8</v>
      </c>
      <c r="E9" s="78">
        <v>1</v>
      </c>
      <c r="F9" s="117"/>
      <c r="G9" s="87">
        <f t="shared" si="2"/>
        <v>71.0429812528578</v>
      </c>
      <c r="H9" s="86">
        <f t="shared" si="3"/>
        <v>100.81847279378144</v>
      </c>
      <c r="I9" s="86"/>
      <c r="J9" s="116" t="s">
        <v>268</v>
      </c>
      <c r="K9" s="245">
        <f t="shared" si="4"/>
        <v>16.51074531321445</v>
      </c>
      <c r="L9" s="245">
        <f t="shared" si="5"/>
        <v>22.158207590306358</v>
      </c>
      <c r="M9" s="245">
        <f t="shared" si="6"/>
        <v>24.960676726108826</v>
      </c>
      <c r="N9" s="245">
        <f t="shared" si="7"/>
        <v>26.664380429812528</v>
      </c>
      <c r="O9" s="245">
        <f t="shared" si="8"/>
        <v>27.775491540923639</v>
      </c>
      <c r="P9" s="245">
        <f t="shared" si="9"/>
        <v>28.775491540923639</v>
      </c>
      <c r="Q9" s="245">
        <f>SUM(G2:G8)</f>
        <v>29.775491540923639</v>
      </c>
      <c r="V9" s="246">
        <v>20</v>
      </c>
      <c r="W9" s="43" t="s">
        <v>416</v>
      </c>
      <c r="X9" s="122">
        <f>Z9/100</f>
        <v>0.05</v>
      </c>
      <c r="Z9" s="246">
        <v>5</v>
      </c>
      <c r="AA9" s="246"/>
      <c r="AC9" s="116"/>
      <c r="AD9" s="116"/>
    </row>
    <row r="10" spans="1:30" ht="15.95" customHeight="1">
      <c r="A10" s="43" t="s">
        <v>269</v>
      </c>
      <c r="B10" s="122">
        <f t="shared" si="0"/>
        <v>0.15</v>
      </c>
      <c r="C10" s="122"/>
      <c r="D10" s="115">
        <f t="shared" si="1"/>
        <v>0.85</v>
      </c>
      <c r="E10" s="78">
        <v>1</v>
      </c>
      <c r="F10" s="117"/>
      <c r="G10" s="87">
        <f t="shared" si="2"/>
        <v>409.24356043286087</v>
      </c>
      <c r="H10" s="86">
        <f t="shared" si="3"/>
        <v>510.06203322664231</v>
      </c>
      <c r="I10" s="86"/>
      <c r="J10" s="116" t="s">
        <v>269</v>
      </c>
      <c r="K10" s="245">
        <f t="shared" si="4"/>
        <v>71.0429812528578</v>
      </c>
      <c r="L10" s="245">
        <f t="shared" si="5"/>
        <v>87.553726566072243</v>
      </c>
      <c r="M10" s="245">
        <f t="shared" si="6"/>
        <v>93.201188843164161</v>
      </c>
      <c r="N10" s="245">
        <f t="shared" si="7"/>
        <v>96.003657978966629</v>
      </c>
      <c r="O10" s="245">
        <f t="shared" si="8"/>
        <v>97.707361682670324</v>
      </c>
      <c r="P10" s="245">
        <f t="shared" si="9"/>
        <v>98.818472793781439</v>
      </c>
      <c r="Q10" s="245">
        <f>SUM(G3:G9)</f>
        <v>99.818472793781439</v>
      </c>
      <c r="R10" s="245">
        <f>SUM(G2:G9)</f>
        <v>100.81847279378144</v>
      </c>
      <c r="V10" s="246">
        <v>15</v>
      </c>
      <c r="AD10" s="116"/>
    </row>
    <row r="11" spans="1:30" ht="15.95" customHeight="1">
      <c r="A11" s="43" t="s">
        <v>857</v>
      </c>
      <c r="B11" s="122">
        <f t="shared" si="0"/>
        <v>0.1</v>
      </c>
      <c r="C11" s="122"/>
      <c r="D11" s="115">
        <f t="shared" si="1"/>
        <v>0.9</v>
      </c>
      <c r="E11" s="78">
        <v>1</v>
      </c>
      <c r="F11" s="117"/>
      <c r="G11" s="87">
        <f t="shared" si="2"/>
        <v>3693.1920438957477</v>
      </c>
      <c r="H11" s="86">
        <f t="shared" si="3"/>
        <v>4203.2540771223903</v>
      </c>
      <c r="I11" s="86"/>
      <c r="J11" s="116" t="s">
        <v>270</v>
      </c>
      <c r="K11" s="245">
        <f t="shared" si="4"/>
        <v>409.24356043286087</v>
      </c>
      <c r="L11" s="245">
        <f t="shared" si="5"/>
        <v>480.2865416857187</v>
      </c>
      <c r="M11" s="245">
        <f t="shared" si="6"/>
        <v>496.79728699893315</v>
      </c>
      <c r="N11" s="245">
        <f t="shared" si="7"/>
        <v>502.44474927602505</v>
      </c>
      <c r="O11" s="245">
        <f t="shared" si="8"/>
        <v>505.24721841182748</v>
      </c>
      <c r="P11" s="245">
        <f t="shared" si="9"/>
        <v>506.95092211553117</v>
      </c>
      <c r="Q11" s="245">
        <f>SUM(G4:G10)</f>
        <v>508.06203322664231</v>
      </c>
      <c r="R11" s="245">
        <f>SUM(G3:G10)</f>
        <v>509.06203322664231</v>
      </c>
      <c r="S11" s="245">
        <f>SUM(G2:G10)</f>
        <v>510.06203322664231</v>
      </c>
      <c r="V11" s="246">
        <v>10</v>
      </c>
      <c r="AD11" s="116"/>
    </row>
    <row r="12" spans="1:30" ht="15.95" customHeight="1">
      <c r="A12" s="43" t="s">
        <v>271</v>
      </c>
      <c r="B12" s="122">
        <f t="shared" si="0"/>
        <v>0.05</v>
      </c>
      <c r="C12" s="122"/>
      <c r="D12" s="115">
        <f t="shared" si="1"/>
        <v>0.95</v>
      </c>
      <c r="E12" s="78">
        <v>1</v>
      </c>
      <c r="F12" s="117"/>
      <c r="G12" s="87">
        <f t="shared" si="2"/>
        <v>70190.648834019186</v>
      </c>
      <c r="H12" s="86">
        <f>H11+G12</f>
        <v>74393.902911141573</v>
      </c>
      <c r="I12" s="86"/>
      <c r="J12" s="116" t="s">
        <v>414</v>
      </c>
      <c r="K12" s="245">
        <f t="shared" si="4"/>
        <v>3693.1920438957477</v>
      </c>
      <c r="L12" s="245">
        <f t="shared" si="5"/>
        <v>4102.4356043286089</v>
      </c>
      <c r="M12" s="245">
        <f t="shared" si="6"/>
        <v>4173.4785855814662</v>
      </c>
      <c r="N12" s="245">
        <f t="shared" si="7"/>
        <v>4189.9893308946812</v>
      </c>
      <c r="O12" s="245">
        <f t="shared" si="8"/>
        <v>4195.6367931717723</v>
      </c>
      <c r="P12" s="245">
        <f t="shared" si="9"/>
        <v>4198.4392623075755</v>
      </c>
      <c r="Q12" s="245">
        <f>SUM(G5:G11)</f>
        <v>4200.142966011279</v>
      </c>
      <c r="R12" s="245">
        <f>SUM(G4:G11)</f>
        <v>4201.2540771223903</v>
      </c>
      <c r="S12" s="245">
        <f>SUM(G3:G11)</f>
        <v>4202.2540771223903</v>
      </c>
      <c r="T12" s="245">
        <f>SUM(G2:G11)</f>
        <v>4203.2540771223903</v>
      </c>
      <c r="V12" s="246">
        <v>5</v>
      </c>
      <c r="AD12" s="116"/>
    </row>
    <row r="13" spans="1:30" ht="15.95" customHeight="1">
      <c r="A13" s="43" t="s">
        <v>272</v>
      </c>
      <c r="B13" s="122">
        <f t="shared" si="0"/>
        <v>0.01</v>
      </c>
      <c r="C13" s="122"/>
      <c r="D13" s="115">
        <f t="shared" si="1"/>
        <v>0.99</v>
      </c>
      <c r="E13" s="78">
        <v>1</v>
      </c>
      <c r="F13" s="117"/>
      <c r="G13" s="212">
        <f t="shared" si="2"/>
        <v>6948974.2345678993</v>
      </c>
      <c r="H13" s="86">
        <f>H12+G13</f>
        <v>7023368.1374790408</v>
      </c>
      <c r="I13" s="86"/>
      <c r="J13" s="116" t="s">
        <v>415</v>
      </c>
      <c r="K13" s="245">
        <f t="shared" si="4"/>
        <v>70190.648834019186</v>
      </c>
      <c r="L13" s="245">
        <f t="shared" si="5"/>
        <v>73883.840877914932</v>
      </c>
      <c r="M13" s="245">
        <f t="shared" si="6"/>
        <v>74293.084438347796</v>
      </c>
      <c r="N13" s="245">
        <f t="shared" si="7"/>
        <v>74364.127419600656</v>
      </c>
      <c r="O13" s="245">
        <f t="shared" si="8"/>
        <v>74380.638164913864</v>
      </c>
      <c r="P13" s="245">
        <f t="shared" si="9"/>
        <v>74386.285627190955</v>
      </c>
      <c r="Q13" s="245">
        <f>SUM(G6:G12)</f>
        <v>74389.088096326755</v>
      </c>
      <c r="R13" s="245">
        <f>SUM(G5:G12)</f>
        <v>74390.791800030463</v>
      </c>
      <c r="S13" s="245">
        <f>SUM(G4:G12)</f>
        <v>74391.902911141573</v>
      </c>
      <c r="T13" s="245">
        <f>SUM(G3:G12)</f>
        <v>74392.902911141573</v>
      </c>
      <c r="U13" s="245">
        <f>SUM(G2:G12)</f>
        <v>74393.902911141573</v>
      </c>
      <c r="V13" s="246">
        <v>1</v>
      </c>
      <c r="AD13" s="116"/>
    </row>
    <row r="14" spans="1:30" ht="15.95" customHeight="1">
      <c r="I14"/>
      <c r="K14" s="245"/>
      <c r="L14" s="245"/>
      <c r="M14" s="245"/>
      <c r="N14" s="245"/>
      <c r="O14" s="245"/>
      <c r="P14" s="245"/>
      <c r="Q14" s="245"/>
      <c r="R14" s="245"/>
      <c r="S14" s="245"/>
      <c r="T14" s="245"/>
      <c r="U14" s="245"/>
      <c r="V14" s="246">
        <v>0</v>
      </c>
      <c r="Y14" s="278"/>
      <c r="AC14" s="116"/>
      <c r="AD14" s="116"/>
    </row>
    <row r="15" spans="1:30" ht="15.95" customHeight="1">
      <c r="A15" s="43" t="s">
        <v>862</v>
      </c>
      <c r="B15" s="43" t="s">
        <v>411</v>
      </c>
      <c r="C15" s="43" t="s">
        <v>854</v>
      </c>
      <c r="D15" s="43" t="str">
        <f>D1</f>
        <v>失败几率</v>
      </c>
      <c r="E15" s="43" t="str">
        <f>E1</f>
        <v>失败下降级数</v>
      </c>
      <c r="F15" s="43" t="s">
        <v>457</v>
      </c>
      <c r="G15" s="43" t="str">
        <f>G1</f>
        <v>升当前品质次数</v>
      </c>
      <c r="H15" s="43" t="s">
        <v>273</v>
      </c>
      <c r="I15" s="43" t="s">
        <v>412</v>
      </c>
      <c r="K15" s="116">
        <v>1</v>
      </c>
      <c r="L15" s="116">
        <v>2</v>
      </c>
      <c r="M15" s="116">
        <v>3</v>
      </c>
      <c r="N15" s="116">
        <v>4</v>
      </c>
      <c r="O15" s="116">
        <v>5</v>
      </c>
      <c r="P15" s="116">
        <v>6</v>
      </c>
      <c r="Q15" s="116">
        <v>7</v>
      </c>
      <c r="R15" s="116">
        <v>8</v>
      </c>
      <c r="S15" s="116">
        <v>9</v>
      </c>
      <c r="T15" s="116">
        <v>10</v>
      </c>
      <c r="U15" s="116">
        <v>11</v>
      </c>
      <c r="V15" s="415"/>
      <c r="W15" s="6" t="s">
        <v>863</v>
      </c>
      <c r="X15" s="43" t="s">
        <v>417</v>
      </c>
      <c r="Y15" s="130" t="s">
        <v>454</v>
      </c>
      <c r="Z15" s="130" t="s">
        <v>455</v>
      </c>
      <c r="AA15" s="130" t="s">
        <v>724</v>
      </c>
      <c r="AB15" s="293" t="s">
        <v>725</v>
      </c>
      <c r="AC15" s="130" t="s">
        <v>456</v>
      </c>
      <c r="AD15" s="116"/>
    </row>
    <row r="16" spans="1:30" ht="15.95" customHeight="1">
      <c r="A16" s="43" t="s">
        <v>261</v>
      </c>
      <c r="B16" s="122">
        <f t="shared" ref="B16:B27" si="10">V16/100</f>
        <v>0.23</v>
      </c>
      <c r="C16" s="122"/>
      <c r="D16" s="115">
        <f>1-B16</f>
        <v>0.77</v>
      </c>
      <c r="E16" s="78">
        <v>0</v>
      </c>
      <c r="F16" s="117"/>
      <c r="G16" s="87">
        <f>1+D16/B16</f>
        <v>4.3478260869565215</v>
      </c>
      <c r="H16" s="86">
        <f>G16</f>
        <v>4.3478260869565215</v>
      </c>
      <c r="I16" s="86"/>
      <c r="J16" s="116" t="s">
        <v>261</v>
      </c>
      <c r="V16" s="246">
        <v>23</v>
      </c>
      <c r="W16" s="43">
        <v>1</v>
      </c>
      <c r="X16" s="43" t="s">
        <v>707</v>
      </c>
      <c r="Y16" s="91">
        <f>Y2</f>
        <v>2100</v>
      </c>
      <c r="Z16" s="386">
        <v>1</v>
      </c>
      <c r="AA16" s="219"/>
      <c r="AB16" s="200" t="str">
        <f>AB2</f>
        <v>1级</v>
      </c>
      <c r="AC16" s="97">
        <f>AC2/COUNTIF(职业设计!B122:I122,"=TRUE")*Z16</f>
        <v>1.4375000000000001E-2</v>
      </c>
      <c r="AD16" s="116"/>
    </row>
    <row r="17" spans="1:30" ht="15.95" customHeight="1">
      <c r="A17" s="43" t="s">
        <v>262</v>
      </c>
      <c r="B17" s="122">
        <f t="shared" si="10"/>
        <v>0.23</v>
      </c>
      <c r="C17" s="122"/>
      <c r="D17" s="115">
        <f t="shared" ref="D17:D27" si="11">1-B17</f>
        <v>0.77</v>
      </c>
      <c r="E17" s="78">
        <v>0</v>
      </c>
      <c r="F17" s="117"/>
      <c r="G17" s="87">
        <f t="shared" ref="G17:G27" si="12">IF(E17=0,1/B17,1+D17/B17*(VLOOKUP(A17,J$15:U$27,E17+1,FALSE)+1))</f>
        <v>4.3478260869565215</v>
      </c>
      <c r="H17" s="86">
        <f>H16+G17</f>
        <v>8.695652173913043</v>
      </c>
      <c r="I17" s="86"/>
      <c r="J17" s="116" t="s">
        <v>262</v>
      </c>
      <c r="K17" s="245">
        <f>G16</f>
        <v>4.3478260869565215</v>
      </c>
      <c r="V17" s="246">
        <v>23</v>
      </c>
      <c r="W17" s="43">
        <v>2</v>
      </c>
      <c r="X17" s="43" t="s">
        <v>708</v>
      </c>
      <c r="Y17" s="91">
        <f>Y3</f>
        <v>6975</v>
      </c>
      <c r="Z17" s="219">
        <v>3</v>
      </c>
      <c r="AA17" s="219"/>
      <c r="AB17" s="200" t="str">
        <f t="shared" ref="AB17:AB20" si="13">AB3</f>
        <v>2级</v>
      </c>
      <c r="AC17" s="97">
        <f>AC16/Y17*Y16*Z17</f>
        <v>1.2983870967741937E-2</v>
      </c>
      <c r="AD17" s="116"/>
    </row>
    <row r="18" spans="1:30" ht="15.95" customHeight="1">
      <c r="A18" s="43" t="s">
        <v>263</v>
      </c>
      <c r="B18" s="122">
        <f t="shared" si="10"/>
        <v>0.23</v>
      </c>
      <c r="C18" s="122"/>
      <c r="D18" s="115">
        <f t="shared" si="11"/>
        <v>0.77</v>
      </c>
      <c r="E18" s="78">
        <v>0</v>
      </c>
      <c r="F18" s="117"/>
      <c r="G18" s="87">
        <f t="shared" si="12"/>
        <v>4.3478260869565215</v>
      </c>
      <c r="H18" s="86">
        <f t="shared" ref="H18:H27" si="14">H17+G18</f>
        <v>13.043478260869565</v>
      </c>
      <c r="I18" s="86"/>
      <c r="J18" s="116" t="s">
        <v>263</v>
      </c>
      <c r="K18" s="245">
        <f t="shared" ref="K18:K27" si="15">G17</f>
        <v>4.3478260869565215</v>
      </c>
      <c r="L18" s="245">
        <f>SUM(G16:G17)</f>
        <v>8.695652173913043</v>
      </c>
      <c r="V18" s="246">
        <v>23</v>
      </c>
      <c r="W18" s="43">
        <v>3</v>
      </c>
      <c r="X18" s="43" t="s">
        <v>709</v>
      </c>
      <c r="Y18" s="91">
        <f>Y4</f>
        <v>14175</v>
      </c>
      <c r="Z18" s="219">
        <v>6</v>
      </c>
      <c r="AA18" s="219"/>
      <c r="AB18" s="200" t="str">
        <f t="shared" si="13"/>
        <v>3级</v>
      </c>
      <c r="AC18" s="97">
        <f>AC16/Y18*Y16*Z18</f>
        <v>1.2777777777777779E-2</v>
      </c>
      <c r="AD18" s="116"/>
    </row>
    <row r="19" spans="1:30" ht="15.95" customHeight="1">
      <c r="A19" s="43" t="s">
        <v>264</v>
      </c>
      <c r="B19" s="122">
        <f t="shared" si="10"/>
        <v>0.23</v>
      </c>
      <c r="C19" s="122"/>
      <c r="D19" s="115">
        <f t="shared" si="11"/>
        <v>0.77</v>
      </c>
      <c r="E19" s="78">
        <v>0</v>
      </c>
      <c r="F19" s="117"/>
      <c r="G19" s="87">
        <f t="shared" si="12"/>
        <v>4.3478260869565215</v>
      </c>
      <c r="H19" s="86">
        <f t="shared" si="14"/>
        <v>17.391304347826086</v>
      </c>
      <c r="I19" s="86"/>
      <c r="J19" s="116" t="s">
        <v>264</v>
      </c>
      <c r="K19" s="245">
        <f t="shared" si="15"/>
        <v>4.3478260869565215</v>
      </c>
      <c r="L19" s="245">
        <f t="shared" ref="L19:L27" si="16">SUM(G17:G18)</f>
        <v>8.695652173913043</v>
      </c>
      <c r="M19" s="245">
        <f>SUM(G16:G18)</f>
        <v>13.043478260869565</v>
      </c>
      <c r="V19" s="246">
        <v>23</v>
      </c>
      <c r="W19" s="43">
        <v>4</v>
      </c>
      <c r="X19" s="43" t="s">
        <v>710</v>
      </c>
      <c r="Y19" s="91">
        <f>Y5</f>
        <v>11875</v>
      </c>
      <c r="Z19" s="219">
        <v>9</v>
      </c>
      <c r="AA19" s="219"/>
      <c r="AB19" s="200" t="str">
        <f t="shared" si="13"/>
        <v>4级</v>
      </c>
      <c r="AC19" s="97">
        <f>AC16/Y19*Y16*Z19</f>
        <v>2.2878947368421054E-2</v>
      </c>
      <c r="AD19" s="116"/>
    </row>
    <row r="20" spans="1:30" ht="15.95" customHeight="1">
      <c r="A20" s="43" t="s">
        <v>265</v>
      </c>
      <c r="B20" s="122">
        <f t="shared" si="10"/>
        <v>0.23</v>
      </c>
      <c r="C20" s="122"/>
      <c r="D20" s="115">
        <f t="shared" si="11"/>
        <v>0.77</v>
      </c>
      <c r="E20" s="78">
        <v>0</v>
      </c>
      <c r="F20" s="117"/>
      <c r="G20" s="87">
        <f t="shared" si="12"/>
        <v>4.3478260869565215</v>
      </c>
      <c r="H20" s="86">
        <f t="shared" si="14"/>
        <v>21.739130434782609</v>
      </c>
      <c r="I20" s="86"/>
      <c r="J20" s="116" t="s">
        <v>265</v>
      </c>
      <c r="K20" s="245">
        <f t="shared" si="15"/>
        <v>4.3478260869565215</v>
      </c>
      <c r="L20" s="245">
        <f t="shared" si="16"/>
        <v>8.695652173913043</v>
      </c>
      <c r="M20" s="245">
        <f t="shared" ref="M20:M27" si="17">SUM(G17:G19)</f>
        <v>13.043478260869565</v>
      </c>
      <c r="N20" s="245">
        <f t="shared" ref="N20:N27" si="18">SUM(G16:G19)</f>
        <v>17.391304347826086</v>
      </c>
      <c r="V20" s="246">
        <v>23</v>
      </c>
      <c r="W20" s="43">
        <v>5</v>
      </c>
      <c r="X20" s="43" t="s">
        <v>711</v>
      </c>
      <c r="Y20" s="91">
        <f>Y6</f>
        <v>17200</v>
      </c>
      <c r="Z20" s="219">
        <v>12</v>
      </c>
      <c r="AA20" s="219"/>
      <c r="AB20" s="200" t="str">
        <f t="shared" si="13"/>
        <v>5级</v>
      </c>
      <c r="AC20" s="97">
        <f>AC16/Y20*Z20*Y16</f>
        <v>2.1061046511627907E-2</v>
      </c>
      <c r="AD20" s="116"/>
    </row>
    <row r="21" spans="1:30" ht="15.95" customHeight="1">
      <c r="A21" s="43" t="s">
        <v>266</v>
      </c>
      <c r="B21" s="122">
        <f t="shared" si="10"/>
        <v>0.23</v>
      </c>
      <c r="C21" s="122"/>
      <c r="D21" s="115">
        <f t="shared" si="11"/>
        <v>0.77</v>
      </c>
      <c r="E21" s="78">
        <v>0</v>
      </c>
      <c r="F21" s="117"/>
      <c r="G21" s="87">
        <f t="shared" si="12"/>
        <v>4.3478260869565215</v>
      </c>
      <c r="H21" s="86">
        <f t="shared" si="14"/>
        <v>26.086956521739133</v>
      </c>
      <c r="I21" s="86"/>
      <c r="J21" s="116" t="s">
        <v>266</v>
      </c>
      <c r="K21" s="245">
        <f t="shared" si="15"/>
        <v>4.3478260869565215</v>
      </c>
      <c r="L21" s="245">
        <f t="shared" si="16"/>
        <v>8.695652173913043</v>
      </c>
      <c r="M21" s="245">
        <f t="shared" si="17"/>
        <v>13.043478260869565</v>
      </c>
      <c r="N21" s="245">
        <f t="shared" si="18"/>
        <v>17.391304347826086</v>
      </c>
      <c r="O21" s="245">
        <f>SUM(G16:G20)</f>
        <v>21.739130434782609</v>
      </c>
      <c r="V21" s="246">
        <v>23</v>
      </c>
      <c r="W21" s="43">
        <v>6</v>
      </c>
      <c r="X21" s="43" t="s">
        <v>897</v>
      </c>
      <c r="Y21" s="86" t="s">
        <v>560</v>
      </c>
      <c r="Z21" s="219">
        <v>15</v>
      </c>
      <c r="AA21" s="219"/>
      <c r="AB21" s="200" t="s">
        <v>883</v>
      </c>
      <c r="AC21" s="97" t="s">
        <v>560</v>
      </c>
      <c r="AD21" s="116"/>
    </row>
    <row r="22" spans="1:30" ht="15.95" customHeight="1">
      <c r="A22" s="43" t="s">
        <v>267</v>
      </c>
      <c r="B22" s="122">
        <f t="shared" si="10"/>
        <v>0.23</v>
      </c>
      <c r="C22" s="122"/>
      <c r="D22" s="115">
        <f t="shared" si="11"/>
        <v>0.77</v>
      </c>
      <c r="E22" s="78">
        <v>0</v>
      </c>
      <c r="F22" s="117"/>
      <c r="G22" s="87">
        <f t="shared" si="12"/>
        <v>4.3478260869565215</v>
      </c>
      <c r="H22" s="249">
        <f t="shared" si="14"/>
        <v>30.434782608695656</v>
      </c>
      <c r="I22" s="86">
        <f>I8</f>
        <v>30.1875</v>
      </c>
      <c r="J22" s="116" t="s">
        <v>267</v>
      </c>
      <c r="K22" s="245">
        <f t="shared" si="15"/>
        <v>4.3478260869565215</v>
      </c>
      <c r="L22" s="245">
        <f t="shared" si="16"/>
        <v>8.695652173913043</v>
      </c>
      <c r="M22" s="245">
        <f t="shared" si="17"/>
        <v>13.043478260869565</v>
      </c>
      <c r="N22" s="245">
        <f t="shared" si="18"/>
        <v>17.391304347826086</v>
      </c>
      <c r="O22" s="245">
        <f t="shared" ref="O22:O27" si="19">SUM(G17:G21)</f>
        <v>21.739130434782609</v>
      </c>
      <c r="P22" s="245">
        <f t="shared" ref="P22:P27" si="20">SUM(G16:G21)</f>
        <v>26.086956521739133</v>
      </c>
      <c r="V22" s="246">
        <v>23</v>
      </c>
      <c r="AD22" s="116"/>
    </row>
    <row r="23" spans="1:30" ht="15.95" customHeight="1">
      <c r="A23" s="43" t="s">
        <v>268</v>
      </c>
      <c r="B23" s="122">
        <f t="shared" si="10"/>
        <v>0.2</v>
      </c>
      <c r="C23" s="122"/>
      <c r="D23" s="115">
        <f t="shared" si="11"/>
        <v>0.8</v>
      </c>
      <c r="E23" s="78">
        <v>1</v>
      </c>
      <c r="F23" s="117"/>
      <c r="G23" s="87">
        <f t="shared" si="12"/>
        <v>22.391304347826086</v>
      </c>
      <c r="H23" s="86">
        <f t="shared" si="14"/>
        <v>52.826086956521742</v>
      </c>
      <c r="I23" s="86"/>
      <c r="J23" s="116" t="s">
        <v>268</v>
      </c>
      <c r="K23" s="245">
        <f t="shared" si="15"/>
        <v>4.3478260869565215</v>
      </c>
      <c r="L23" s="245">
        <f t="shared" si="16"/>
        <v>8.695652173913043</v>
      </c>
      <c r="M23" s="245">
        <f t="shared" si="17"/>
        <v>13.043478260869565</v>
      </c>
      <c r="N23" s="245">
        <f t="shared" si="18"/>
        <v>17.391304347826086</v>
      </c>
      <c r="O23" s="245">
        <f t="shared" si="19"/>
        <v>21.739130434782609</v>
      </c>
      <c r="P23" s="245">
        <f t="shared" si="20"/>
        <v>26.086956521739133</v>
      </c>
      <c r="Q23" s="245">
        <f>SUM(G16:G22)</f>
        <v>30.434782608695656</v>
      </c>
      <c r="V23" s="246">
        <v>20</v>
      </c>
      <c r="AD23" s="116"/>
    </row>
    <row r="24" spans="1:30" ht="15.95" customHeight="1">
      <c r="A24" s="43" t="s">
        <v>269</v>
      </c>
      <c r="B24" s="122">
        <f t="shared" si="10"/>
        <v>0.15</v>
      </c>
      <c r="C24" s="122"/>
      <c r="D24" s="115">
        <f t="shared" si="11"/>
        <v>0.85</v>
      </c>
      <c r="E24" s="78">
        <v>1</v>
      </c>
      <c r="F24" s="117"/>
      <c r="G24" s="87">
        <f t="shared" si="12"/>
        <v>133.55072463768116</v>
      </c>
      <c r="H24" s="86">
        <f t="shared" si="14"/>
        <v>186.37681159420291</v>
      </c>
      <c r="I24" s="86"/>
      <c r="J24" s="116" t="s">
        <v>269</v>
      </c>
      <c r="K24" s="245">
        <f t="shared" si="15"/>
        <v>22.391304347826086</v>
      </c>
      <c r="L24" s="245">
        <f t="shared" si="16"/>
        <v>26.739130434782609</v>
      </c>
      <c r="M24" s="245">
        <f t="shared" si="17"/>
        <v>31.086956521739129</v>
      </c>
      <c r="N24" s="245">
        <f t="shared" si="18"/>
        <v>35.434782608695649</v>
      </c>
      <c r="O24" s="245">
        <f t="shared" si="19"/>
        <v>39.782608695652172</v>
      </c>
      <c r="P24" s="245">
        <f t="shared" si="20"/>
        <v>44.130434782608695</v>
      </c>
      <c r="Q24" s="245">
        <f>SUM(G17:G23)</f>
        <v>48.478260869565219</v>
      </c>
      <c r="R24" s="245">
        <f>SUM(G16:G23)</f>
        <v>52.826086956521742</v>
      </c>
      <c r="V24" s="246">
        <v>15</v>
      </c>
      <c r="AC24" s="116"/>
      <c r="AD24" s="116"/>
    </row>
    <row r="25" spans="1:30" ht="15.95" customHeight="1">
      <c r="A25" s="43" t="s">
        <v>270</v>
      </c>
      <c r="B25" s="122">
        <f t="shared" si="10"/>
        <v>0.1</v>
      </c>
      <c r="C25" s="122"/>
      <c r="D25" s="115">
        <f t="shared" si="11"/>
        <v>0.9</v>
      </c>
      <c r="E25" s="78">
        <v>1</v>
      </c>
      <c r="F25" s="117"/>
      <c r="G25" s="87">
        <f t="shared" si="12"/>
        <v>1211.9565217391305</v>
      </c>
      <c r="H25" s="86">
        <f t="shared" si="14"/>
        <v>1398.3333333333335</v>
      </c>
      <c r="I25" s="86"/>
      <c r="J25" s="116" t="s">
        <v>270</v>
      </c>
      <c r="K25" s="245">
        <f t="shared" si="15"/>
        <v>133.55072463768116</v>
      </c>
      <c r="L25" s="245">
        <f t="shared" si="16"/>
        <v>155.94202898550725</v>
      </c>
      <c r="M25" s="245">
        <f t="shared" si="17"/>
        <v>160.28985507246375</v>
      </c>
      <c r="N25" s="245">
        <f t="shared" si="18"/>
        <v>164.63768115942028</v>
      </c>
      <c r="O25" s="245">
        <f t="shared" si="19"/>
        <v>168.98550724637681</v>
      </c>
      <c r="P25" s="245">
        <f t="shared" si="20"/>
        <v>173.33333333333331</v>
      </c>
      <c r="Q25" s="245">
        <f>SUM(G18:G24)</f>
        <v>177.68115942028984</v>
      </c>
      <c r="R25" s="245">
        <f>SUM(G17:G24)</f>
        <v>182.02898550724638</v>
      </c>
      <c r="S25" s="245">
        <f>SUM(G16:G24)</f>
        <v>186.37681159420291</v>
      </c>
      <c r="V25" s="246">
        <v>10</v>
      </c>
      <c r="AC25" s="116"/>
      <c r="AD25" s="116"/>
    </row>
    <row r="26" spans="1:30" ht="15.95" customHeight="1">
      <c r="A26" s="43" t="s">
        <v>271</v>
      </c>
      <c r="B26" s="122">
        <f t="shared" si="10"/>
        <v>0.05</v>
      </c>
      <c r="C26" s="122"/>
      <c r="D26" s="115">
        <f t="shared" si="11"/>
        <v>0.95</v>
      </c>
      <c r="E26" s="78">
        <v>1</v>
      </c>
      <c r="F26" s="117"/>
      <c r="G26" s="87">
        <f t="shared" si="12"/>
        <v>23047.173913043476</v>
      </c>
      <c r="H26" s="86">
        <f t="shared" si="14"/>
        <v>24445.507246376808</v>
      </c>
      <c r="I26" s="86"/>
      <c r="J26" s="116" t="s">
        <v>414</v>
      </c>
      <c r="K26" s="245">
        <f t="shared" si="15"/>
        <v>1211.9565217391305</v>
      </c>
      <c r="L26" s="245">
        <f t="shared" si="16"/>
        <v>1345.5072463768117</v>
      </c>
      <c r="M26" s="245">
        <f t="shared" si="17"/>
        <v>1367.8985507246377</v>
      </c>
      <c r="N26" s="245">
        <f t="shared" si="18"/>
        <v>1372.2463768115942</v>
      </c>
      <c r="O26" s="245">
        <f t="shared" si="19"/>
        <v>1376.5942028985507</v>
      </c>
      <c r="P26" s="245">
        <f t="shared" si="20"/>
        <v>1380.9420289855072</v>
      </c>
      <c r="Q26" s="245">
        <f>SUM(G19:G25)</f>
        <v>1385.2898550724638</v>
      </c>
      <c r="R26" s="245">
        <f>SUM(G18:G25)</f>
        <v>1389.6376811594203</v>
      </c>
      <c r="S26" s="245">
        <f>SUM(G17:G25)</f>
        <v>1393.985507246377</v>
      </c>
      <c r="T26" s="245">
        <f>SUM(G16:G25)</f>
        <v>1398.3333333333335</v>
      </c>
      <c r="V26" s="246">
        <v>5</v>
      </c>
      <c r="AC26" s="116"/>
      <c r="AD26" s="116"/>
    </row>
    <row r="27" spans="1:30" ht="15.95" customHeight="1">
      <c r="A27" s="43" t="s">
        <v>272</v>
      </c>
      <c r="B27" s="122">
        <f t="shared" si="10"/>
        <v>0.01</v>
      </c>
      <c r="C27" s="122"/>
      <c r="D27" s="115">
        <f t="shared" si="11"/>
        <v>0.99</v>
      </c>
      <c r="E27" s="78">
        <v>1</v>
      </c>
      <c r="F27" s="117"/>
      <c r="G27" s="212">
        <f t="shared" si="12"/>
        <v>2281770.2173913042</v>
      </c>
      <c r="H27" s="86">
        <f t="shared" si="14"/>
        <v>2306215.7246376812</v>
      </c>
      <c r="I27" s="86"/>
      <c r="J27" s="116" t="s">
        <v>415</v>
      </c>
      <c r="K27" s="245">
        <f t="shared" si="15"/>
        <v>23047.173913043476</v>
      </c>
      <c r="L27" s="245">
        <f t="shared" si="16"/>
        <v>24259.130434782608</v>
      </c>
      <c r="M27" s="245">
        <f t="shared" si="17"/>
        <v>24392.681159420288</v>
      </c>
      <c r="N27" s="245">
        <f t="shared" si="18"/>
        <v>24415.072463768112</v>
      </c>
      <c r="O27" s="245">
        <f t="shared" si="19"/>
        <v>24419.420289855072</v>
      </c>
      <c r="P27" s="245">
        <f t="shared" si="20"/>
        <v>24423.768115942028</v>
      </c>
      <c r="Q27" s="245">
        <f>SUM(G20:G26)</f>
        <v>24428.115942028984</v>
      </c>
      <c r="R27" s="245">
        <f>SUM(G19:G26)</f>
        <v>24432.46376811594</v>
      </c>
      <c r="S27" s="245">
        <f>SUM(G18:G26)</f>
        <v>24436.811594202896</v>
      </c>
      <c r="T27" s="245">
        <f>SUM(G17:G26)</f>
        <v>24441.159420289852</v>
      </c>
      <c r="U27" s="245">
        <f>SUM(G16:G26)</f>
        <v>24445.507246376808</v>
      </c>
      <c r="V27" s="246">
        <v>1</v>
      </c>
      <c r="AC27" s="116"/>
      <c r="AD27" s="116"/>
    </row>
    <row r="28" spans="1:30" ht="15.95" customHeight="1">
      <c r="A28" s="59"/>
      <c r="B28" s="280"/>
      <c r="C28" s="281"/>
      <c r="D28" s="282"/>
      <c r="E28" s="282"/>
      <c r="F28" s="61"/>
      <c r="G28" s="50"/>
      <c r="H28" s="50"/>
      <c r="J28" s="245"/>
      <c r="K28" s="245"/>
      <c r="L28" s="245"/>
      <c r="M28" s="245"/>
      <c r="N28" s="245"/>
      <c r="O28" s="245"/>
      <c r="P28" s="245"/>
      <c r="Q28" s="245"/>
      <c r="R28" s="245"/>
      <c r="S28" s="245"/>
      <c r="T28" s="245"/>
      <c r="AB28" s="383"/>
      <c r="AC28" s="116"/>
    </row>
    <row r="29" spans="1:30" ht="15.95" customHeight="1">
      <c r="A29" s="43" t="s">
        <v>706</v>
      </c>
      <c r="B29" s="43" t="s">
        <v>411</v>
      </c>
      <c r="C29" s="43" t="str">
        <f>D1</f>
        <v>失败几率</v>
      </c>
      <c r="D29" s="43" t="str">
        <f>E1</f>
        <v>失败下降级数</v>
      </c>
      <c r="E29" s="43" t="str">
        <f>G15</f>
        <v>升当前品质次数</v>
      </c>
      <c r="F29" s="43" t="s">
        <v>273</v>
      </c>
      <c r="W29" s="43" t="s">
        <v>700</v>
      </c>
      <c r="X29" s="43" t="str">
        <f>A29</f>
        <v>仅用加强符</v>
      </c>
      <c r="Y29" s="43" t="str">
        <f>A43</f>
        <v>仅用保护符</v>
      </c>
      <c r="Z29" s="43" t="s">
        <v>418</v>
      </c>
      <c r="AB29" s="116"/>
    </row>
    <row r="30" spans="1:30" ht="15.95" customHeight="1">
      <c r="A30" s="43" t="s">
        <v>261</v>
      </c>
      <c r="B30" s="248">
        <f t="shared" ref="B30:B41" si="21">IF(B2+X$9&gt;1,1,B2+X$9)</f>
        <v>1</v>
      </c>
      <c r="C30" s="115">
        <f>1-B30</f>
        <v>0</v>
      </c>
      <c r="D30" s="247">
        <v>0</v>
      </c>
      <c r="E30" s="87">
        <f>1/B30</f>
        <v>1</v>
      </c>
      <c r="F30" s="86">
        <f>E30</f>
        <v>1</v>
      </c>
      <c r="W30" s="43" t="s">
        <v>261</v>
      </c>
      <c r="X30" s="87">
        <f t="shared" ref="X30:X41" si="22">G2/E30</f>
        <v>1</v>
      </c>
      <c r="Y30" s="86">
        <f t="shared" ref="Y30:Y41" si="23">G2/E44</f>
        <v>1</v>
      </c>
      <c r="Z30" s="86">
        <f t="shared" ref="Z30:Z41" si="24">Y30/X30</f>
        <v>1</v>
      </c>
      <c r="AB30" s="116"/>
    </row>
    <row r="31" spans="1:30" ht="15.95" customHeight="1">
      <c r="A31" s="43" t="s">
        <v>262</v>
      </c>
      <c r="B31" s="248">
        <f t="shared" si="21"/>
        <v>1</v>
      </c>
      <c r="C31" s="115">
        <f t="shared" ref="C31:C41" si="25">1-B31</f>
        <v>0</v>
      </c>
      <c r="D31" s="247">
        <f>E3</f>
        <v>0</v>
      </c>
      <c r="E31" s="87">
        <f t="shared" ref="E31:E32" si="26">1/B31</f>
        <v>1</v>
      </c>
      <c r="F31" s="86">
        <f>F30+E31</f>
        <v>2</v>
      </c>
      <c r="K31" s="245"/>
      <c r="W31" s="43" t="s">
        <v>262</v>
      </c>
      <c r="X31" s="87">
        <f t="shared" si="22"/>
        <v>1</v>
      </c>
      <c r="Y31" s="86">
        <f t="shared" si="23"/>
        <v>1</v>
      </c>
      <c r="Z31" s="86">
        <f t="shared" si="24"/>
        <v>1</v>
      </c>
      <c r="AB31" s="116"/>
    </row>
    <row r="32" spans="1:30" ht="15.95" customHeight="1">
      <c r="A32" s="43" t="s">
        <v>263</v>
      </c>
      <c r="B32" s="248">
        <f t="shared" si="21"/>
        <v>0.95000000000000007</v>
      </c>
      <c r="C32" s="115">
        <f t="shared" si="25"/>
        <v>4.9999999999999933E-2</v>
      </c>
      <c r="D32" s="247">
        <f t="shared" ref="D32:D41" si="27">E4</f>
        <v>0</v>
      </c>
      <c r="E32" s="87">
        <f t="shared" si="26"/>
        <v>1.0526315789473684</v>
      </c>
      <c r="F32" s="86">
        <f t="shared" ref="F32:F41" si="28">F31+E32</f>
        <v>3.0526315789473681</v>
      </c>
      <c r="K32" s="245"/>
      <c r="L32" s="245"/>
      <c r="W32" s="43" t="s">
        <v>263</v>
      </c>
      <c r="X32" s="87">
        <f t="shared" si="22"/>
        <v>1.0555555555555556</v>
      </c>
      <c r="Y32" s="86">
        <f t="shared" si="23"/>
        <v>1</v>
      </c>
      <c r="Z32" s="86">
        <f t="shared" si="24"/>
        <v>0.94736842105263153</v>
      </c>
      <c r="AB32" s="116"/>
    </row>
    <row r="33" spans="1:30" ht="15.95" customHeight="1">
      <c r="A33" s="43" t="s">
        <v>264</v>
      </c>
      <c r="B33" s="248">
        <f t="shared" si="21"/>
        <v>0.8</v>
      </c>
      <c r="C33" s="115">
        <f t="shared" si="25"/>
        <v>0.19999999999999996</v>
      </c>
      <c r="D33" s="247">
        <f t="shared" si="27"/>
        <v>1</v>
      </c>
      <c r="E33" s="87">
        <f>C33/B33*(1+E32)+1</f>
        <v>1.513157894736842</v>
      </c>
      <c r="F33" s="86">
        <f t="shared" si="28"/>
        <v>4.5657894736842106</v>
      </c>
      <c r="G33" t="s">
        <v>900</v>
      </c>
      <c r="K33" s="245"/>
      <c r="L33" s="245"/>
      <c r="M33" s="245"/>
      <c r="W33" s="43" t="s">
        <v>264</v>
      </c>
      <c r="X33" s="87">
        <f t="shared" si="22"/>
        <v>1.125925925925926</v>
      </c>
      <c r="Y33" s="86">
        <f t="shared" si="23"/>
        <v>1.2777777777777779</v>
      </c>
      <c r="Z33" s="86">
        <f t="shared" si="24"/>
        <v>1.1348684210526316</v>
      </c>
      <c r="AB33" s="116"/>
    </row>
    <row r="34" spans="1:30" ht="15.95" customHeight="1">
      <c r="A34" s="43" t="s">
        <v>265</v>
      </c>
      <c r="B34" s="248">
        <f t="shared" si="21"/>
        <v>0.65</v>
      </c>
      <c r="C34" s="115">
        <f t="shared" si="25"/>
        <v>0.35</v>
      </c>
      <c r="D34" s="247">
        <f t="shared" si="27"/>
        <v>1</v>
      </c>
      <c r="E34" s="87">
        <f t="shared" ref="E34:E41" si="29">C34/B34*(1+E33)+1</f>
        <v>2.3532388663967607</v>
      </c>
      <c r="F34" s="86">
        <f t="shared" si="28"/>
        <v>6.9190283400809713</v>
      </c>
      <c r="K34" s="245"/>
      <c r="L34" s="245"/>
      <c r="M34" s="245"/>
      <c r="N34" s="245"/>
      <c r="W34" s="43" t="s">
        <v>265</v>
      </c>
      <c r="X34" s="87">
        <f t="shared" si="22"/>
        <v>1.1908987123324044</v>
      </c>
      <c r="Y34" s="86">
        <f t="shared" si="23"/>
        <v>1.6814814814814814</v>
      </c>
      <c r="Z34" s="86">
        <f t="shared" si="24"/>
        <v>1.4119433198380562</v>
      </c>
      <c r="AB34" s="116"/>
    </row>
    <row r="35" spans="1:30" ht="15.95" customHeight="1">
      <c r="A35" s="43" t="s">
        <v>266</v>
      </c>
      <c r="B35" s="248">
        <f t="shared" si="21"/>
        <v>0.5</v>
      </c>
      <c r="C35" s="115">
        <f t="shared" si="25"/>
        <v>0.5</v>
      </c>
      <c r="D35" s="247">
        <f t="shared" si="27"/>
        <v>1</v>
      </c>
      <c r="E35" s="87">
        <f t="shared" si="29"/>
        <v>4.3532388663967607</v>
      </c>
      <c r="F35" s="86">
        <f t="shared" si="28"/>
        <v>11.272267206477732</v>
      </c>
      <c r="K35" s="245"/>
      <c r="L35" s="245"/>
      <c r="M35" s="245"/>
      <c r="N35" s="245"/>
      <c r="O35" s="245"/>
      <c r="W35" s="43" t="s">
        <v>266</v>
      </c>
      <c r="X35" s="87">
        <f t="shared" si="22"/>
        <v>1.2973012624428748</v>
      </c>
      <c r="Y35" s="86">
        <f t="shared" si="23"/>
        <v>2.5413580246913581</v>
      </c>
      <c r="Z35" s="86">
        <f t="shared" si="24"/>
        <v>1.9589574898785422</v>
      </c>
      <c r="AB35" s="116"/>
    </row>
    <row r="36" spans="1:30" ht="15.95" customHeight="1">
      <c r="A36" s="43" t="s">
        <v>267</v>
      </c>
      <c r="B36" s="248">
        <f t="shared" si="21"/>
        <v>0.35</v>
      </c>
      <c r="C36" s="115">
        <f t="shared" si="25"/>
        <v>0.65</v>
      </c>
      <c r="D36" s="247">
        <f t="shared" si="27"/>
        <v>1</v>
      </c>
      <c r="E36" s="87">
        <f t="shared" si="29"/>
        <v>10.941729323308271</v>
      </c>
      <c r="F36" s="86">
        <f t="shared" si="28"/>
        <v>22.213996529786002</v>
      </c>
      <c r="K36" s="245"/>
      <c r="L36" s="245"/>
      <c r="M36" s="245"/>
      <c r="N36" s="245"/>
      <c r="O36" s="245"/>
      <c r="P36" s="245"/>
      <c r="W36" s="43" t="s">
        <v>267</v>
      </c>
      <c r="X36" s="87">
        <f t="shared" si="22"/>
        <v>1.5089703670555037</v>
      </c>
      <c r="Y36" s="86">
        <f t="shared" si="23"/>
        <v>4.953223593964335</v>
      </c>
      <c r="Z36" s="86">
        <f t="shared" si="24"/>
        <v>3.2825187969924814</v>
      </c>
      <c r="AB36" s="116"/>
    </row>
    <row r="37" spans="1:30" ht="15.95" customHeight="1">
      <c r="A37" s="43" t="s">
        <v>268</v>
      </c>
      <c r="B37" s="248">
        <f t="shared" si="21"/>
        <v>0.25</v>
      </c>
      <c r="C37" s="115">
        <f t="shared" si="25"/>
        <v>0.75</v>
      </c>
      <c r="D37" s="247">
        <f t="shared" si="27"/>
        <v>1</v>
      </c>
      <c r="E37" s="87">
        <f t="shared" si="29"/>
        <v>36.825187969924812</v>
      </c>
      <c r="F37" s="86">
        <f t="shared" si="28"/>
        <v>59.039184499710814</v>
      </c>
      <c r="K37" s="245"/>
      <c r="L37" s="245"/>
      <c r="M37" s="245"/>
      <c r="N37" s="245"/>
      <c r="O37" s="245"/>
      <c r="P37" s="245"/>
      <c r="Q37" s="245"/>
      <c r="W37" s="43" t="s">
        <v>268</v>
      </c>
      <c r="X37" s="87">
        <f t="shared" si="22"/>
        <v>1.929195346154885</v>
      </c>
      <c r="Y37" s="86">
        <f t="shared" si="23"/>
        <v>14.20859625057156</v>
      </c>
      <c r="Z37" s="86">
        <f t="shared" si="24"/>
        <v>7.3650375939849617</v>
      </c>
      <c r="AB37" s="116"/>
    </row>
    <row r="38" spans="1:30" ht="15.95" customHeight="1">
      <c r="A38" s="43" t="s">
        <v>269</v>
      </c>
      <c r="B38" s="248">
        <f t="shared" si="21"/>
        <v>0.2</v>
      </c>
      <c r="C38" s="115">
        <f t="shared" si="25"/>
        <v>0.8</v>
      </c>
      <c r="D38" s="247">
        <f t="shared" si="27"/>
        <v>1</v>
      </c>
      <c r="E38" s="87">
        <f t="shared" si="29"/>
        <v>152.30075187969925</v>
      </c>
      <c r="F38" s="86">
        <f t="shared" si="28"/>
        <v>211.33993637941006</v>
      </c>
      <c r="K38" s="245"/>
      <c r="L38" s="245"/>
      <c r="M38" s="245"/>
      <c r="N38" s="245"/>
      <c r="O38" s="245"/>
      <c r="P38" s="245"/>
      <c r="Q38" s="245"/>
      <c r="R38" s="245"/>
      <c r="W38" s="43" t="s">
        <v>269</v>
      </c>
      <c r="X38" s="87">
        <f t="shared" si="22"/>
        <v>2.6870751154013872</v>
      </c>
      <c r="Y38" s="86">
        <f t="shared" si="23"/>
        <v>61.38653406492913</v>
      </c>
      <c r="Z38" s="86">
        <f t="shared" si="24"/>
        <v>22.845112781954885</v>
      </c>
      <c r="AA38" s="116"/>
      <c r="AB38" s="116"/>
    </row>
    <row r="39" spans="1:30" ht="15.95" customHeight="1">
      <c r="A39" s="43" t="s">
        <v>270</v>
      </c>
      <c r="B39" s="248">
        <f t="shared" si="21"/>
        <v>0.15000000000000002</v>
      </c>
      <c r="C39" s="115">
        <f t="shared" si="25"/>
        <v>0.85</v>
      </c>
      <c r="D39" s="247">
        <f t="shared" si="27"/>
        <v>1</v>
      </c>
      <c r="E39" s="87">
        <f t="shared" si="29"/>
        <v>869.70426065162894</v>
      </c>
      <c r="F39" s="86">
        <f t="shared" si="28"/>
        <v>1081.0441970310389</v>
      </c>
      <c r="G39" t="s">
        <v>901</v>
      </c>
      <c r="H39" t="s">
        <v>901</v>
      </c>
      <c r="K39" s="245"/>
      <c r="L39" s="245"/>
      <c r="M39" s="245"/>
      <c r="N39" s="245"/>
      <c r="O39" s="245"/>
      <c r="P39" s="245"/>
      <c r="Q39" s="245"/>
      <c r="R39" s="245"/>
      <c r="S39" s="245"/>
      <c r="W39" s="43" t="s">
        <v>270</v>
      </c>
      <c r="X39" s="87">
        <f t="shared" si="22"/>
        <v>4.2464918374995779</v>
      </c>
      <c r="Y39" s="86">
        <f t="shared" si="23"/>
        <v>369.31920438957479</v>
      </c>
      <c r="Z39" s="86">
        <f t="shared" si="24"/>
        <v>86.970426065162897</v>
      </c>
      <c r="AA39" s="116"/>
      <c r="AB39" s="116"/>
    </row>
    <row r="40" spans="1:30" ht="15.95" customHeight="1">
      <c r="A40" s="43" t="s">
        <v>271</v>
      </c>
      <c r="B40" s="248">
        <f t="shared" si="21"/>
        <v>0.1</v>
      </c>
      <c r="C40" s="115">
        <f t="shared" si="25"/>
        <v>0.9</v>
      </c>
      <c r="D40" s="247">
        <f t="shared" si="27"/>
        <v>1</v>
      </c>
      <c r="E40" s="87">
        <f t="shared" si="29"/>
        <v>7837.3383458646604</v>
      </c>
      <c r="F40" s="86">
        <f t="shared" si="28"/>
        <v>8918.3825428956989</v>
      </c>
      <c r="K40" s="245"/>
      <c r="L40" s="245"/>
      <c r="M40" s="245"/>
      <c r="N40" s="245"/>
      <c r="O40" s="245"/>
      <c r="P40" s="245"/>
      <c r="Q40" s="245"/>
      <c r="R40" s="245"/>
      <c r="S40" s="245"/>
      <c r="T40" s="245"/>
      <c r="W40" s="43" t="s">
        <v>271</v>
      </c>
      <c r="X40" s="87">
        <f t="shared" si="22"/>
        <v>8.9559293903720505</v>
      </c>
      <c r="Y40" s="86">
        <f t="shared" si="23"/>
        <v>3509.5324417009592</v>
      </c>
      <c r="Z40" s="86">
        <f t="shared" si="24"/>
        <v>391.86691729323303</v>
      </c>
      <c r="AA40" s="116"/>
      <c r="AB40" s="116"/>
    </row>
    <row r="41" spans="1:30" ht="15.95" customHeight="1">
      <c r="A41" s="43" t="s">
        <v>272</v>
      </c>
      <c r="B41" s="248">
        <f t="shared" si="21"/>
        <v>6.0000000000000005E-2</v>
      </c>
      <c r="C41" s="115">
        <f t="shared" si="25"/>
        <v>0.94</v>
      </c>
      <c r="D41" s="247">
        <f t="shared" si="27"/>
        <v>1</v>
      </c>
      <c r="E41" s="87">
        <f t="shared" si="29"/>
        <v>122801.63408521299</v>
      </c>
      <c r="F41" s="86">
        <f t="shared" si="28"/>
        <v>131720.01662810869</v>
      </c>
      <c r="K41" s="245"/>
      <c r="L41" s="245"/>
      <c r="M41" s="245"/>
      <c r="N41" s="245"/>
      <c r="O41" s="245"/>
      <c r="P41" s="245"/>
      <c r="Q41" s="245"/>
      <c r="R41" s="245"/>
      <c r="S41" s="245"/>
      <c r="T41" s="245"/>
      <c r="U41" s="245"/>
      <c r="W41" s="43" t="s">
        <v>272</v>
      </c>
      <c r="X41" s="87">
        <f t="shared" si="22"/>
        <v>56.586985070133132</v>
      </c>
      <c r="Y41" s="86">
        <f t="shared" si="23"/>
        <v>69489.742345678998</v>
      </c>
      <c r="Z41" s="86">
        <f t="shared" si="24"/>
        <v>1228.01634085213</v>
      </c>
      <c r="AA41" s="116"/>
      <c r="AB41" s="116"/>
    </row>
    <row r="42" spans="1:30" ht="15.95" customHeight="1">
      <c r="A42" s="59"/>
      <c r="B42" s="291"/>
      <c r="C42" s="281"/>
      <c r="D42" s="292"/>
      <c r="E42" s="98"/>
      <c r="F42" s="50"/>
      <c r="I42"/>
      <c r="K42" s="245"/>
      <c r="L42" s="245"/>
      <c r="M42" s="245"/>
      <c r="N42" s="245"/>
      <c r="O42" s="245"/>
      <c r="P42" s="245"/>
      <c r="Q42" s="245"/>
      <c r="R42" s="245"/>
      <c r="S42" s="245"/>
      <c r="T42" s="245"/>
      <c r="U42" s="245"/>
      <c r="W42" s="50"/>
      <c r="X42" s="50"/>
      <c r="Y42" s="50"/>
      <c r="Z42" s="50"/>
      <c r="AA42" s="50"/>
      <c r="AB42" s="50"/>
      <c r="AC42" s="116"/>
      <c r="AD42" s="116"/>
    </row>
    <row r="43" spans="1:30" ht="15.95" customHeight="1">
      <c r="A43" s="43" t="s">
        <v>742</v>
      </c>
      <c r="B43" s="43" t="s">
        <v>411</v>
      </c>
      <c r="C43" s="43" t="str">
        <f>C29</f>
        <v>失败几率</v>
      </c>
      <c r="D43" s="43" t="str">
        <f>D29</f>
        <v>失败下降级数</v>
      </c>
      <c r="E43" s="43" t="str">
        <f>E29</f>
        <v>升当前品质次数</v>
      </c>
      <c r="F43" s="43" t="s">
        <v>273</v>
      </c>
      <c r="I43"/>
    </row>
    <row r="44" spans="1:30" ht="15.95" customHeight="1">
      <c r="A44" s="43" t="s">
        <v>261</v>
      </c>
      <c r="B44" s="248">
        <f>B2</f>
        <v>1</v>
      </c>
      <c r="C44" s="115">
        <f>1-B44</f>
        <v>0</v>
      </c>
      <c r="D44" s="247">
        <v>0</v>
      </c>
      <c r="E44" s="87">
        <f t="shared" ref="E44" si="30">IF(D44=0,1/B44,1+C44/B44*(VLOOKUP(A44,J$1:U$13,D44+1,FALSE)+1))</f>
        <v>1</v>
      </c>
      <c r="F44" s="86">
        <f>E44</f>
        <v>1</v>
      </c>
      <c r="I44"/>
    </row>
    <row r="45" spans="1:30" ht="15.95" customHeight="1">
      <c r="A45" s="43" t="s">
        <v>262</v>
      </c>
      <c r="B45" s="248">
        <f t="shared" ref="B45:B55" si="31">B3</f>
        <v>1</v>
      </c>
      <c r="C45" s="115">
        <f t="shared" ref="C45:C55" si="32">1-B45</f>
        <v>0</v>
      </c>
      <c r="D45" s="247">
        <v>0</v>
      </c>
      <c r="E45" s="87">
        <f t="shared" ref="E45:E55" si="33">IF(D45=0,1/B45,1+C45/B45*(VLOOKUP(A45,J$1:U$13,D45+1,FALSE)+1))</f>
        <v>1</v>
      </c>
      <c r="F45" s="86">
        <f>F44+E45</f>
        <v>2</v>
      </c>
      <c r="I45"/>
      <c r="K45" s="245"/>
    </row>
    <row r="46" spans="1:30" ht="15.95" customHeight="1">
      <c r="A46" s="43" t="s">
        <v>263</v>
      </c>
      <c r="B46" s="248">
        <f t="shared" si="31"/>
        <v>0.9</v>
      </c>
      <c r="C46" s="115">
        <f t="shared" si="32"/>
        <v>9.9999999999999978E-2</v>
      </c>
      <c r="D46" s="247">
        <v>0</v>
      </c>
      <c r="E46" s="87">
        <f t="shared" si="33"/>
        <v>1.1111111111111112</v>
      </c>
      <c r="F46" s="86">
        <f t="shared" ref="F46:F55" si="34">F45+E46</f>
        <v>3.1111111111111112</v>
      </c>
      <c r="I46"/>
      <c r="K46" s="245"/>
      <c r="L46" s="245"/>
    </row>
    <row r="47" spans="1:30" ht="15.95" customHeight="1">
      <c r="A47" s="43" t="s">
        <v>264</v>
      </c>
      <c r="B47" s="248">
        <f t="shared" si="31"/>
        <v>0.75</v>
      </c>
      <c r="C47" s="115">
        <f t="shared" si="32"/>
        <v>0.25</v>
      </c>
      <c r="D47" s="247">
        <v>0</v>
      </c>
      <c r="E47" s="87">
        <f t="shared" si="33"/>
        <v>1.3333333333333333</v>
      </c>
      <c r="F47" s="86">
        <f t="shared" si="34"/>
        <v>4.4444444444444446</v>
      </c>
      <c r="I47"/>
      <c r="K47" s="245"/>
      <c r="L47" s="245"/>
      <c r="M47" s="245"/>
      <c r="X47" s="278" t="s">
        <v>865</v>
      </c>
    </row>
    <row r="48" spans="1:30" ht="15.95" customHeight="1">
      <c r="A48" s="43" t="s">
        <v>265</v>
      </c>
      <c r="B48" s="248">
        <f t="shared" si="31"/>
        <v>0.6</v>
      </c>
      <c r="C48" s="115">
        <f t="shared" si="32"/>
        <v>0.4</v>
      </c>
      <c r="D48" s="247">
        <v>0</v>
      </c>
      <c r="E48" s="87">
        <f t="shared" si="33"/>
        <v>1.6666666666666667</v>
      </c>
      <c r="F48" s="86">
        <f t="shared" si="34"/>
        <v>6.1111111111111116</v>
      </c>
      <c r="I48"/>
      <c r="K48" s="245"/>
      <c r="L48" s="245"/>
      <c r="M48" s="245"/>
      <c r="N48" s="245"/>
    </row>
    <row r="49" spans="1:21" ht="15.95" customHeight="1">
      <c r="A49" s="43" t="s">
        <v>266</v>
      </c>
      <c r="B49" s="248">
        <f t="shared" si="31"/>
        <v>0.45</v>
      </c>
      <c r="C49" s="115">
        <f t="shared" si="32"/>
        <v>0.55000000000000004</v>
      </c>
      <c r="D49" s="247">
        <v>0</v>
      </c>
      <c r="E49" s="87">
        <f t="shared" si="33"/>
        <v>2.2222222222222223</v>
      </c>
      <c r="F49" s="86">
        <f t="shared" si="34"/>
        <v>8.3333333333333339</v>
      </c>
      <c r="I49"/>
      <c r="K49" s="245"/>
      <c r="L49" s="245"/>
      <c r="M49" s="245"/>
      <c r="N49" s="245"/>
      <c r="O49" s="245"/>
    </row>
    <row r="50" spans="1:21" ht="15.95" customHeight="1">
      <c r="A50" s="43" t="s">
        <v>267</v>
      </c>
      <c r="B50" s="248">
        <f t="shared" si="31"/>
        <v>0.3</v>
      </c>
      <c r="C50" s="115">
        <f t="shared" si="32"/>
        <v>0.7</v>
      </c>
      <c r="D50" s="247">
        <v>0</v>
      </c>
      <c r="E50" s="87">
        <f t="shared" si="33"/>
        <v>3.3333333333333335</v>
      </c>
      <c r="F50" s="86">
        <f t="shared" si="34"/>
        <v>11.666666666666668</v>
      </c>
      <c r="I50"/>
      <c r="K50" s="245"/>
      <c r="L50" s="245"/>
      <c r="M50" s="245"/>
      <c r="N50" s="245"/>
      <c r="O50" s="245"/>
      <c r="P50" s="245"/>
    </row>
    <row r="51" spans="1:21" ht="15.95" customHeight="1">
      <c r="A51" s="43" t="s">
        <v>268</v>
      </c>
      <c r="B51" s="248">
        <f t="shared" si="31"/>
        <v>0.2</v>
      </c>
      <c r="C51" s="115">
        <f t="shared" si="32"/>
        <v>0.8</v>
      </c>
      <c r="D51" s="247">
        <v>0</v>
      </c>
      <c r="E51" s="87">
        <f t="shared" si="33"/>
        <v>5</v>
      </c>
      <c r="F51" s="86">
        <f t="shared" si="34"/>
        <v>16.666666666666668</v>
      </c>
      <c r="I51"/>
      <c r="K51" s="245"/>
      <c r="L51" s="245"/>
      <c r="M51" s="245"/>
      <c r="N51" s="245"/>
      <c r="O51" s="245"/>
      <c r="P51" s="245"/>
      <c r="Q51" s="245"/>
    </row>
    <row r="52" spans="1:21" ht="15.95" customHeight="1">
      <c r="A52" s="43" t="s">
        <v>269</v>
      </c>
      <c r="B52" s="248">
        <f t="shared" si="31"/>
        <v>0.15</v>
      </c>
      <c r="C52" s="115">
        <f t="shared" si="32"/>
        <v>0.85</v>
      </c>
      <c r="D52" s="247">
        <v>0</v>
      </c>
      <c r="E52" s="87">
        <f t="shared" si="33"/>
        <v>6.666666666666667</v>
      </c>
      <c r="F52" s="86">
        <f t="shared" si="34"/>
        <v>23.333333333333336</v>
      </c>
      <c r="I52"/>
      <c r="K52" s="245"/>
      <c r="L52" s="245"/>
      <c r="M52" s="245"/>
      <c r="N52" s="245"/>
      <c r="O52" s="245"/>
      <c r="P52" s="245"/>
      <c r="Q52" s="245"/>
      <c r="R52" s="245"/>
    </row>
    <row r="53" spans="1:21" ht="15.95" customHeight="1">
      <c r="A53" s="43" t="s">
        <v>270</v>
      </c>
      <c r="B53" s="248">
        <f t="shared" si="31"/>
        <v>0.1</v>
      </c>
      <c r="C53" s="115">
        <f t="shared" si="32"/>
        <v>0.9</v>
      </c>
      <c r="D53" s="247">
        <v>0</v>
      </c>
      <c r="E53" s="87">
        <f t="shared" si="33"/>
        <v>10</v>
      </c>
      <c r="F53" s="86">
        <f t="shared" si="34"/>
        <v>33.333333333333336</v>
      </c>
      <c r="I53"/>
      <c r="K53" s="245"/>
      <c r="L53" s="245"/>
      <c r="M53" s="245"/>
      <c r="N53" s="245"/>
      <c r="O53" s="245"/>
      <c r="P53" s="245"/>
      <c r="Q53" s="245"/>
      <c r="R53" s="245"/>
      <c r="S53" s="245"/>
    </row>
    <row r="54" spans="1:21" ht="15.95" customHeight="1">
      <c r="A54" s="43" t="s">
        <v>271</v>
      </c>
      <c r="B54" s="248">
        <f t="shared" si="31"/>
        <v>0.05</v>
      </c>
      <c r="C54" s="115">
        <f t="shared" si="32"/>
        <v>0.95</v>
      </c>
      <c r="D54" s="247">
        <v>0</v>
      </c>
      <c r="E54" s="87">
        <f t="shared" si="33"/>
        <v>20</v>
      </c>
      <c r="F54" s="86">
        <f t="shared" si="34"/>
        <v>53.333333333333336</v>
      </c>
      <c r="I54"/>
      <c r="K54" s="245"/>
      <c r="L54" s="245"/>
      <c r="M54" s="245"/>
      <c r="N54" s="245"/>
      <c r="O54" s="245"/>
      <c r="P54" s="245"/>
      <c r="Q54" s="245"/>
      <c r="R54" s="245"/>
      <c r="S54" s="245"/>
      <c r="T54" s="245"/>
    </row>
    <row r="55" spans="1:21" ht="15.95" customHeight="1">
      <c r="A55" s="43" t="s">
        <v>272</v>
      </c>
      <c r="B55" s="248">
        <f t="shared" si="31"/>
        <v>0.01</v>
      </c>
      <c r="C55" s="115">
        <f t="shared" si="32"/>
        <v>0.99</v>
      </c>
      <c r="D55" s="247">
        <v>0</v>
      </c>
      <c r="E55" s="87">
        <f t="shared" si="33"/>
        <v>100</v>
      </c>
      <c r="F55" s="86">
        <f t="shared" si="34"/>
        <v>153.33333333333334</v>
      </c>
      <c r="I55"/>
      <c r="J55" s="118"/>
      <c r="K55" s="245"/>
      <c r="L55" s="245"/>
      <c r="M55" s="245"/>
      <c r="N55" s="245"/>
      <c r="O55" s="245"/>
      <c r="P55" s="245"/>
      <c r="Q55" s="245"/>
      <c r="R55" s="245"/>
      <c r="S55" s="245"/>
      <c r="T55" s="245"/>
      <c r="U55" s="245"/>
    </row>
    <row r="56" spans="1:21" ht="15.95" customHeight="1">
      <c r="A56" s="59"/>
      <c r="B56" s="291"/>
      <c r="C56" s="281"/>
      <c r="D56" s="292"/>
      <c r="E56" s="98"/>
      <c r="F56" s="50"/>
      <c r="G56" s="50"/>
      <c r="H56" s="50"/>
      <c r="I56"/>
      <c r="J56" s="118"/>
      <c r="K56" s="245"/>
      <c r="L56" s="245"/>
      <c r="M56" s="245"/>
      <c r="N56" s="245"/>
      <c r="O56" s="245"/>
      <c r="P56" s="245"/>
      <c r="Q56" s="245"/>
      <c r="R56" s="245"/>
      <c r="S56" s="245"/>
      <c r="T56" s="245"/>
      <c r="U56" s="245"/>
    </row>
    <row r="57" spans="1:21" ht="15.95" customHeight="1">
      <c r="A57" s="43" t="s">
        <v>743</v>
      </c>
      <c r="B57" s="43" t="s">
        <v>411</v>
      </c>
      <c r="C57" s="43" t="str">
        <f>C43</f>
        <v>失败几率</v>
      </c>
      <c r="D57" s="43" t="str">
        <f>D43</f>
        <v>失败下降级数</v>
      </c>
      <c r="E57" s="43" t="str">
        <f>E43</f>
        <v>升当前品质次数</v>
      </c>
      <c r="F57" s="43" t="s">
        <v>453</v>
      </c>
      <c r="G57" s="43" t="s">
        <v>451</v>
      </c>
      <c r="H57" s="59"/>
      <c r="I57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</row>
    <row r="58" spans="1:21" ht="15.95" customHeight="1">
      <c r="A58" s="43" t="s">
        <v>261</v>
      </c>
      <c r="B58" s="248">
        <f t="shared" ref="B58:B69" si="35">IF(B2+X$9&gt;1,1,B2+X$9)</f>
        <v>1</v>
      </c>
      <c r="C58" s="115">
        <f>1-B58</f>
        <v>0</v>
      </c>
      <c r="D58" s="247">
        <v>0</v>
      </c>
      <c r="E58" s="87">
        <f t="shared" ref="E58:E69" si="36">IF(D58=0,1/B58,1+C58/B58*(VLOOKUP(A58,J$1:U$13,D58+1,FALSE)+1))</f>
        <v>1</v>
      </c>
      <c r="F58" s="86"/>
      <c r="G58" s="86"/>
      <c r="H58" s="50"/>
      <c r="I58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8"/>
      <c r="U58" s="118"/>
    </row>
    <row r="59" spans="1:21" ht="15.95" customHeight="1">
      <c r="A59" s="43" t="s">
        <v>262</v>
      </c>
      <c r="B59" s="248">
        <f t="shared" si="35"/>
        <v>1</v>
      </c>
      <c r="C59" s="115">
        <f t="shared" ref="C59:C69" si="37">1-B59</f>
        <v>0</v>
      </c>
      <c r="D59" s="247">
        <v>0</v>
      </c>
      <c r="E59" s="87">
        <f t="shared" si="36"/>
        <v>1</v>
      </c>
      <c r="F59" s="86"/>
      <c r="G59" s="86"/>
      <c r="H59" s="50"/>
      <c r="I59"/>
      <c r="J59" s="118"/>
      <c r="K59" s="245"/>
      <c r="L59" s="118"/>
      <c r="M59" s="118"/>
      <c r="N59" s="118"/>
      <c r="O59" s="118"/>
      <c r="P59" s="118"/>
      <c r="Q59" s="118"/>
      <c r="R59" s="118"/>
      <c r="S59" s="118"/>
      <c r="T59" s="118"/>
      <c r="U59" s="118"/>
    </row>
    <row r="60" spans="1:21" ht="15.95" customHeight="1">
      <c r="A60" s="43" t="s">
        <v>263</v>
      </c>
      <c r="B60" s="248">
        <f t="shared" si="35"/>
        <v>0.95000000000000007</v>
      </c>
      <c r="C60" s="115">
        <f t="shared" si="37"/>
        <v>4.9999999999999933E-2</v>
      </c>
      <c r="D60" s="247">
        <v>0</v>
      </c>
      <c r="E60" s="87">
        <f t="shared" si="36"/>
        <v>1.0526315789473684</v>
      </c>
      <c r="F60" s="86"/>
      <c r="G60" s="86"/>
      <c r="I60"/>
      <c r="J60" s="118"/>
      <c r="K60" s="245"/>
      <c r="L60" s="245"/>
      <c r="M60" s="118"/>
      <c r="N60" s="118"/>
      <c r="O60" s="118"/>
      <c r="P60" s="118"/>
      <c r="Q60" s="118"/>
      <c r="R60" s="118"/>
      <c r="S60" s="118"/>
      <c r="T60" s="118"/>
      <c r="U60" s="118"/>
    </row>
    <row r="61" spans="1:21" ht="15.95" customHeight="1">
      <c r="A61" s="43" t="s">
        <v>264</v>
      </c>
      <c r="B61" s="248">
        <f t="shared" si="35"/>
        <v>0.8</v>
      </c>
      <c r="C61" s="115">
        <f t="shared" si="37"/>
        <v>0.19999999999999996</v>
      </c>
      <c r="D61" s="247">
        <v>0</v>
      </c>
      <c r="E61" s="87">
        <f t="shared" si="36"/>
        <v>1.25</v>
      </c>
      <c r="F61" s="86"/>
      <c r="G61" s="86"/>
      <c r="I61"/>
      <c r="J61" s="118"/>
      <c r="K61" s="245"/>
      <c r="L61" s="245"/>
      <c r="M61" s="245"/>
      <c r="N61" s="118"/>
      <c r="O61" s="118"/>
      <c r="P61" s="118"/>
      <c r="Q61" s="118"/>
      <c r="R61" s="118"/>
      <c r="S61" s="118"/>
      <c r="T61" s="118"/>
      <c r="U61" s="118"/>
    </row>
    <row r="62" spans="1:21" ht="15.95" customHeight="1">
      <c r="A62" s="43" t="s">
        <v>265</v>
      </c>
      <c r="B62" s="248">
        <f t="shared" si="35"/>
        <v>0.65</v>
      </c>
      <c r="C62" s="115">
        <f t="shared" si="37"/>
        <v>0.35</v>
      </c>
      <c r="D62" s="247">
        <v>0</v>
      </c>
      <c r="E62" s="87">
        <f t="shared" si="36"/>
        <v>1.5384615384615383</v>
      </c>
      <c r="F62" s="86">
        <f>E62</f>
        <v>1.5384615384615383</v>
      </c>
      <c r="G62" s="86"/>
      <c r="I62"/>
      <c r="J62" s="118"/>
      <c r="K62" s="245"/>
      <c r="L62" s="245"/>
      <c r="M62" s="245"/>
      <c r="N62" s="245"/>
      <c r="O62" s="118"/>
      <c r="P62" s="118"/>
      <c r="Q62" s="118"/>
      <c r="R62" s="118"/>
      <c r="S62" s="118"/>
      <c r="T62" s="118"/>
      <c r="U62" s="118"/>
    </row>
    <row r="63" spans="1:21" ht="15.95" customHeight="1">
      <c r="A63" s="43" t="s">
        <v>266</v>
      </c>
      <c r="B63" s="248">
        <f t="shared" si="35"/>
        <v>0.5</v>
      </c>
      <c r="C63" s="115">
        <f t="shared" si="37"/>
        <v>0.5</v>
      </c>
      <c r="D63" s="247">
        <v>0</v>
      </c>
      <c r="E63" s="87">
        <f t="shared" si="36"/>
        <v>2</v>
      </c>
      <c r="F63" s="86">
        <f>E63+F62</f>
        <v>3.5384615384615383</v>
      </c>
      <c r="G63" s="86"/>
      <c r="I63"/>
      <c r="J63" s="118"/>
      <c r="K63" s="245"/>
      <c r="L63" s="245"/>
      <c r="M63" s="245"/>
      <c r="N63" s="245"/>
      <c r="O63" s="245"/>
      <c r="P63" s="118"/>
      <c r="Q63" s="118"/>
      <c r="R63" s="118"/>
      <c r="S63" s="118"/>
      <c r="T63" s="118"/>
      <c r="U63" s="118"/>
    </row>
    <row r="64" spans="1:21" ht="15.95" customHeight="1">
      <c r="A64" s="43" t="s">
        <v>267</v>
      </c>
      <c r="B64" s="248">
        <f t="shared" si="35"/>
        <v>0.35</v>
      </c>
      <c r="C64" s="115">
        <f t="shared" si="37"/>
        <v>0.65</v>
      </c>
      <c r="D64" s="247">
        <v>0</v>
      </c>
      <c r="E64" s="87">
        <f t="shared" si="36"/>
        <v>2.8571428571428572</v>
      </c>
      <c r="F64" s="86">
        <f t="shared" ref="F64:F69" si="38">E64+F63</f>
        <v>6.395604395604396</v>
      </c>
      <c r="G64" s="86"/>
      <c r="I64"/>
      <c r="J64" s="118"/>
      <c r="K64" s="245"/>
      <c r="L64" s="245"/>
      <c r="M64" s="245"/>
      <c r="N64" s="245"/>
      <c r="O64" s="245"/>
      <c r="P64" s="245"/>
      <c r="Q64" s="118"/>
      <c r="R64" s="118"/>
      <c r="S64" s="118"/>
      <c r="T64" s="118"/>
      <c r="U64" s="118"/>
    </row>
    <row r="65" spans="1:21" ht="15.95" customHeight="1">
      <c r="A65" s="43" t="s">
        <v>268</v>
      </c>
      <c r="B65" s="248">
        <f t="shared" si="35"/>
        <v>0.25</v>
      </c>
      <c r="C65" s="115">
        <f t="shared" si="37"/>
        <v>0.75</v>
      </c>
      <c r="D65" s="247">
        <v>0</v>
      </c>
      <c r="E65" s="87">
        <f t="shared" si="36"/>
        <v>4</v>
      </c>
      <c r="F65" s="86">
        <f t="shared" si="38"/>
        <v>10.395604395604396</v>
      </c>
      <c r="G65" s="86"/>
      <c r="I65"/>
      <c r="J65" s="118"/>
      <c r="K65" s="245"/>
      <c r="L65" s="245"/>
      <c r="M65" s="245"/>
      <c r="N65" s="245"/>
      <c r="O65" s="245"/>
      <c r="P65" s="245"/>
      <c r="Q65" s="245"/>
      <c r="R65" s="118"/>
      <c r="S65" s="118"/>
      <c r="T65" s="118"/>
      <c r="U65" s="118"/>
    </row>
    <row r="66" spans="1:21" ht="15.95" customHeight="1">
      <c r="A66" s="43" t="s">
        <v>269</v>
      </c>
      <c r="B66" s="248">
        <f t="shared" si="35"/>
        <v>0.2</v>
      </c>
      <c r="C66" s="115">
        <f t="shared" si="37"/>
        <v>0.8</v>
      </c>
      <c r="D66" s="247">
        <v>0</v>
      </c>
      <c r="E66" s="87">
        <f t="shared" si="36"/>
        <v>5</v>
      </c>
      <c r="F66" s="86">
        <f t="shared" si="38"/>
        <v>15.395604395604396</v>
      </c>
      <c r="G66" s="86">
        <f>CEILING(SUM(E62:E66),1)</f>
        <v>16</v>
      </c>
      <c r="I66"/>
      <c r="J66" s="118"/>
      <c r="K66" s="245"/>
      <c r="L66" s="245"/>
      <c r="M66" s="245"/>
      <c r="N66" s="245"/>
      <c r="O66" s="245"/>
      <c r="P66" s="245"/>
      <c r="Q66" s="245"/>
      <c r="R66" s="245"/>
      <c r="S66" s="118"/>
      <c r="T66" s="118"/>
      <c r="U66" s="118"/>
    </row>
    <row r="67" spans="1:21" ht="15.95" customHeight="1">
      <c r="A67" s="43" t="s">
        <v>270</v>
      </c>
      <c r="B67" s="248">
        <f t="shared" si="35"/>
        <v>0.15000000000000002</v>
      </c>
      <c r="C67" s="115">
        <f t="shared" si="37"/>
        <v>0.85</v>
      </c>
      <c r="D67" s="247">
        <v>0</v>
      </c>
      <c r="E67" s="87">
        <f t="shared" si="36"/>
        <v>6.6666666666666661</v>
      </c>
      <c r="F67" s="86">
        <f t="shared" si="38"/>
        <v>22.062271062271062</v>
      </c>
      <c r="G67" s="86"/>
      <c r="I67"/>
      <c r="J67" s="118"/>
      <c r="K67" s="245"/>
      <c r="L67" s="245"/>
      <c r="M67" s="245"/>
      <c r="N67" s="245"/>
      <c r="O67" s="245"/>
      <c r="P67" s="245"/>
      <c r="Q67" s="245"/>
      <c r="R67" s="245"/>
      <c r="S67" s="245"/>
      <c r="T67" s="118"/>
      <c r="U67" s="118"/>
    </row>
    <row r="68" spans="1:21" ht="15.95" customHeight="1">
      <c r="A68" s="43" t="s">
        <v>271</v>
      </c>
      <c r="B68" s="248">
        <f t="shared" si="35"/>
        <v>0.1</v>
      </c>
      <c r="C68" s="115">
        <f t="shared" si="37"/>
        <v>0.9</v>
      </c>
      <c r="D68" s="247">
        <v>0</v>
      </c>
      <c r="E68" s="87">
        <f t="shared" si="36"/>
        <v>10</v>
      </c>
      <c r="F68" s="86">
        <f t="shared" si="38"/>
        <v>32.062271062271066</v>
      </c>
      <c r="G68" s="86"/>
      <c r="I68"/>
      <c r="J68" s="118"/>
      <c r="K68" s="245"/>
      <c r="L68" s="245"/>
      <c r="M68" s="245"/>
      <c r="N68" s="245"/>
      <c r="O68" s="245"/>
      <c r="P68" s="245"/>
      <c r="Q68" s="245"/>
      <c r="R68" s="245"/>
      <c r="S68" s="245"/>
      <c r="T68" s="245"/>
      <c r="U68" s="118"/>
    </row>
    <row r="69" spans="1:21" ht="15.95" customHeight="1">
      <c r="A69" s="43" t="s">
        <v>272</v>
      </c>
      <c r="B69" s="248">
        <f t="shared" si="35"/>
        <v>6.0000000000000005E-2</v>
      </c>
      <c r="C69" s="115">
        <f t="shared" si="37"/>
        <v>0.94</v>
      </c>
      <c r="D69" s="247">
        <v>0</v>
      </c>
      <c r="E69" s="87">
        <f t="shared" si="36"/>
        <v>16.666666666666664</v>
      </c>
      <c r="F69" s="249">
        <f t="shared" si="38"/>
        <v>48.72893772893773</v>
      </c>
      <c r="G69" s="86">
        <f>CEILING(SUM(E67:E69),1)</f>
        <v>34</v>
      </c>
      <c r="I69"/>
      <c r="J69" s="118"/>
      <c r="K69" s="245"/>
      <c r="L69" s="245"/>
      <c r="M69" s="245"/>
      <c r="N69" s="245"/>
      <c r="O69" s="245"/>
      <c r="P69" s="245"/>
      <c r="Q69" s="245"/>
      <c r="R69" s="245"/>
      <c r="S69" s="245"/>
      <c r="T69" s="245"/>
      <c r="U69" s="245"/>
    </row>
    <row r="79" spans="1:21" ht="15.95" customHeight="1">
      <c r="G79" s="108"/>
    </row>
    <row r="81" spans="8:9" ht="15.95" customHeight="1">
      <c r="H81" t="s">
        <v>898</v>
      </c>
      <c r="I81" s="116" t="s">
        <v>899</v>
      </c>
    </row>
    <row r="82" spans="8:9" ht="15.95" customHeight="1">
      <c r="H82">
        <v>1</v>
      </c>
      <c r="I82">
        <v>1</v>
      </c>
    </row>
    <row r="83" spans="8:9" ht="15.95" customHeight="1">
      <c r="H83">
        <v>1</v>
      </c>
      <c r="I83">
        <v>2</v>
      </c>
    </row>
    <row r="84" spans="8:9" ht="15.95" customHeight="1">
      <c r="H84">
        <v>1.0526315789473684</v>
      </c>
      <c r="I84">
        <v>3.0526315789473681</v>
      </c>
    </row>
    <row r="85" spans="8:9" ht="15.95" customHeight="1">
      <c r="H85">
        <v>1.5277777777777777</v>
      </c>
      <c r="I85">
        <v>4.5804093567251458</v>
      </c>
    </row>
    <row r="86" spans="8:9" ht="15.95" customHeight="1">
      <c r="H86">
        <v>2.4558404558404558</v>
      </c>
      <c r="I86">
        <v>7.0362498125656021</v>
      </c>
    </row>
    <row r="87" spans="8:9" ht="15.95" customHeight="1">
      <c r="H87">
        <v>4.8024691358024691</v>
      </c>
      <c r="I87">
        <v>11.838718948368072</v>
      </c>
    </row>
    <row r="88" spans="8:9" ht="15.95" customHeight="1">
      <c r="H88">
        <v>13.345287086027829</v>
      </c>
      <c r="I88">
        <v>25.1840060343959</v>
      </c>
    </row>
    <row r="89" spans="8:9" ht="15.95" customHeight="1">
      <c r="H89">
        <v>53.53223593964335</v>
      </c>
      <c r="I89">
        <v>78.716241974039249</v>
      </c>
    </row>
    <row r="90" spans="8:9" ht="15.95" customHeight="1">
      <c r="H90">
        <v>289.1719250114312</v>
      </c>
      <c r="I90">
        <v>367.88816698547043</v>
      </c>
    </row>
    <row r="91" spans="8:9" ht="15.95" customHeight="1">
      <c r="H91">
        <v>2325.7135091195446</v>
      </c>
      <c r="I91">
        <v>2693.601676105015</v>
      </c>
    </row>
    <row r="92" spans="8:9" ht="15.95" customHeight="1">
      <c r="H92">
        <v>33248.728395061727</v>
      </c>
      <c r="I92">
        <v>35942.33007116674</v>
      </c>
    </row>
    <row r="93" spans="8:9" ht="15.95" customHeight="1">
      <c r="H93">
        <v>1099670.1650663004</v>
      </c>
      <c r="I93">
        <v>1135612.495137467</v>
      </c>
    </row>
  </sheetData>
  <phoneticPr fontId="1" type="noConversion"/>
  <pageMargins left="0.7" right="0.7" top="0.75" bottom="0.75" header="0.3" footer="0.3"/>
  <pageSetup paperSize="9" orientation="portrait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D185"/>
  <sheetViews>
    <sheetView topLeftCell="A115" workbookViewId="0">
      <selection activeCell="J33" sqref="J33"/>
    </sheetView>
  </sheetViews>
  <sheetFormatPr defaultColWidth="12.625" defaultRowHeight="15.95" customHeight="1"/>
  <cols>
    <col min="1" max="8" width="12.625" style="126"/>
    <col min="9" max="20" width="12.625" style="139" customWidth="1"/>
    <col min="21" max="21" width="12.625" style="139"/>
    <col min="22" max="16384" width="12.625" style="126"/>
  </cols>
  <sheetData>
    <row r="1" spans="1:30" customFormat="1" ht="15.95" customHeight="1">
      <c r="A1" s="302" t="s">
        <v>461</v>
      </c>
      <c r="B1" s="302"/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</row>
    <row r="2" spans="1:30" ht="15.95" customHeight="1">
      <c r="A2" s="110" t="s">
        <v>252</v>
      </c>
      <c r="B2" s="296"/>
      <c r="C2" s="86">
        <f>宝石数值!F29</f>
        <v>9</v>
      </c>
      <c r="D2"/>
      <c r="E2" s="282"/>
      <c r="F2" s="98"/>
      <c r="G2" s="50"/>
      <c r="H2" s="50"/>
      <c r="V2" s="59"/>
      <c r="W2" s="59"/>
      <c r="X2" s="283"/>
      <c r="Y2" s="105"/>
      <c r="Z2" s="284"/>
      <c r="AA2" s="60"/>
    </row>
    <row r="3" spans="1:30" ht="15.95" customHeight="1">
      <c r="A3" s="110" t="s">
        <v>253</v>
      </c>
      <c r="B3" s="296"/>
      <c r="C3" s="86">
        <f>宝石数值!F30</f>
        <v>6</v>
      </c>
      <c r="E3" s="282"/>
      <c r="F3" s="98"/>
      <c r="G3" s="50"/>
      <c r="H3" s="50"/>
      <c r="J3" s="285"/>
      <c r="V3" s="59"/>
      <c r="W3" s="59"/>
      <c r="X3" s="98"/>
      <c r="Y3" s="105"/>
      <c r="Z3" s="50"/>
      <c r="AA3" s="60"/>
    </row>
    <row r="4" spans="1:30" ht="15.75" customHeight="1">
      <c r="A4" s="110" t="s">
        <v>458</v>
      </c>
      <c r="B4" s="296"/>
      <c r="C4" s="38">
        <f>宝石数值!F31</f>
        <v>0.5</v>
      </c>
      <c r="D4" s="282"/>
      <c r="E4" s="294"/>
      <c r="F4" s="98"/>
      <c r="G4" s="50"/>
      <c r="H4" s="50"/>
      <c r="J4" s="285"/>
      <c r="K4" s="285"/>
      <c r="V4" s="59"/>
      <c r="W4" s="59"/>
      <c r="X4" s="98"/>
      <c r="Y4" s="105"/>
      <c r="Z4" s="50"/>
      <c r="AA4" s="60"/>
    </row>
    <row r="5" spans="1:30" ht="15.75" customHeight="1">
      <c r="A5" s="252"/>
      <c r="B5" s="304"/>
      <c r="C5" s="242"/>
      <c r="D5" s="282"/>
      <c r="E5" s="294"/>
      <c r="F5" s="98"/>
      <c r="G5" s="50"/>
      <c r="H5" s="50"/>
      <c r="J5" s="285"/>
      <c r="K5" s="285"/>
      <c r="V5" s="59"/>
      <c r="W5" s="59"/>
      <c r="X5" s="98"/>
      <c r="Y5" s="105"/>
      <c r="Z5" s="50"/>
      <c r="AA5" s="60"/>
    </row>
    <row r="6" spans="1:30" ht="15.75" customHeight="1">
      <c r="A6" s="306" t="s">
        <v>866</v>
      </c>
      <c r="B6" s="43" t="s">
        <v>584</v>
      </c>
      <c r="C6" s="43" t="str">
        <f>C90</f>
        <v>对应等级阶段</v>
      </c>
      <c r="D6" s="43" t="s">
        <v>869</v>
      </c>
      <c r="E6" s="43" t="s">
        <v>583</v>
      </c>
      <c r="F6" s="242"/>
      <c r="G6" s="282"/>
      <c r="H6" s="294"/>
      <c r="I6" s="98"/>
      <c r="J6" s="50"/>
      <c r="K6" s="50"/>
      <c r="M6" s="285"/>
      <c r="N6" s="285"/>
      <c r="V6" s="139"/>
      <c r="W6" s="139"/>
      <c r="X6" s="139"/>
      <c r="Y6" s="59"/>
      <c r="Z6" s="59"/>
      <c r="AA6" s="98"/>
      <c r="AB6" s="105"/>
      <c r="AC6" s="50"/>
      <c r="AD6" s="60"/>
    </row>
    <row r="7" spans="1:30" ht="15.75" customHeight="1">
      <c r="A7" s="43" t="s">
        <v>577</v>
      </c>
      <c r="B7" s="86" t="str">
        <f t="shared" ref="B7:B12" si="0">A17</f>
        <v>一级</v>
      </c>
      <c r="C7" s="43" t="str">
        <f t="shared" ref="C7:C12" si="1">C91</f>
        <v>15-29</v>
      </c>
      <c r="D7" s="86">
        <f t="shared" ref="D7:D12" si="2">C$2*C$3*C$4/C$14</f>
        <v>270</v>
      </c>
      <c r="E7" s="86">
        <v>0</v>
      </c>
      <c r="F7" s="242"/>
      <c r="G7" s="282"/>
      <c r="H7" s="294"/>
      <c r="I7" s="98"/>
      <c r="J7" s="50"/>
      <c r="K7" s="50"/>
      <c r="M7" s="285"/>
      <c r="N7" s="285"/>
      <c r="V7" s="139"/>
      <c r="W7" s="139"/>
      <c r="X7" s="139"/>
      <c r="Y7" s="59"/>
      <c r="Z7" s="59"/>
      <c r="AA7" s="98"/>
      <c r="AB7" s="105"/>
      <c r="AC7" s="50"/>
      <c r="AD7" s="60"/>
    </row>
    <row r="8" spans="1:30" ht="15.95" customHeight="1">
      <c r="A8" s="43" t="s">
        <v>578</v>
      </c>
      <c r="B8" s="86" t="str">
        <f t="shared" si="0"/>
        <v>二级</v>
      </c>
      <c r="C8" s="43" t="str">
        <f t="shared" si="1"/>
        <v>30-44</v>
      </c>
      <c r="D8" s="86">
        <f t="shared" si="2"/>
        <v>270</v>
      </c>
      <c r="E8" s="86">
        <f>D7</f>
        <v>270</v>
      </c>
      <c r="F8" s="242"/>
      <c r="I8" s="126"/>
      <c r="J8" s="50"/>
      <c r="K8" s="50"/>
      <c r="M8" s="285"/>
      <c r="N8" s="285"/>
      <c r="V8" s="139"/>
      <c r="W8" s="139"/>
      <c r="X8" s="139"/>
      <c r="Y8" s="59"/>
      <c r="Z8" s="59"/>
      <c r="AA8" s="98"/>
      <c r="AB8" s="105"/>
      <c r="AC8" s="50"/>
      <c r="AD8" s="60"/>
    </row>
    <row r="9" spans="1:30" ht="15.95" customHeight="1">
      <c r="A9" s="43" t="s">
        <v>579</v>
      </c>
      <c r="B9" s="86" t="str">
        <f t="shared" si="0"/>
        <v>三级</v>
      </c>
      <c r="C9" s="43" t="str">
        <f t="shared" si="1"/>
        <v>45-59</v>
      </c>
      <c r="D9" s="86">
        <f t="shared" si="2"/>
        <v>270</v>
      </c>
      <c r="E9" s="86">
        <f>D8+E8</f>
        <v>540</v>
      </c>
      <c r="F9" s="242"/>
      <c r="I9" s="126"/>
      <c r="J9" s="50"/>
      <c r="K9" s="50"/>
      <c r="M9" s="285"/>
      <c r="N9" s="285"/>
      <c r="V9" s="139"/>
      <c r="W9" s="139"/>
      <c r="X9" s="139"/>
      <c r="Y9" s="59"/>
      <c r="Z9" s="59"/>
      <c r="AA9" s="98"/>
      <c r="AB9" s="105"/>
      <c r="AC9" s="50"/>
      <c r="AD9" s="60"/>
    </row>
    <row r="10" spans="1:30" ht="15.95" customHeight="1">
      <c r="A10" s="43" t="s">
        <v>580</v>
      </c>
      <c r="B10" s="86" t="str">
        <f t="shared" si="0"/>
        <v>四级</v>
      </c>
      <c r="C10" s="43" t="str">
        <f t="shared" si="1"/>
        <v>60-69</v>
      </c>
      <c r="D10" s="86">
        <f t="shared" si="2"/>
        <v>270</v>
      </c>
      <c r="E10" s="86">
        <f t="shared" ref="E10:E12" si="3">D9+E9</f>
        <v>810</v>
      </c>
      <c r="F10" s="281"/>
      <c r="G10" s="282"/>
      <c r="H10" s="282"/>
      <c r="I10" s="98"/>
      <c r="J10" s="50"/>
      <c r="K10" s="50"/>
      <c r="M10" s="285"/>
      <c r="N10" s="285"/>
      <c r="O10" s="285"/>
      <c r="P10" s="285"/>
      <c r="V10" s="139"/>
      <c r="W10" s="139"/>
      <c r="X10" s="139"/>
      <c r="Y10" s="59"/>
      <c r="Z10" s="59"/>
      <c r="AA10" s="98"/>
      <c r="AB10" s="105"/>
      <c r="AC10" s="50"/>
      <c r="AD10" s="60"/>
    </row>
    <row r="11" spans="1:30" ht="15.95" customHeight="1">
      <c r="A11" s="43" t="s">
        <v>581</v>
      </c>
      <c r="B11" s="86" t="str">
        <f t="shared" si="0"/>
        <v>五级</v>
      </c>
      <c r="C11" s="43" t="str">
        <f t="shared" si="1"/>
        <v>70-79</v>
      </c>
      <c r="D11" s="86">
        <f t="shared" si="2"/>
        <v>270</v>
      </c>
      <c r="E11" s="86">
        <f t="shared" si="3"/>
        <v>1080</v>
      </c>
      <c r="F11" s="281"/>
      <c r="G11" s="282"/>
      <c r="H11" s="282"/>
      <c r="I11" s="98"/>
      <c r="J11" s="50"/>
      <c r="K11" s="50"/>
      <c r="M11" s="285"/>
      <c r="N11" s="285"/>
      <c r="O11" s="285"/>
      <c r="P11" s="285"/>
      <c r="V11" s="139"/>
      <c r="W11" s="139"/>
      <c r="X11" s="139"/>
      <c r="Y11" s="59"/>
      <c r="Z11" s="59"/>
      <c r="AA11" s="98"/>
      <c r="AB11" s="105"/>
      <c r="AC11" s="50"/>
      <c r="AD11" s="60"/>
    </row>
    <row r="12" spans="1:30" ht="15.95" customHeight="1">
      <c r="A12" s="43" t="s">
        <v>582</v>
      </c>
      <c r="B12" s="86" t="str">
        <f t="shared" si="0"/>
        <v>六级</v>
      </c>
      <c r="C12" s="43" t="str">
        <f t="shared" si="1"/>
        <v>未设计</v>
      </c>
      <c r="D12" s="86">
        <f t="shared" si="2"/>
        <v>270</v>
      </c>
      <c r="E12" s="86">
        <f t="shared" si="3"/>
        <v>1350</v>
      </c>
      <c r="F12" s="281"/>
      <c r="G12" s="282"/>
      <c r="H12" s="282"/>
      <c r="I12" s="98"/>
      <c r="J12" s="50"/>
      <c r="K12" s="50"/>
      <c r="M12" s="285"/>
      <c r="N12" s="285"/>
      <c r="O12" s="285"/>
      <c r="P12" s="285"/>
      <c r="V12" s="139"/>
      <c r="W12" s="139"/>
      <c r="X12" s="139"/>
      <c r="Y12" s="59"/>
      <c r="Z12" s="59"/>
      <c r="AA12" s="98"/>
      <c r="AB12" s="105"/>
      <c r="AC12" s="50"/>
      <c r="AD12" s="60"/>
    </row>
    <row r="13" spans="1:30" ht="15.95" customHeight="1">
      <c r="A13" s="110" t="s">
        <v>902</v>
      </c>
      <c r="B13" s="296"/>
      <c r="C13" s="242">
        <f>E13/100</f>
        <v>0.5</v>
      </c>
      <c r="D13" s="282"/>
      <c r="E13" s="294">
        <v>50</v>
      </c>
      <c r="F13" s="282" t="s">
        <v>563</v>
      </c>
      <c r="G13" s="98"/>
      <c r="H13" s="50"/>
      <c r="I13" s="50"/>
      <c r="K13" s="285"/>
      <c r="L13" s="285"/>
      <c r="M13" s="285"/>
      <c r="N13" s="285"/>
      <c r="V13" s="139"/>
      <c r="W13" s="59"/>
      <c r="X13" s="59"/>
      <c r="Y13" s="98"/>
      <c r="Z13" s="105"/>
      <c r="AA13" s="50"/>
      <c r="AB13" s="60"/>
    </row>
    <row r="14" spans="1:30" ht="15.95" customHeight="1">
      <c r="A14" s="110" t="s">
        <v>585</v>
      </c>
      <c r="B14" s="296"/>
      <c r="C14" s="122">
        <f>E14/100</f>
        <v>0.1</v>
      </c>
      <c r="D14" s="282"/>
      <c r="E14" s="305">
        <v>10</v>
      </c>
      <c r="F14" s="282"/>
      <c r="G14" s="98"/>
      <c r="H14" s="50"/>
      <c r="I14" s="50"/>
      <c r="K14" s="285"/>
      <c r="L14" s="285"/>
      <c r="M14" s="285"/>
      <c r="N14" s="285"/>
      <c r="V14" s="139"/>
      <c r="W14" s="59"/>
      <c r="X14" s="59"/>
      <c r="Y14" s="98"/>
      <c r="Z14" s="105"/>
      <c r="AA14" s="50"/>
      <c r="AB14" s="60"/>
    </row>
    <row r="15" spans="1:30" ht="15.95" customHeight="1">
      <c r="A15" s="59"/>
      <c r="B15" s="282"/>
      <c r="F15" s="98"/>
      <c r="G15" s="50"/>
      <c r="H15" s="50"/>
      <c r="J15" s="285"/>
      <c r="K15" s="285"/>
      <c r="L15" s="285"/>
      <c r="M15" s="285"/>
      <c r="N15" s="285"/>
    </row>
    <row r="16" spans="1:30" ht="15.95" customHeight="1">
      <c r="A16" s="293" t="s">
        <v>540</v>
      </c>
      <c r="B16" s="247" t="s">
        <v>559</v>
      </c>
      <c r="C16" s="293" t="s">
        <v>462</v>
      </c>
      <c r="D16" s="293" t="s">
        <v>561</v>
      </c>
      <c r="E16" s="293" t="s">
        <v>542</v>
      </c>
      <c r="F16" s="84" t="s">
        <v>541</v>
      </c>
      <c r="G16" s="82" t="s">
        <v>562</v>
      </c>
      <c r="H16" s="82" t="str">
        <f>强化成功率!AB1</f>
        <v>水晶等级</v>
      </c>
      <c r="J16" s="50"/>
      <c r="N16" s="285"/>
      <c r="O16" s="285"/>
      <c r="P16" s="285"/>
      <c r="Q16" s="285"/>
      <c r="V16" s="139"/>
      <c r="W16" s="139"/>
      <c r="X16" s="59"/>
      <c r="Y16" s="286"/>
      <c r="AA16" s="287"/>
      <c r="AC16" s="288"/>
      <c r="AD16" s="288"/>
    </row>
    <row r="17" spans="1:30" ht="15.95" customHeight="1">
      <c r="A17" s="200" t="s">
        <v>487</v>
      </c>
      <c r="B17" s="82" t="s">
        <v>372</v>
      </c>
      <c r="C17" s="293" t="s">
        <v>463</v>
      </c>
      <c r="D17" s="293" t="str">
        <f>C17</f>
        <v>15级装备</v>
      </c>
      <c r="E17" s="200">
        <f>强化成功率!Y2</f>
        <v>2100</v>
      </c>
      <c r="F17" s="295">
        <f>C$2*C$3*C$4*G17/E17/C$13</f>
        <v>2.5714285714285714E-2</v>
      </c>
      <c r="G17" s="78">
        <v>1</v>
      </c>
      <c r="H17" s="82"/>
      <c r="J17" s="50"/>
      <c r="N17" s="285"/>
      <c r="O17" s="285"/>
      <c r="P17" s="285"/>
      <c r="Q17" s="285"/>
      <c r="R17" s="285"/>
      <c r="V17" s="139"/>
      <c r="W17" s="139"/>
      <c r="X17" s="59"/>
      <c r="Y17" s="280"/>
      <c r="AC17" s="139"/>
      <c r="AD17" s="139"/>
    </row>
    <row r="18" spans="1:30" ht="15.95" customHeight="1">
      <c r="A18" s="200" t="s">
        <v>488</v>
      </c>
      <c r="B18" s="82" t="s">
        <v>717</v>
      </c>
      <c r="C18" s="293" t="s">
        <v>464</v>
      </c>
      <c r="D18" s="293" t="str">
        <f t="shared" ref="D18:D23" si="4">C17</f>
        <v>15级装备</v>
      </c>
      <c r="E18" s="200">
        <f>强化成功率!Y3</f>
        <v>6975</v>
      </c>
      <c r="F18" s="295">
        <f t="shared" ref="F18:F21" si="5">C$2*C$3*C$4*G18/E18/C$13</f>
        <v>1.5483870967741935E-2</v>
      </c>
      <c r="G18" s="78">
        <v>2</v>
      </c>
      <c r="H18" s="82"/>
      <c r="J18" s="50"/>
      <c r="N18" s="285"/>
      <c r="O18" s="285"/>
      <c r="P18" s="285"/>
      <c r="Q18" s="285"/>
      <c r="R18" s="285"/>
      <c r="S18" s="285"/>
      <c r="V18" s="139"/>
      <c r="W18" s="139"/>
      <c r="AC18" s="139"/>
      <c r="AD18" s="139"/>
    </row>
    <row r="19" spans="1:30" ht="15.95" customHeight="1">
      <c r="A19" s="200" t="s">
        <v>489</v>
      </c>
      <c r="B19" s="82" t="s">
        <v>718</v>
      </c>
      <c r="C19" s="293" t="s">
        <v>465</v>
      </c>
      <c r="D19" s="293" t="str">
        <f t="shared" si="4"/>
        <v>30级装备</v>
      </c>
      <c r="E19" s="200">
        <f>强化成功率!Y4</f>
        <v>14175</v>
      </c>
      <c r="F19" s="295">
        <f t="shared" si="5"/>
        <v>1.5238095238095238E-2</v>
      </c>
      <c r="G19" s="78">
        <v>4</v>
      </c>
      <c r="H19" s="82"/>
      <c r="J19" s="50"/>
      <c r="N19" s="285"/>
      <c r="O19" s="285"/>
      <c r="P19" s="285"/>
      <c r="Q19" s="285"/>
      <c r="R19" s="285"/>
      <c r="S19" s="285"/>
      <c r="T19" s="285"/>
      <c r="V19" s="139"/>
      <c r="W19" s="139"/>
      <c r="Z19" s="289"/>
      <c r="AC19" s="139"/>
      <c r="AD19" s="139"/>
    </row>
    <row r="20" spans="1:30" ht="15.95" customHeight="1">
      <c r="A20" s="200" t="s">
        <v>490</v>
      </c>
      <c r="B20" s="82" t="s">
        <v>719</v>
      </c>
      <c r="C20" s="293" t="s">
        <v>466</v>
      </c>
      <c r="D20" s="293" t="str">
        <f t="shared" si="4"/>
        <v>45级装备</v>
      </c>
      <c r="E20" s="200">
        <f>强化成功率!Y5</f>
        <v>11875</v>
      </c>
      <c r="F20" s="295">
        <f t="shared" si="5"/>
        <v>3.6378947368421052E-2</v>
      </c>
      <c r="G20" s="78">
        <v>8</v>
      </c>
      <c r="H20" s="82"/>
      <c r="J20" s="50"/>
      <c r="N20" s="285"/>
      <c r="O20" s="285"/>
      <c r="P20" s="285"/>
      <c r="Q20" s="285"/>
      <c r="R20" s="285"/>
      <c r="S20" s="285"/>
      <c r="T20" s="285"/>
      <c r="U20" s="285"/>
      <c r="V20" s="139"/>
      <c r="W20" s="139"/>
      <c r="Z20" s="289"/>
      <c r="AC20" s="139"/>
      <c r="AD20" s="139"/>
    </row>
    <row r="21" spans="1:30" ht="15.95" customHeight="1">
      <c r="A21" s="200" t="s">
        <v>491</v>
      </c>
      <c r="B21" s="82" t="s">
        <v>720</v>
      </c>
      <c r="C21" s="293" t="s">
        <v>467</v>
      </c>
      <c r="D21" s="293" t="str">
        <f t="shared" si="4"/>
        <v>60级装备</v>
      </c>
      <c r="E21" s="200">
        <f>强化成功率!Y6</f>
        <v>17200</v>
      </c>
      <c r="F21" s="295">
        <f t="shared" si="5"/>
        <v>5.0232558139534887E-2</v>
      </c>
      <c r="G21" s="78">
        <v>16</v>
      </c>
      <c r="H21" s="82"/>
      <c r="J21" s="50"/>
      <c r="N21" s="285"/>
      <c r="O21" s="285"/>
      <c r="P21" s="285"/>
      <c r="Q21" s="285"/>
      <c r="R21" s="285"/>
      <c r="S21" s="285"/>
      <c r="T21" s="285"/>
      <c r="U21" s="285"/>
      <c r="V21" s="285"/>
      <c r="W21" s="139"/>
      <c r="Z21" s="289"/>
      <c r="AC21" s="139"/>
      <c r="AD21" s="139"/>
    </row>
    <row r="22" spans="1:30" ht="15.95" customHeight="1">
      <c r="A22" s="200" t="s">
        <v>523</v>
      </c>
      <c r="B22" s="82" t="s">
        <v>721</v>
      </c>
      <c r="C22" s="293" t="s">
        <v>445</v>
      </c>
      <c r="D22" s="293" t="str">
        <f t="shared" si="4"/>
        <v>70级装备</v>
      </c>
      <c r="E22" s="200" t="s">
        <v>560</v>
      </c>
      <c r="F22" s="295" t="str">
        <f>E22</f>
        <v>未设计</v>
      </c>
      <c r="G22" s="78">
        <v>32</v>
      </c>
      <c r="H22" s="82"/>
      <c r="J22" s="50"/>
      <c r="N22" s="285"/>
      <c r="O22" s="285"/>
      <c r="P22" s="285"/>
      <c r="Q22" s="285"/>
      <c r="R22" s="285"/>
      <c r="S22" s="285"/>
      <c r="T22" s="285"/>
      <c r="U22" s="285"/>
      <c r="V22" s="285"/>
      <c r="W22" s="139"/>
      <c r="Z22" s="289"/>
      <c r="AC22" s="139"/>
      <c r="AD22" s="139"/>
    </row>
    <row r="23" spans="1:30" ht="15.95" customHeight="1">
      <c r="A23" s="200" t="s">
        <v>589</v>
      </c>
      <c r="B23" s="82" t="s">
        <v>722</v>
      </c>
      <c r="C23" s="293" t="s">
        <v>590</v>
      </c>
      <c r="D23" s="293" t="str">
        <f t="shared" si="4"/>
        <v>80级装备</v>
      </c>
      <c r="E23" s="200" t="s">
        <v>560</v>
      </c>
      <c r="F23" s="295" t="str">
        <f>E23</f>
        <v>未设计</v>
      </c>
      <c r="G23" s="78">
        <v>64</v>
      </c>
      <c r="H23" s="82"/>
      <c r="J23" s="50"/>
      <c r="N23" s="285"/>
      <c r="O23" s="285"/>
      <c r="P23" s="285"/>
      <c r="Q23" s="285"/>
      <c r="R23" s="285"/>
      <c r="S23" s="285"/>
      <c r="T23" s="285"/>
      <c r="U23" s="285"/>
      <c r="V23" s="285"/>
      <c r="W23" s="139"/>
      <c r="Z23" s="289"/>
      <c r="AC23" s="139"/>
      <c r="AD23" s="139"/>
    </row>
    <row r="24" spans="1:30" ht="15.95" customHeight="1">
      <c r="A24" s="300"/>
      <c r="K24" s="285"/>
      <c r="L24" s="285"/>
      <c r="M24" s="285"/>
      <c r="N24" s="285"/>
      <c r="O24" s="285"/>
      <c r="P24" s="285"/>
      <c r="Q24" s="285"/>
      <c r="R24" s="285"/>
      <c r="S24" s="285"/>
      <c r="T24" s="285"/>
      <c r="U24" s="285"/>
      <c r="V24" s="139"/>
      <c r="Y24" s="289"/>
      <c r="AB24" s="139"/>
      <c r="AC24" s="139"/>
    </row>
    <row r="25" spans="1:30" ht="15.95" customHeight="1">
      <c r="A25" s="80" t="s">
        <v>867</v>
      </c>
      <c r="B25" s="106" t="s">
        <v>212</v>
      </c>
      <c r="C25" s="106" t="s">
        <v>215</v>
      </c>
      <c r="D25" s="9" t="s">
        <v>216</v>
      </c>
      <c r="E25" s="106" t="s">
        <v>217</v>
      </c>
      <c r="F25" s="106" t="s">
        <v>218</v>
      </c>
      <c r="G25" s="31" t="s">
        <v>220</v>
      </c>
      <c r="H25" s="31" t="s">
        <v>219</v>
      </c>
      <c r="I25" s="31" t="s">
        <v>211</v>
      </c>
      <c r="K25" s="285"/>
      <c r="L25" s="285"/>
      <c r="M25" s="285"/>
      <c r="N25" s="285"/>
      <c r="O25" s="285"/>
      <c r="P25" s="285"/>
      <c r="Q25" s="285"/>
      <c r="R25" s="285"/>
      <c r="S25" s="285"/>
      <c r="T25" s="285"/>
      <c r="U25" s="285"/>
      <c r="V25" s="139"/>
      <c r="Y25" s="289"/>
      <c r="AB25" s="139"/>
      <c r="AC25" s="139"/>
    </row>
    <row r="26" spans="1:30" ht="15.95" customHeight="1">
      <c r="A26" s="80"/>
      <c r="B26" s="293" t="s">
        <v>524</v>
      </c>
      <c r="C26" s="200" t="s">
        <v>525</v>
      </c>
      <c r="D26" s="200" t="s">
        <v>526</v>
      </c>
      <c r="E26" s="200" t="s">
        <v>527</v>
      </c>
      <c r="F26" s="82" t="s">
        <v>528</v>
      </c>
      <c r="G26" s="295" t="s">
        <v>537</v>
      </c>
      <c r="H26" s="86" t="s">
        <v>534</v>
      </c>
      <c r="I26" s="86" t="s">
        <v>535</v>
      </c>
      <c r="K26" s="285"/>
      <c r="L26" s="285"/>
      <c r="M26" s="285"/>
      <c r="N26" s="285"/>
      <c r="O26" s="285"/>
      <c r="P26" s="285"/>
      <c r="Q26" s="285"/>
      <c r="R26" s="285"/>
      <c r="S26" s="285"/>
      <c r="T26" s="285"/>
      <c r="U26" s="285"/>
      <c r="V26" s="139"/>
      <c r="Y26" s="289"/>
      <c r="AB26" s="139"/>
      <c r="AC26" s="139"/>
    </row>
    <row r="27" spans="1:30" ht="15.95" customHeight="1">
      <c r="A27" s="82" t="s">
        <v>529</v>
      </c>
      <c r="B27" s="298">
        <f>G17</f>
        <v>1</v>
      </c>
      <c r="C27" s="301"/>
      <c r="D27" s="301"/>
      <c r="E27" s="301"/>
      <c r="F27" s="301"/>
      <c r="G27" s="301"/>
      <c r="H27" s="301"/>
      <c r="I27" s="301"/>
      <c r="K27" s="285"/>
      <c r="L27" s="285"/>
      <c r="M27" s="285"/>
      <c r="N27" s="285"/>
      <c r="O27" s="285"/>
      <c r="P27" s="285"/>
      <c r="Q27" s="285"/>
      <c r="R27" s="285"/>
      <c r="S27" s="285"/>
      <c r="T27" s="285"/>
      <c r="U27" s="285"/>
      <c r="V27" s="139"/>
      <c r="Y27" s="289"/>
      <c r="AB27" s="139"/>
      <c r="AC27" s="139"/>
    </row>
    <row r="28" spans="1:30" ht="15.95" customHeight="1">
      <c r="A28" s="82" t="s">
        <v>530</v>
      </c>
      <c r="B28" s="301"/>
      <c r="C28" s="298">
        <f>B27</f>
        <v>1</v>
      </c>
      <c r="D28" s="301"/>
      <c r="E28" s="207"/>
      <c r="F28" s="207"/>
      <c r="G28" s="207"/>
      <c r="H28" s="207"/>
      <c r="I28" s="207"/>
      <c r="M28" s="285"/>
      <c r="N28" s="285"/>
      <c r="O28" s="285"/>
      <c r="P28" s="285"/>
      <c r="Q28" s="285"/>
      <c r="R28" s="285"/>
      <c r="S28" s="285"/>
      <c r="T28" s="285"/>
      <c r="U28" s="285"/>
      <c r="V28" s="139"/>
      <c r="Y28" s="289"/>
      <c r="AB28" s="139"/>
      <c r="AC28" s="139"/>
    </row>
    <row r="29" spans="1:30" ht="15.95" customHeight="1">
      <c r="A29" s="82" t="s">
        <v>531</v>
      </c>
      <c r="B29" s="301"/>
      <c r="C29" s="301"/>
      <c r="D29" s="298">
        <f>B27</f>
        <v>1</v>
      </c>
      <c r="E29" s="207"/>
      <c r="F29" s="207"/>
      <c r="G29" s="207"/>
      <c r="H29" s="207"/>
      <c r="I29" s="207"/>
      <c r="M29" s="285"/>
      <c r="N29" s="285"/>
      <c r="O29" s="285"/>
      <c r="P29" s="285"/>
      <c r="Q29" s="285"/>
      <c r="R29" s="285"/>
      <c r="S29" s="285"/>
      <c r="T29" s="285"/>
      <c r="U29" s="285"/>
      <c r="V29" s="139"/>
      <c r="Y29" s="289"/>
      <c r="AB29" s="139"/>
      <c r="AC29" s="139"/>
    </row>
    <row r="30" spans="1:30" ht="15.95" customHeight="1">
      <c r="A30" s="82" t="s">
        <v>532</v>
      </c>
      <c r="B30" s="301"/>
      <c r="C30" s="301"/>
      <c r="D30" s="301"/>
      <c r="E30" s="298">
        <f>D29</f>
        <v>1</v>
      </c>
      <c r="F30" s="301"/>
      <c r="G30" s="301"/>
      <c r="H30" s="301"/>
      <c r="I30" s="301"/>
      <c r="K30" s="285"/>
      <c r="L30" s="285"/>
      <c r="M30" s="285"/>
      <c r="N30" s="285"/>
      <c r="O30" s="285"/>
      <c r="P30" s="285"/>
      <c r="Q30" s="285"/>
      <c r="R30" s="285"/>
      <c r="S30" s="285"/>
      <c r="T30" s="285"/>
      <c r="U30" s="285"/>
      <c r="V30" s="139"/>
      <c r="Y30" s="289"/>
      <c r="AB30" s="139"/>
      <c r="AC30" s="139"/>
    </row>
    <row r="31" spans="1:30" ht="15.95" customHeight="1">
      <c r="A31" s="82" t="s">
        <v>533</v>
      </c>
      <c r="B31" s="301"/>
      <c r="C31" s="301"/>
      <c r="D31" s="301"/>
      <c r="E31" s="301"/>
      <c r="F31" s="298">
        <f>E30</f>
        <v>1</v>
      </c>
      <c r="G31" s="301"/>
      <c r="H31" s="301"/>
      <c r="I31" s="301"/>
      <c r="K31" s="285"/>
      <c r="L31" s="285"/>
      <c r="M31" s="285"/>
      <c r="N31" s="285"/>
      <c r="O31" s="285"/>
      <c r="P31" s="285"/>
      <c r="Q31" s="285"/>
      <c r="R31" s="285"/>
      <c r="S31" s="285"/>
      <c r="T31" s="285"/>
      <c r="U31" s="285"/>
      <c r="V31" s="139"/>
      <c r="Y31" s="289"/>
      <c r="AB31" s="139"/>
      <c r="AC31" s="139"/>
    </row>
    <row r="32" spans="1:30" ht="15.95" customHeight="1">
      <c r="A32" s="82" t="s">
        <v>536</v>
      </c>
      <c r="B32" s="301"/>
      <c r="C32" s="301"/>
      <c r="D32" s="301"/>
      <c r="E32" s="301"/>
      <c r="F32" s="301"/>
      <c r="G32" s="298">
        <f>F31</f>
        <v>1</v>
      </c>
      <c r="H32" s="301"/>
      <c r="I32" s="301"/>
      <c r="K32" s="285"/>
      <c r="L32" s="285"/>
      <c r="M32" s="285"/>
      <c r="N32" s="285"/>
      <c r="O32" s="285"/>
      <c r="P32" s="285"/>
      <c r="Q32" s="285"/>
      <c r="R32" s="285"/>
      <c r="S32" s="285"/>
      <c r="T32" s="285"/>
      <c r="U32" s="285"/>
      <c r="V32" s="139"/>
      <c r="Y32" s="289"/>
      <c r="AB32" s="139"/>
      <c r="AC32" s="139"/>
    </row>
    <row r="33" spans="1:29" ht="15.95" customHeight="1">
      <c r="A33" s="82" t="s">
        <v>538</v>
      </c>
      <c r="B33" s="301"/>
      <c r="C33" s="301"/>
      <c r="D33" s="301"/>
      <c r="E33" s="301"/>
      <c r="F33" s="301"/>
      <c r="G33" s="301"/>
      <c r="H33" s="298">
        <f>G32</f>
        <v>1</v>
      </c>
      <c r="I33" s="301"/>
      <c r="K33" s="285"/>
      <c r="L33" s="285"/>
      <c r="M33" s="285"/>
      <c r="N33" s="285"/>
      <c r="O33" s="285"/>
      <c r="P33" s="285"/>
      <c r="Q33" s="285"/>
      <c r="R33" s="285"/>
      <c r="S33" s="285"/>
      <c r="T33" s="285"/>
      <c r="U33" s="285"/>
      <c r="V33" s="139"/>
      <c r="Y33" s="289"/>
      <c r="AB33" s="139"/>
      <c r="AC33" s="139"/>
    </row>
    <row r="34" spans="1:29" ht="15.95" customHeight="1">
      <c r="A34" s="82" t="s">
        <v>539</v>
      </c>
      <c r="B34" s="301"/>
      <c r="C34" s="301"/>
      <c r="D34" s="301"/>
      <c r="E34" s="301"/>
      <c r="F34" s="301"/>
      <c r="G34" s="301"/>
      <c r="H34" s="301"/>
      <c r="I34" s="298">
        <f>H33</f>
        <v>1</v>
      </c>
      <c r="K34" s="285"/>
      <c r="L34" s="285"/>
      <c r="M34" s="285"/>
      <c r="N34" s="285"/>
      <c r="O34" s="285"/>
      <c r="P34" s="285"/>
      <c r="Q34" s="285"/>
      <c r="R34" s="285"/>
      <c r="S34" s="285"/>
      <c r="T34" s="285"/>
      <c r="U34" s="285"/>
      <c r="V34" s="139"/>
      <c r="Y34" s="289"/>
      <c r="AB34" s="139"/>
      <c r="AC34" s="139"/>
    </row>
    <row r="35" spans="1:29" ht="15.95" customHeight="1">
      <c r="A35" s="82" t="str">
        <f t="shared" ref="A35:A42" si="6">CONCATENATE("二级",RIGHT(A27,LEN(A27)-2))</f>
        <v>二级红宝石</v>
      </c>
      <c r="B35" s="298">
        <f>G18</f>
        <v>2</v>
      </c>
      <c r="C35" s="301"/>
      <c r="D35" s="301"/>
      <c r="E35" s="301"/>
      <c r="F35" s="301"/>
      <c r="G35" s="301"/>
      <c r="H35" s="301"/>
      <c r="I35" s="301"/>
      <c r="K35" s="285"/>
      <c r="L35" s="285"/>
      <c r="M35" s="285"/>
      <c r="N35" s="285"/>
      <c r="O35" s="285"/>
      <c r="P35" s="285"/>
      <c r="Q35" s="285"/>
      <c r="R35" s="285"/>
      <c r="S35" s="285"/>
      <c r="T35" s="285"/>
      <c r="U35" s="285"/>
      <c r="V35" s="139"/>
      <c r="Y35" s="289"/>
      <c r="AB35" s="139"/>
      <c r="AC35" s="139"/>
    </row>
    <row r="36" spans="1:29" ht="15.95" customHeight="1">
      <c r="A36" s="82" t="str">
        <f t="shared" si="6"/>
        <v>二级蓝宝石</v>
      </c>
      <c r="B36" s="301"/>
      <c r="C36" s="298">
        <f>B35</f>
        <v>2</v>
      </c>
      <c r="D36" s="301"/>
      <c r="E36" s="207"/>
      <c r="F36" s="207"/>
      <c r="G36" s="207"/>
      <c r="H36" s="207"/>
      <c r="I36" s="207"/>
      <c r="K36" s="285"/>
      <c r="L36" s="285"/>
      <c r="M36" s="285"/>
      <c r="N36" s="285"/>
      <c r="O36" s="285"/>
      <c r="P36" s="285"/>
      <c r="Q36" s="285"/>
      <c r="R36" s="285"/>
      <c r="S36" s="285"/>
      <c r="T36" s="285"/>
      <c r="U36" s="285"/>
      <c r="V36" s="139"/>
      <c r="Y36" s="289"/>
      <c r="AB36" s="139"/>
      <c r="AC36" s="139"/>
    </row>
    <row r="37" spans="1:29" ht="15.95" customHeight="1">
      <c r="A37" s="82" t="str">
        <f t="shared" si="6"/>
        <v>二级黄宝石</v>
      </c>
      <c r="B37" s="301"/>
      <c r="C37" s="301"/>
      <c r="D37" s="298">
        <f>B35</f>
        <v>2</v>
      </c>
      <c r="E37" s="207"/>
      <c r="F37" s="207"/>
      <c r="G37" s="207"/>
      <c r="H37" s="207"/>
      <c r="I37" s="207"/>
      <c r="K37" s="285"/>
      <c r="L37" s="285"/>
      <c r="M37" s="285"/>
      <c r="N37" s="285"/>
      <c r="O37" s="285"/>
      <c r="P37" s="285"/>
      <c r="Q37" s="285"/>
      <c r="R37" s="285"/>
      <c r="S37" s="285"/>
      <c r="T37" s="285"/>
      <c r="U37" s="285"/>
      <c r="V37" s="139"/>
      <c r="Y37" s="289"/>
      <c r="AB37" s="139"/>
      <c r="AC37" s="139"/>
    </row>
    <row r="38" spans="1:29" ht="15.95" customHeight="1">
      <c r="A38" s="82" t="str">
        <f t="shared" si="6"/>
        <v>二级绿宝石</v>
      </c>
      <c r="B38" s="301"/>
      <c r="C38" s="301"/>
      <c r="D38" s="301"/>
      <c r="E38" s="298">
        <f>D37</f>
        <v>2</v>
      </c>
      <c r="F38" s="301"/>
      <c r="G38" s="301"/>
      <c r="H38" s="301"/>
      <c r="I38" s="301"/>
      <c r="K38" s="285"/>
      <c r="L38" s="285"/>
      <c r="M38" s="285"/>
      <c r="N38" s="285"/>
      <c r="O38" s="285"/>
      <c r="P38" s="285"/>
      <c r="Q38" s="285"/>
      <c r="R38" s="285"/>
      <c r="S38" s="285"/>
      <c r="T38" s="285"/>
      <c r="U38" s="285"/>
      <c r="V38" s="139"/>
      <c r="Y38" s="289"/>
      <c r="AB38" s="139"/>
      <c r="AC38" s="139"/>
    </row>
    <row r="39" spans="1:29" ht="15.95" customHeight="1">
      <c r="A39" s="82" t="str">
        <f t="shared" si="6"/>
        <v>二级紫宝石</v>
      </c>
      <c r="B39" s="301"/>
      <c r="C39" s="301"/>
      <c r="D39" s="301"/>
      <c r="E39" s="301"/>
      <c r="F39" s="298">
        <f>E38</f>
        <v>2</v>
      </c>
      <c r="G39" s="301"/>
      <c r="H39" s="301"/>
      <c r="I39" s="301"/>
      <c r="K39" s="285"/>
      <c r="L39" s="285"/>
      <c r="M39" s="285"/>
      <c r="N39" s="285"/>
      <c r="O39" s="285"/>
      <c r="P39" s="285"/>
      <c r="Q39" s="285"/>
      <c r="R39" s="285"/>
      <c r="S39" s="285"/>
      <c r="T39" s="285"/>
      <c r="U39" s="285"/>
      <c r="V39" s="139"/>
      <c r="Y39" s="289"/>
      <c r="AB39" s="139"/>
      <c r="AC39" s="139"/>
    </row>
    <row r="40" spans="1:29" ht="15.95" customHeight="1">
      <c r="A40" s="82" t="str">
        <f t="shared" si="6"/>
        <v>二级祖母绿</v>
      </c>
      <c r="B40" s="301"/>
      <c r="C40" s="301"/>
      <c r="D40" s="301"/>
      <c r="E40" s="301"/>
      <c r="F40" s="301"/>
      <c r="G40" s="298">
        <f>F39</f>
        <v>2</v>
      </c>
      <c r="H40" s="301"/>
      <c r="I40" s="301"/>
      <c r="K40" s="285"/>
      <c r="L40" s="285"/>
      <c r="M40" s="285"/>
      <c r="N40" s="285"/>
      <c r="O40" s="285"/>
      <c r="P40" s="285"/>
      <c r="Q40" s="285"/>
      <c r="R40" s="285"/>
      <c r="S40" s="285"/>
      <c r="T40" s="285"/>
      <c r="U40" s="285"/>
      <c r="V40" s="139"/>
      <c r="Y40" s="289"/>
      <c r="AB40" s="139"/>
      <c r="AC40" s="139"/>
    </row>
    <row r="41" spans="1:29" ht="15.95" customHeight="1">
      <c r="A41" s="82" t="str">
        <f t="shared" si="6"/>
        <v>二级猫眼石</v>
      </c>
      <c r="B41" s="301"/>
      <c r="C41" s="301"/>
      <c r="D41" s="301"/>
      <c r="E41" s="301"/>
      <c r="F41" s="301"/>
      <c r="G41" s="301"/>
      <c r="H41" s="298">
        <f>G40</f>
        <v>2</v>
      </c>
      <c r="I41" s="301"/>
      <c r="K41" s="285"/>
      <c r="L41" s="285"/>
      <c r="M41" s="285"/>
      <c r="N41" s="285"/>
      <c r="O41" s="285"/>
      <c r="P41" s="285"/>
      <c r="Q41" s="285"/>
      <c r="R41" s="285"/>
      <c r="S41" s="285"/>
      <c r="T41" s="285"/>
      <c r="U41" s="285"/>
      <c r="V41" s="139"/>
      <c r="Y41" s="289"/>
      <c r="AB41" s="139"/>
      <c r="AC41" s="139"/>
    </row>
    <row r="42" spans="1:29" ht="15.95" customHeight="1">
      <c r="A42" s="82" t="str">
        <f t="shared" si="6"/>
        <v>二级玛瑙</v>
      </c>
      <c r="B42" s="301"/>
      <c r="C42" s="301"/>
      <c r="D42" s="301"/>
      <c r="E42" s="301"/>
      <c r="F42" s="301"/>
      <c r="G42" s="301"/>
      <c r="H42" s="301"/>
      <c r="I42" s="298">
        <f>H41</f>
        <v>2</v>
      </c>
      <c r="K42" s="285"/>
      <c r="L42" s="285"/>
      <c r="M42" s="285"/>
      <c r="N42" s="285"/>
      <c r="O42" s="285"/>
      <c r="P42" s="285"/>
      <c r="Q42" s="285"/>
      <c r="R42" s="285"/>
      <c r="S42" s="285"/>
      <c r="T42" s="285"/>
      <c r="U42" s="285"/>
      <c r="V42" s="139"/>
      <c r="Y42" s="289"/>
      <c r="AB42" s="139"/>
      <c r="AC42" s="139"/>
    </row>
    <row r="43" spans="1:29" ht="15.95" customHeight="1">
      <c r="A43" s="82" t="str">
        <f>CONCATENATE("三级",RIGHT(A35,LEN(A35)-2))</f>
        <v>三级红宝石</v>
      </c>
      <c r="B43" s="298">
        <f>G19</f>
        <v>4</v>
      </c>
      <c r="C43" s="301"/>
      <c r="D43" s="301"/>
      <c r="E43" s="301"/>
      <c r="F43" s="301"/>
      <c r="G43" s="301"/>
      <c r="H43" s="301"/>
      <c r="I43" s="301"/>
      <c r="K43" s="285"/>
      <c r="L43" s="285"/>
      <c r="M43" s="285"/>
      <c r="N43" s="285"/>
      <c r="O43" s="285"/>
      <c r="P43" s="285"/>
      <c r="Q43" s="285"/>
      <c r="R43" s="285"/>
      <c r="S43" s="285"/>
      <c r="T43" s="285"/>
      <c r="U43" s="285"/>
      <c r="V43" s="139"/>
      <c r="Y43" s="289"/>
      <c r="AB43" s="139"/>
      <c r="AC43" s="139"/>
    </row>
    <row r="44" spans="1:29" ht="15.95" customHeight="1">
      <c r="A44" s="82" t="str">
        <f t="shared" ref="A44:A50" si="7">CONCATENATE("三级",RIGHT(A36,LEN(A36)-2))</f>
        <v>三级蓝宝石</v>
      </c>
      <c r="B44" s="301"/>
      <c r="C44" s="298">
        <f>B43</f>
        <v>4</v>
      </c>
      <c r="D44" s="301"/>
      <c r="E44" s="207"/>
      <c r="F44" s="207"/>
      <c r="G44" s="207"/>
      <c r="H44" s="207"/>
      <c r="I44" s="207"/>
      <c r="K44" s="285"/>
      <c r="L44" s="285"/>
      <c r="M44" s="285"/>
      <c r="N44" s="285"/>
      <c r="O44" s="285"/>
      <c r="P44" s="285"/>
      <c r="Q44" s="285"/>
      <c r="R44" s="285"/>
      <c r="S44" s="285"/>
      <c r="T44" s="285"/>
      <c r="U44" s="285"/>
      <c r="V44" s="139"/>
      <c r="Y44" s="289"/>
      <c r="AB44" s="139"/>
      <c r="AC44" s="139"/>
    </row>
    <row r="45" spans="1:29" ht="15.95" customHeight="1">
      <c r="A45" s="82" t="str">
        <f t="shared" si="7"/>
        <v>三级黄宝石</v>
      </c>
      <c r="B45" s="301"/>
      <c r="C45" s="301"/>
      <c r="D45" s="298">
        <f>B43</f>
        <v>4</v>
      </c>
      <c r="E45" s="207"/>
      <c r="F45" s="207"/>
      <c r="G45" s="207"/>
      <c r="H45" s="207"/>
      <c r="I45" s="207"/>
      <c r="K45" s="285"/>
      <c r="L45" s="285"/>
      <c r="M45" s="285"/>
      <c r="N45" s="285"/>
      <c r="O45" s="285"/>
      <c r="P45" s="285"/>
      <c r="Q45" s="285"/>
      <c r="R45" s="285"/>
      <c r="S45" s="285"/>
      <c r="T45" s="285"/>
      <c r="U45" s="285"/>
      <c r="V45" s="139"/>
      <c r="Y45" s="289"/>
      <c r="AB45" s="139"/>
      <c r="AC45" s="139"/>
    </row>
    <row r="46" spans="1:29" ht="15.95" customHeight="1">
      <c r="A46" s="82" t="str">
        <f t="shared" si="7"/>
        <v>三级绿宝石</v>
      </c>
      <c r="B46" s="301"/>
      <c r="C46" s="301"/>
      <c r="D46" s="301"/>
      <c r="E46" s="298">
        <f>D45</f>
        <v>4</v>
      </c>
      <c r="F46" s="301"/>
      <c r="G46" s="301"/>
      <c r="H46" s="301"/>
      <c r="I46" s="301"/>
      <c r="K46" s="285"/>
      <c r="L46" s="285"/>
      <c r="M46" s="285"/>
      <c r="N46" s="285"/>
      <c r="O46" s="285"/>
      <c r="P46" s="285"/>
      <c r="Q46" s="285"/>
      <c r="R46" s="285"/>
      <c r="S46" s="285"/>
      <c r="T46" s="285"/>
      <c r="U46" s="285"/>
      <c r="V46" s="139"/>
      <c r="Y46" s="289"/>
      <c r="AB46" s="139"/>
      <c r="AC46" s="139"/>
    </row>
    <row r="47" spans="1:29" ht="15.95" customHeight="1">
      <c r="A47" s="82" t="str">
        <f t="shared" si="7"/>
        <v>三级紫宝石</v>
      </c>
      <c r="B47" s="301"/>
      <c r="C47" s="301"/>
      <c r="D47" s="301"/>
      <c r="E47" s="301"/>
      <c r="F47" s="298">
        <f>E46</f>
        <v>4</v>
      </c>
      <c r="G47" s="301"/>
      <c r="H47" s="301"/>
      <c r="I47" s="301"/>
      <c r="K47" s="285"/>
      <c r="L47" s="285"/>
      <c r="M47" s="285"/>
      <c r="N47" s="285"/>
      <c r="O47" s="285"/>
      <c r="P47" s="285"/>
      <c r="Q47" s="285"/>
      <c r="R47" s="285"/>
      <c r="S47" s="285"/>
      <c r="T47" s="285"/>
      <c r="U47" s="285"/>
      <c r="V47" s="139"/>
      <c r="Y47" s="289"/>
      <c r="AB47" s="139"/>
      <c r="AC47" s="139"/>
    </row>
    <row r="48" spans="1:29" ht="15.95" customHeight="1">
      <c r="A48" s="82" t="str">
        <f t="shared" si="7"/>
        <v>三级祖母绿</v>
      </c>
      <c r="B48" s="301"/>
      <c r="C48" s="301"/>
      <c r="D48" s="301"/>
      <c r="E48" s="301"/>
      <c r="F48" s="301"/>
      <c r="G48" s="298">
        <f>F47</f>
        <v>4</v>
      </c>
      <c r="H48" s="301"/>
      <c r="I48" s="301"/>
      <c r="K48" s="285"/>
      <c r="L48" s="285"/>
      <c r="M48" s="285"/>
      <c r="N48" s="285"/>
      <c r="O48" s="285"/>
      <c r="P48" s="285"/>
      <c r="Q48" s="285"/>
      <c r="R48" s="285"/>
      <c r="S48" s="285"/>
      <c r="T48" s="285"/>
      <c r="U48" s="285"/>
      <c r="V48" s="139"/>
      <c r="Y48" s="289"/>
      <c r="AB48" s="139"/>
      <c r="AC48" s="139"/>
    </row>
    <row r="49" spans="1:29" ht="15.95" customHeight="1">
      <c r="A49" s="82" t="str">
        <f t="shared" si="7"/>
        <v>三级猫眼石</v>
      </c>
      <c r="B49" s="301"/>
      <c r="C49" s="301"/>
      <c r="D49" s="301"/>
      <c r="E49" s="301"/>
      <c r="F49" s="301"/>
      <c r="G49" s="301"/>
      <c r="H49" s="298">
        <f>G48</f>
        <v>4</v>
      </c>
      <c r="I49" s="301"/>
      <c r="K49" s="285"/>
      <c r="L49" s="285"/>
      <c r="M49" s="285"/>
      <c r="N49" s="285"/>
      <c r="O49" s="285"/>
      <c r="P49" s="285"/>
      <c r="Q49" s="285"/>
      <c r="R49" s="285"/>
      <c r="S49" s="285"/>
      <c r="T49" s="285"/>
      <c r="U49" s="285"/>
      <c r="V49" s="139"/>
      <c r="Y49" s="289"/>
      <c r="AB49" s="139"/>
      <c r="AC49" s="139"/>
    </row>
    <row r="50" spans="1:29" ht="15.95" customHeight="1">
      <c r="A50" s="82" t="str">
        <f t="shared" si="7"/>
        <v>三级玛瑙</v>
      </c>
      <c r="B50" s="301"/>
      <c r="C50" s="301"/>
      <c r="D50" s="301"/>
      <c r="E50" s="301"/>
      <c r="F50" s="301"/>
      <c r="G50" s="301"/>
      <c r="H50" s="301"/>
      <c r="I50" s="298">
        <f>H49</f>
        <v>4</v>
      </c>
      <c r="K50" s="285"/>
      <c r="L50" s="285"/>
      <c r="M50" s="285"/>
      <c r="N50" s="285"/>
      <c r="O50" s="285"/>
      <c r="P50" s="285"/>
      <c r="Q50" s="285"/>
      <c r="R50" s="285"/>
      <c r="S50" s="285"/>
      <c r="T50" s="285"/>
      <c r="U50" s="285"/>
      <c r="V50" s="139"/>
      <c r="Y50" s="289"/>
      <c r="AB50" s="139"/>
      <c r="AC50" s="139"/>
    </row>
    <row r="51" spans="1:29" ht="15.95" customHeight="1">
      <c r="A51" s="82" t="str">
        <f>CONCATENATE("四级",RIGHT(A43,LEN(A43)-2))</f>
        <v>四级红宝石</v>
      </c>
      <c r="B51" s="298">
        <f>G20</f>
        <v>8</v>
      </c>
      <c r="C51" s="301"/>
      <c r="D51" s="301"/>
      <c r="E51" s="301"/>
      <c r="F51" s="301"/>
      <c r="G51" s="301"/>
      <c r="H51" s="301"/>
      <c r="I51" s="301"/>
      <c r="K51" s="285"/>
      <c r="L51" s="285"/>
      <c r="M51" s="285"/>
      <c r="N51" s="285"/>
      <c r="O51" s="285"/>
      <c r="P51" s="285"/>
      <c r="Q51" s="285"/>
      <c r="R51" s="285"/>
      <c r="S51" s="285"/>
      <c r="T51" s="285"/>
      <c r="U51" s="285"/>
      <c r="V51" s="139"/>
      <c r="Y51" s="289"/>
      <c r="AB51" s="139"/>
      <c r="AC51" s="139"/>
    </row>
    <row r="52" spans="1:29" ht="15.95" customHeight="1">
      <c r="A52" s="82" t="str">
        <f t="shared" ref="A52:A58" si="8">CONCATENATE("四级",RIGHT(A44,LEN(A44)-2))</f>
        <v>四级蓝宝石</v>
      </c>
      <c r="B52" s="301"/>
      <c r="C52" s="298">
        <f>B51</f>
        <v>8</v>
      </c>
      <c r="D52" s="301"/>
      <c r="E52" s="207"/>
      <c r="F52" s="207"/>
      <c r="G52" s="207"/>
      <c r="H52" s="207"/>
      <c r="I52" s="207"/>
      <c r="K52" s="285"/>
      <c r="L52" s="285"/>
      <c r="M52" s="285"/>
      <c r="N52" s="285"/>
      <c r="O52" s="285"/>
      <c r="P52" s="285"/>
      <c r="Q52" s="285"/>
      <c r="R52" s="285"/>
      <c r="S52" s="285"/>
      <c r="T52" s="285"/>
      <c r="U52" s="285"/>
      <c r="V52" s="139"/>
      <c r="Y52" s="289"/>
      <c r="AB52" s="139"/>
      <c r="AC52" s="139"/>
    </row>
    <row r="53" spans="1:29" ht="15.95" customHeight="1">
      <c r="A53" s="82" t="str">
        <f t="shared" si="8"/>
        <v>四级黄宝石</v>
      </c>
      <c r="B53" s="301"/>
      <c r="C53" s="301"/>
      <c r="D53" s="298">
        <f>B51</f>
        <v>8</v>
      </c>
      <c r="E53" s="207"/>
      <c r="F53" s="207"/>
      <c r="G53" s="207"/>
      <c r="H53" s="207"/>
      <c r="I53" s="207"/>
      <c r="K53" s="285"/>
      <c r="L53" s="285"/>
      <c r="M53" s="285"/>
      <c r="N53" s="285"/>
      <c r="O53" s="285"/>
      <c r="P53" s="285"/>
      <c r="Q53" s="285"/>
      <c r="R53" s="285"/>
      <c r="S53" s="285"/>
      <c r="T53" s="285"/>
      <c r="U53" s="285"/>
      <c r="V53" s="139"/>
      <c r="Y53" s="289"/>
      <c r="AB53" s="139"/>
      <c r="AC53" s="139"/>
    </row>
    <row r="54" spans="1:29" ht="15.95" customHeight="1">
      <c r="A54" s="82" t="str">
        <f t="shared" si="8"/>
        <v>四级绿宝石</v>
      </c>
      <c r="B54" s="301"/>
      <c r="C54" s="301"/>
      <c r="D54" s="301"/>
      <c r="E54" s="298">
        <f>D53</f>
        <v>8</v>
      </c>
      <c r="F54" s="301"/>
      <c r="G54" s="301"/>
      <c r="H54" s="301"/>
      <c r="I54" s="301"/>
      <c r="K54" s="285"/>
      <c r="L54" s="285"/>
      <c r="M54" s="285"/>
      <c r="N54" s="285"/>
      <c r="O54" s="285"/>
      <c r="P54" s="285"/>
      <c r="Q54" s="285"/>
      <c r="R54" s="285"/>
      <c r="S54" s="285"/>
      <c r="T54" s="285"/>
      <c r="U54" s="285"/>
      <c r="V54" s="139"/>
      <c r="Y54" s="289"/>
      <c r="AB54" s="139"/>
      <c r="AC54" s="139"/>
    </row>
    <row r="55" spans="1:29" ht="15.95" customHeight="1">
      <c r="A55" s="82" t="str">
        <f t="shared" si="8"/>
        <v>四级紫宝石</v>
      </c>
      <c r="B55" s="301"/>
      <c r="C55" s="301"/>
      <c r="D55" s="301"/>
      <c r="E55" s="301"/>
      <c r="F55" s="298">
        <f>E54</f>
        <v>8</v>
      </c>
      <c r="G55" s="301"/>
      <c r="H55" s="301"/>
      <c r="I55" s="301"/>
      <c r="K55" s="285"/>
      <c r="L55" s="285"/>
      <c r="M55" s="285"/>
      <c r="N55" s="285"/>
      <c r="O55" s="285"/>
      <c r="P55" s="285"/>
      <c r="Q55" s="285"/>
      <c r="R55" s="285"/>
      <c r="S55" s="285"/>
      <c r="T55" s="285"/>
      <c r="U55" s="285"/>
      <c r="V55" s="139"/>
      <c r="Y55" s="289"/>
      <c r="AB55" s="139"/>
      <c r="AC55" s="139"/>
    </row>
    <row r="56" spans="1:29" ht="15.95" customHeight="1">
      <c r="A56" s="82" t="str">
        <f t="shared" si="8"/>
        <v>四级祖母绿</v>
      </c>
      <c r="B56" s="301"/>
      <c r="C56" s="301"/>
      <c r="D56" s="301"/>
      <c r="E56" s="301"/>
      <c r="F56" s="301"/>
      <c r="G56" s="298">
        <f>F55</f>
        <v>8</v>
      </c>
      <c r="H56" s="301"/>
      <c r="I56" s="301"/>
      <c r="K56" s="285"/>
      <c r="L56" s="285"/>
      <c r="M56" s="285"/>
      <c r="N56" s="285"/>
      <c r="O56" s="285"/>
      <c r="P56" s="285"/>
      <c r="Q56" s="285"/>
      <c r="R56" s="285"/>
      <c r="S56" s="285"/>
      <c r="T56" s="285"/>
      <c r="U56" s="285"/>
      <c r="V56" s="139"/>
      <c r="Y56" s="289"/>
      <c r="AB56" s="139"/>
      <c r="AC56" s="139"/>
    </row>
    <row r="57" spans="1:29" ht="15.95" customHeight="1">
      <c r="A57" s="82" t="str">
        <f t="shared" si="8"/>
        <v>四级猫眼石</v>
      </c>
      <c r="B57" s="301"/>
      <c r="C57" s="301"/>
      <c r="D57" s="301"/>
      <c r="E57" s="301"/>
      <c r="F57" s="301"/>
      <c r="G57" s="301"/>
      <c r="H57" s="298">
        <f>G56</f>
        <v>8</v>
      </c>
      <c r="I57" s="301"/>
      <c r="K57" s="285"/>
      <c r="L57" s="285"/>
      <c r="M57" s="285"/>
      <c r="N57" s="285"/>
      <c r="O57" s="285"/>
      <c r="P57" s="285"/>
      <c r="Q57" s="285"/>
      <c r="R57" s="285"/>
      <c r="S57" s="285"/>
      <c r="T57" s="285"/>
      <c r="U57" s="285"/>
      <c r="V57" s="139"/>
      <c r="Y57" s="289"/>
      <c r="AB57" s="139"/>
      <c r="AC57" s="139"/>
    </row>
    <row r="58" spans="1:29" ht="15.95" customHeight="1">
      <c r="A58" s="82" t="str">
        <f t="shared" si="8"/>
        <v>四级玛瑙</v>
      </c>
      <c r="B58" s="301"/>
      <c r="C58" s="301"/>
      <c r="D58" s="301"/>
      <c r="E58" s="301"/>
      <c r="F58" s="301"/>
      <c r="G58" s="301"/>
      <c r="H58" s="301"/>
      <c r="I58" s="298">
        <f>H57</f>
        <v>8</v>
      </c>
      <c r="K58" s="285"/>
      <c r="L58" s="285"/>
      <c r="M58" s="285"/>
      <c r="N58" s="285"/>
      <c r="O58" s="285"/>
      <c r="P58" s="285"/>
      <c r="Q58" s="285"/>
      <c r="R58" s="285"/>
      <c r="S58" s="285"/>
      <c r="T58" s="285"/>
      <c r="U58" s="285"/>
      <c r="V58" s="139"/>
      <c r="Y58" s="289"/>
      <c r="AB58" s="139"/>
      <c r="AC58" s="139"/>
    </row>
    <row r="59" spans="1:29" ht="15.95" customHeight="1">
      <c r="A59" s="82" t="str">
        <f>CONCATENATE("五级",RIGHT(A51,LEN(A51)-2))</f>
        <v>五级红宝石</v>
      </c>
      <c r="B59" s="298">
        <f>G21</f>
        <v>16</v>
      </c>
      <c r="C59" s="301"/>
      <c r="D59" s="301"/>
      <c r="E59" s="301"/>
      <c r="F59" s="301"/>
      <c r="G59" s="301"/>
      <c r="H59" s="301"/>
      <c r="I59" s="301"/>
      <c r="K59" s="285"/>
      <c r="L59" s="285"/>
      <c r="M59" s="285"/>
      <c r="N59" s="285"/>
      <c r="O59" s="285"/>
      <c r="P59" s="285"/>
      <c r="Q59" s="285"/>
      <c r="R59" s="285"/>
      <c r="S59" s="285"/>
      <c r="T59" s="285"/>
      <c r="U59" s="285"/>
      <c r="V59" s="139"/>
      <c r="Y59" s="289"/>
      <c r="AB59" s="139"/>
      <c r="AC59" s="139"/>
    </row>
    <row r="60" spans="1:29" ht="15.95" customHeight="1">
      <c r="A60" s="82" t="str">
        <f t="shared" ref="A60:A66" si="9">CONCATENATE("五级",RIGHT(A52,LEN(A52)-2))</f>
        <v>五级蓝宝石</v>
      </c>
      <c r="B60" s="301"/>
      <c r="C60" s="298">
        <f>B59</f>
        <v>16</v>
      </c>
      <c r="D60" s="301"/>
      <c r="E60" s="207"/>
      <c r="F60" s="207"/>
      <c r="G60" s="207"/>
      <c r="H60" s="207"/>
      <c r="I60" s="207"/>
      <c r="K60" s="285"/>
      <c r="L60" s="285"/>
      <c r="M60" s="285"/>
      <c r="N60" s="285"/>
      <c r="O60" s="285"/>
      <c r="P60" s="285"/>
      <c r="Q60" s="285"/>
      <c r="R60" s="285"/>
      <c r="S60" s="285"/>
      <c r="T60" s="285"/>
      <c r="U60" s="285"/>
      <c r="V60" s="139"/>
      <c r="Y60" s="289"/>
      <c r="AB60" s="139"/>
      <c r="AC60" s="139"/>
    </row>
    <row r="61" spans="1:29" ht="15.95" customHeight="1">
      <c r="A61" s="82" t="str">
        <f t="shared" si="9"/>
        <v>五级黄宝石</v>
      </c>
      <c r="B61" s="301"/>
      <c r="C61" s="301"/>
      <c r="D61" s="298">
        <f>B59</f>
        <v>16</v>
      </c>
      <c r="E61" s="207"/>
      <c r="F61" s="207"/>
      <c r="G61" s="207"/>
      <c r="H61" s="207"/>
      <c r="I61" s="207"/>
      <c r="K61" s="285"/>
      <c r="L61" s="285"/>
      <c r="M61" s="285"/>
      <c r="N61" s="285"/>
      <c r="O61" s="285"/>
      <c r="P61" s="285"/>
      <c r="Q61" s="285"/>
      <c r="R61" s="285"/>
      <c r="S61" s="285"/>
      <c r="T61" s="285"/>
      <c r="U61" s="285"/>
      <c r="V61" s="139"/>
      <c r="Y61" s="289"/>
      <c r="AB61" s="139"/>
      <c r="AC61" s="139"/>
    </row>
    <row r="62" spans="1:29" ht="15.95" customHeight="1">
      <c r="A62" s="82" t="str">
        <f t="shared" si="9"/>
        <v>五级绿宝石</v>
      </c>
      <c r="B62" s="301"/>
      <c r="C62" s="301"/>
      <c r="D62" s="301"/>
      <c r="E62" s="298">
        <f>D61</f>
        <v>16</v>
      </c>
      <c r="F62" s="301"/>
      <c r="G62" s="301"/>
      <c r="H62" s="301"/>
      <c r="I62" s="301"/>
      <c r="K62" s="285"/>
      <c r="L62" s="285"/>
      <c r="M62" s="285"/>
      <c r="N62" s="285"/>
      <c r="O62" s="285"/>
      <c r="P62" s="285"/>
      <c r="Q62" s="285"/>
      <c r="R62" s="285"/>
      <c r="S62" s="285"/>
      <c r="T62" s="285"/>
      <c r="U62" s="285"/>
      <c r="V62" s="139"/>
      <c r="Y62" s="289"/>
      <c r="AB62" s="139"/>
      <c r="AC62" s="139"/>
    </row>
    <row r="63" spans="1:29" ht="15.95" customHeight="1">
      <c r="A63" s="82" t="str">
        <f t="shared" si="9"/>
        <v>五级紫宝石</v>
      </c>
      <c r="B63" s="301"/>
      <c r="C63" s="301"/>
      <c r="D63" s="301"/>
      <c r="E63" s="301"/>
      <c r="F63" s="298">
        <f>E62</f>
        <v>16</v>
      </c>
      <c r="G63" s="301"/>
      <c r="H63" s="301"/>
      <c r="I63" s="301"/>
      <c r="K63" s="285"/>
      <c r="L63" s="285"/>
      <c r="M63" s="285"/>
      <c r="N63" s="285"/>
      <c r="O63" s="285"/>
      <c r="P63" s="285"/>
      <c r="Q63" s="285"/>
      <c r="R63" s="285"/>
      <c r="S63" s="285"/>
      <c r="T63" s="285"/>
      <c r="U63" s="285"/>
      <c r="V63" s="139"/>
      <c r="Y63" s="289"/>
      <c r="AB63" s="139"/>
      <c r="AC63" s="139"/>
    </row>
    <row r="64" spans="1:29" ht="15.95" customHeight="1">
      <c r="A64" s="82" t="str">
        <f t="shared" si="9"/>
        <v>五级祖母绿</v>
      </c>
      <c r="B64" s="301"/>
      <c r="C64" s="301"/>
      <c r="D64" s="301"/>
      <c r="E64" s="301"/>
      <c r="F64" s="301"/>
      <c r="G64" s="298">
        <f>F63</f>
        <v>16</v>
      </c>
      <c r="H64" s="301"/>
      <c r="I64" s="301"/>
      <c r="K64" s="285"/>
      <c r="L64" s="285"/>
      <c r="M64" s="285"/>
      <c r="N64" s="285"/>
      <c r="O64" s="285"/>
      <c r="P64" s="285"/>
      <c r="Q64" s="285"/>
      <c r="R64" s="285"/>
      <c r="S64" s="285"/>
      <c r="T64" s="285"/>
      <c r="U64" s="285"/>
      <c r="V64" s="139"/>
      <c r="Y64" s="289"/>
      <c r="AB64" s="139"/>
      <c r="AC64" s="139"/>
    </row>
    <row r="65" spans="1:29" ht="15.95" customHeight="1">
      <c r="A65" s="82" t="str">
        <f t="shared" si="9"/>
        <v>五级猫眼石</v>
      </c>
      <c r="B65" s="301"/>
      <c r="C65" s="301"/>
      <c r="D65" s="301"/>
      <c r="E65" s="301"/>
      <c r="F65" s="301"/>
      <c r="G65" s="301"/>
      <c r="H65" s="298">
        <f>G64</f>
        <v>16</v>
      </c>
      <c r="I65" s="301"/>
      <c r="K65" s="285"/>
      <c r="L65" s="285"/>
      <c r="M65" s="285"/>
      <c r="N65" s="285"/>
      <c r="O65" s="285"/>
      <c r="P65" s="285"/>
      <c r="Q65" s="285"/>
      <c r="R65" s="285"/>
      <c r="S65" s="285"/>
      <c r="T65" s="285"/>
      <c r="U65" s="285"/>
      <c r="V65" s="139"/>
      <c r="Y65" s="289"/>
      <c r="AB65" s="139"/>
      <c r="AC65" s="139"/>
    </row>
    <row r="66" spans="1:29" ht="15.95" customHeight="1">
      <c r="A66" s="82" t="str">
        <f t="shared" si="9"/>
        <v>五级玛瑙</v>
      </c>
      <c r="B66" s="301"/>
      <c r="C66" s="301"/>
      <c r="D66" s="301"/>
      <c r="E66" s="301"/>
      <c r="F66" s="301"/>
      <c r="G66" s="301"/>
      <c r="H66" s="301"/>
      <c r="I66" s="298">
        <f>H65</f>
        <v>16</v>
      </c>
      <c r="K66" s="285"/>
      <c r="L66" s="285"/>
      <c r="M66" s="285"/>
      <c r="N66" s="285"/>
      <c r="O66" s="285"/>
      <c r="P66" s="285"/>
      <c r="Q66" s="285"/>
      <c r="R66" s="285"/>
      <c r="S66" s="285"/>
      <c r="T66" s="285"/>
      <c r="U66" s="285"/>
      <c r="V66" s="139"/>
      <c r="Y66" s="289"/>
      <c r="AB66" s="139"/>
      <c r="AC66" s="139"/>
    </row>
    <row r="67" spans="1:29" ht="15.95" customHeight="1">
      <c r="A67" s="82" t="str">
        <f>CONCATENATE("六级",RIGHT(A59,LEN(A59)-2))</f>
        <v>六级红宝石</v>
      </c>
      <c r="B67" s="298">
        <f>G22</f>
        <v>32</v>
      </c>
      <c r="C67" s="301"/>
      <c r="D67" s="301"/>
      <c r="E67" s="301"/>
      <c r="F67" s="301"/>
      <c r="G67" s="301"/>
      <c r="H67" s="301"/>
      <c r="I67" s="301"/>
      <c r="K67" s="285"/>
      <c r="L67" s="285"/>
      <c r="M67" s="285"/>
      <c r="N67" s="285"/>
      <c r="O67" s="285"/>
      <c r="P67" s="285"/>
      <c r="Q67" s="285"/>
      <c r="R67" s="285"/>
      <c r="S67" s="285"/>
      <c r="T67" s="285"/>
      <c r="U67" s="285"/>
      <c r="V67" s="139"/>
      <c r="Y67" s="289"/>
      <c r="AB67" s="139"/>
      <c r="AC67" s="139"/>
    </row>
    <row r="68" spans="1:29" ht="15.95" customHeight="1">
      <c r="A68" s="82" t="str">
        <f t="shared" ref="A68:A74" si="10">CONCATENATE("六级",RIGHT(A60,LEN(A60)-2))</f>
        <v>六级蓝宝石</v>
      </c>
      <c r="B68" s="301"/>
      <c r="C68" s="298">
        <f>B67</f>
        <v>32</v>
      </c>
      <c r="D68" s="301"/>
      <c r="E68" s="207"/>
      <c r="F68" s="207"/>
      <c r="G68" s="207"/>
      <c r="H68" s="207"/>
      <c r="I68" s="207"/>
      <c r="K68" s="285"/>
      <c r="L68" s="285"/>
      <c r="M68" s="285"/>
      <c r="N68" s="285"/>
      <c r="O68" s="285"/>
      <c r="P68" s="285"/>
      <c r="Q68" s="285"/>
      <c r="R68" s="285"/>
      <c r="S68" s="285"/>
      <c r="T68" s="285"/>
      <c r="U68" s="285"/>
      <c r="V68" s="139"/>
      <c r="Y68" s="289"/>
      <c r="AB68" s="139"/>
      <c r="AC68" s="139"/>
    </row>
    <row r="69" spans="1:29" ht="15.95" customHeight="1">
      <c r="A69" s="82" t="str">
        <f t="shared" si="10"/>
        <v>六级黄宝石</v>
      </c>
      <c r="B69" s="301"/>
      <c r="C69" s="301"/>
      <c r="D69" s="298">
        <f>B67</f>
        <v>32</v>
      </c>
      <c r="E69" s="207"/>
      <c r="F69" s="207"/>
      <c r="G69" s="207"/>
      <c r="H69" s="207"/>
      <c r="I69" s="207"/>
      <c r="K69" s="285"/>
      <c r="L69" s="285"/>
      <c r="M69" s="285"/>
      <c r="N69" s="285"/>
      <c r="O69" s="285"/>
      <c r="P69" s="285"/>
      <c r="Q69" s="285"/>
      <c r="R69" s="285"/>
      <c r="S69" s="285"/>
      <c r="T69" s="285"/>
      <c r="U69" s="285"/>
      <c r="V69" s="139"/>
      <c r="Y69" s="289"/>
      <c r="AB69" s="139"/>
      <c r="AC69" s="139"/>
    </row>
    <row r="70" spans="1:29" ht="15.95" customHeight="1">
      <c r="A70" s="82" t="str">
        <f t="shared" si="10"/>
        <v>六级绿宝石</v>
      </c>
      <c r="B70" s="301"/>
      <c r="C70" s="301"/>
      <c r="D70" s="301"/>
      <c r="E70" s="298">
        <f>D69</f>
        <v>32</v>
      </c>
      <c r="F70" s="301"/>
      <c r="G70" s="301"/>
      <c r="H70" s="301"/>
      <c r="I70" s="301"/>
      <c r="K70" s="285"/>
      <c r="L70" s="285"/>
      <c r="M70" s="285"/>
      <c r="N70" s="285"/>
      <c r="O70" s="285"/>
      <c r="P70" s="285"/>
      <c r="Q70" s="285"/>
      <c r="R70" s="285"/>
      <c r="S70" s="285"/>
      <c r="T70" s="285"/>
      <c r="U70" s="285"/>
      <c r="V70" s="139"/>
      <c r="Y70" s="289"/>
      <c r="AB70" s="139"/>
      <c r="AC70" s="139"/>
    </row>
    <row r="71" spans="1:29" ht="15.95" customHeight="1">
      <c r="A71" s="82" t="str">
        <f t="shared" si="10"/>
        <v>六级紫宝石</v>
      </c>
      <c r="B71" s="301"/>
      <c r="C71" s="301"/>
      <c r="D71" s="301"/>
      <c r="E71" s="301"/>
      <c r="F71" s="298">
        <f>E70</f>
        <v>32</v>
      </c>
      <c r="G71" s="301"/>
      <c r="H71" s="301"/>
      <c r="I71" s="301"/>
      <c r="K71" s="285"/>
      <c r="L71" s="285"/>
      <c r="M71" s="285"/>
      <c r="N71" s="285"/>
      <c r="O71" s="285"/>
      <c r="P71" s="285"/>
      <c r="Q71" s="285"/>
      <c r="R71" s="285"/>
      <c r="S71" s="285"/>
      <c r="T71" s="285"/>
      <c r="U71" s="285"/>
      <c r="V71" s="139"/>
      <c r="Y71" s="289"/>
      <c r="AB71" s="139"/>
      <c r="AC71" s="139"/>
    </row>
    <row r="72" spans="1:29" ht="15.95" customHeight="1">
      <c r="A72" s="82" t="str">
        <f t="shared" si="10"/>
        <v>六级祖母绿</v>
      </c>
      <c r="B72" s="301"/>
      <c r="C72" s="301"/>
      <c r="D72" s="301"/>
      <c r="E72" s="301"/>
      <c r="F72" s="301"/>
      <c r="G72" s="298">
        <f>F71</f>
        <v>32</v>
      </c>
      <c r="H72" s="301"/>
      <c r="I72" s="301"/>
      <c r="K72" s="285"/>
      <c r="L72" s="285"/>
      <c r="M72" s="285"/>
      <c r="N72" s="285"/>
      <c r="O72" s="285"/>
      <c r="P72" s="285"/>
      <c r="Q72" s="285"/>
      <c r="R72" s="285"/>
      <c r="S72" s="285"/>
      <c r="T72" s="285"/>
      <c r="U72" s="285"/>
      <c r="V72" s="139"/>
      <c r="Y72" s="289"/>
      <c r="AB72" s="139"/>
      <c r="AC72" s="139"/>
    </row>
    <row r="73" spans="1:29" ht="15.95" customHeight="1">
      <c r="A73" s="82" t="str">
        <f t="shared" si="10"/>
        <v>六级猫眼石</v>
      </c>
      <c r="B73" s="301"/>
      <c r="C73" s="301"/>
      <c r="D73" s="301"/>
      <c r="E73" s="301"/>
      <c r="F73" s="301"/>
      <c r="G73" s="301"/>
      <c r="H73" s="298">
        <f>G72</f>
        <v>32</v>
      </c>
      <c r="I73" s="301"/>
      <c r="K73" s="285"/>
      <c r="L73" s="285"/>
      <c r="M73" s="285"/>
      <c r="N73" s="285"/>
      <c r="O73" s="285"/>
      <c r="P73" s="285"/>
      <c r="Q73" s="285"/>
      <c r="R73" s="285"/>
      <c r="S73" s="285"/>
      <c r="T73" s="285"/>
      <c r="U73" s="285"/>
      <c r="V73" s="139"/>
      <c r="Y73" s="289"/>
      <c r="AB73" s="139"/>
      <c r="AC73" s="139"/>
    </row>
    <row r="74" spans="1:29" ht="15.95" customHeight="1">
      <c r="A74" s="82" t="str">
        <f t="shared" si="10"/>
        <v>六级玛瑙</v>
      </c>
      <c r="B74" s="301"/>
      <c r="C74" s="301"/>
      <c r="D74" s="301"/>
      <c r="E74" s="301"/>
      <c r="F74" s="301"/>
      <c r="G74" s="301"/>
      <c r="H74" s="301"/>
      <c r="I74" s="298">
        <f>H73</f>
        <v>32</v>
      </c>
      <c r="K74" s="285"/>
      <c r="L74" s="285"/>
      <c r="M74" s="285"/>
      <c r="N74" s="285"/>
      <c r="O74" s="285"/>
      <c r="P74" s="285"/>
      <c r="Q74" s="285"/>
      <c r="R74" s="285"/>
      <c r="S74" s="285"/>
      <c r="T74" s="285"/>
      <c r="U74" s="285"/>
      <c r="V74" s="139"/>
      <c r="Y74" s="289"/>
      <c r="AB74" s="139"/>
      <c r="AC74" s="139"/>
    </row>
    <row r="75" spans="1:29" ht="15.95" customHeight="1">
      <c r="A75" s="82" t="str">
        <f>CONCATENATE("七级",RIGHT(A67,LEN(A67)-2))</f>
        <v>七级红宝石</v>
      </c>
      <c r="B75" s="298">
        <f>G23</f>
        <v>64</v>
      </c>
      <c r="C75" s="301"/>
      <c r="D75" s="301"/>
      <c r="E75" s="301"/>
      <c r="F75" s="301"/>
      <c r="G75" s="301"/>
      <c r="H75" s="301"/>
      <c r="I75" s="301"/>
      <c r="K75" s="285"/>
      <c r="L75" s="285"/>
      <c r="M75" s="285"/>
      <c r="N75" s="285"/>
      <c r="O75" s="285"/>
      <c r="P75" s="285"/>
      <c r="Q75" s="285"/>
      <c r="R75" s="285"/>
      <c r="S75" s="285"/>
      <c r="T75" s="285"/>
      <c r="U75" s="285"/>
      <c r="V75" s="139"/>
      <c r="Y75" s="289"/>
      <c r="AB75" s="139"/>
      <c r="AC75" s="139"/>
    </row>
    <row r="76" spans="1:29" ht="15.95" customHeight="1">
      <c r="A76" s="82" t="str">
        <f t="shared" ref="A76:A82" si="11">CONCATENATE("七级",RIGHT(A68,LEN(A68)-2))</f>
        <v>七级蓝宝石</v>
      </c>
      <c r="B76" s="301"/>
      <c r="C76" s="298">
        <f>B75</f>
        <v>64</v>
      </c>
      <c r="D76" s="301"/>
      <c r="E76" s="207"/>
      <c r="F76" s="207"/>
      <c r="G76" s="207"/>
      <c r="H76" s="207"/>
      <c r="I76" s="207"/>
      <c r="K76" s="285"/>
      <c r="L76" s="285"/>
      <c r="M76" s="285"/>
      <c r="N76" s="285"/>
      <c r="O76" s="285"/>
      <c r="P76" s="285"/>
      <c r="Q76" s="285"/>
      <c r="R76" s="285"/>
      <c r="S76" s="285"/>
      <c r="T76" s="285"/>
      <c r="U76" s="285"/>
      <c r="V76" s="139"/>
      <c r="Y76" s="289"/>
      <c r="AB76" s="139"/>
      <c r="AC76" s="139"/>
    </row>
    <row r="77" spans="1:29" ht="15.95" customHeight="1">
      <c r="A77" s="82" t="str">
        <f t="shared" si="11"/>
        <v>七级黄宝石</v>
      </c>
      <c r="B77" s="301"/>
      <c r="C77" s="301"/>
      <c r="D77" s="298">
        <f>B75</f>
        <v>64</v>
      </c>
      <c r="E77" s="207"/>
      <c r="F77" s="207"/>
      <c r="G77" s="207"/>
      <c r="H77" s="207"/>
      <c r="I77" s="207"/>
      <c r="K77" s="285"/>
      <c r="L77" s="285"/>
      <c r="M77" s="285"/>
      <c r="N77" s="285"/>
      <c r="O77" s="285"/>
      <c r="P77" s="285"/>
      <c r="Q77" s="285"/>
      <c r="R77" s="285"/>
      <c r="S77" s="285"/>
      <c r="T77" s="285"/>
      <c r="U77" s="285"/>
      <c r="V77" s="139"/>
      <c r="Y77" s="289"/>
      <c r="AB77" s="139"/>
      <c r="AC77" s="139"/>
    </row>
    <row r="78" spans="1:29" ht="15.95" customHeight="1">
      <c r="A78" s="82" t="str">
        <f t="shared" si="11"/>
        <v>七级绿宝石</v>
      </c>
      <c r="B78" s="301"/>
      <c r="C78" s="301"/>
      <c r="D78" s="301"/>
      <c r="E78" s="298">
        <f>D77</f>
        <v>64</v>
      </c>
      <c r="F78" s="301"/>
      <c r="G78" s="301"/>
      <c r="H78" s="301"/>
      <c r="I78" s="301"/>
      <c r="K78" s="285"/>
      <c r="L78" s="285"/>
      <c r="M78" s="285"/>
      <c r="N78" s="285"/>
      <c r="O78" s="285"/>
      <c r="P78" s="285"/>
      <c r="Q78" s="285"/>
      <c r="R78" s="285"/>
      <c r="S78" s="285"/>
      <c r="T78" s="285"/>
      <c r="U78" s="285"/>
      <c r="V78" s="139"/>
      <c r="Y78" s="289"/>
      <c r="AB78" s="139"/>
      <c r="AC78" s="139"/>
    </row>
    <row r="79" spans="1:29" ht="15.95" customHeight="1">
      <c r="A79" s="82" t="str">
        <f t="shared" si="11"/>
        <v>七级紫宝石</v>
      </c>
      <c r="B79" s="301"/>
      <c r="C79" s="301"/>
      <c r="D79" s="301"/>
      <c r="E79" s="301"/>
      <c r="F79" s="298">
        <f>E78</f>
        <v>64</v>
      </c>
      <c r="G79" s="301"/>
      <c r="H79" s="301"/>
      <c r="I79" s="301"/>
      <c r="K79" s="285"/>
      <c r="L79" s="285"/>
      <c r="M79" s="285"/>
      <c r="N79" s="285"/>
      <c r="O79" s="285"/>
      <c r="P79" s="285"/>
      <c r="Q79" s="285"/>
      <c r="R79" s="285"/>
      <c r="S79" s="285"/>
      <c r="T79" s="285"/>
      <c r="U79" s="285"/>
      <c r="V79" s="139"/>
      <c r="Y79" s="289"/>
      <c r="AB79" s="139"/>
      <c r="AC79" s="139"/>
    </row>
    <row r="80" spans="1:29" ht="15.95" customHeight="1">
      <c r="A80" s="82" t="str">
        <f t="shared" si="11"/>
        <v>七级祖母绿</v>
      </c>
      <c r="B80" s="301"/>
      <c r="C80" s="301"/>
      <c r="D80" s="301"/>
      <c r="E80" s="301"/>
      <c r="F80" s="301"/>
      <c r="G80" s="298">
        <f>F79</f>
        <v>64</v>
      </c>
      <c r="H80" s="301"/>
      <c r="I80" s="301"/>
      <c r="K80" s="285"/>
      <c r="L80" s="285"/>
      <c r="M80" s="285"/>
      <c r="N80" s="285"/>
      <c r="O80" s="285"/>
      <c r="P80" s="285"/>
      <c r="Q80" s="285"/>
      <c r="R80" s="285"/>
      <c r="S80" s="285"/>
      <c r="T80" s="285"/>
      <c r="U80" s="285"/>
      <c r="V80" s="139"/>
      <c r="Y80" s="289"/>
      <c r="AB80" s="139"/>
      <c r="AC80" s="139"/>
    </row>
    <row r="81" spans="1:30" ht="15.95" customHeight="1">
      <c r="A81" s="82" t="str">
        <f t="shared" si="11"/>
        <v>七级猫眼石</v>
      </c>
      <c r="B81" s="301"/>
      <c r="C81" s="301"/>
      <c r="D81" s="301"/>
      <c r="E81" s="301"/>
      <c r="F81" s="301"/>
      <c r="G81" s="301"/>
      <c r="H81" s="298">
        <f>G80</f>
        <v>64</v>
      </c>
      <c r="I81" s="301"/>
      <c r="K81" s="285"/>
      <c r="L81" s="285"/>
      <c r="M81" s="285"/>
      <c r="N81" s="285"/>
      <c r="O81" s="285"/>
      <c r="P81" s="285"/>
      <c r="Q81" s="285"/>
      <c r="R81" s="285"/>
      <c r="S81" s="285"/>
      <c r="T81" s="285"/>
      <c r="U81" s="285"/>
      <c r="V81" s="139"/>
      <c r="Y81" s="289"/>
      <c r="AB81" s="139"/>
      <c r="AC81" s="139"/>
    </row>
    <row r="82" spans="1:30" ht="15.95" customHeight="1">
      <c r="A82" s="82" t="str">
        <f t="shared" si="11"/>
        <v>七级玛瑙</v>
      </c>
      <c r="B82" s="301"/>
      <c r="C82" s="301"/>
      <c r="D82" s="301"/>
      <c r="E82" s="301"/>
      <c r="F82" s="301"/>
      <c r="G82" s="301"/>
      <c r="H82" s="301"/>
      <c r="I82" s="298">
        <f>H81</f>
        <v>64</v>
      </c>
      <c r="K82" s="285"/>
      <c r="L82" s="285"/>
      <c r="M82" s="285"/>
      <c r="N82" s="285"/>
      <c r="O82" s="285"/>
      <c r="P82" s="285"/>
      <c r="Q82" s="285"/>
      <c r="R82" s="285"/>
      <c r="S82" s="285"/>
      <c r="T82" s="285"/>
      <c r="U82" s="285"/>
      <c r="V82" s="139"/>
      <c r="Y82" s="289"/>
      <c r="AB82" s="139"/>
      <c r="AC82" s="139"/>
    </row>
    <row r="83" spans="1:30" ht="15.95" customHeight="1">
      <c r="A83" s="59"/>
      <c r="B83" s="59"/>
      <c r="C83" s="59"/>
      <c r="D83" s="59"/>
      <c r="E83" s="59"/>
      <c r="F83" s="59"/>
      <c r="G83" s="59"/>
      <c r="H83" s="59"/>
      <c r="V83" s="59"/>
      <c r="W83" s="59"/>
      <c r="X83" s="59"/>
      <c r="Y83" s="59"/>
      <c r="Z83" s="59"/>
      <c r="AA83" s="139"/>
      <c r="AB83" s="139"/>
    </row>
    <row r="84" spans="1:30" customFormat="1" ht="15.75" customHeight="1">
      <c r="A84" s="302" t="s">
        <v>468</v>
      </c>
      <c r="B84" s="302"/>
      <c r="C84" s="302"/>
      <c r="D84" s="302"/>
      <c r="E84" s="302"/>
      <c r="F84" s="302"/>
      <c r="G84" s="302"/>
      <c r="H84" s="302"/>
      <c r="I84" s="302"/>
      <c r="J84" s="302"/>
      <c r="K84" s="302"/>
      <c r="L84" s="302"/>
      <c r="M84" s="302"/>
      <c r="N84" s="302"/>
      <c r="O84" s="302"/>
      <c r="P84" s="302"/>
      <c r="Q84" s="302"/>
      <c r="R84" s="302"/>
      <c r="S84" s="302"/>
      <c r="T84" s="302"/>
      <c r="U84" s="302"/>
      <c r="V84" s="302"/>
      <c r="W84" s="302"/>
    </row>
    <row r="85" spans="1:30" ht="15.95" customHeight="1">
      <c r="A85" s="110" t="s">
        <v>469</v>
      </c>
      <c r="B85" s="110"/>
      <c r="C85" s="277">
        <v>600</v>
      </c>
      <c r="D85" s="292"/>
      <c r="E85" s="292"/>
      <c r="F85" s="98"/>
      <c r="G85" s="50"/>
      <c r="H85" s="50"/>
      <c r="J85" s="285"/>
      <c r="K85" s="285"/>
      <c r="L85" s="285"/>
      <c r="M85" s="285"/>
      <c r="N85" s="285"/>
      <c r="V85" s="59"/>
      <c r="W85" s="98"/>
      <c r="X85" s="50"/>
      <c r="Y85" s="50"/>
      <c r="Z85" s="50"/>
      <c r="AA85" s="139"/>
      <c r="AB85" s="139"/>
    </row>
    <row r="86" spans="1:30" ht="15.95" customHeight="1">
      <c r="A86" s="110" t="s">
        <v>868</v>
      </c>
      <c r="B86" s="110"/>
      <c r="C86" s="277">
        <v>300</v>
      </c>
      <c r="D86" s="292"/>
      <c r="E86" s="292"/>
      <c r="F86" s="98"/>
      <c r="G86" s="50"/>
      <c r="H86" s="50"/>
      <c r="J86" s="285"/>
      <c r="K86" s="285"/>
      <c r="L86" s="285"/>
      <c r="M86" s="285"/>
      <c r="N86" s="285"/>
      <c r="O86" s="285"/>
      <c r="V86" s="59"/>
      <c r="W86" s="98"/>
      <c r="X86" s="50"/>
      <c r="Y86" s="50"/>
      <c r="Z86" s="50"/>
      <c r="AA86" s="139"/>
      <c r="AB86" s="139"/>
    </row>
    <row r="87" spans="1:30" ht="15.95" customHeight="1">
      <c r="A87" s="110" t="s">
        <v>871</v>
      </c>
      <c r="B87" s="110"/>
      <c r="C87" s="277">
        <v>2</v>
      </c>
      <c r="D87" s="292"/>
      <c r="E87" s="292"/>
      <c r="F87" s="98"/>
      <c r="G87" s="50"/>
      <c r="H87" s="50"/>
      <c r="J87" s="285"/>
      <c r="K87" s="285"/>
      <c r="L87" s="285"/>
      <c r="M87" s="285"/>
      <c r="N87" s="285"/>
      <c r="O87" s="285"/>
      <c r="P87" s="285"/>
      <c r="V87" s="59"/>
      <c r="W87" s="98"/>
      <c r="X87" s="50"/>
      <c r="Y87" s="50"/>
      <c r="Z87" s="50"/>
      <c r="AA87" s="139"/>
      <c r="AB87" s="139"/>
    </row>
    <row r="88" spans="1:30" ht="15.95" customHeight="1">
      <c r="A88" s="252"/>
      <c r="B88" s="252"/>
      <c r="C88" s="297"/>
      <c r="D88" s="292"/>
      <c r="E88" s="292"/>
      <c r="F88" s="98"/>
      <c r="G88" s="50"/>
      <c r="H88" s="50"/>
      <c r="J88" s="285"/>
      <c r="K88" s="285"/>
      <c r="L88" s="285"/>
      <c r="M88" s="285"/>
      <c r="N88" s="285"/>
      <c r="O88" s="285"/>
      <c r="P88" s="285"/>
      <c r="V88" s="59"/>
      <c r="W88" s="98"/>
      <c r="X88" s="50"/>
      <c r="Y88" s="50"/>
      <c r="Z88" s="50"/>
      <c r="AA88" s="139"/>
      <c r="AB88" s="139"/>
    </row>
    <row r="89" spans="1:30" ht="15.95" customHeight="1">
      <c r="A89" s="252"/>
      <c r="B89" s="252"/>
      <c r="C89" s="297"/>
      <c r="D89" s="292"/>
      <c r="E89" s="292"/>
      <c r="F89" s="98"/>
      <c r="G89" s="50"/>
      <c r="H89" s="50"/>
      <c r="J89" s="285"/>
      <c r="K89" s="285"/>
      <c r="L89" s="285"/>
      <c r="M89" s="285"/>
      <c r="N89" s="285"/>
      <c r="O89" s="285"/>
      <c r="P89" s="285"/>
      <c r="V89" s="59"/>
      <c r="W89" s="98"/>
      <c r="X89" s="50"/>
      <c r="Y89" s="50"/>
      <c r="Z89" s="50"/>
      <c r="AA89" s="139"/>
      <c r="AB89" s="139"/>
    </row>
    <row r="90" spans="1:30" ht="15.95" customHeight="1">
      <c r="A90" s="306" t="s">
        <v>576</v>
      </c>
      <c r="B90" s="43" t="s">
        <v>587</v>
      </c>
      <c r="C90" s="43" t="s">
        <v>588</v>
      </c>
      <c r="D90" s="43" t="str">
        <f>D6</f>
        <v>单人需要供应数</v>
      </c>
      <c r="E90" s="43" t="s">
        <v>583</v>
      </c>
      <c r="F90" s="242"/>
      <c r="G90" s="448" t="s">
        <v>1056</v>
      </c>
      <c r="H90" s="87" t="s">
        <v>1059</v>
      </c>
      <c r="I90" s="86" t="s">
        <v>1060</v>
      </c>
      <c r="J90" s="86" t="s">
        <v>1061</v>
      </c>
      <c r="K90" s="247" t="s">
        <v>1057</v>
      </c>
      <c r="L90" s="200" t="s">
        <v>1058</v>
      </c>
      <c r="M90" s="200" t="s">
        <v>1062</v>
      </c>
      <c r="N90" s="285"/>
      <c r="O90" s="285"/>
      <c r="P90" s="285"/>
      <c r="Q90" s="285"/>
      <c r="R90" s="285"/>
      <c r="V90" s="139"/>
      <c r="W90" s="139"/>
      <c r="X90" s="59"/>
      <c r="Y90" s="98"/>
      <c r="Z90" s="50"/>
      <c r="AA90" s="50"/>
      <c r="AB90" s="50"/>
      <c r="AC90" s="139"/>
      <c r="AD90" s="139"/>
    </row>
    <row r="91" spans="1:30" ht="15.95" customHeight="1">
      <c r="A91" s="43" t="s">
        <v>577</v>
      </c>
      <c r="B91" s="86" t="str">
        <f>D102</f>
        <v>一级</v>
      </c>
      <c r="C91" s="86" t="str">
        <f>B102</f>
        <v>15-29</v>
      </c>
      <c r="D91" s="86">
        <f>SUM(升级经验!N30:N44)*60/MAX(C$85:C$86)/C$98</f>
        <v>312</v>
      </c>
      <c r="E91" s="86">
        <v>0</v>
      </c>
      <c r="F91" s="242"/>
      <c r="G91" s="200" t="str">
        <f>B91</f>
        <v>一级</v>
      </c>
      <c r="H91" s="86">
        <f>CEILING(职业设计!J69*I$97,10)</f>
        <v>90</v>
      </c>
      <c r="I91" s="86">
        <f>H91</f>
        <v>90</v>
      </c>
      <c r="J91" s="86">
        <f>CEILING(H91*I$98,10)</f>
        <v>70</v>
      </c>
      <c r="K91" s="247">
        <f>CEILING(H91*I$98,10)</f>
        <v>70</v>
      </c>
      <c r="L91" s="247">
        <f>CEILING(I91*I$98,10)</f>
        <v>70</v>
      </c>
      <c r="M91" s="247">
        <f>CEILING(J91*I$98,10)</f>
        <v>50</v>
      </c>
      <c r="N91" s="285"/>
      <c r="O91" s="285"/>
      <c r="P91" s="285"/>
      <c r="Q91" s="285"/>
      <c r="R91" s="285"/>
      <c r="V91" s="139"/>
      <c r="W91" s="139"/>
      <c r="X91" s="59"/>
      <c r="Y91" s="98"/>
      <c r="Z91" s="50"/>
      <c r="AA91" s="50"/>
      <c r="AB91" s="50"/>
      <c r="AC91" s="139"/>
      <c r="AD91" s="139"/>
    </row>
    <row r="92" spans="1:30" ht="15.95" customHeight="1">
      <c r="A92" s="43" t="s">
        <v>578</v>
      </c>
      <c r="B92" s="86" t="str">
        <f>D103</f>
        <v>二级</v>
      </c>
      <c r="C92" s="86" t="str">
        <f>B103</f>
        <v>30-44</v>
      </c>
      <c r="D92" s="86">
        <f>SUM(升级经验!N45:N59)*60/MAX(C$85:C$86)/C$98</f>
        <v>1837.9999999999998</v>
      </c>
      <c r="E92" s="86">
        <f>D91</f>
        <v>312</v>
      </c>
      <c r="F92" s="242"/>
      <c r="G92" s="200" t="str">
        <f t="shared" ref="G92:G96" si="12">B92</f>
        <v>二级</v>
      </c>
      <c r="H92" s="86">
        <f>CEILING(职业设计!J70*I$97,10)</f>
        <v>140</v>
      </c>
      <c r="I92" s="86">
        <f t="shared" ref="I92:I96" si="13">H92</f>
        <v>140</v>
      </c>
      <c r="J92" s="86">
        <f t="shared" ref="J92:J96" si="14">CEILING(H92*I$98,10)</f>
        <v>100</v>
      </c>
      <c r="K92" s="247">
        <f t="shared" ref="K92:K96" si="15">CEILING(H92*I$98,10)</f>
        <v>100</v>
      </c>
      <c r="L92" s="247">
        <f t="shared" ref="L92:L96" si="16">CEILING(I92*I$98,10)</f>
        <v>100</v>
      </c>
      <c r="M92" s="247">
        <f t="shared" ref="M92:M96" si="17">CEILING(J92*I$98,10)</f>
        <v>70</v>
      </c>
      <c r="N92" s="285"/>
      <c r="O92" s="285"/>
      <c r="P92" s="285"/>
      <c r="Q92" s="285"/>
      <c r="R92" s="285"/>
      <c r="V92" s="139"/>
      <c r="W92" s="139"/>
      <c r="X92" s="59"/>
      <c r="Y92" s="98"/>
      <c r="Z92" s="50"/>
      <c r="AA92" s="50"/>
      <c r="AB92" s="50"/>
      <c r="AC92" s="139"/>
      <c r="AD92" s="139"/>
    </row>
    <row r="93" spans="1:30" ht="15.95" customHeight="1">
      <c r="A93" s="43" t="s">
        <v>579</v>
      </c>
      <c r="B93" s="86" t="str">
        <f>D104</f>
        <v>三级</v>
      </c>
      <c r="C93" s="86" t="str">
        <f>B104</f>
        <v>45-59</v>
      </c>
      <c r="D93" s="86">
        <f>SUM(升级经验!N60:N74)*60/MAX(C$85:C$86)/C$98</f>
        <v>3779.9999999999986</v>
      </c>
      <c r="E93" s="86">
        <f>D92+E92</f>
        <v>2150</v>
      </c>
      <c r="F93" s="242"/>
      <c r="G93" s="200" t="str">
        <f t="shared" si="12"/>
        <v>三级</v>
      </c>
      <c r="H93" s="86">
        <f>CEILING(职业设计!J71*I$97,10)</f>
        <v>230</v>
      </c>
      <c r="I93" s="86">
        <f t="shared" si="13"/>
        <v>230</v>
      </c>
      <c r="J93" s="86">
        <f t="shared" si="14"/>
        <v>170</v>
      </c>
      <c r="K93" s="247">
        <f t="shared" si="15"/>
        <v>170</v>
      </c>
      <c r="L93" s="247">
        <f t="shared" si="16"/>
        <v>170</v>
      </c>
      <c r="M93" s="247">
        <f t="shared" si="17"/>
        <v>120</v>
      </c>
      <c r="N93" s="285"/>
      <c r="O93" s="285"/>
      <c r="P93" s="285"/>
      <c r="Q93" s="285"/>
      <c r="R93" s="285"/>
      <c r="V93" s="139"/>
      <c r="W93" s="139"/>
      <c r="X93" s="59"/>
      <c r="Y93" s="98"/>
      <c r="Z93" s="50"/>
      <c r="AA93" s="50"/>
      <c r="AB93" s="50"/>
      <c r="AC93" s="139"/>
      <c r="AD93" s="139"/>
    </row>
    <row r="94" spans="1:30" ht="15.95" customHeight="1">
      <c r="A94" s="43" t="s">
        <v>580</v>
      </c>
      <c r="B94" s="86" t="str">
        <f>D105</f>
        <v>四级</v>
      </c>
      <c r="C94" s="86" t="str">
        <f>B105</f>
        <v>60-69</v>
      </c>
      <c r="D94" s="86">
        <f>SUM(升级经验!N75:N84)*60/MAX(C$85:C$86)/C$98</f>
        <v>3166.6666666666665</v>
      </c>
      <c r="E94" s="86">
        <f t="shared" ref="E94:E96" si="18">D93+E93</f>
        <v>5929.9999999999982</v>
      </c>
      <c r="F94" s="281"/>
      <c r="G94" s="200" t="str">
        <f t="shared" si="12"/>
        <v>四级</v>
      </c>
      <c r="H94" s="86">
        <f>CEILING(职业设计!J72*I$97,10)</f>
        <v>370</v>
      </c>
      <c r="I94" s="86">
        <f t="shared" si="13"/>
        <v>370</v>
      </c>
      <c r="J94" s="86">
        <f t="shared" si="14"/>
        <v>260</v>
      </c>
      <c r="K94" s="247">
        <f t="shared" si="15"/>
        <v>260</v>
      </c>
      <c r="L94" s="247">
        <f t="shared" si="16"/>
        <v>260</v>
      </c>
      <c r="M94" s="247">
        <f t="shared" si="17"/>
        <v>190</v>
      </c>
      <c r="N94" s="285"/>
      <c r="O94" s="285"/>
      <c r="P94" s="285"/>
      <c r="Q94" s="285"/>
      <c r="R94" s="285"/>
      <c r="V94" s="139"/>
      <c r="W94" s="139"/>
      <c r="X94" s="59"/>
      <c r="Y94" s="98"/>
      <c r="Z94" s="50"/>
      <c r="AA94" s="50"/>
      <c r="AB94" s="50"/>
      <c r="AC94" s="139"/>
      <c r="AD94" s="139"/>
    </row>
    <row r="95" spans="1:30" ht="15.95" customHeight="1">
      <c r="A95" s="43" t="s">
        <v>581</v>
      </c>
      <c r="B95" s="86" t="str">
        <f>D106</f>
        <v>五级</v>
      </c>
      <c r="C95" s="86" t="str">
        <f>B106</f>
        <v>70-79</v>
      </c>
      <c r="D95" s="86">
        <f>SUM(升级经验!N85:N94)*60/MAX(C$85:C$86)/C$98</f>
        <v>4586.666666666667</v>
      </c>
      <c r="E95" s="86">
        <f t="shared" si="18"/>
        <v>9096.6666666666642</v>
      </c>
      <c r="F95" s="281"/>
      <c r="G95" s="200" t="str">
        <f t="shared" si="12"/>
        <v>五级</v>
      </c>
      <c r="H95" s="86">
        <f>CEILING(职业设计!J73*I$97,10)</f>
        <v>610</v>
      </c>
      <c r="I95" s="86">
        <f t="shared" si="13"/>
        <v>610</v>
      </c>
      <c r="J95" s="86">
        <f t="shared" si="14"/>
        <v>430</v>
      </c>
      <c r="K95" s="247">
        <f t="shared" si="15"/>
        <v>430</v>
      </c>
      <c r="L95" s="247">
        <f t="shared" si="16"/>
        <v>430</v>
      </c>
      <c r="M95" s="247">
        <f t="shared" si="17"/>
        <v>310</v>
      </c>
      <c r="N95" s="285"/>
      <c r="O95" s="285"/>
      <c r="P95" s="285"/>
      <c r="Q95" s="285"/>
      <c r="R95" s="285"/>
      <c r="V95" s="139"/>
      <c r="W95" s="139"/>
      <c r="X95" s="59"/>
      <c r="Y95" s="98"/>
      <c r="Z95" s="50"/>
      <c r="AA95" s="50"/>
      <c r="AB95" s="50"/>
      <c r="AC95" s="139"/>
      <c r="AD95" s="139"/>
    </row>
    <row r="96" spans="1:30" ht="15.95" customHeight="1">
      <c r="A96" s="43" t="s">
        <v>582</v>
      </c>
      <c r="B96" s="86" t="str">
        <f>B12</f>
        <v>六级</v>
      </c>
      <c r="C96" s="86" t="str">
        <f>D96</f>
        <v>未设计</v>
      </c>
      <c r="D96" s="86" t="s">
        <v>560</v>
      </c>
      <c r="E96" s="86">
        <f t="shared" si="18"/>
        <v>13683.333333333332</v>
      </c>
      <c r="F96" s="281"/>
      <c r="G96" s="200" t="str">
        <f t="shared" si="12"/>
        <v>六级</v>
      </c>
      <c r="H96" s="86">
        <f>CEILING(职业设计!J74*I$97,10)</f>
        <v>1000</v>
      </c>
      <c r="I96" s="86">
        <f t="shared" si="13"/>
        <v>1000</v>
      </c>
      <c r="J96" s="86">
        <f t="shared" si="14"/>
        <v>700</v>
      </c>
      <c r="K96" s="247">
        <f t="shared" si="15"/>
        <v>700</v>
      </c>
      <c r="L96" s="247">
        <f t="shared" si="16"/>
        <v>700</v>
      </c>
      <c r="M96" s="247">
        <f t="shared" si="17"/>
        <v>490</v>
      </c>
      <c r="N96" s="285"/>
      <c r="O96" s="285"/>
      <c r="P96" s="285"/>
      <c r="Q96" s="285"/>
      <c r="R96" s="285"/>
      <c r="V96" s="139"/>
      <c r="W96" s="139"/>
      <c r="X96" s="59"/>
      <c r="Y96" s="98"/>
      <c r="Z96" s="50"/>
      <c r="AA96" s="50"/>
      <c r="AB96" s="50"/>
      <c r="AC96" s="139"/>
      <c r="AD96" s="139"/>
    </row>
    <row r="97" spans="1:28" ht="15.95" customHeight="1">
      <c r="A97" s="110" t="s">
        <v>902</v>
      </c>
      <c r="B97" s="296"/>
      <c r="C97" s="242">
        <f>E97/100</f>
        <v>0.5</v>
      </c>
      <c r="D97" s="282"/>
      <c r="E97" s="294">
        <v>50</v>
      </c>
      <c r="F97" s="98"/>
      <c r="G97" s="211" t="s">
        <v>1063</v>
      </c>
      <c r="H97" s="211"/>
      <c r="I97" s="122">
        <f>K97/100</f>
        <v>0.1</v>
      </c>
      <c r="J97" s="285"/>
      <c r="K97" s="449">
        <v>10</v>
      </c>
      <c r="L97" s="285"/>
      <c r="M97" s="285"/>
      <c r="N97" s="285"/>
      <c r="O97" s="285"/>
      <c r="P97" s="285"/>
      <c r="V97" s="59"/>
      <c r="W97" s="98"/>
      <c r="X97" s="50"/>
      <c r="Y97" s="50"/>
      <c r="Z97" s="50"/>
      <c r="AA97" s="139"/>
      <c r="AB97" s="139"/>
    </row>
    <row r="98" spans="1:28" ht="15.95" customHeight="1">
      <c r="A98" s="110" t="s">
        <v>585</v>
      </c>
      <c r="B98" s="296"/>
      <c r="C98" s="122">
        <f>E98/100</f>
        <v>0.1</v>
      </c>
      <c r="D98" s="282"/>
      <c r="E98" s="305">
        <v>10</v>
      </c>
      <c r="F98" s="98"/>
      <c r="G98" s="211" t="s">
        <v>1064</v>
      </c>
      <c r="H98" s="211"/>
      <c r="I98" s="122">
        <f>K98/100</f>
        <v>0.7</v>
      </c>
      <c r="J98" s="285"/>
      <c r="K98" s="449">
        <v>70</v>
      </c>
      <c r="L98" s="285"/>
      <c r="M98" s="285"/>
      <c r="N98" s="285"/>
      <c r="O98" s="285"/>
      <c r="P98" s="285"/>
      <c r="V98" s="59"/>
      <c r="W98" s="98"/>
      <c r="X98" s="50"/>
      <c r="Y98" s="50"/>
      <c r="Z98" s="50"/>
      <c r="AA98" s="139"/>
      <c r="AB98" s="139"/>
    </row>
    <row r="99" spans="1:28" ht="15.95" customHeight="1">
      <c r="A99" s="252"/>
      <c r="B99" s="304"/>
      <c r="C99" s="242"/>
      <c r="D99" s="282"/>
      <c r="E99" s="305"/>
      <c r="F99" s="98"/>
      <c r="G99" s="50"/>
      <c r="H99" s="50"/>
      <c r="J99" s="285"/>
      <c r="K99" s="285"/>
      <c r="L99" s="285"/>
      <c r="M99" s="285"/>
      <c r="N99" s="285"/>
      <c r="O99" s="285"/>
      <c r="P99" s="285"/>
      <c r="V99" s="59"/>
      <c r="W99" s="98"/>
      <c r="X99" s="50"/>
      <c r="Y99" s="50"/>
      <c r="Z99" s="50"/>
      <c r="AA99" s="139"/>
      <c r="AB99" s="139"/>
    </row>
    <row r="100" spans="1:28" ht="15.95" customHeight="1">
      <c r="A100" s="59"/>
      <c r="B100" s="291"/>
      <c r="C100" s="281"/>
      <c r="D100" s="292"/>
      <c r="E100" s="292"/>
      <c r="F100" s="98"/>
      <c r="G100" s="50"/>
      <c r="H100" s="50"/>
      <c r="J100" s="285"/>
      <c r="K100" s="285"/>
      <c r="L100" s="285"/>
      <c r="M100" s="285"/>
      <c r="N100" s="285"/>
      <c r="O100" s="285"/>
      <c r="P100" s="285"/>
      <c r="Q100" s="285"/>
      <c r="R100" s="285"/>
      <c r="S100" s="285"/>
      <c r="T100" s="285"/>
      <c r="V100" s="59"/>
      <c r="W100" s="98"/>
      <c r="X100" s="50"/>
      <c r="Y100" s="50"/>
      <c r="Z100" s="50"/>
      <c r="AA100" s="139"/>
      <c r="AB100" s="139"/>
    </row>
    <row r="101" spans="1:28" ht="15.95" customHeight="1">
      <c r="A101" s="247" t="s">
        <v>459</v>
      </c>
      <c r="B101" s="247" t="str">
        <f t="shared" ref="B101:B106" si="19">B16</f>
        <v>人物等级</v>
      </c>
      <c r="C101" s="293" t="s">
        <v>470</v>
      </c>
      <c r="D101" s="293" t="s">
        <v>492</v>
      </c>
      <c r="E101" s="84" t="s">
        <v>460</v>
      </c>
      <c r="H101" s="290"/>
      <c r="I101" s="290"/>
      <c r="J101" s="290"/>
      <c r="K101" s="290"/>
      <c r="L101" s="290"/>
      <c r="M101" s="290"/>
      <c r="N101" s="290"/>
      <c r="O101" s="290"/>
      <c r="P101" s="290"/>
      <c r="Q101" s="290"/>
      <c r="R101" s="290"/>
      <c r="S101" s="290"/>
      <c r="U101" s="126"/>
      <c r="Z101" s="139"/>
      <c r="AA101" s="139"/>
    </row>
    <row r="102" spans="1:28" ht="15.95" customHeight="1">
      <c r="A102" s="82">
        <v>1</v>
      </c>
      <c r="B102" s="247" t="str">
        <f t="shared" si="19"/>
        <v>15-29</v>
      </c>
      <c r="C102" s="200">
        <f>升级经验!C8</f>
        <v>6</v>
      </c>
      <c r="D102" s="200" t="s">
        <v>487</v>
      </c>
      <c r="E102" s="295">
        <f>C102/MAX(C$85:C$86)*C$87/C$97</f>
        <v>0.04</v>
      </c>
      <c r="F102" s="59"/>
      <c r="G102" s="59"/>
      <c r="H102" s="139"/>
      <c r="U102" s="126"/>
      <c r="Y102" s="59"/>
      <c r="Z102" s="139"/>
      <c r="AA102" s="139"/>
    </row>
    <row r="103" spans="1:28" ht="15.95" customHeight="1">
      <c r="A103" s="82">
        <v>2</v>
      </c>
      <c r="B103" s="247" t="str">
        <f t="shared" si="19"/>
        <v>30-44</v>
      </c>
      <c r="C103" s="200">
        <f>升级经验!C9</f>
        <v>10</v>
      </c>
      <c r="D103" s="200" t="s">
        <v>488</v>
      </c>
      <c r="E103" s="295">
        <f t="shared" ref="E103:E106" si="20">C103/MAX(C$85:C$86)*C$87/C$97</f>
        <v>6.6666666666666666E-2</v>
      </c>
      <c r="F103" s="50" t="s">
        <v>563</v>
      </c>
      <c r="G103" s="50"/>
      <c r="H103" s="139"/>
      <c r="U103" s="126"/>
      <c r="X103" s="287"/>
      <c r="Y103" s="50"/>
      <c r="Z103" s="139"/>
      <c r="AA103" s="139"/>
    </row>
    <row r="104" spans="1:28" ht="15.95" customHeight="1">
      <c r="A104" s="82">
        <v>3</v>
      </c>
      <c r="B104" s="247" t="str">
        <f t="shared" si="19"/>
        <v>45-59</v>
      </c>
      <c r="C104" s="200">
        <f>升级经验!C10</f>
        <v>16</v>
      </c>
      <c r="D104" s="200" t="s">
        <v>489</v>
      </c>
      <c r="E104" s="295">
        <f t="shared" si="20"/>
        <v>0.10666666666666667</v>
      </c>
      <c r="F104" s="50"/>
      <c r="G104" s="50"/>
      <c r="H104" s="139"/>
      <c r="I104" s="285"/>
      <c r="U104" s="126"/>
      <c r="Y104" s="50"/>
      <c r="Z104" s="139"/>
      <c r="AA104" s="139"/>
    </row>
    <row r="105" spans="1:28" ht="15.95" customHeight="1">
      <c r="A105" s="82">
        <v>4</v>
      </c>
      <c r="B105" s="247" t="str">
        <f t="shared" si="19"/>
        <v>60-69</v>
      </c>
      <c r="C105" s="200">
        <f>C104</f>
        <v>16</v>
      </c>
      <c r="D105" s="200" t="s">
        <v>490</v>
      </c>
      <c r="E105" s="295">
        <f t="shared" si="20"/>
        <v>0.10666666666666667</v>
      </c>
      <c r="F105" s="50"/>
      <c r="G105" s="50"/>
      <c r="H105" s="139"/>
      <c r="I105" s="285"/>
      <c r="J105" s="285"/>
      <c r="U105" s="126"/>
      <c r="W105" s="50"/>
      <c r="X105" s="50"/>
      <c r="Y105" s="50"/>
      <c r="Z105" s="139"/>
      <c r="AA105" s="139"/>
    </row>
    <row r="106" spans="1:28" ht="15.95" customHeight="1">
      <c r="A106" s="82">
        <v>5</v>
      </c>
      <c r="B106" s="247" t="str">
        <f t="shared" si="19"/>
        <v>70-79</v>
      </c>
      <c r="C106" s="200">
        <f>C105</f>
        <v>16</v>
      </c>
      <c r="D106" s="200" t="s">
        <v>491</v>
      </c>
      <c r="E106" s="295">
        <f t="shared" si="20"/>
        <v>0.10666666666666667</v>
      </c>
      <c r="F106" s="50"/>
      <c r="G106" s="50"/>
      <c r="H106" s="139"/>
      <c r="I106" s="285"/>
      <c r="J106" s="285"/>
      <c r="K106" s="285"/>
      <c r="U106" s="126"/>
      <c r="W106" s="50"/>
      <c r="X106" s="50"/>
      <c r="Y106" s="50"/>
      <c r="Z106" s="139"/>
      <c r="AA106" s="139"/>
    </row>
    <row r="107" spans="1:28" ht="15.95" customHeight="1">
      <c r="A107" s="59"/>
      <c r="B107" s="291"/>
      <c r="C107" s="281"/>
      <c r="D107" s="292"/>
      <c r="E107" s="292"/>
      <c r="F107" s="98"/>
      <c r="G107" s="50"/>
      <c r="H107" s="50"/>
      <c r="J107" s="285"/>
      <c r="K107" s="285"/>
      <c r="L107" s="285"/>
      <c r="M107" s="285"/>
      <c r="V107" s="287"/>
      <c r="X107" s="50"/>
      <c r="Y107" s="50"/>
      <c r="Z107" s="50"/>
      <c r="AA107" s="139"/>
      <c r="AB107" s="139"/>
    </row>
    <row r="108" spans="1:28" ht="15.95" customHeight="1">
      <c r="A108" s="59"/>
      <c r="B108" s="291"/>
      <c r="C108" s="281"/>
      <c r="D108" s="292"/>
      <c r="E108" s="292"/>
      <c r="F108" s="98"/>
      <c r="G108" s="50"/>
      <c r="H108" s="50"/>
      <c r="J108" s="285"/>
      <c r="K108" s="285"/>
      <c r="L108" s="285"/>
      <c r="M108" s="285"/>
      <c r="N108" s="285"/>
      <c r="V108" s="50"/>
      <c r="W108" s="50"/>
      <c r="X108" s="50"/>
      <c r="Y108" s="50"/>
      <c r="Z108" s="50"/>
      <c r="AA108" s="139"/>
      <c r="AB108" s="139"/>
    </row>
    <row r="109" spans="1:28" ht="15.95" customHeight="1">
      <c r="A109" s="43" t="s">
        <v>471</v>
      </c>
      <c r="B109" s="248" t="s">
        <v>472</v>
      </c>
      <c r="C109" s="115" t="s">
        <v>473</v>
      </c>
      <c r="D109" s="247" t="s">
        <v>474</v>
      </c>
      <c r="E109" s="248" t="s">
        <v>475</v>
      </c>
      <c r="F109" s="115" t="s">
        <v>476</v>
      </c>
      <c r="G109" s="247" t="s">
        <v>477</v>
      </c>
      <c r="H109" s="248" t="s">
        <v>478</v>
      </c>
      <c r="I109" s="115" t="s">
        <v>479</v>
      </c>
      <c r="J109" s="247" t="s">
        <v>480</v>
      </c>
      <c r="K109" s="248" t="s">
        <v>481</v>
      </c>
      <c r="L109" s="115" t="s">
        <v>482</v>
      </c>
      <c r="M109" s="247" t="s">
        <v>483</v>
      </c>
      <c r="N109" s="248" t="s">
        <v>484</v>
      </c>
      <c r="O109" s="115" t="s">
        <v>485</v>
      </c>
      <c r="P109" s="247" t="s">
        <v>486</v>
      </c>
      <c r="Q109" s="291"/>
      <c r="R109" s="281"/>
      <c r="S109" s="292"/>
      <c r="V109" s="50"/>
      <c r="W109" s="50"/>
      <c r="X109" s="50"/>
      <c r="Y109" s="50"/>
      <c r="Z109" s="50"/>
      <c r="AA109" s="139"/>
      <c r="AB109" s="139"/>
    </row>
    <row r="110" spans="1:28" ht="15.95" customHeight="1">
      <c r="A110" s="43" t="s">
        <v>493</v>
      </c>
      <c r="B110" s="298">
        <f>$C$87/2</f>
        <v>1</v>
      </c>
      <c r="C110" s="80"/>
      <c r="D110" s="298">
        <f>$C$87/2</f>
        <v>1</v>
      </c>
      <c r="E110" s="109"/>
      <c r="F110" s="74"/>
      <c r="G110" s="74"/>
      <c r="H110" s="74"/>
      <c r="I110" s="205"/>
      <c r="J110" s="207"/>
      <c r="K110" s="207"/>
      <c r="L110" s="207"/>
      <c r="M110" s="207"/>
      <c r="N110" s="207"/>
      <c r="O110" s="207"/>
      <c r="P110" s="207"/>
      <c r="V110" s="50"/>
      <c r="W110" s="50"/>
      <c r="X110" s="50"/>
      <c r="Y110" s="50"/>
      <c r="Z110" s="50"/>
      <c r="AA110" s="139"/>
      <c r="AB110" s="139"/>
    </row>
    <row r="111" spans="1:28" ht="15.95" customHeight="1">
      <c r="A111" s="43" t="s">
        <v>494</v>
      </c>
      <c r="B111" s="80"/>
      <c r="C111" s="298">
        <f>$C$87/2</f>
        <v>1</v>
      </c>
      <c r="D111" s="298">
        <f>$C$87/2</f>
        <v>1</v>
      </c>
      <c r="E111" s="109"/>
      <c r="F111" s="74"/>
      <c r="G111" s="74"/>
      <c r="H111" s="74"/>
      <c r="I111" s="205"/>
      <c r="J111" s="207"/>
      <c r="K111" s="207"/>
      <c r="L111" s="207"/>
      <c r="M111" s="207"/>
      <c r="N111" s="207"/>
      <c r="O111" s="207"/>
      <c r="P111" s="207"/>
      <c r="Q111" s="285"/>
      <c r="V111" s="50"/>
      <c r="W111" s="50"/>
      <c r="X111" s="50"/>
      <c r="Y111" s="50"/>
      <c r="Z111" s="50"/>
      <c r="AA111" s="139"/>
      <c r="AB111" s="139"/>
    </row>
    <row r="112" spans="1:28" ht="15.95" customHeight="1">
      <c r="A112" s="43" t="s">
        <v>495</v>
      </c>
      <c r="B112" s="80"/>
      <c r="C112" s="80"/>
      <c r="D112" s="298">
        <f>$C$87</f>
        <v>2</v>
      </c>
      <c r="E112" s="109"/>
      <c r="F112" s="74"/>
      <c r="G112" s="74"/>
      <c r="H112" s="74"/>
      <c r="I112" s="205"/>
      <c r="J112" s="207"/>
      <c r="K112" s="207"/>
      <c r="L112" s="207"/>
      <c r="M112" s="207"/>
      <c r="N112" s="207"/>
      <c r="O112" s="207"/>
      <c r="P112" s="207"/>
      <c r="Q112" s="285"/>
      <c r="R112" s="285"/>
      <c r="V112" s="50"/>
      <c r="W112" s="50"/>
      <c r="X112" s="50"/>
      <c r="Y112" s="50"/>
      <c r="Z112" s="50"/>
      <c r="AA112" s="139"/>
      <c r="AB112" s="139"/>
    </row>
    <row r="113" spans="1:28" ht="15.95" customHeight="1">
      <c r="A113" s="43" t="s">
        <v>496</v>
      </c>
      <c r="B113" s="298">
        <f>$C$87</f>
        <v>2</v>
      </c>
      <c r="C113" s="80"/>
      <c r="D113" s="80"/>
      <c r="E113" s="109"/>
      <c r="F113" s="74"/>
      <c r="G113" s="74"/>
      <c r="H113" s="74"/>
      <c r="I113" s="205"/>
      <c r="J113" s="207"/>
      <c r="K113" s="207"/>
      <c r="L113" s="207"/>
      <c r="M113" s="207"/>
      <c r="N113" s="207"/>
      <c r="O113" s="207"/>
      <c r="P113" s="207"/>
      <c r="Q113" s="285"/>
      <c r="R113" s="285"/>
      <c r="S113" s="285"/>
      <c r="V113" s="50"/>
      <c r="W113" s="50"/>
      <c r="X113" s="50"/>
      <c r="Y113" s="50"/>
      <c r="Z113" s="50"/>
      <c r="AA113" s="139"/>
      <c r="AB113" s="139"/>
    </row>
    <row r="114" spans="1:28" ht="15.95" customHeight="1">
      <c r="A114" s="43" t="s">
        <v>497</v>
      </c>
      <c r="B114" s="80"/>
      <c r="C114" s="299">
        <f>$C$87</f>
        <v>2</v>
      </c>
      <c r="D114" s="80"/>
      <c r="E114" s="109"/>
      <c r="F114" s="74"/>
      <c r="G114" s="74"/>
      <c r="H114" s="74"/>
      <c r="I114" s="207"/>
      <c r="J114" s="207"/>
      <c r="K114" s="207"/>
      <c r="L114" s="207"/>
      <c r="M114" s="207"/>
      <c r="N114" s="207"/>
      <c r="O114" s="207"/>
      <c r="P114" s="207"/>
      <c r="Q114" s="285"/>
      <c r="R114" s="285"/>
      <c r="S114" s="285"/>
      <c r="T114" s="285"/>
      <c r="V114" s="50"/>
      <c r="W114" s="50"/>
      <c r="X114" s="50"/>
      <c r="Y114" s="50"/>
      <c r="Z114" s="50"/>
    </row>
    <row r="115" spans="1:28" ht="15.95" customHeight="1">
      <c r="A115" s="43" t="s">
        <v>498</v>
      </c>
      <c r="B115" s="298">
        <f>$C$87/2</f>
        <v>1</v>
      </c>
      <c r="C115" s="298">
        <f>$C$87/2</f>
        <v>1</v>
      </c>
      <c r="D115" s="80"/>
      <c r="E115" s="125"/>
      <c r="F115" s="125"/>
      <c r="G115" s="125"/>
      <c r="H115" s="125"/>
      <c r="I115" s="207"/>
      <c r="J115" s="207"/>
      <c r="K115" s="207"/>
      <c r="L115" s="207"/>
      <c r="M115" s="207"/>
      <c r="N115" s="207"/>
      <c r="O115" s="207"/>
      <c r="P115" s="207"/>
      <c r="Q115" s="290"/>
      <c r="R115" s="290"/>
      <c r="S115" s="290"/>
      <c r="T115" s="290"/>
    </row>
    <row r="116" spans="1:28" ht="15.95" customHeight="1">
      <c r="A116" s="43" t="s">
        <v>499</v>
      </c>
      <c r="B116" s="74"/>
      <c r="C116" s="74"/>
      <c r="D116" s="74"/>
      <c r="E116" s="298">
        <f>$C$87/2</f>
        <v>1</v>
      </c>
      <c r="F116" s="80"/>
      <c r="G116" s="298">
        <f>$C$87/2</f>
        <v>1</v>
      </c>
      <c r="H116" s="74"/>
      <c r="I116" s="207"/>
      <c r="J116" s="207"/>
      <c r="K116" s="207"/>
      <c r="L116" s="207"/>
      <c r="M116" s="207"/>
      <c r="N116" s="207"/>
      <c r="O116" s="207"/>
      <c r="P116" s="207"/>
      <c r="Q116" s="290"/>
      <c r="R116" s="290"/>
      <c r="S116" s="290"/>
      <c r="T116" s="290"/>
    </row>
    <row r="117" spans="1:28" ht="15.95" customHeight="1">
      <c r="A117" s="43" t="s">
        <v>500</v>
      </c>
      <c r="B117" s="109"/>
      <c r="C117" s="74"/>
      <c r="D117" s="109"/>
      <c r="E117" s="80"/>
      <c r="F117" s="298">
        <f>$C$87/2</f>
        <v>1</v>
      </c>
      <c r="G117" s="298">
        <f>$C$87/2</f>
        <v>1</v>
      </c>
      <c r="H117" s="74"/>
      <c r="I117" s="207"/>
      <c r="J117" s="207"/>
      <c r="K117" s="207"/>
      <c r="L117" s="207"/>
      <c r="M117" s="207"/>
      <c r="N117" s="207"/>
      <c r="O117" s="207"/>
      <c r="P117" s="207"/>
      <c r="Q117" s="290"/>
      <c r="R117" s="290"/>
      <c r="S117" s="290"/>
      <c r="T117" s="290"/>
    </row>
    <row r="118" spans="1:28" ht="15.95" customHeight="1">
      <c r="A118" s="43" t="s">
        <v>501</v>
      </c>
      <c r="B118" s="109"/>
      <c r="C118" s="74"/>
      <c r="D118" s="109"/>
      <c r="E118" s="80"/>
      <c r="F118" s="80"/>
      <c r="G118" s="298">
        <f>$C$87</f>
        <v>2</v>
      </c>
      <c r="H118" s="74"/>
      <c r="I118" s="207"/>
      <c r="J118" s="207"/>
      <c r="K118" s="207"/>
      <c r="L118" s="207"/>
      <c r="M118" s="207"/>
      <c r="N118" s="207"/>
      <c r="O118" s="207"/>
      <c r="P118" s="207"/>
      <c r="Q118" s="290"/>
      <c r="R118" s="290"/>
      <c r="S118" s="290"/>
      <c r="T118" s="290"/>
    </row>
    <row r="119" spans="1:28" ht="15.95" customHeight="1">
      <c r="A119" s="43" t="s">
        <v>502</v>
      </c>
      <c r="B119" s="109"/>
      <c r="C119" s="74"/>
      <c r="D119" s="109"/>
      <c r="E119" s="298">
        <f>$C$87</f>
        <v>2</v>
      </c>
      <c r="F119" s="80"/>
      <c r="G119" s="80"/>
      <c r="H119" s="74"/>
      <c r="I119" s="207"/>
      <c r="J119" s="207"/>
      <c r="K119" s="207"/>
      <c r="L119" s="207"/>
      <c r="M119" s="207"/>
      <c r="N119" s="207"/>
      <c r="O119" s="207"/>
      <c r="P119" s="207"/>
      <c r="Q119" s="290"/>
      <c r="R119" s="290"/>
      <c r="S119" s="290"/>
      <c r="T119" s="290"/>
    </row>
    <row r="120" spans="1:28" ht="15.95" customHeight="1">
      <c r="A120" s="43" t="s">
        <v>503</v>
      </c>
      <c r="B120" s="109"/>
      <c r="C120" s="74"/>
      <c r="D120" s="109"/>
      <c r="E120" s="80"/>
      <c r="F120" s="299">
        <f>$C$87</f>
        <v>2</v>
      </c>
      <c r="G120" s="80"/>
      <c r="H120" s="74"/>
      <c r="I120" s="207"/>
      <c r="J120" s="207"/>
      <c r="K120" s="207"/>
      <c r="L120" s="207"/>
      <c r="M120" s="207"/>
      <c r="N120" s="207"/>
      <c r="O120" s="207"/>
      <c r="P120" s="207"/>
      <c r="Q120" s="290"/>
      <c r="R120" s="290"/>
      <c r="S120" s="290"/>
      <c r="T120" s="290"/>
    </row>
    <row r="121" spans="1:28" ht="15.95" customHeight="1">
      <c r="A121" s="43" t="s">
        <v>504</v>
      </c>
      <c r="B121" s="109"/>
      <c r="C121" s="74"/>
      <c r="D121" s="109"/>
      <c r="E121" s="298">
        <f>$C$87/2</f>
        <v>1</v>
      </c>
      <c r="F121" s="298">
        <f>$C$87/2</f>
        <v>1</v>
      </c>
      <c r="G121" s="80"/>
      <c r="H121" s="74"/>
      <c r="I121" s="207"/>
      <c r="J121" s="207"/>
      <c r="K121" s="207"/>
      <c r="L121" s="207"/>
      <c r="M121" s="207"/>
      <c r="N121" s="207"/>
      <c r="O121" s="207"/>
      <c r="P121" s="207"/>
      <c r="Q121" s="290"/>
      <c r="R121" s="290"/>
      <c r="S121" s="290"/>
      <c r="T121" s="290"/>
    </row>
    <row r="122" spans="1:28" ht="15.95" customHeight="1">
      <c r="A122" s="43" t="s">
        <v>505</v>
      </c>
      <c r="B122" s="109"/>
      <c r="C122" s="74"/>
      <c r="D122" s="109"/>
      <c r="E122" s="109"/>
      <c r="F122" s="74"/>
      <c r="G122" s="74"/>
      <c r="H122" s="298">
        <f>$C$87/2</f>
        <v>1</v>
      </c>
      <c r="I122" s="80"/>
      <c r="J122" s="298">
        <f>$C$87/2</f>
        <v>1</v>
      </c>
      <c r="K122" s="207"/>
      <c r="L122" s="207"/>
      <c r="M122" s="207"/>
      <c r="N122" s="207"/>
      <c r="O122" s="207"/>
      <c r="P122" s="207"/>
      <c r="Q122" s="290"/>
      <c r="R122" s="290"/>
      <c r="S122" s="290"/>
      <c r="T122" s="290"/>
    </row>
    <row r="123" spans="1:28" ht="15.95" customHeight="1">
      <c r="A123" s="43" t="s">
        <v>506</v>
      </c>
      <c r="B123" s="109"/>
      <c r="C123" s="74"/>
      <c r="D123" s="109"/>
      <c r="E123" s="109"/>
      <c r="F123" s="74"/>
      <c r="G123" s="74"/>
      <c r="H123" s="80"/>
      <c r="I123" s="298">
        <f>$C$87/2</f>
        <v>1</v>
      </c>
      <c r="J123" s="298">
        <f>$C$87/2</f>
        <v>1</v>
      </c>
      <c r="K123" s="207"/>
      <c r="L123" s="207"/>
      <c r="M123" s="207"/>
      <c r="N123" s="207"/>
      <c r="O123" s="207"/>
      <c r="P123" s="207"/>
      <c r="Q123" s="290"/>
      <c r="R123" s="290"/>
      <c r="S123" s="290"/>
      <c r="T123" s="290"/>
    </row>
    <row r="124" spans="1:28" ht="15.95" customHeight="1">
      <c r="A124" s="43" t="s">
        <v>507</v>
      </c>
      <c r="B124" s="109"/>
      <c r="C124" s="74"/>
      <c r="D124" s="109"/>
      <c r="E124" s="125"/>
      <c r="F124" s="125"/>
      <c r="G124" s="125"/>
      <c r="H124" s="80"/>
      <c r="I124" s="80"/>
      <c r="J124" s="298">
        <f>$C$87</f>
        <v>2</v>
      </c>
      <c r="K124" s="207"/>
      <c r="L124" s="207"/>
      <c r="M124" s="207"/>
      <c r="N124" s="207"/>
      <c r="O124" s="207"/>
      <c r="P124" s="207"/>
      <c r="Q124" s="290"/>
      <c r="R124" s="290"/>
      <c r="S124" s="290"/>
      <c r="T124" s="290"/>
    </row>
    <row r="125" spans="1:28" ht="15.95" customHeight="1">
      <c r="A125" s="43" t="s">
        <v>508</v>
      </c>
      <c r="B125" s="109"/>
      <c r="C125" s="74"/>
      <c r="D125" s="109"/>
      <c r="E125" s="125"/>
      <c r="F125" s="125"/>
      <c r="G125" s="125"/>
      <c r="H125" s="298">
        <f>$C$87</f>
        <v>2</v>
      </c>
      <c r="I125" s="80"/>
      <c r="J125" s="80"/>
      <c r="K125" s="207"/>
      <c r="L125" s="207"/>
      <c r="M125" s="207"/>
      <c r="N125" s="207"/>
      <c r="O125" s="207"/>
      <c r="P125" s="207"/>
      <c r="Q125" s="285"/>
      <c r="R125" s="290"/>
      <c r="S125" s="290"/>
      <c r="T125" s="290"/>
    </row>
    <row r="126" spans="1:28" ht="15.95" customHeight="1">
      <c r="A126" s="43" t="s">
        <v>509</v>
      </c>
      <c r="B126" s="109"/>
      <c r="C126" s="74"/>
      <c r="D126" s="109"/>
      <c r="E126" s="125"/>
      <c r="F126" s="125"/>
      <c r="G126" s="125"/>
      <c r="H126" s="80"/>
      <c r="I126" s="299">
        <f>$C$87</f>
        <v>2</v>
      </c>
      <c r="J126" s="80"/>
      <c r="K126" s="207"/>
      <c r="L126" s="207"/>
      <c r="M126" s="207"/>
      <c r="N126" s="207"/>
      <c r="O126" s="207"/>
      <c r="P126" s="207"/>
      <c r="Q126" s="285"/>
      <c r="R126" s="285"/>
      <c r="S126" s="290"/>
      <c r="T126" s="290"/>
    </row>
    <row r="127" spans="1:28" ht="15.95" customHeight="1">
      <c r="A127" s="43" t="s">
        <v>510</v>
      </c>
      <c r="B127" s="109"/>
      <c r="C127" s="74"/>
      <c r="D127" s="109"/>
      <c r="E127" s="125"/>
      <c r="F127" s="125"/>
      <c r="G127" s="125"/>
      <c r="H127" s="298">
        <f>$C$87/2</f>
        <v>1</v>
      </c>
      <c r="I127" s="298">
        <f>$C$87/2</f>
        <v>1</v>
      </c>
      <c r="J127" s="80"/>
      <c r="K127" s="207"/>
      <c r="L127" s="207"/>
      <c r="M127" s="207"/>
      <c r="N127" s="207"/>
      <c r="O127" s="207"/>
      <c r="P127" s="207"/>
      <c r="Q127" s="285"/>
      <c r="R127" s="285"/>
      <c r="S127" s="285"/>
      <c r="T127" s="290"/>
    </row>
    <row r="128" spans="1:28" ht="15.95" customHeight="1">
      <c r="A128" s="43" t="s">
        <v>511</v>
      </c>
      <c r="B128" s="109"/>
      <c r="C128" s="74"/>
      <c r="D128" s="109"/>
      <c r="E128" s="125"/>
      <c r="F128" s="125"/>
      <c r="G128" s="125"/>
      <c r="H128" s="125"/>
      <c r="I128" s="207"/>
      <c r="J128" s="207"/>
      <c r="K128" s="298">
        <f>$C$87/2</f>
        <v>1</v>
      </c>
      <c r="L128" s="80"/>
      <c r="M128" s="298">
        <f>$C$87/2</f>
        <v>1</v>
      </c>
      <c r="N128" s="207"/>
      <c r="O128" s="207"/>
      <c r="P128" s="207"/>
      <c r="Q128" s="285"/>
      <c r="R128" s="285"/>
      <c r="S128" s="285"/>
      <c r="T128" s="285"/>
    </row>
    <row r="129" spans="1:23" ht="15.95" customHeight="1">
      <c r="A129" s="43" t="s">
        <v>512</v>
      </c>
      <c r="B129" s="125"/>
      <c r="C129" s="125"/>
      <c r="D129" s="125"/>
      <c r="E129" s="125"/>
      <c r="F129" s="125"/>
      <c r="G129" s="125"/>
      <c r="H129" s="125"/>
      <c r="I129" s="205"/>
      <c r="J129" s="205"/>
      <c r="K129" s="80"/>
      <c r="L129" s="298">
        <f>$C$87/2</f>
        <v>1</v>
      </c>
      <c r="M129" s="298">
        <f>$C$87/2</f>
        <v>1</v>
      </c>
      <c r="N129" s="205"/>
      <c r="O129" s="205"/>
      <c r="P129" s="205"/>
    </row>
    <row r="130" spans="1:23" ht="15.95" customHeight="1">
      <c r="A130" s="43" t="s">
        <v>513</v>
      </c>
      <c r="B130" s="125"/>
      <c r="C130" s="125"/>
      <c r="D130" s="125"/>
      <c r="E130" s="125"/>
      <c r="F130" s="125"/>
      <c r="G130" s="125"/>
      <c r="H130" s="125"/>
      <c r="I130" s="205"/>
      <c r="J130" s="205"/>
      <c r="K130" s="80"/>
      <c r="L130" s="80"/>
      <c r="M130" s="298">
        <f>$C$87</f>
        <v>2</v>
      </c>
      <c r="N130" s="205"/>
      <c r="O130" s="205"/>
      <c r="P130" s="205"/>
    </row>
    <row r="131" spans="1:23" ht="15.95" customHeight="1">
      <c r="A131" s="43" t="s">
        <v>514</v>
      </c>
      <c r="B131" s="125"/>
      <c r="C131" s="125"/>
      <c r="D131" s="125"/>
      <c r="E131" s="125"/>
      <c r="F131" s="125"/>
      <c r="G131" s="125"/>
      <c r="H131" s="125"/>
      <c r="I131" s="205"/>
      <c r="J131" s="205"/>
      <c r="K131" s="298">
        <f>$C$87</f>
        <v>2</v>
      </c>
      <c r="L131" s="80"/>
      <c r="M131" s="80"/>
      <c r="N131" s="205"/>
      <c r="O131" s="205"/>
      <c r="P131" s="205"/>
    </row>
    <row r="132" spans="1:23" ht="15.95" customHeight="1">
      <c r="A132" s="43" t="s">
        <v>515</v>
      </c>
      <c r="B132" s="125"/>
      <c r="C132" s="125"/>
      <c r="D132" s="125"/>
      <c r="E132" s="125"/>
      <c r="F132" s="125"/>
      <c r="G132" s="125"/>
      <c r="H132" s="125"/>
      <c r="I132" s="205"/>
      <c r="J132" s="205"/>
      <c r="K132" s="80"/>
      <c r="L132" s="299">
        <f>$C$87</f>
        <v>2</v>
      </c>
      <c r="M132" s="80"/>
      <c r="N132" s="205"/>
      <c r="O132" s="205"/>
      <c r="P132" s="205"/>
    </row>
    <row r="133" spans="1:23" ht="15.95" customHeight="1">
      <c r="A133" s="43" t="s">
        <v>516</v>
      </c>
      <c r="B133" s="125"/>
      <c r="C133" s="125"/>
      <c r="D133" s="125"/>
      <c r="E133" s="125"/>
      <c r="F133" s="125"/>
      <c r="G133" s="125"/>
      <c r="H133" s="125"/>
      <c r="I133" s="205"/>
      <c r="J133" s="205"/>
      <c r="K133" s="298">
        <f>$C$87/2</f>
        <v>1</v>
      </c>
      <c r="L133" s="298">
        <f>$C$87/2</f>
        <v>1</v>
      </c>
      <c r="M133" s="80"/>
      <c r="N133" s="205"/>
      <c r="O133" s="205"/>
      <c r="P133" s="205"/>
    </row>
    <row r="134" spans="1:23" ht="15.95" customHeight="1">
      <c r="A134" s="43" t="s">
        <v>517</v>
      </c>
      <c r="B134" s="125"/>
      <c r="C134" s="125"/>
      <c r="D134" s="125"/>
      <c r="E134" s="125"/>
      <c r="F134" s="125"/>
      <c r="G134" s="125"/>
      <c r="H134" s="125"/>
      <c r="I134" s="205"/>
      <c r="J134" s="205"/>
      <c r="K134" s="205"/>
      <c r="L134" s="205"/>
      <c r="M134" s="205"/>
      <c r="N134" s="298">
        <f>$C$87/2</f>
        <v>1</v>
      </c>
      <c r="O134" s="80"/>
      <c r="P134" s="298">
        <f>$C$87/2</f>
        <v>1</v>
      </c>
    </row>
    <row r="135" spans="1:23" ht="15.95" customHeight="1">
      <c r="A135" s="43" t="s">
        <v>518</v>
      </c>
      <c r="B135" s="125"/>
      <c r="C135" s="125"/>
      <c r="D135" s="125"/>
      <c r="E135" s="125"/>
      <c r="F135" s="125"/>
      <c r="G135" s="125"/>
      <c r="H135" s="125"/>
      <c r="I135" s="205"/>
      <c r="J135" s="205"/>
      <c r="K135" s="205"/>
      <c r="L135" s="205"/>
      <c r="M135" s="205"/>
      <c r="N135" s="80"/>
      <c r="O135" s="298">
        <f>$C$87/2</f>
        <v>1</v>
      </c>
      <c r="P135" s="298">
        <f>$C$87/2</f>
        <v>1</v>
      </c>
    </row>
    <row r="136" spans="1:23" ht="15.95" customHeight="1">
      <c r="A136" s="43" t="s">
        <v>519</v>
      </c>
      <c r="B136" s="125"/>
      <c r="C136" s="125"/>
      <c r="D136" s="125"/>
      <c r="E136" s="125"/>
      <c r="F136" s="125"/>
      <c r="G136" s="125"/>
      <c r="H136" s="125"/>
      <c r="I136" s="205"/>
      <c r="J136" s="205"/>
      <c r="K136" s="205"/>
      <c r="L136" s="205"/>
      <c r="M136" s="205"/>
      <c r="N136" s="80"/>
      <c r="O136" s="80"/>
      <c r="P136" s="298">
        <f>$C$87</f>
        <v>2</v>
      </c>
    </row>
    <row r="137" spans="1:23" ht="15.95" customHeight="1">
      <c r="A137" s="43" t="s">
        <v>520</v>
      </c>
      <c r="B137" s="125"/>
      <c r="C137" s="125"/>
      <c r="D137" s="125"/>
      <c r="E137" s="125"/>
      <c r="F137" s="125"/>
      <c r="G137" s="125"/>
      <c r="H137" s="125"/>
      <c r="I137" s="205"/>
      <c r="J137" s="205"/>
      <c r="K137" s="205"/>
      <c r="L137" s="205"/>
      <c r="M137" s="205"/>
      <c r="N137" s="298">
        <f>$C$87</f>
        <v>2</v>
      </c>
      <c r="O137" s="80"/>
      <c r="P137" s="80"/>
    </row>
    <row r="138" spans="1:23" ht="15.95" customHeight="1">
      <c r="A138" s="43" t="s">
        <v>521</v>
      </c>
      <c r="B138" s="125"/>
      <c r="C138" s="125"/>
      <c r="D138" s="125"/>
      <c r="E138" s="125"/>
      <c r="F138" s="125"/>
      <c r="G138" s="125"/>
      <c r="H138" s="125"/>
      <c r="I138" s="205"/>
      <c r="J138" s="205"/>
      <c r="K138" s="205"/>
      <c r="L138" s="205"/>
      <c r="M138" s="205"/>
      <c r="N138" s="80"/>
      <c r="O138" s="299">
        <f>$C$87</f>
        <v>2</v>
      </c>
      <c r="P138" s="80"/>
    </row>
    <row r="139" spans="1:23" ht="15.95" customHeight="1">
      <c r="A139" s="43" t="s">
        <v>522</v>
      </c>
      <c r="B139" s="125"/>
      <c r="C139" s="125"/>
      <c r="D139" s="125"/>
      <c r="E139" s="125"/>
      <c r="F139" s="125"/>
      <c r="G139" s="125"/>
      <c r="H139" s="125"/>
      <c r="I139" s="205"/>
      <c r="J139" s="205"/>
      <c r="K139" s="205"/>
      <c r="L139" s="205"/>
      <c r="M139" s="205"/>
      <c r="N139" s="298">
        <f>$C$87/2</f>
        <v>1</v>
      </c>
      <c r="O139" s="298">
        <f>$C$87/2</f>
        <v>1</v>
      </c>
      <c r="P139" s="80"/>
    </row>
    <row r="143" spans="1:23" ht="15.95" customHeight="1">
      <c r="A143" s="302" t="s">
        <v>543</v>
      </c>
      <c r="B143" s="302"/>
      <c r="C143" s="302"/>
      <c r="D143" s="302"/>
      <c r="E143" s="302"/>
      <c r="F143" s="302"/>
      <c r="G143" s="302"/>
      <c r="H143" s="302"/>
      <c r="I143" s="302"/>
      <c r="J143" s="302"/>
      <c r="K143" s="302"/>
      <c r="L143" s="302"/>
      <c r="M143" s="302"/>
      <c r="N143" s="302"/>
      <c r="O143" s="302"/>
      <c r="P143" s="302"/>
      <c r="Q143" s="302"/>
      <c r="R143" s="302"/>
      <c r="S143" s="302"/>
      <c r="T143" s="302"/>
      <c r="U143" s="302"/>
      <c r="V143" s="302"/>
      <c r="W143" s="302"/>
    </row>
    <row r="144" spans="1:23" ht="15.95" customHeight="1">
      <c r="A144" s="110" t="s">
        <v>544</v>
      </c>
      <c r="B144" s="110"/>
      <c r="C144" s="122">
        <f>E144/100</f>
        <v>0.3</v>
      </c>
      <c r="D144" s="292"/>
      <c r="E144" s="287">
        <v>30</v>
      </c>
      <c r="I144"/>
      <c r="J144" s="126"/>
      <c r="K144" s="292"/>
    </row>
    <row r="145" spans="1:23" ht="15.95" customHeight="1">
      <c r="A145" s="110" t="s">
        <v>870</v>
      </c>
      <c r="B145" s="110"/>
      <c r="C145" s="277">
        <v>2</v>
      </c>
      <c r="D145" s="292"/>
      <c r="E145" s="139"/>
      <c r="I145"/>
      <c r="J145" s="126"/>
      <c r="K145" s="292"/>
    </row>
    <row r="146" spans="1:23" ht="15.95" customHeight="1">
      <c r="A146" s="252"/>
      <c r="B146" s="252"/>
      <c r="C146" s="297"/>
      <c r="D146" s="292"/>
      <c r="E146" s="139"/>
      <c r="I146"/>
      <c r="J146" s="126"/>
      <c r="K146" s="292"/>
    </row>
    <row r="147" spans="1:23" ht="15.95" customHeight="1">
      <c r="A147" s="252"/>
      <c r="B147" s="252"/>
      <c r="C147" s="297"/>
      <c r="D147" s="292"/>
      <c r="E147" s="139"/>
      <c r="I147"/>
      <c r="J147" s="126"/>
      <c r="K147" s="292"/>
    </row>
    <row r="148" spans="1:23" ht="15.95" customHeight="1">
      <c r="A148" s="306" t="s">
        <v>576</v>
      </c>
      <c r="B148" s="43" t="s">
        <v>586</v>
      </c>
      <c r="C148" s="43" t="str">
        <f>C90</f>
        <v>对应等级阶段</v>
      </c>
      <c r="D148" s="43" t="str">
        <f>D90</f>
        <v>单人需要供应数</v>
      </c>
      <c r="E148" s="43" t="s">
        <v>583</v>
      </c>
      <c r="F148" s="242"/>
      <c r="G148" s="139"/>
      <c r="I148" s="126"/>
      <c r="J148" s="126"/>
      <c r="K148"/>
      <c r="L148" s="126"/>
      <c r="M148" s="292"/>
      <c r="V148" s="139"/>
      <c r="W148" s="139"/>
    </row>
    <row r="149" spans="1:23" ht="15.95" customHeight="1">
      <c r="A149" s="43" t="s">
        <v>577</v>
      </c>
      <c r="B149" s="86" t="str">
        <f t="shared" ref="B149:B154" si="21">B160</f>
        <v>15级装备</v>
      </c>
      <c r="C149" s="43" t="str">
        <f t="shared" ref="C149:C154" si="22">C91</f>
        <v>15-29</v>
      </c>
      <c r="D149" s="43">
        <f>C$144*C$145/$C$156</f>
        <v>5.9999999999999991</v>
      </c>
      <c r="E149" s="86">
        <v>0</v>
      </c>
      <c r="F149" s="242"/>
      <c r="G149" s="139"/>
      <c r="I149" s="126"/>
      <c r="J149" s="126"/>
      <c r="K149"/>
      <c r="L149" s="126"/>
      <c r="M149" s="292"/>
      <c r="V149" s="139"/>
      <c r="W149" s="139"/>
    </row>
    <row r="150" spans="1:23" ht="15.95" customHeight="1">
      <c r="A150" s="43" t="s">
        <v>578</v>
      </c>
      <c r="B150" s="86" t="str">
        <f t="shared" si="21"/>
        <v>30级装备</v>
      </c>
      <c r="C150" s="43" t="str">
        <f t="shared" si="22"/>
        <v>30-44</v>
      </c>
      <c r="D150" s="43">
        <f t="shared" ref="D150:D156" si="23">C$144*C$145/$C$156</f>
        <v>5.9999999999999991</v>
      </c>
      <c r="E150" s="86">
        <f>D149</f>
        <v>5.9999999999999991</v>
      </c>
      <c r="F150" s="242"/>
      <c r="G150" s="139"/>
      <c r="I150" s="126"/>
      <c r="J150" s="126"/>
      <c r="K150"/>
      <c r="L150" s="126"/>
      <c r="M150" s="292"/>
      <c r="V150" s="139"/>
      <c r="W150" s="139"/>
    </row>
    <row r="151" spans="1:23" ht="15.95" customHeight="1">
      <c r="A151" s="43" t="s">
        <v>579</v>
      </c>
      <c r="B151" s="86" t="str">
        <f t="shared" si="21"/>
        <v>45级装备</v>
      </c>
      <c r="C151" s="43" t="str">
        <f t="shared" si="22"/>
        <v>45-59</v>
      </c>
      <c r="D151" s="43">
        <f t="shared" si="23"/>
        <v>5.9999999999999991</v>
      </c>
      <c r="E151" s="86">
        <f>E150+D150</f>
        <v>11.999999999999998</v>
      </c>
      <c r="F151" s="242"/>
      <c r="G151" s="139"/>
      <c r="I151" s="126"/>
      <c r="J151" s="126"/>
      <c r="K151"/>
      <c r="L151" s="126"/>
      <c r="M151" s="292"/>
      <c r="V151" s="139"/>
      <c r="W151" s="139"/>
    </row>
    <row r="152" spans="1:23" ht="15.95" customHeight="1">
      <c r="A152" s="43" t="s">
        <v>580</v>
      </c>
      <c r="B152" s="86" t="str">
        <f t="shared" si="21"/>
        <v>60级装备</v>
      </c>
      <c r="C152" s="43" t="str">
        <f t="shared" si="22"/>
        <v>60-69</v>
      </c>
      <c r="D152" s="43">
        <f t="shared" si="23"/>
        <v>5.9999999999999991</v>
      </c>
      <c r="E152" s="86">
        <f t="shared" ref="E152:E154" si="24">E151+D151</f>
        <v>17.999999999999996</v>
      </c>
      <c r="F152" s="281"/>
      <c r="G152" s="139" t="s">
        <v>563</v>
      </c>
      <c r="I152" s="126"/>
      <c r="J152" s="126"/>
      <c r="K152"/>
      <c r="L152" s="126"/>
      <c r="M152" s="292"/>
      <c r="V152" s="139"/>
      <c r="W152" s="139"/>
    </row>
    <row r="153" spans="1:23" ht="15.95" customHeight="1">
      <c r="A153" s="43" t="s">
        <v>581</v>
      </c>
      <c r="B153" s="86" t="str">
        <f t="shared" si="21"/>
        <v>70级装备</v>
      </c>
      <c r="C153" s="43" t="str">
        <f t="shared" si="22"/>
        <v>70-79</v>
      </c>
      <c r="D153" s="43">
        <f t="shared" si="23"/>
        <v>5.9999999999999991</v>
      </c>
      <c r="E153" s="86">
        <f t="shared" si="24"/>
        <v>23.999999999999996</v>
      </c>
      <c r="F153" s="281"/>
      <c r="G153" s="139"/>
      <c r="I153" s="126"/>
      <c r="J153" s="126"/>
      <c r="K153"/>
      <c r="L153" s="126"/>
      <c r="M153" s="292"/>
      <c r="V153" s="139"/>
      <c r="W153" s="139"/>
    </row>
    <row r="154" spans="1:23" ht="15.95" customHeight="1">
      <c r="A154" s="43" t="s">
        <v>582</v>
      </c>
      <c r="B154" s="86" t="str">
        <f t="shared" si="21"/>
        <v>80级装备</v>
      </c>
      <c r="C154" s="43" t="str">
        <f t="shared" si="22"/>
        <v>未设计</v>
      </c>
      <c r="D154" s="43">
        <f t="shared" si="23"/>
        <v>5.9999999999999991</v>
      </c>
      <c r="E154" s="86">
        <f t="shared" si="24"/>
        <v>29.999999999999996</v>
      </c>
      <c r="F154" s="281"/>
      <c r="G154" s="139"/>
      <c r="I154" s="126"/>
      <c r="J154" s="126"/>
      <c r="K154"/>
      <c r="L154" s="126"/>
      <c r="M154" s="292"/>
      <c r="V154" s="139"/>
      <c r="W154" s="139"/>
    </row>
    <row r="155" spans="1:23" ht="15.95" customHeight="1">
      <c r="A155" s="110" t="s">
        <v>902</v>
      </c>
      <c r="B155" s="296"/>
      <c r="C155" s="242">
        <f>E155/100</f>
        <v>0.5</v>
      </c>
      <c r="D155" s="43">
        <f t="shared" si="23"/>
        <v>5.9999999999999991</v>
      </c>
      <c r="E155" s="287">
        <v>50</v>
      </c>
      <c r="I155"/>
      <c r="J155" s="126"/>
      <c r="K155" s="292"/>
    </row>
    <row r="156" spans="1:23" ht="15.95" customHeight="1">
      <c r="A156" s="110" t="s">
        <v>585</v>
      </c>
      <c r="B156" s="296"/>
      <c r="C156" s="122">
        <f>E156/100</f>
        <v>0.1</v>
      </c>
      <c r="D156" s="43">
        <f t="shared" si="23"/>
        <v>5.9999999999999991</v>
      </c>
      <c r="E156" s="287">
        <v>10</v>
      </c>
      <c r="I156"/>
      <c r="J156" s="126"/>
      <c r="K156" s="292"/>
    </row>
    <row r="157" spans="1:23" ht="15.95" customHeight="1">
      <c r="A157" s="252"/>
      <c r="B157" s="252"/>
      <c r="C157" s="297"/>
      <c r="D157" s="292"/>
      <c r="E157" s="139"/>
      <c r="I157"/>
      <c r="J157" s="126"/>
      <c r="K157" s="292"/>
    </row>
    <row r="158" spans="1:23" ht="15.95" customHeight="1">
      <c r="I158"/>
      <c r="J158" s="126"/>
      <c r="K158" s="292"/>
    </row>
    <row r="159" spans="1:23" ht="15.95" customHeight="1">
      <c r="A159" s="247" t="s">
        <v>459</v>
      </c>
      <c r="B159" s="293" t="s">
        <v>462</v>
      </c>
      <c r="C159" s="293" t="s">
        <v>542</v>
      </c>
      <c r="D159" s="84" t="s">
        <v>541</v>
      </c>
      <c r="E159" s="293" t="s">
        <v>462</v>
      </c>
      <c r="F159" s="293" t="s">
        <v>545</v>
      </c>
      <c r="G159" s="82" t="s">
        <v>875</v>
      </c>
      <c r="H159" s="82" t="str">
        <f>H16</f>
        <v>水晶等级</v>
      </c>
      <c r="I159"/>
      <c r="J159" s="126"/>
      <c r="K159" s="292"/>
    </row>
    <row r="160" spans="1:23" ht="15.95" customHeight="1">
      <c r="A160" s="303" t="s">
        <v>552</v>
      </c>
      <c r="B160" s="293" t="s">
        <v>551</v>
      </c>
      <c r="C160" s="301">
        <f>升级经验!L29</f>
        <v>200</v>
      </c>
      <c r="D160" s="295">
        <f>G160*C$145*C$144/C160/C$155</f>
        <v>0.18</v>
      </c>
      <c r="E160" s="293" t="s">
        <v>463</v>
      </c>
      <c r="F160" s="200" t="s">
        <v>487</v>
      </c>
      <c r="G160" s="78">
        <v>30</v>
      </c>
      <c r="H160" s="82"/>
      <c r="I160"/>
      <c r="J160"/>
      <c r="K160" s="292"/>
    </row>
    <row r="161" spans="1:21" ht="15.95" customHeight="1">
      <c r="A161" s="200" t="str">
        <f>C91</f>
        <v>15-29</v>
      </c>
      <c r="B161" s="293" t="s">
        <v>547</v>
      </c>
      <c r="C161" s="301">
        <f>E17</f>
        <v>2100</v>
      </c>
      <c r="D161" s="295">
        <f t="shared" ref="D161:D165" si="25">G161*C$145*C$144/C161/C$155</f>
        <v>5.7142857142857141E-2</v>
      </c>
      <c r="E161" s="293" t="s">
        <v>464</v>
      </c>
      <c r="F161" s="200" t="s">
        <v>488</v>
      </c>
      <c r="G161" s="78">
        <v>100</v>
      </c>
      <c r="H161" s="82"/>
    </row>
    <row r="162" spans="1:21" ht="15.95" customHeight="1">
      <c r="A162" s="200" t="str">
        <f>C92</f>
        <v>30-44</v>
      </c>
      <c r="B162" s="293" t="s">
        <v>548</v>
      </c>
      <c r="C162" s="301">
        <f>E18</f>
        <v>6975</v>
      </c>
      <c r="D162" s="295">
        <f t="shared" si="25"/>
        <v>4.3010752688172046E-2</v>
      </c>
      <c r="E162" s="293" t="s">
        <v>465</v>
      </c>
      <c r="F162" s="200" t="s">
        <v>489</v>
      </c>
      <c r="G162" s="78">
        <v>250</v>
      </c>
      <c r="H162" s="82"/>
    </row>
    <row r="163" spans="1:21" ht="15.95" customHeight="1">
      <c r="A163" s="200" t="str">
        <f>C93</f>
        <v>45-59</v>
      </c>
      <c r="B163" s="293" t="s">
        <v>549</v>
      </c>
      <c r="C163" s="301">
        <f>E19</f>
        <v>14175</v>
      </c>
      <c r="D163" s="295">
        <f t="shared" si="25"/>
        <v>3.3862433862433865E-2</v>
      </c>
      <c r="E163" s="293" t="s">
        <v>466</v>
      </c>
      <c r="F163" s="200" t="s">
        <v>490</v>
      </c>
      <c r="G163" s="78">
        <v>400</v>
      </c>
      <c r="H163" s="82"/>
    </row>
    <row r="164" spans="1:21" ht="15.95" customHeight="1">
      <c r="A164" s="200" t="str">
        <f>C94</f>
        <v>60-69</v>
      </c>
      <c r="B164" s="293" t="s">
        <v>550</v>
      </c>
      <c r="C164" s="301">
        <f>E20</f>
        <v>11875</v>
      </c>
      <c r="D164" s="295">
        <f t="shared" si="25"/>
        <v>5.0526315789473683E-2</v>
      </c>
      <c r="E164" s="293" t="s">
        <v>467</v>
      </c>
      <c r="F164" s="200" t="s">
        <v>491</v>
      </c>
      <c r="G164" s="78">
        <v>500</v>
      </c>
      <c r="H164" s="82"/>
    </row>
    <row r="165" spans="1:21" ht="15.95" customHeight="1">
      <c r="A165" s="200" t="str">
        <f>C95</f>
        <v>70-79</v>
      </c>
      <c r="B165" s="293" t="s">
        <v>546</v>
      </c>
      <c r="C165" s="301">
        <f>E21</f>
        <v>17200</v>
      </c>
      <c r="D165" s="295">
        <f t="shared" si="25"/>
        <v>4.1860465116279069E-2</v>
      </c>
      <c r="E165" s="293" t="s">
        <v>546</v>
      </c>
      <c r="F165" s="200" t="s">
        <v>523</v>
      </c>
      <c r="G165" s="78">
        <v>600</v>
      </c>
      <c r="H165" s="82"/>
      <c r="U165" s="126"/>
    </row>
    <row r="166" spans="1:21" ht="15.95" customHeight="1">
      <c r="U166" s="126"/>
    </row>
    <row r="167" spans="1:21" ht="15.95" customHeight="1">
      <c r="U167" s="126"/>
    </row>
    <row r="168" spans="1:21" ht="15.95" customHeight="1">
      <c r="A168" s="43" t="s">
        <v>471</v>
      </c>
      <c r="B168" s="248" t="s">
        <v>553</v>
      </c>
      <c r="C168" s="248" t="s">
        <v>554</v>
      </c>
      <c r="D168" s="248" t="s">
        <v>555</v>
      </c>
      <c r="E168" s="248" t="s">
        <v>556</v>
      </c>
      <c r="F168" s="248" t="s">
        <v>557</v>
      </c>
      <c r="G168" s="248" t="s">
        <v>558</v>
      </c>
      <c r="H168" s="126" t="s">
        <v>876</v>
      </c>
      <c r="U168" s="126"/>
    </row>
    <row r="169" spans="1:21" ht="15.95" customHeight="1">
      <c r="A169" s="43" t="s">
        <v>564</v>
      </c>
      <c r="B169" s="298">
        <f>G160</f>
        <v>30</v>
      </c>
      <c r="C169" s="80"/>
      <c r="D169" s="80"/>
      <c r="E169" s="80"/>
      <c r="F169" s="80"/>
      <c r="G169" s="80"/>
      <c r="U169" s="126"/>
    </row>
    <row r="170" spans="1:21" ht="15.95" customHeight="1">
      <c r="A170" s="43" t="s">
        <v>570</v>
      </c>
      <c r="B170" s="298">
        <f>B169</f>
        <v>30</v>
      </c>
      <c r="C170" s="80"/>
      <c r="D170" s="80"/>
      <c r="E170" s="80"/>
      <c r="F170" s="80"/>
      <c r="G170" s="80"/>
      <c r="U170" s="126"/>
    </row>
    <row r="171" spans="1:21" ht="15.95" customHeight="1">
      <c r="A171" s="43" t="s">
        <v>565</v>
      </c>
      <c r="B171" s="80"/>
      <c r="C171" s="298">
        <f>G161</f>
        <v>100</v>
      </c>
      <c r="D171" s="80"/>
      <c r="E171" s="80"/>
      <c r="F171" s="80"/>
      <c r="G171" s="80"/>
      <c r="U171" s="126"/>
    </row>
    <row r="172" spans="1:21" ht="15.95" customHeight="1">
      <c r="A172" s="43" t="s">
        <v>571</v>
      </c>
      <c r="B172" s="80"/>
      <c r="C172" s="298">
        <f>C171</f>
        <v>100</v>
      </c>
      <c r="D172" s="80"/>
      <c r="E172" s="80"/>
      <c r="F172" s="80"/>
      <c r="G172" s="80"/>
    </row>
    <row r="173" spans="1:21" ht="15.95" customHeight="1">
      <c r="A173" s="43" t="s">
        <v>566</v>
      </c>
      <c r="B173" s="80"/>
      <c r="C173" s="80"/>
      <c r="D173" s="298">
        <f>G162</f>
        <v>250</v>
      </c>
      <c r="E173" s="80"/>
      <c r="F173" s="80"/>
      <c r="G173" s="80"/>
    </row>
    <row r="174" spans="1:21" ht="15.95" customHeight="1">
      <c r="A174" s="43" t="s">
        <v>572</v>
      </c>
      <c r="B174" s="80"/>
      <c r="C174" s="80"/>
      <c r="D174" s="298">
        <f>D173</f>
        <v>250</v>
      </c>
      <c r="E174" s="80"/>
      <c r="F174" s="80"/>
      <c r="G174" s="80"/>
    </row>
    <row r="175" spans="1:21" ht="15.95" customHeight="1">
      <c r="A175" s="43" t="s">
        <v>567</v>
      </c>
      <c r="B175" s="74"/>
      <c r="C175" s="80"/>
      <c r="D175" s="80"/>
      <c r="E175" s="298">
        <f>G163</f>
        <v>400</v>
      </c>
      <c r="F175" s="80"/>
      <c r="G175" s="80"/>
    </row>
    <row r="176" spans="1:21" ht="15.95" customHeight="1">
      <c r="A176" s="43" t="s">
        <v>573</v>
      </c>
      <c r="B176" s="109"/>
      <c r="C176" s="80"/>
      <c r="D176" s="80"/>
      <c r="E176" s="298">
        <f>E175</f>
        <v>400</v>
      </c>
      <c r="F176" s="80"/>
      <c r="G176" s="80"/>
    </row>
    <row r="177" spans="1:8" ht="15.95" customHeight="1">
      <c r="A177" s="43" t="s">
        <v>568</v>
      </c>
      <c r="B177" s="109"/>
      <c r="C177" s="80"/>
      <c r="D177" s="80"/>
      <c r="E177" s="80"/>
      <c r="F177" s="298">
        <f>G164</f>
        <v>500</v>
      </c>
      <c r="G177" s="80"/>
    </row>
    <row r="178" spans="1:8" ht="15.95" customHeight="1">
      <c r="A178" s="43" t="s">
        <v>574</v>
      </c>
      <c r="B178" s="109"/>
      <c r="C178" s="80"/>
      <c r="D178" s="80"/>
      <c r="E178" s="80"/>
      <c r="F178" s="298">
        <f>F177</f>
        <v>500</v>
      </c>
      <c r="G178" s="80"/>
    </row>
    <row r="179" spans="1:8" ht="15.95" customHeight="1">
      <c r="A179" s="43" t="s">
        <v>569</v>
      </c>
      <c r="B179" s="109"/>
      <c r="C179" s="80"/>
      <c r="D179" s="80"/>
      <c r="E179" s="80"/>
      <c r="F179" s="80"/>
      <c r="G179" s="298">
        <f>G165</f>
        <v>600</v>
      </c>
    </row>
    <row r="180" spans="1:8" ht="15.95" customHeight="1">
      <c r="A180" s="43" t="s">
        <v>575</v>
      </c>
      <c r="B180" s="109"/>
      <c r="C180" s="80"/>
      <c r="D180" s="80"/>
      <c r="E180" s="80"/>
      <c r="F180" s="80"/>
      <c r="G180" s="298">
        <f>G179</f>
        <v>600</v>
      </c>
    </row>
    <row r="181" spans="1:8" ht="15.95" customHeight="1">
      <c r="A181"/>
      <c r="B181"/>
      <c r="C181"/>
      <c r="D181"/>
      <c r="E181"/>
      <c r="F181"/>
      <c r="G181"/>
      <c r="H181"/>
    </row>
    <row r="182" spans="1:8" ht="15.95" customHeight="1">
      <c r="A182"/>
      <c r="B182"/>
      <c r="C182"/>
      <c r="D182"/>
      <c r="E182"/>
      <c r="F182"/>
      <c r="G182"/>
      <c r="H182"/>
    </row>
    <row r="183" spans="1:8" ht="15.95" customHeight="1">
      <c r="A183"/>
      <c r="B183"/>
      <c r="C183"/>
      <c r="D183"/>
      <c r="E183"/>
      <c r="F183"/>
      <c r="G183"/>
      <c r="H183"/>
    </row>
    <row r="184" spans="1:8" ht="15.95" customHeight="1">
      <c r="A184"/>
      <c r="B184"/>
      <c r="C184"/>
      <c r="D184"/>
      <c r="E184"/>
      <c r="F184"/>
      <c r="G184"/>
      <c r="H184"/>
    </row>
    <row r="185" spans="1:8" ht="15.95" customHeight="1">
      <c r="A185"/>
      <c r="B185"/>
      <c r="C185"/>
      <c r="D185"/>
      <c r="E185"/>
      <c r="F185"/>
      <c r="G185"/>
      <c r="H185"/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V129"/>
  <sheetViews>
    <sheetView topLeftCell="A37" workbookViewId="0">
      <selection activeCell="O11" sqref="O11"/>
    </sheetView>
  </sheetViews>
  <sheetFormatPr defaultColWidth="9.625" defaultRowHeight="13.5"/>
  <cols>
    <col min="1" max="2" width="9.625" style="73"/>
    <col min="3" max="3" width="9.625" style="73" customWidth="1"/>
    <col min="4" max="4" width="9.625" style="73"/>
    <col min="5" max="5" width="9.5" style="73" customWidth="1"/>
    <col min="6" max="6" width="9.625" style="73"/>
    <col min="7" max="7" width="10" style="73" customWidth="1"/>
    <col min="8" max="8" width="8" style="73" customWidth="1"/>
    <col min="9" max="9" width="10.125" style="73" customWidth="1"/>
    <col min="10" max="10" width="9.625" style="73"/>
    <col min="11" max="11" width="9.875" style="73" customWidth="1"/>
    <col min="12" max="12" width="9.125" style="73" customWidth="1"/>
    <col min="13" max="13" width="9" style="1" customWidth="1"/>
    <col min="14" max="16" width="9.625" style="1"/>
    <col min="17" max="18" width="9" style="1" customWidth="1"/>
    <col min="19" max="19" width="8.875" style="269" customWidth="1"/>
    <col min="20" max="20" width="8.875" style="1" customWidth="1"/>
    <col min="21" max="16384" width="9.625" style="1"/>
  </cols>
  <sheetData>
    <row r="1" spans="1:20">
      <c r="A1" s="110" t="s">
        <v>361</v>
      </c>
      <c r="B1" s="206"/>
      <c r="C1" s="78">
        <v>10</v>
      </c>
      <c r="D1" s="43"/>
      <c r="F1" s="206" t="s">
        <v>364</v>
      </c>
      <c r="G1" s="206"/>
      <c r="H1" s="78">
        <v>2</v>
      </c>
      <c r="I1" s="74"/>
      <c r="J1" s="71"/>
      <c r="K1" s="206" t="s">
        <v>729</v>
      </c>
      <c r="L1" s="206"/>
      <c r="M1" s="122">
        <f>O1/100</f>
        <v>0.1</v>
      </c>
      <c r="N1" s="74"/>
      <c r="O1" s="240">
        <v>10</v>
      </c>
    </row>
    <row r="2" spans="1:20">
      <c r="A2" s="110" t="s">
        <v>353</v>
      </c>
      <c r="B2" s="206"/>
      <c r="C2" s="78">
        <v>15</v>
      </c>
      <c r="D2" s="43"/>
      <c r="F2" s="110" t="s">
        <v>422</v>
      </c>
      <c r="G2" s="110"/>
      <c r="H2" s="250">
        <v>31</v>
      </c>
      <c r="I2" s="80"/>
      <c r="J2" s="126"/>
      <c r="K2" s="110" t="s">
        <v>730</v>
      </c>
      <c r="L2" s="110"/>
      <c r="M2" s="122">
        <f>O2/100</f>
        <v>0.3</v>
      </c>
      <c r="N2" s="80"/>
      <c r="O2" s="240">
        <v>30</v>
      </c>
    </row>
    <row r="3" spans="1:20">
      <c r="A3" s="110" t="s">
        <v>354</v>
      </c>
      <c r="B3" s="206"/>
      <c r="C3" s="78">
        <v>50</v>
      </c>
      <c r="D3" s="43"/>
      <c r="F3" s="110" t="s">
        <v>727</v>
      </c>
      <c r="G3" s="110"/>
      <c r="H3" s="122">
        <f>J3/100</f>
        <v>0.3</v>
      </c>
      <c r="I3" s="80"/>
      <c r="J3" s="255">
        <v>30</v>
      </c>
      <c r="K3" s="110" t="s">
        <v>731</v>
      </c>
      <c r="L3" s="110"/>
      <c r="M3" s="122">
        <f>O3/100</f>
        <v>0.45</v>
      </c>
      <c r="N3" s="80"/>
      <c r="O3" s="240">
        <v>45</v>
      </c>
    </row>
    <row r="4" spans="1:20">
      <c r="A4" s="110" t="s">
        <v>355</v>
      </c>
      <c r="B4" s="206"/>
      <c r="C4" s="78">
        <v>60</v>
      </c>
      <c r="D4" s="43"/>
      <c r="E4"/>
      <c r="F4" s="110" t="s">
        <v>726</v>
      </c>
      <c r="G4" s="110"/>
      <c r="H4" s="122">
        <f>J4/100</f>
        <v>0.4</v>
      </c>
      <c r="I4" s="80"/>
      <c r="J4" s="240">
        <v>40</v>
      </c>
      <c r="K4" s="110" t="s">
        <v>732</v>
      </c>
      <c r="L4" s="110"/>
      <c r="M4" s="122">
        <f>O5/100</f>
        <v>0.15</v>
      </c>
      <c r="N4"/>
      <c r="O4" s="256">
        <v>10</v>
      </c>
    </row>
    <row r="5" spans="1:20">
      <c r="A5" s="110" t="s">
        <v>362</v>
      </c>
      <c r="B5" s="110"/>
      <c r="C5" s="78">
        <v>70</v>
      </c>
      <c r="D5" s="80"/>
      <c r="E5" s="126"/>
      <c r="F5" s="110" t="s">
        <v>728</v>
      </c>
      <c r="G5" s="110"/>
      <c r="H5" s="219">
        <v>31</v>
      </c>
      <c r="M5" s="390">
        <f>IF(SUM(M1:M4)&gt;1,"总和超过1",IF(SUM(M1:M4)&lt;1,"总和小于1",0))</f>
        <v>0</v>
      </c>
      <c r="O5" s="246">
        <v>15</v>
      </c>
    </row>
    <row r="6" spans="1:20">
      <c r="A6" s="110" t="s">
        <v>356</v>
      </c>
      <c r="B6" s="110"/>
      <c r="C6" s="78">
        <v>80</v>
      </c>
      <c r="D6" s="80"/>
      <c r="E6" s="126"/>
      <c r="K6" s="253"/>
      <c r="L6" s="254"/>
      <c r="N6"/>
      <c r="O6"/>
      <c r="Q6" s="73"/>
    </row>
    <row r="7" spans="1:20">
      <c r="A7" s="110" t="s">
        <v>357</v>
      </c>
      <c r="B7" s="110"/>
      <c r="C7" s="78">
        <v>100</v>
      </c>
      <c r="D7" s="80"/>
      <c r="E7" s="126"/>
      <c r="K7" s="253"/>
      <c r="L7" s="254"/>
      <c r="M7" s="71"/>
      <c r="N7"/>
      <c r="O7"/>
    </row>
    <row r="8" spans="1:20">
      <c r="A8" s="252"/>
      <c r="B8" s="253"/>
      <c r="C8" s="254"/>
      <c r="D8" s="59"/>
      <c r="E8" s="126"/>
      <c r="F8" s="126"/>
      <c r="G8" s="126"/>
      <c r="H8" s="126"/>
      <c r="I8" s="253"/>
      <c r="J8" s="253"/>
      <c r="K8" s="253"/>
      <c r="L8" s="254"/>
      <c r="M8" s="71"/>
      <c r="N8"/>
      <c r="O8"/>
    </row>
    <row r="10" spans="1:20" s="49" customFormat="1" ht="27" customHeight="1">
      <c r="A10" s="128" t="str">
        <f>升级经验!A15</f>
        <v>等级</v>
      </c>
      <c r="B10" s="128" t="str">
        <f>升级经验!E15</f>
        <v>任务个数</v>
      </c>
      <c r="C10" s="128" t="s">
        <v>360</v>
      </c>
      <c r="D10" s="128" t="s">
        <v>879</v>
      </c>
      <c r="E10" s="128" t="str">
        <f>升级经验!K15</f>
        <v>杀怪只数</v>
      </c>
      <c r="F10" s="128" t="s">
        <v>359</v>
      </c>
      <c r="G10" s="128" t="s">
        <v>878</v>
      </c>
      <c r="H10" s="128" t="s">
        <v>424</v>
      </c>
      <c r="I10" s="128" t="s">
        <v>425</v>
      </c>
      <c r="J10" s="128" t="str">
        <f>升级经验!P15</f>
        <v>到本级天数</v>
      </c>
      <c r="K10" s="128" t="s">
        <v>421</v>
      </c>
      <c r="L10" s="388" t="s">
        <v>423</v>
      </c>
      <c r="M10" s="128" t="s">
        <v>358</v>
      </c>
      <c r="N10" s="128" t="s">
        <v>426</v>
      </c>
      <c r="O10" s="128" t="s">
        <v>427</v>
      </c>
      <c r="P10" s="128" t="s">
        <v>431</v>
      </c>
      <c r="Q10" s="128" t="s">
        <v>428</v>
      </c>
      <c r="R10" s="128" t="s">
        <v>429</v>
      </c>
      <c r="S10" s="270" t="s">
        <v>430</v>
      </c>
      <c r="T10" s="128" t="s">
        <v>877</v>
      </c>
    </row>
    <row r="11" spans="1:20">
      <c r="A11" s="74">
        <f>升级经验!A16</f>
        <v>1</v>
      </c>
      <c r="B11" s="74">
        <f>升级经验!E16</f>
        <v>1</v>
      </c>
      <c r="C11" s="74">
        <v>30</v>
      </c>
      <c r="D11" s="74">
        <f>B11*C11</f>
        <v>30</v>
      </c>
      <c r="E11" s="74">
        <f>升级经验!K16</f>
        <v>0</v>
      </c>
      <c r="F11" s="74"/>
      <c r="G11" s="74">
        <f>E11*F11</f>
        <v>0</v>
      </c>
      <c r="H11" s="251">
        <f>升级经验!O16/4</f>
        <v>0</v>
      </c>
      <c r="I11" s="74"/>
      <c r="J11" s="74">
        <f>升级经验!P16</f>
        <v>0</v>
      </c>
      <c r="K11" s="74">
        <f t="shared" ref="K11:K34" si="0">IF(A11&gt;=H$2,H$3*(D11+G11)/(1-H$3),0)</f>
        <v>0</v>
      </c>
      <c r="L11" s="389">
        <f>D11+G11+K11</f>
        <v>30</v>
      </c>
      <c r="M11" s="74">
        <f>L11</f>
        <v>30</v>
      </c>
      <c r="N11" s="74">
        <f>M11*H$4</f>
        <v>12</v>
      </c>
      <c r="O11" s="74">
        <f>M11-N11</f>
        <v>18</v>
      </c>
      <c r="P11" s="74">
        <f>L11*H$4</f>
        <v>12</v>
      </c>
      <c r="Q11" s="74">
        <f t="shared" ref="Q11:Q42" si="1">P11*M$1</f>
        <v>1.2000000000000002</v>
      </c>
      <c r="R11" s="74">
        <f t="shared" ref="R11:R42" si="2">P11*M$2</f>
        <v>3.5999999999999996</v>
      </c>
      <c r="S11" s="271">
        <f t="shared" ref="S11:S42" si="3">M$3*P11</f>
        <v>5.4</v>
      </c>
      <c r="T11" s="74">
        <f t="shared" ref="T11:T42" si="4">P11*M$4</f>
        <v>1.7999999999999998</v>
      </c>
    </row>
    <row r="12" spans="1:20">
      <c r="A12" s="74">
        <f>升级经验!A17</f>
        <v>2</v>
      </c>
      <c r="B12" s="74">
        <f>升级经验!E17</f>
        <v>1</v>
      </c>
      <c r="C12" s="74">
        <f>C11+2</f>
        <v>32</v>
      </c>
      <c r="D12" s="74">
        <f t="shared" ref="D12:D19" si="5">B12*C12</f>
        <v>32</v>
      </c>
      <c r="E12" s="74">
        <f>升级经验!K17</f>
        <v>0</v>
      </c>
      <c r="F12" s="74"/>
      <c r="G12" s="74">
        <f t="shared" ref="G12:G75" si="6">E12*F12</f>
        <v>0</v>
      </c>
      <c r="H12" s="251">
        <f>升级经验!O17/4</f>
        <v>0</v>
      </c>
      <c r="I12" s="74"/>
      <c r="J12" s="74">
        <f>升级经验!P17</f>
        <v>0</v>
      </c>
      <c r="K12" s="74">
        <f t="shared" si="0"/>
        <v>0</v>
      </c>
      <c r="L12" s="389">
        <f t="shared" ref="L12:L75" si="7">D12+G12+K12</f>
        <v>32</v>
      </c>
      <c r="M12" s="74">
        <f t="shared" ref="M12:M75" si="8">L12+M11</f>
        <v>62</v>
      </c>
      <c r="N12" s="74">
        <f t="shared" ref="N12:N75" si="9">M12*H$4</f>
        <v>24.8</v>
      </c>
      <c r="O12" s="74">
        <f t="shared" ref="O12:O75" si="10">M12-N12</f>
        <v>37.200000000000003</v>
      </c>
      <c r="P12" s="74">
        <f t="shared" ref="P12:P75" si="11">L12*H$4</f>
        <v>12.8</v>
      </c>
      <c r="Q12" s="74">
        <f t="shared" si="1"/>
        <v>1.2800000000000002</v>
      </c>
      <c r="R12" s="74">
        <f t="shared" si="2"/>
        <v>3.84</v>
      </c>
      <c r="S12" s="271">
        <f t="shared" si="3"/>
        <v>5.7600000000000007</v>
      </c>
      <c r="T12" s="74">
        <f t="shared" si="4"/>
        <v>1.92</v>
      </c>
    </row>
    <row r="13" spans="1:20">
      <c r="A13" s="74">
        <f>升级经验!A18</f>
        <v>3</v>
      </c>
      <c r="B13" s="74">
        <f>升级经验!E18</f>
        <v>1</v>
      </c>
      <c r="C13" s="74">
        <f t="shared" ref="C13:C19" si="12">C12+2</f>
        <v>34</v>
      </c>
      <c r="D13" s="74">
        <f t="shared" si="5"/>
        <v>34</v>
      </c>
      <c r="E13" s="74">
        <f>升级经验!K18</f>
        <v>0</v>
      </c>
      <c r="F13" s="74"/>
      <c r="G13" s="74">
        <f t="shared" si="6"/>
        <v>0</v>
      </c>
      <c r="H13" s="251">
        <f>升级经验!O18/4</f>
        <v>0</v>
      </c>
      <c r="I13" s="74"/>
      <c r="J13" s="74">
        <f>升级经验!P18</f>
        <v>0</v>
      </c>
      <c r="K13" s="74">
        <f t="shared" si="0"/>
        <v>0</v>
      </c>
      <c r="L13" s="389">
        <f t="shared" si="7"/>
        <v>34</v>
      </c>
      <c r="M13" s="74">
        <f t="shared" si="8"/>
        <v>96</v>
      </c>
      <c r="N13" s="74">
        <f t="shared" si="9"/>
        <v>38.400000000000006</v>
      </c>
      <c r="O13" s="74">
        <f t="shared" si="10"/>
        <v>57.599999999999994</v>
      </c>
      <c r="P13" s="74">
        <f t="shared" si="11"/>
        <v>13.600000000000001</v>
      </c>
      <c r="Q13" s="74">
        <f t="shared" si="1"/>
        <v>1.3600000000000003</v>
      </c>
      <c r="R13" s="74">
        <f t="shared" si="2"/>
        <v>4.08</v>
      </c>
      <c r="S13" s="271">
        <f t="shared" si="3"/>
        <v>6.120000000000001</v>
      </c>
      <c r="T13" s="74">
        <f t="shared" si="4"/>
        <v>2.04</v>
      </c>
    </row>
    <row r="14" spans="1:20">
      <c r="A14" s="74">
        <f>升级经验!A19</f>
        <v>4</v>
      </c>
      <c r="B14" s="74">
        <f>升级经验!E19</f>
        <v>1</v>
      </c>
      <c r="C14" s="74">
        <f t="shared" si="12"/>
        <v>36</v>
      </c>
      <c r="D14" s="74">
        <f t="shared" si="5"/>
        <v>36</v>
      </c>
      <c r="E14" s="74">
        <f>升级经验!K19</f>
        <v>0</v>
      </c>
      <c r="F14" s="74"/>
      <c r="G14" s="74">
        <f t="shared" si="6"/>
        <v>0</v>
      </c>
      <c r="H14" s="251">
        <f>升级经验!O19/4</f>
        <v>0</v>
      </c>
      <c r="I14" s="74"/>
      <c r="J14" s="74">
        <f>升级经验!P19</f>
        <v>0</v>
      </c>
      <c r="K14" s="74">
        <f t="shared" si="0"/>
        <v>0</v>
      </c>
      <c r="L14" s="389">
        <f t="shared" si="7"/>
        <v>36</v>
      </c>
      <c r="M14" s="74">
        <f t="shared" si="8"/>
        <v>132</v>
      </c>
      <c r="N14" s="74">
        <f t="shared" si="9"/>
        <v>52.800000000000004</v>
      </c>
      <c r="O14" s="74">
        <f t="shared" si="10"/>
        <v>79.199999999999989</v>
      </c>
      <c r="P14" s="74">
        <f t="shared" si="11"/>
        <v>14.4</v>
      </c>
      <c r="Q14" s="74">
        <f t="shared" si="1"/>
        <v>1.4400000000000002</v>
      </c>
      <c r="R14" s="74">
        <f t="shared" si="2"/>
        <v>4.32</v>
      </c>
      <c r="S14" s="271">
        <f t="shared" si="3"/>
        <v>6.48</v>
      </c>
      <c r="T14" s="74">
        <f t="shared" si="4"/>
        <v>2.16</v>
      </c>
    </row>
    <row r="15" spans="1:20">
      <c r="A15" s="74">
        <f>升级经验!A20</f>
        <v>5</v>
      </c>
      <c r="B15" s="74">
        <f>升级经验!E20</f>
        <v>1</v>
      </c>
      <c r="C15" s="74">
        <f t="shared" si="12"/>
        <v>38</v>
      </c>
      <c r="D15" s="74">
        <f t="shared" si="5"/>
        <v>38</v>
      </c>
      <c r="E15" s="74">
        <f>升级经验!K20</f>
        <v>0</v>
      </c>
      <c r="F15" s="74"/>
      <c r="G15" s="74">
        <f t="shared" si="6"/>
        <v>0</v>
      </c>
      <c r="H15" s="251">
        <f>升级经验!O20/4</f>
        <v>0</v>
      </c>
      <c r="I15" s="74"/>
      <c r="J15" s="74">
        <f>升级经验!P20</f>
        <v>0</v>
      </c>
      <c r="K15" s="74">
        <f t="shared" si="0"/>
        <v>0</v>
      </c>
      <c r="L15" s="389">
        <f t="shared" si="7"/>
        <v>38</v>
      </c>
      <c r="M15" s="74">
        <f t="shared" si="8"/>
        <v>170</v>
      </c>
      <c r="N15" s="74">
        <f t="shared" si="9"/>
        <v>68</v>
      </c>
      <c r="O15" s="74">
        <f t="shared" si="10"/>
        <v>102</v>
      </c>
      <c r="P15" s="74">
        <f t="shared" si="11"/>
        <v>15.200000000000001</v>
      </c>
      <c r="Q15" s="74">
        <f t="shared" si="1"/>
        <v>1.5200000000000002</v>
      </c>
      <c r="R15" s="74">
        <f t="shared" si="2"/>
        <v>4.5600000000000005</v>
      </c>
      <c r="S15" s="271">
        <f t="shared" si="3"/>
        <v>6.8400000000000007</v>
      </c>
      <c r="T15" s="74">
        <f t="shared" si="4"/>
        <v>2.2800000000000002</v>
      </c>
    </row>
    <row r="16" spans="1:20">
      <c r="A16" s="74">
        <f>升级经验!A21</f>
        <v>6</v>
      </c>
      <c r="B16" s="74">
        <f>升级经验!E21</f>
        <v>1</v>
      </c>
      <c r="C16" s="74">
        <f t="shared" si="12"/>
        <v>40</v>
      </c>
      <c r="D16" s="74">
        <f t="shared" si="5"/>
        <v>40</v>
      </c>
      <c r="E16" s="74">
        <f>升级经验!K21</f>
        <v>0</v>
      </c>
      <c r="F16" s="74"/>
      <c r="G16" s="74">
        <f t="shared" si="6"/>
        <v>0</v>
      </c>
      <c r="H16" s="251">
        <f>升级经验!O21/4</f>
        <v>0</v>
      </c>
      <c r="I16" s="74"/>
      <c r="J16" s="74">
        <f>升级经验!P21</f>
        <v>0</v>
      </c>
      <c r="K16" s="74">
        <f t="shared" si="0"/>
        <v>0</v>
      </c>
      <c r="L16" s="389">
        <f t="shared" si="7"/>
        <v>40</v>
      </c>
      <c r="M16" s="74">
        <f t="shared" si="8"/>
        <v>210</v>
      </c>
      <c r="N16" s="74">
        <f t="shared" si="9"/>
        <v>84</v>
      </c>
      <c r="O16" s="74">
        <f t="shared" si="10"/>
        <v>126</v>
      </c>
      <c r="P16" s="74">
        <f t="shared" si="11"/>
        <v>16</v>
      </c>
      <c r="Q16" s="74">
        <f t="shared" si="1"/>
        <v>1.6</v>
      </c>
      <c r="R16" s="74">
        <f t="shared" si="2"/>
        <v>4.8</v>
      </c>
      <c r="S16" s="271">
        <f t="shared" si="3"/>
        <v>7.2</v>
      </c>
      <c r="T16" s="74">
        <f t="shared" si="4"/>
        <v>2.4</v>
      </c>
    </row>
    <row r="17" spans="1:22">
      <c r="A17" s="74">
        <f>升级经验!A22</f>
        <v>7</v>
      </c>
      <c r="B17" s="74">
        <f>升级经验!E22</f>
        <v>1</v>
      </c>
      <c r="C17" s="74">
        <f t="shared" si="12"/>
        <v>42</v>
      </c>
      <c r="D17" s="74">
        <f t="shared" si="5"/>
        <v>42</v>
      </c>
      <c r="E17" s="74">
        <f>升级经验!K22</f>
        <v>0</v>
      </c>
      <c r="F17" s="74"/>
      <c r="G17" s="74">
        <f t="shared" si="6"/>
        <v>0</v>
      </c>
      <c r="H17" s="251">
        <f>升级经验!O22/4</f>
        <v>0</v>
      </c>
      <c r="I17" s="74"/>
      <c r="J17" s="74">
        <f>升级经验!P22</f>
        <v>0</v>
      </c>
      <c r="K17" s="74">
        <f t="shared" si="0"/>
        <v>0</v>
      </c>
      <c r="L17" s="389">
        <f t="shared" si="7"/>
        <v>42</v>
      </c>
      <c r="M17" s="74">
        <f t="shared" si="8"/>
        <v>252</v>
      </c>
      <c r="N17" s="74">
        <f t="shared" si="9"/>
        <v>100.80000000000001</v>
      </c>
      <c r="O17" s="74">
        <f t="shared" si="10"/>
        <v>151.19999999999999</v>
      </c>
      <c r="P17" s="74">
        <f t="shared" si="11"/>
        <v>16.8</v>
      </c>
      <c r="Q17" s="74">
        <f t="shared" si="1"/>
        <v>1.6800000000000002</v>
      </c>
      <c r="R17" s="74">
        <f t="shared" si="2"/>
        <v>5.04</v>
      </c>
      <c r="S17" s="271">
        <f t="shared" si="3"/>
        <v>7.5600000000000005</v>
      </c>
      <c r="T17" s="74">
        <f t="shared" si="4"/>
        <v>2.52</v>
      </c>
    </row>
    <row r="18" spans="1:22">
      <c r="A18" s="74">
        <f>升级经验!A23</f>
        <v>8</v>
      </c>
      <c r="B18" s="74">
        <f>升级经验!E23</f>
        <v>1</v>
      </c>
      <c r="C18" s="74">
        <f t="shared" si="12"/>
        <v>44</v>
      </c>
      <c r="D18" s="74">
        <f t="shared" si="5"/>
        <v>44</v>
      </c>
      <c r="E18" s="74">
        <f>升级经验!K23</f>
        <v>0</v>
      </c>
      <c r="F18" s="74"/>
      <c r="G18" s="74">
        <f t="shared" si="6"/>
        <v>0</v>
      </c>
      <c r="H18" s="251">
        <f>升级经验!O23/4</f>
        <v>0</v>
      </c>
      <c r="I18" s="74"/>
      <c r="J18" s="74">
        <f>升级经验!P23</f>
        <v>0</v>
      </c>
      <c r="K18" s="74">
        <f t="shared" si="0"/>
        <v>0</v>
      </c>
      <c r="L18" s="389">
        <f t="shared" si="7"/>
        <v>44</v>
      </c>
      <c r="M18" s="74">
        <f t="shared" si="8"/>
        <v>296</v>
      </c>
      <c r="N18" s="74">
        <f t="shared" si="9"/>
        <v>118.4</v>
      </c>
      <c r="O18" s="74">
        <f t="shared" si="10"/>
        <v>177.6</v>
      </c>
      <c r="P18" s="74">
        <f t="shared" si="11"/>
        <v>17.600000000000001</v>
      </c>
      <c r="Q18" s="74">
        <f t="shared" si="1"/>
        <v>1.7600000000000002</v>
      </c>
      <c r="R18" s="74">
        <f t="shared" si="2"/>
        <v>5.28</v>
      </c>
      <c r="S18" s="271">
        <f t="shared" si="3"/>
        <v>7.9200000000000008</v>
      </c>
      <c r="T18" s="74">
        <f t="shared" si="4"/>
        <v>2.64</v>
      </c>
    </row>
    <row r="19" spans="1:22">
      <c r="A19" s="74">
        <f>升级经验!A24</f>
        <v>9</v>
      </c>
      <c r="B19" s="74">
        <f>升级经验!E24</f>
        <v>1</v>
      </c>
      <c r="C19" s="74">
        <f t="shared" si="12"/>
        <v>46</v>
      </c>
      <c r="D19" s="74">
        <f t="shared" si="5"/>
        <v>46</v>
      </c>
      <c r="E19" s="74">
        <f>升级经验!K24</f>
        <v>0</v>
      </c>
      <c r="F19" s="74"/>
      <c r="G19" s="74">
        <f t="shared" si="6"/>
        <v>0</v>
      </c>
      <c r="H19" s="251">
        <f>升级经验!O24/4</f>
        <v>0.125</v>
      </c>
      <c r="I19" s="74">
        <f t="shared" ref="I19:I34" si="13">K19/H19</f>
        <v>0</v>
      </c>
      <c r="J19" s="74">
        <f>升级经验!P24</f>
        <v>0</v>
      </c>
      <c r="K19" s="74">
        <f t="shared" si="0"/>
        <v>0</v>
      </c>
      <c r="L19" s="389">
        <f t="shared" si="7"/>
        <v>46</v>
      </c>
      <c r="M19" s="74">
        <f t="shared" si="8"/>
        <v>342</v>
      </c>
      <c r="N19" s="74">
        <f t="shared" si="9"/>
        <v>136.80000000000001</v>
      </c>
      <c r="O19" s="74">
        <f t="shared" si="10"/>
        <v>205.2</v>
      </c>
      <c r="P19" s="74">
        <f t="shared" si="11"/>
        <v>18.400000000000002</v>
      </c>
      <c r="Q19" s="74">
        <f t="shared" si="1"/>
        <v>1.8400000000000003</v>
      </c>
      <c r="R19" s="74">
        <f t="shared" si="2"/>
        <v>5.5200000000000005</v>
      </c>
      <c r="S19" s="271">
        <f t="shared" si="3"/>
        <v>8.2800000000000011</v>
      </c>
      <c r="T19" s="74">
        <f t="shared" si="4"/>
        <v>2.7600000000000002</v>
      </c>
    </row>
    <row r="20" spans="1:22">
      <c r="A20" s="74">
        <f>升级经验!A25</f>
        <v>10</v>
      </c>
      <c r="B20" s="74">
        <f>升级经验!E25</f>
        <v>2</v>
      </c>
      <c r="C20" s="74">
        <f>D20/B20</f>
        <v>50</v>
      </c>
      <c r="D20" s="74">
        <f>G20/H$1</f>
        <v>100</v>
      </c>
      <c r="E20" s="74">
        <f>升级经验!K25</f>
        <v>20</v>
      </c>
      <c r="F20" s="74">
        <f t="shared" ref="F20:F30" si="14">C$1</f>
        <v>10</v>
      </c>
      <c r="G20" s="74">
        <f t="shared" si="6"/>
        <v>200</v>
      </c>
      <c r="H20" s="251">
        <f>升级经验!O25/4</f>
        <v>1.2500000000000001E-2</v>
      </c>
      <c r="I20" s="74">
        <f t="shared" si="13"/>
        <v>0</v>
      </c>
      <c r="J20" s="74">
        <f>升级经验!P25</f>
        <v>0</v>
      </c>
      <c r="K20" s="74">
        <f t="shared" si="0"/>
        <v>0</v>
      </c>
      <c r="L20" s="389">
        <f t="shared" si="7"/>
        <v>300</v>
      </c>
      <c r="M20" s="74">
        <f t="shared" si="8"/>
        <v>642</v>
      </c>
      <c r="N20" s="74">
        <f t="shared" si="9"/>
        <v>256.8</v>
      </c>
      <c r="O20" s="74">
        <f t="shared" si="10"/>
        <v>385.2</v>
      </c>
      <c r="P20" s="74">
        <f t="shared" si="11"/>
        <v>120</v>
      </c>
      <c r="Q20" s="74">
        <f t="shared" si="1"/>
        <v>12</v>
      </c>
      <c r="R20" s="74">
        <f t="shared" si="2"/>
        <v>36</v>
      </c>
      <c r="S20" s="271">
        <f t="shared" si="3"/>
        <v>54</v>
      </c>
      <c r="T20" s="74">
        <f t="shared" si="4"/>
        <v>18</v>
      </c>
      <c r="U20" s="73"/>
      <c r="V20" s="73"/>
    </row>
    <row r="21" spans="1:22">
      <c r="A21" s="74">
        <f>升级经验!A26</f>
        <v>11</v>
      </c>
      <c r="B21" s="74">
        <f>升级经验!E26</f>
        <v>2</v>
      </c>
      <c r="C21" s="74">
        <f t="shared" ref="C21:C84" si="15">D21/B21</f>
        <v>75</v>
      </c>
      <c r="D21" s="74">
        <f t="shared" ref="D21:D84" si="16">G21/H$1</f>
        <v>150</v>
      </c>
      <c r="E21" s="74">
        <f>升级经验!K26</f>
        <v>30</v>
      </c>
      <c r="F21" s="74">
        <f t="shared" si="14"/>
        <v>10</v>
      </c>
      <c r="G21" s="74">
        <f t="shared" si="6"/>
        <v>300</v>
      </c>
      <c r="H21" s="251">
        <f>升级经验!O26/4</f>
        <v>1.8749999999999999E-2</v>
      </c>
      <c r="I21" s="74">
        <f t="shared" si="13"/>
        <v>0</v>
      </c>
      <c r="J21" s="74">
        <f>升级经验!P26</f>
        <v>0</v>
      </c>
      <c r="K21" s="74">
        <f t="shared" si="0"/>
        <v>0</v>
      </c>
      <c r="L21" s="389">
        <f t="shared" si="7"/>
        <v>450</v>
      </c>
      <c r="M21" s="74">
        <f t="shared" si="8"/>
        <v>1092</v>
      </c>
      <c r="N21" s="74">
        <f t="shared" si="9"/>
        <v>436.8</v>
      </c>
      <c r="O21" s="74">
        <f t="shared" si="10"/>
        <v>655.20000000000005</v>
      </c>
      <c r="P21" s="74">
        <f t="shared" si="11"/>
        <v>180</v>
      </c>
      <c r="Q21" s="74">
        <f t="shared" si="1"/>
        <v>18</v>
      </c>
      <c r="R21" s="74">
        <f t="shared" si="2"/>
        <v>54</v>
      </c>
      <c r="S21" s="271">
        <f t="shared" si="3"/>
        <v>81</v>
      </c>
      <c r="T21" s="74">
        <f t="shared" si="4"/>
        <v>27</v>
      </c>
      <c r="U21" s="73"/>
      <c r="V21" s="73"/>
    </row>
    <row r="22" spans="1:22">
      <c r="A22" s="74">
        <f>升级经验!A27</f>
        <v>12</v>
      </c>
      <c r="B22" s="74">
        <f>升级经验!E27</f>
        <v>2</v>
      </c>
      <c r="C22" s="74">
        <f t="shared" si="15"/>
        <v>100</v>
      </c>
      <c r="D22" s="74">
        <f t="shared" si="16"/>
        <v>200</v>
      </c>
      <c r="E22" s="74">
        <f>升级经验!K27</f>
        <v>40</v>
      </c>
      <c r="F22" s="74">
        <f t="shared" si="14"/>
        <v>10</v>
      </c>
      <c r="G22" s="74">
        <f>E22*F22</f>
        <v>400</v>
      </c>
      <c r="H22" s="251">
        <f>升级经验!O27/4</f>
        <v>2.5000000000000001E-2</v>
      </c>
      <c r="I22" s="74">
        <f t="shared" si="13"/>
        <v>0</v>
      </c>
      <c r="J22" s="74">
        <f>升级经验!P27</f>
        <v>0</v>
      </c>
      <c r="K22" s="74">
        <f t="shared" si="0"/>
        <v>0</v>
      </c>
      <c r="L22" s="389">
        <f t="shared" si="7"/>
        <v>600</v>
      </c>
      <c r="M22" s="74">
        <f t="shared" si="8"/>
        <v>1692</v>
      </c>
      <c r="N22" s="74">
        <f t="shared" si="9"/>
        <v>676.80000000000007</v>
      </c>
      <c r="O22" s="74">
        <f t="shared" si="10"/>
        <v>1015.1999999999999</v>
      </c>
      <c r="P22" s="74">
        <f t="shared" si="11"/>
        <v>240</v>
      </c>
      <c r="Q22" s="74">
        <f t="shared" si="1"/>
        <v>24</v>
      </c>
      <c r="R22" s="74">
        <f t="shared" si="2"/>
        <v>72</v>
      </c>
      <c r="S22" s="271">
        <f t="shared" si="3"/>
        <v>108</v>
      </c>
      <c r="T22" s="74">
        <f t="shared" si="4"/>
        <v>36</v>
      </c>
      <c r="U22" s="73"/>
      <c r="V22" s="73"/>
    </row>
    <row r="23" spans="1:22">
      <c r="A23" s="74">
        <f>升级经验!A28</f>
        <v>13</v>
      </c>
      <c r="B23" s="74">
        <f>升级经验!E28</f>
        <v>2</v>
      </c>
      <c r="C23" s="74">
        <f t="shared" si="15"/>
        <v>125</v>
      </c>
      <c r="D23" s="74">
        <f t="shared" si="16"/>
        <v>250</v>
      </c>
      <c r="E23" s="74">
        <f>升级经验!K28</f>
        <v>50</v>
      </c>
      <c r="F23" s="74">
        <f t="shared" si="14"/>
        <v>10</v>
      </c>
      <c r="G23" s="74">
        <f t="shared" si="6"/>
        <v>500</v>
      </c>
      <c r="H23" s="251">
        <f>升级经验!O28/4</f>
        <v>3.125E-2</v>
      </c>
      <c r="I23" s="74">
        <f t="shared" si="13"/>
        <v>0</v>
      </c>
      <c r="J23" s="74">
        <f>升级经验!P28</f>
        <v>0</v>
      </c>
      <c r="K23" s="74">
        <f t="shared" si="0"/>
        <v>0</v>
      </c>
      <c r="L23" s="389">
        <f t="shared" si="7"/>
        <v>750</v>
      </c>
      <c r="M23" s="74">
        <f t="shared" si="8"/>
        <v>2442</v>
      </c>
      <c r="N23" s="74">
        <f t="shared" si="9"/>
        <v>976.80000000000007</v>
      </c>
      <c r="O23" s="74">
        <f t="shared" si="10"/>
        <v>1465.1999999999998</v>
      </c>
      <c r="P23" s="74">
        <f t="shared" si="11"/>
        <v>300</v>
      </c>
      <c r="Q23" s="74">
        <f t="shared" si="1"/>
        <v>30</v>
      </c>
      <c r="R23" s="74">
        <f t="shared" si="2"/>
        <v>90</v>
      </c>
      <c r="S23" s="271">
        <f t="shared" si="3"/>
        <v>135</v>
      </c>
      <c r="T23" s="74">
        <f t="shared" si="4"/>
        <v>45</v>
      </c>
      <c r="U23" s="73"/>
      <c r="V23" s="73"/>
    </row>
    <row r="24" spans="1:22">
      <c r="A24" s="74">
        <f>升级经验!A29</f>
        <v>14</v>
      </c>
      <c r="B24" s="74">
        <f>升级经验!E29</f>
        <v>2</v>
      </c>
      <c r="C24" s="74">
        <f t="shared" si="15"/>
        <v>150</v>
      </c>
      <c r="D24" s="74">
        <f t="shared" si="16"/>
        <v>300</v>
      </c>
      <c r="E24" s="74">
        <f>升级经验!K29</f>
        <v>60</v>
      </c>
      <c r="F24" s="74">
        <f t="shared" si="14"/>
        <v>10</v>
      </c>
      <c r="G24" s="74">
        <f t="shared" si="6"/>
        <v>600</v>
      </c>
      <c r="H24" s="251">
        <f>升级经验!O29/4</f>
        <v>3.7499999999999999E-2</v>
      </c>
      <c r="I24" s="74">
        <f t="shared" si="13"/>
        <v>0</v>
      </c>
      <c r="J24" s="74">
        <f>升级经验!P29</f>
        <v>0</v>
      </c>
      <c r="K24" s="74">
        <f t="shared" si="0"/>
        <v>0</v>
      </c>
      <c r="L24" s="389">
        <f t="shared" si="7"/>
        <v>900</v>
      </c>
      <c r="M24" s="74">
        <f t="shared" si="8"/>
        <v>3342</v>
      </c>
      <c r="N24" s="74">
        <f t="shared" si="9"/>
        <v>1336.8000000000002</v>
      </c>
      <c r="O24" s="74">
        <f t="shared" si="10"/>
        <v>2005.1999999999998</v>
      </c>
      <c r="P24" s="74">
        <f t="shared" si="11"/>
        <v>360</v>
      </c>
      <c r="Q24" s="74">
        <f t="shared" si="1"/>
        <v>36</v>
      </c>
      <c r="R24" s="74">
        <f t="shared" si="2"/>
        <v>108</v>
      </c>
      <c r="S24" s="271">
        <f t="shared" si="3"/>
        <v>162</v>
      </c>
      <c r="T24" s="74">
        <f t="shared" si="4"/>
        <v>54</v>
      </c>
      <c r="U24" s="73"/>
      <c r="V24" s="73"/>
    </row>
    <row r="25" spans="1:22">
      <c r="A25" s="74">
        <f>升级经验!A30</f>
        <v>15</v>
      </c>
      <c r="B25" s="74">
        <f>升级经验!E30</f>
        <v>2</v>
      </c>
      <c r="C25" s="74">
        <f t="shared" si="15"/>
        <v>175</v>
      </c>
      <c r="D25" s="74">
        <f t="shared" si="16"/>
        <v>350</v>
      </c>
      <c r="E25" s="74">
        <f>升级经验!K30</f>
        <v>70</v>
      </c>
      <c r="F25" s="74">
        <f t="shared" si="14"/>
        <v>10</v>
      </c>
      <c r="G25" s="74">
        <f t="shared" si="6"/>
        <v>700</v>
      </c>
      <c r="H25" s="251">
        <f>升级经验!O30/4</f>
        <v>4.3749999999999997E-2</v>
      </c>
      <c r="I25" s="74">
        <f t="shared" si="13"/>
        <v>0</v>
      </c>
      <c r="J25" s="74">
        <f>升级经验!P30</f>
        <v>0</v>
      </c>
      <c r="K25" s="74">
        <f t="shared" si="0"/>
        <v>0</v>
      </c>
      <c r="L25" s="389">
        <f t="shared" si="7"/>
        <v>1050</v>
      </c>
      <c r="M25" s="74">
        <f t="shared" si="8"/>
        <v>4392</v>
      </c>
      <c r="N25" s="74">
        <f t="shared" si="9"/>
        <v>1756.8000000000002</v>
      </c>
      <c r="O25" s="74">
        <f t="shared" si="10"/>
        <v>2635.2</v>
      </c>
      <c r="P25" s="74">
        <f t="shared" si="11"/>
        <v>420</v>
      </c>
      <c r="Q25" s="74">
        <f t="shared" si="1"/>
        <v>42</v>
      </c>
      <c r="R25" s="74">
        <f t="shared" si="2"/>
        <v>126</v>
      </c>
      <c r="S25" s="271">
        <f t="shared" si="3"/>
        <v>189</v>
      </c>
      <c r="T25" s="74">
        <f t="shared" si="4"/>
        <v>63</v>
      </c>
    </row>
    <row r="26" spans="1:22">
      <c r="A26" s="74">
        <f>升级经验!A31</f>
        <v>16</v>
      </c>
      <c r="B26" s="74">
        <f>升级经验!E31</f>
        <v>2</v>
      </c>
      <c r="C26" s="74">
        <f t="shared" si="15"/>
        <v>200</v>
      </c>
      <c r="D26" s="74">
        <f t="shared" si="16"/>
        <v>400</v>
      </c>
      <c r="E26" s="74">
        <f>升级经验!K31</f>
        <v>80</v>
      </c>
      <c r="F26" s="74">
        <f t="shared" si="14"/>
        <v>10</v>
      </c>
      <c r="G26" s="74">
        <f t="shared" si="6"/>
        <v>800</v>
      </c>
      <c r="H26" s="251">
        <f>升级经验!O31/4</f>
        <v>0.05</v>
      </c>
      <c r="I26" s="74">
        <f t="shared" si="13"/>
        <v>0</v>
      </c>
      <c r="J26" s="74">
        <f>升级经验!P31</f>
        <v>0</v>
      </c>
      <c r="K26" s="74">
        <f t="shared" si="0"/>
        <v>0</v>
      </c>
      <c r="L26" s="389">
        <f t="shared" si="7"/>
        <v>1200</v>
      </c>
      <c r="M26" s="74">
        <f t="shared" si="8"/>
        <v>5592</v>
      </c>
      <c r="N26" s="74">
        <f t="shared" si="9"/>
        <v>2236.8000000000002</v>
      </c>
      <c r="O26" s="74">
        <f t="shared" si="10"/>
        <v>3355.2</v>
      </c>
      <c r="P26" s="74">
        <f t="shared" si="11"/>
        <v>480</v>
      </c>
      <c r="Q26" s="74">
        <f t="shared" si="1"/>
        <v>48</v>
      </c>
      <c r="R26" s="74">
        <f t="shared" si="2"/>
        <v>144</v>
      </c>
      <c r="S26" s="271">
        <f t="shared" si="3"/>
        <v>216</v>
      </c>
      <c r="T26" s="74">
        <f t="shared" si="4"/>
        <v>72</v>
      </c>
    </row>
    <row r="27" spans="1:22">
      <c r="A27" s="74">
        <f>升级经验!A32</f>
        <v>17</v>
      </c>
      <c r="B27" s="74">
        <f>升级经验!E32</f>
        <v>2</v>
      </c>
      <c r="C27" s="74">
        <f t="shared" si="15"/>
        <v>225</v>
      </c>
      <c r="D27" s="74">
        <f t="shared" si="16"/>
        <v>450</v>
      </c>
      <c r="E27" s="74">
        <f>升级经验!K32</f>
        <v>90</v>
      </c>
      <c r="F27" s="74">
        <f t="shared" si="14"/>
        <v>10</v>
      </c>
      <c r="G27" s="74">
        <f t="shared" si="6"/>
        <v>900</v>
      </c>
      <c r="H27" s="251">
        <f>升级经验!O32/4</f>
        <v>5.6250000000000001E-2</v>
      </c>
      <c r="I27" s="74">
        <f t="shared" si="13"/>
        <v>0</v>
      </c>
      <c r="J27" s="74">
        <f>升级经验!P32</f>
        <v>0</v>
      </c>
      <c r="K27" s="74">
        <f t="shared" si="0"/>
        <v>0</v>
      </c>
      <c r="L27" s="389">
        <f t="shared" si="7"/>
        <v>1350</v>
      </c>
      <c r="M27" s="74">
        <f t="shared" si="8"/>
        <v>6942</v>
      </c>
      <c r="N27" s="74">
        <f t="shared" si="9"/>
        <v>2776.8</v>
      </c>
      <c r="O27" s="74">
        <f t="shared" si="10"/>
        <v>4165.2</v>
      </c>
      <c r="P27" s="74">
        <f t="shared" si="11"/>
        <v>540</v>
      </c>
      <c r="Q27" s="74">
        <f t="shared" si="1"/>
        <v>54</v>
      </c>
      <c r="R27" s="74">
        <f t="shared" si="2"/>
        <v>162</v>
      </c>
      <c r="S27" s="271">
        <f t="shared" si="3"/>
        <v>243</v>
      </c>
      <c r="T27" s="74">
        <f t="shared" si="4"/>
        <v>81</v>
      </c>
    </row>
    <row r="28" spans="1:22">
      <c r="A28" s="74">
        <f>升级经验!A33</f>
        <v>18</v>
      </c>
      <c r="B28" s="74">
        <f>升级经验!E33</f>
        <v>2</v>
      </c>
      <c r="C28" s="74">
        <f t="shared" si="15"/>
        <v>250</v>
      </c>
      <c r="D28" s="74">
        <f t="shared" si="16"/>
        <v>500</v>
      </c>
      <c r="E28" s="74">
        <f>升级经验!K33</f>
        <v>100</v>
      </c>
      <c r="F28" s="74">
        <f t="shared" si="14"/>
        <v>10</v>
      </c>
      <c r="G28" s="74">
        <f t="shared" si="6"/>
        <v>1000</v>
      </c>
      <c r="H28" s="251">
        <f>升级经验!O33/4</f>
        <v>6.25E-2</v>
      </c>
      <c r="I28" s="74">
        <f t="shared" si="13"/>
        <v>0</v>
      </c>
      <c r="J28" s="74">
        <f>升级经验!P33</f>
        <v>0</v>
      </c>
      <c r="K28" s="74">
        <f t="shared" si="0"/>
        <v>0</v>
      </c>
      <c r="L28" s="389">
        <f t="shared" si="7"/>
        <v>1500</v>
      </c>
      <c r="M28" s="74">
        <f t="shared" si="8"/>
        <v>8442</v>
      </c>
      <c r="N28" s="74">
        <f t="shared" si="9"/>
        <v>3376.8</v>
      </c>
      <c r="O28" s="74">
        <f t="shared" si="10"/>
        <v>5065.2</v>
      </c>
      <c r="P28" s="74">
        <f t="shared" si="11"/>
        <v>600</v>
      </c>
      <c r="Q28" s="74">
        <f t="shared" si="1"/>
        <v>60</v>
      </c>
      <c r="R28" s="74">
        <f t="shared" si="2"/>
        <v>180</v>
      </c>
      <c r="S28" s="271">
        <f t="shared" si="3"/>
        <v>270</v>
      </c>
      <c r="T28" s="74">
        <f t="shared" si="4"/>
        <v>90</v>
      </c>
    </row>
    <row r="29" spans="1:22">
      <c r="A29" s="74">
        <f>升级经验!A34</f>
        <v>19</v>
      </c>
      <c r="B29" s="74">
        <f>升级经验!E34</f>
        <v>2</v>
      </c>
      <c r="C29" s="74">
        <f t="shared" si="15"/>
        <v>275</v>
      </c>
      <c r="D29" s="74">
        <f t="shared" si="16"/>
        <v>550</v>
      </c>
      <c r="E29" s="74">
        <f>升级经验!K34</f>
        <v>110</v>
      </c>
      <c r="F29" s="74">
        <f t="shared" si="14"/>
        <v>10</v>
      </c>
      <c r="G29" s="74">
        <f t="shared" si="6"/>
        <v>1100</v>
      </c>
      <c r="H29" s="251">
        <f>升级经验!O34/4</f>
        <v>6.8750000000000006E-2</v>
      </c>
      <c r="I29" s="74">
        <f t="shared" si="13"/>
        <v>0</v>
      </c>
      <c r="J29" s="74">
        <f>升级经验!P34</f>
        <v>0</v>
      </c>
      <c r="K29" s="74">
        <f t="shared" si="0"/>
        <v>0</v>
      </c>
      <c r="L29" s="389">
        <f t="shared" si="7"/>
        <v>1650</v>
      </c>
      <c r="M29" s="74">
        <f t="shared" si="8"/>
        <v>10092</v>
      </c>
      <c r="N29" s="74">
        <f t="shared" si="9"/>
        <v>4036.8</v>
      </c>
      <c r="O29" s="74">
        <f t="shared" si="10"/>
        <v>6055.2</v>
      </c>
      <c r="P29" s="74">
        <f t="shared" si="11"/>
        <v>660</v>
      </c>
      <c r="Q29" s="74">
        <f t="shared" si="1"/>
        <v>66</v>
      </c>
      <c r="R29" s="74">
        <f t="shared" si="2"/>
        <v>198</v>
      </c>
      <c r="S29" s="271">
        <f t="shared" si="3"/>
        <v>297</v>
      </c>
      <c r="T29" s="74">
        <f t="shared" si="4"/>
        <v>99</v>
      </c>
    </row>
    <row r="30" spans="1:22">
      <c r="A30" s="74">
        <f>升级经验!A35</f>
        <v>20</v>
      </c>
      <c r="B30" s="74">
        <f>升级经验!E35</f>
        <v>3</v>
      </c>
      <c r="C30" s="74">
        <f t="shared" si="15"/>
        <v>200</v>
      </c>
      <c r="D30" s="74">
        <f t="shared" si="16"/>
        <v>600</v>
      </c>
      <c r="E30" s="74">
        <f>升级经验!K35</f>
        <v>120</v>
      </c>
      <c r="F30" s="74">
        <f t="shared" si="14"/>
        <v>10</v>
      </c>
      <c r="G30" s="74">
        <f t="shared" si="6"/>
        <v>1200</v>
      </c>
      <c r="H30" s="251">
        <f>升级经验!O35/4</f>
        <v>7.4999999999999997E-2</v>
      </c>
      <c r="I30" s="74">
        <f t="shared" si="13"/>
        <v>0</v>
      </c>
      <c r="J30" s="74">
        <f>升级经验!P35</f>
        <v>0.60624999999999996</v>
      </c>
      <c r="K30" s="74">
        <f t="shared" si="0"/>
        <v>0</v>
      </c>
      <c r="L30" s="389">
        <f t="shared" si="7"/>
        <v>1800</v>
      </c>
      <c r="M30" s="74">
        <f t="shared" si="8"/>
        <v>11892</v>
      </c>
      <c r="N30" s="74">
        <f t="shared" si="9"/>
        <v>4756.8</v>
      </c>
      <c r="O30" s="74">
        <f t="shared" si="10"/>
        <v>7135.2</v>
      </c>
      <c r="P30" s="74">
        <f t="shared" si="11"/>
        <v>720</v>
      </c>
      <c r="Q30" s="74">
        <f t="shared" si="1"/>
        <v>72</v>
      </c>
      <c r="R30" s="74">
        <f t="shared" si="2"/>
        <v>216</v>
      </c>
      <c r="S30" s="271">
        <f t="shared" si="3"/>
        <v>324</v>
      </c>
      <c r="T30" s="74">
        <f t="shared" si="4"/>
        <v>108</v>
      </c>
    </row>
    <row r="31" spans="1:22">
      <c r="A31" s="74">
        <f>升级经验!A36</f>
        <v>21</v>
      </c>
      <c r="B31" s="74">
        <f>升级经验!E36</f>
        <v>3</v>
      </c>
      <c r="C31" s="74">
        <f t="shared" si="15"/>
        <v>325</v>
      </c>
      <c r="D31" s="74">
        <f t="shared" si="16"/>
        <v>975</v>
      </c>
      <c r="E31" s="74">
        <f>升级经验!K36</f>
        <v>130</v>
      </c>
      <c r="F31" s="74">
        <f t="shared" ref="F31:F40" si="17">C$2</f>
        <v>15</v>
      </c>
      <c r="G31" s="74">
        <f t="shared" si="6"/>
        <v>1950</v>
      </c>
      <c r="H31" s="251">
        <f>升级经验!O36/4</f>
        <v>0.13541666666666666</v>
      </c>
      <c r="I31" s="74">
        <f t="shared" si="13"/>
        <v>0</v>
      </c>
      <c r="J31" s="74">
        <f>升级经验!P36</f>
        <v>0.74166666666666659</v>
      </c>
      <c r="K31" s="74">
        <f t="shared" si="0"/>
        <v>0</v>
      </c>
      <c r="L31" s="389">
        <f t="shared" si="7"/>
        <v>2925</v>
      </c>
      <c r="M31" s="74">
        <f t="shared" si="8"/>
        <v>14817</v>
      </c>
      <c r="N31" s="74">
        <f t="shared" si="9"/>
        <v>5926.8</v>
      </c>
      <c r="O31" s="74">
        <f t="shared" si="10"/>
        <v>8890.2000000000007</v>
      </c>
      <c r="P31" s="74">
        <f t="shared" si="11"/>
        <v>1170</v>
      </c>
      <c r="Q31" s="74">
        <f t="shared" si="1"/>
        <v>117</v>
      </c>
      <c r="R31" s="74">
        <f t="shared" si="2"/>
        <v>351</v>
      </c>
      <c r="S31" s="271">
        <f t="shared" si="3"/>
        <v>526.5</v>
      </c>
      <c r="T31" s="74">
        <f t="shared" si="4"/>
        <v>175.5</v>
      </c>
    </row>
    <row r="32" spans="1:22">
      <c r="A32" s="74">
        <f>升级经验!A37</f>
        <v>22</v>
      </c>
      <c r="B32" s="74">
        <f>升级经验!E37</f>
        <v>3</v>
      </c>
      <c r="C32" s="74">
        <f t="shared" si="15"/>
        <v>350</v>
      </c>
      <c r="D32" s="74">
        <f t="shared" si="16"/>
        <v>1050</v>
      </c>
      <c r="E32" s="74">
        <f>升级经验!K37</f>
        <v>140</v>
      </c>
      <c r="F32" s="74">
        <f t="shared" si="17"/>
        <v>15</v>
      </c>
      <c r="G32" s="74">
        <f t="shared" si="6"/>
        <v>2100</v>
      </c>
      <c r="H32" s="251">
        <f>升级经验!O37/4</f>
        <v>0.14583333333333334</v>
      </c>
      <c r="I32" s="74">
        <f t="shared" si="13"/>
        <v>0</v>
      </c>
      <c r="J32" s="74">
        <f>升级经验!P37</f>
        <v>0.88749999999999996</v>
      </c>
      <c r="K32" s="74">
        <f t="shared" si="0"/>
        <v>0</v>
      </c>
      <c r="L32" s="389">
        <f t="shared" si="7"/>
        <v>3150</v>
      </c>
      <c r="M32" s="74">
        <f t="shared" si="8"/>
        <v>17967</v>
      </c>
      <c r="N32" s="74">
        <f t="shared" si="9"/>
        <v>7186.8</v>
      </c>
      <c r="O32" s="74">
        <f t="shared" si="10"/>
        <v>10780.2</v>
      </c>
      <c r="P32" s="74">
        <f t="shared" si="11"/>
        <v>1260</v>
      </c>
      <c r="Q32" s="74">
        <f t="shared" si="1"/>
        <v>126</v>
      </c>
      <c r="R32" s="74">
        <f t="shared" si="2"/>
        <v>378</v>
      </c>
      <c r="S32" s="271">
        <f t="shared" si="3"/>
        <v>567</v>
      </c>
      <c r="T32" s="74">
        <f t="shared" si="4"/>
        <v>189</v>
      </c>
    </row>
    <row r="33" spans="1:20">
      <c r="A33" s="74">
        <f>升级经验!A38</f>
        <v>23</v>
      </c>
      <c r="B33" s="74">
        <f>升级经验!E38</f>
        <v>3</v>
      </c>
      <c r="C33" s="74">
        <f t="shared" si="15"/>
        <v>375</v>
      </c>
      <c r="D33" s="74">
        <f t="shared" si="16"/>
        <v>1125</v>
      </c>
      <c r="E33" s="74">
        <f>升级经验!K38</f>
        <v>150</v>
      </c>
      <c r="F33" s="74">
        <f t="shared" si="17"/>
        <v>15</v>
      </c>
      <c r="G33" s="74">
        <f t="shared" si="6"/>
        <v>2250</v>
      </c>
      <c r="H33" s="251">
        <f>升级经验!O38/4</f>
        <v>0.15625</v>
      </c>
      <c r="I33" s="74">
        <f t="shared" si="13"/>
        <v>0</v>
      </c>
      <c r="J33" s="74">
        <f>升级经验!P38</f>
        <v>1.04375</v>
      </c>
      <c r="K33" s="74">
        <f t="shared" si="0"/>
        <v>0</v>
      </c>
      <c r="L33" s="389">
        <f t="shared" si="7"/>
        <v>3375</v>
      </c>
      <c r="M33" s="74">
        <f t="shared" si="8"/>
        <v>21342</v>
      </c>
      <c r="N33" s="74">
        <f t="shared" si="9"/>
        <v>8536.8000000000011</v>
      </c>
      <c r="O33" s="74">
        <f t="shared" si="10"/>
        <v>12805.199999999999</v>
      </c>
      <c r="P33" s="74">
        <f t="shared" si="11"/>
        <v>1350</v>
      </c>
      <c r="Q33" s="74">
        <f t="shared" si="1"/>
        <v>135</v>
      </c>
      <c r="R33" s="74">
        <f t="shared" si="2"/>
        <v>405</v>
      </c>
      <c r="S33" s="271">
        <f t="shared" si="3"/>
        <v>607.5</v>
      </c>
      <c r="T33" s="74">
        <f t="shared" si="4"/>
        <v>202.5</v>
      </c>
    </row>
    <row r="34" spans="1:20">
      <c r="A34" s="74">
        <f>升级经验!A39</f>
        <v>24</v>
      </c>
      <c r="B34" s="74">
        <f>升级经验!E39</f>
        <v>3</v>
      </c>
      <c r="C34" s="74">
        <f t="shared" si="15"/>
        <v>400</v>
      </c>
      <c r="D34" s="74">
        <f t="shared" si="16"/>
        <v>1200</v>
      </c>
      <c r="E34" s="74">
        <f>升级经验!K39</f>
        <v>160</v>
      </c>
      <c r="F34" s="74">
        <f t="shared" si="17"/>
        <v>15</v>
      </c>
      <c r="G34" s="74">
        <f t="shared" si="6"/>
        <v>2400</v>
      </c>
      <c r="H34" s="251">
        <f>升级经验!O39/4</f>
        <v>0.16666666666666666</v>
      </c>
      <c r="I34" s="74">
        <f t="shared" si="13"/>
        <v>0</v>
      </c>
      <c r="J34" s="74">
        <f>升级经验!P39</f>
        <v>1.2104166666666667</v>
      </c>
      <c r="K34" s="74">
        <f t="shared" si="0"/>
        <v>0</v>
      </c>
      <c r="L34" s="389">
        <f t="shared" si="7"/>
        <v>3600</v>
      </c>
      <c r="M34" s="74">
        <f t="shared" si="8"/>
        <v>24942</v>
      </c>
      <c r="N34" s="74">
        <f t="shared" si="9"/>
        <v>9976.8000000000011</v>
      </c>
      <c r="O34" s="74">
        <f t="shared" si="10"/>
        <v>14965.199999999999</v>
      </c>
      <c r="P34" s="74">
        <f t="shared" si="11"/>
        <v>1440</v>
      </c>
      <c r="Q34" s="74">
        <f t="shared" si="1"/>
        <v>144</v>
      </c>
      <c r="R34" s="74">
        <f t="shared" si="2"/>
        <v>432</v>
      </c>
      <c r="S34" s="271">
        <f t="shared" si="3"/>
        <v>648</v>
      </c>
      <c r="T34" s="74">
        <f t="shared" si="4"/>
        <v>216</v>
      </c>
    </row>
    <row r="35" spans="1:20">
      <c r="A35" s="74">
        <f>升级经验!A40</f>
        <v>25</v>
      </c>
      <c r="B35" s="74">
        <f>升级经验!E40</f>
        <v>3</v>
      </c>
      <c r="C35" s="74">
        <f t="shared" si="15"/>
        <v>425</v>
      </c>
      <c r="D35" s="74">
        <f t="shared" si="16"/>
        <v>1275</v>
      </c>
      <c r="E35" s="74">
        <f>升级经验!K40</f>
        <v>170</v>
      </c>
      <c r="F35" s="74">
        <f t="shared" si="17"/>
        <v>15</v>
      </c>
      <c r="G35" s="74">
        <f>E35*F35</f>
        <v>2550</v>
      </c>
      <c r="H35" s="251">
        <f>升级经验!O40/4</f>
        <v>0.17708333333333334</v>
      </c>
      <c r="I35" s="74">
        <f>K35/H35</f>
        <v>0</v>
      </c>
      <c r="J35" s="74">
        <f>升级经验!P40</f>
        <v>1.3875</v>
      </c>
      <c r="K35" s="74">
        <f>IF(A35&gt;=H$2,(D35+G35)*(H$3),0)</f>
        <v>0</v>
      </c>
      <c r="L35" s="389">
        <f t="shared" si="7"/>
        <v>3825</v>
      </c>
      <c r="M35" s="74">
        <f t="shared" si="8"/>
        <v>28767</v>
      </c>
      <c r="N35" s="74">
        <f t="shared" si="9"/>
        <v>11506.800000000001</v>
      </c>
      <c r="O35" s="74">
        <f t="shared" si="10"/>
        <v>17260.199999999997</v>
      </c>
      <c r="P35" s="74">
        <f t="shared" si="11"/>
        <v>1530</v>
      </c>
      <c r="Q35" s="74">
        <f t="shared" si="1"/>
        <v>153</v>
      </c>
      <c r="R35" s="74">
        <f t="shared" si="2"/>
        <v>459</v>
      </c>
      <c r="S35" s="271">
        <f t="shared" si="3"/>
        <v>688.5</v>
      </c>
      <c r="T35" s="74">
        <f t="shared" si="4"/>
        <v>229.5</v>
      </c>
    </row>
    <row r="36" spans="1:20">
      <c r="A36" s="74">
        <f>升级经验!A41</f>
        <v>26</v>
      </c>
      <c r="B36" s="74">
        <f>升级经验!E41</f>
        <v>3</v>
      </c>
      <c r="C36" s="74">
        <f t="shared" si="15"/>
        <v>450</v>
      </c>
      <c r="D36" s="74">
        <f t="shared" si="16"/>
        <v>1350</v>
      </c>
      <c r="E36" s="74">
        <f>升级经验!K41</f>
        <v>180</v>
      </c>
      <c r="F36" s="74">
        <f t="shared" si="17"/>
        <v>15</v>
      </c>
      <c r="G36" s="74">
        <f t="shared" si="6"/>
        <v>2700</v>
      </c>
      <c r="H36" s="251">
        <f>升级经验!O41/4</f>
        <v>0.1875</v>
      </c>
      <c r="I36" s="74">
        <f t="shared" ref="I36:I90" si="18">K36/H36</f>
        <v>0</v>
      </c>
      <c r="J36" s="74">
        <f>升级经验!P41</f>
        <v>1.575</v>
      </c>
      <c r="K36" s="74">
        <f t="shared" ref="K36:K90" si="19">IF(A36&gt;=H$2,(D36+G36)*(H$3),0)</f>
        <v>0</v>
      </c>
      <c r="L36" s="389">
        <f t="shared" si="7"/>
        <v>4050</v>
      </c>
      <c r="M36" s="74">
        <f t="shared" si="8"/>
        <v>32817</v>
      </c>
      <c r="N36" s="74">
        <f t="shared" si="9"/>
        <v>13126.800000000001</v>
      </c>
      <c r="O36" s="74">
        <f t="shared" si="10"/>
        <v>19690.199999999997</v>
      </c>
      <c r="P36" s="74">
        <f t="shared" si="11"/>
        <v>1620</v>
      </c>
      <c r="Q36" s="74">
        <f t="shared" si="1"/>
        <v>162</v>
      </c>
      <c r="R36" s="74">
        <f t="shared" si="2"/>
        <v>486</v>
      </c>
      <c r="S36" s="271">
        <f t="shared" si="3"/>
        <v>729</v>
      </c>
      <c r="T36" s="74">
        <f t="shared" si="4"/>
        <v>243</v>
      </c>
    </row>
    <row r="37" spans="1:20">
      <c r="A37" s="74">
        <f>升级经验!A42</f>
        <v>27</v>
      </c>
      <c r="B37" s="74">
        <f>升级经验!E42</f>
        <v>3</v>
      </c>
      <c r="C37" s="74">
        <f t="shared" si="15"/>
        <v>475</v>
      </c>
      <c r="D37" s="74">
        <f t="shared" si="16"/>
        <v>1425</v>
      </c>
      <c r="E37" s="74">
        <f>升级经验!K42</f>
        <v>190</v>
      </c>
      <c r="F37" s="74">
        <f t="shared" si="17"/>
        <v>15</v>
      </c>
      <c r="G37" s="74">
        <f t="shared" si="6"/>
        <v>2850</v>
      </c>
      <c r="H37" s="251">
        <f>升级经验!O42/4</f>
        <v>0.19791666666666666</v>
      </c>
      <c r="I37" s="74">
        <f t="shared" si="18"/>
        <v>0</v>
      </c>
      <c r="J37" s="74">
        <f>升级经验!P42</f>
        <v>1.7729166666666667</v>
      </c>
      <c r="K37" s="74">
        <f t="shared" si="19"/>
        <v>0</v>
      </c>
      <c r="L37" s="389">
        <f t="shared" si="7"/>
        <v>4275</v>
      </c>
      <c r="M37" s="74">
        <f t="shared" si="8"/>
        <v>37092</v>
      </c>
      <c r="N37" s="74">
        <f t="shared" si="9"/>
        <v>14836.800000000001</v>
      </c>
      <c r="O37" s="74">
        <f t="shared" si="10"/>
        <v>22255.199999999997</v>
      </c>
      <c r="P37" s="74">
        <f t="shared" si="11"/>
        <v>1710</v>
      </c>
      <c r="Q37" s="74">
        <f t="shared" si="1"/>
        <v>171</v>
      </c>
      <c r="R37" s="74">
        <f t="shared" si="2"/>
        <v>513</v>
      </c>
      <c r="S37" s="271">
        <f t="shared" si="3"/>
        <v>769.5</v>
      </c>
      <c r="T37" s="74">
        <f t="shared" si="4"/>
        <v>256.5</v>
      </c>
    </row>
    <row r="38" spans="1:20">
      <c r="A38" s="74">
        <f>升级经验!A43</f>
        <v>28</v>
      </c>
      <c r="B38" s="74">
        <f>升级经验!E43</f>
        <v>3</v>
      </c>
      <c r="C38" s="74">
        <f t="shared" si="15"/>
        <v>500</v>
      </c>
      <c r="D38" s="74">
        <f t="shared" si="16"/>
        <v>1500</v>
      </c>
      <c r="E38" s="74">
        <f>升级经验!K43</f>
        <v>200</v>
      </c>
      <c r="F38" s="74">
        <f t="shared" si="17"/>
        <v>15</v>
      </c>
      <c r="G38" s="74">
        <f t="shared" si="6"/>
        <v>3000</v>
      </c>
      <c r="H38" s="251">
        <f>升级经验!O43/4</f>
        <v>0.20833333333333334</v>
      </c>
      <c r="I38" s="74">
        <f t="shared" si="18"/>
        <v>0</v>
      </c>
      <c r="J38" s="74">
        <f>升级经验!P43</f>
        <v>1.98125</v>
      </c>
      <c r="K38" s="74">
        <f t="shared" si="19"/>
        <v>0</v>
      </c>
      <c r="L38" s="389">
        <f t="shared" si="7"/>
        <v>4500</v>
      </c>
      <c r="M38" s="74">
        <f t="shared" si="8"/>
        <v>41592</v>
      </c>
      <c r="N38" s="74">
        <f t="shared" si="9"/>
        <v>16636.8</v>
      </c>
      <c r="O38" s="74">
        <f t="shared" si="10"/>
        <v>24955.200000000001</v>
      </c>
      <c r="P38" s="74">
        <f t="shared" si="11"/>
        <v>1800</v>
      </c>
      <c r="Q38" s="74">
        <f t="shared" si="1"/>
        <v>180</v>
      </c>
      <c r="R38" s="74">
        <f t="shared" si="2"/>
        <v>540</v>
      </c>
      <c r="S38" s="271">
        <f t="shared" si="3"/>
        <v>810</v>
      </c>
      <c r="T38" s="74">
        <f t="shared" si="4"/>
        <v>270</v>
      </c>
    </row>
    <row r="39" spans="1:20">
      <c r="A39" s="74">
        <f>升级经验!A44</f>
        <v>29</v>
      </c>
      <c r="B39" s="74">
        <f>升级经验!E44</f>
        <v>3</v>
      </c>
      <c r="C39" s="74">
        <f t="shared" si="15"/>
        <v>525</v>
      </c>
      <c r="D39" s="74">
        <f t="shared" si="16"/>
        <v>1575</v>
      </c>
      <c r="E39" s="74">
        <f>升级经验!K44</f>
        <v>210</v>
      </c>
      <c r="F39" s="74">
        <f t="shared" si="17"/>
        <v>15</v>
      </c>
      <c r="G39" s="74">
        <f t="shared" si="6"/>
        <v>3150</v>
      </c>
      <c r="H39" s="251">
        <f>升级经验!O44/4</f>
        <v>0.21875</v>
      </c>
      <c r="I39" s="74">
        <f t="shared" si="18"/>
        <v>0</v>
      </c>
      <c r="J39" s="74">
        <f>升级经验!P44</f>
        <v>2.2000000000000002</v>
      </c>
      <c r="K39" s="74">
        <f t="shared" si="19"/>
        <v>0</v>
      </c>
      <c r="L39" s="389">
        <f t="shared" si="7"/>
        <v>4725</v>
      </c>
      <c r="M39" s="74">
        <f t="shared" si="8"/>
        <v>46317</v>
      </c>
      <c r="N39" s="74">
        <f t="shared" si="9"/>
        <v>18526.8</v>
      </c>
      <c r="O39" s="74">
        <f t="shared" si="10"/>
        <v>27790.2</v>
      </c>
      <c r="P39" s="74">
        <f t="shared" si="11"/>
        <v>1890</v>
      </c>
      <c r="Q39" s="74">
        <f t="shared" si="1"/>
        <v>189</v>
      </c>
      <c r="R39" s="74">
        <f t="shared" si="2"/>
        <v>567</v>
      </c>
      <c r="S39" s="271">
        <f t="shared" si="3"/>
        <v>850.5</v>
      </c>
      <c r="T39" s="74">
        <f t="shared" si="4"/>
        <v>283.5</v>
      </c>
    </row>
    <row r="40" spans="1:20">
      <c r="A40" s="74">
        <f>升级经验!A45</f>
        <v>30</v>
      </c>
      <c r="B40" s="74">
        <f>升级经验!E45</f>
        <v>4</v>
      </c>
      <c r="C40" s="74">
        <f t="shared" si="15"/>
        <v>412.5</v>
      </c>
      <c r="D40" s="74">
        <f t="shared" si="16"/>
        <v>1650</v>
      </c>
      <c r="E40" s="74">
        <f>升级经验!K45</f>
        <v>220</v>
      </c>
      <c r="F40" s="74">
        <f t="shared" si="17"/>
        <v>15</v>
      </c>
      <c r="G40" s="74">
        <f t="shared" si="6"/>
        <v>3300</v>
      </c>
      <c r="H40" s="251">
        <f>升级经验!O45/4</f>
        <v>0.22916666666666666</v>
      </c>
      <c r="I40" s="74">
        <f t="shared" si="18"/>
        <v>0</v>
      </c>
      <c r="J40" s="74">
        <f>升级经验!P45</f>
        <v>2.4291666666666667</v>
      </c>
      <c r="K40" s="74">
        <f t="shared" si="19"/>
        <v>0</v>
      </c>
      <c r="L40" s="439">
        <f t="shared" si="7"/>
        <v>4950</v>
      </c>
      <c r="M40" s="74">
        <f t="shared" si="8"/>
        <v>51267</v>
      </c>
      <c r="N40" s="74">
        <f t="shared" si="9"/>
        <v>20506.800000000003</v>
      </c>
      <c r="O40" s="74">
        <f t="shared" si="10"/>
        <v>30760.199999999997</v>
      </c>
      <c r="P40" s="74">
        <f t="shared" si="11"/>
        <v>1980</v>
      </c>
      <c r="Q40" s="74">
        <f t="shared" si="1"/>
        <v>198</v>
      </c>
      <c r="R40" s="74">
        <f t="shared" si="2"/>
        <v>594</v>
      </c>
      <c r="S40" s="271">
        <f t="shared" si="3"/>
        <v>891</v>
      </c>
      <c r="T40" s="74">
        <f t="shared" si="4"/>
        <v>297</v>
      </c>
    </row>
    <row r="41" spans="1:20">
      <c r="A41" s="74">
        <f>升级经验!A46</f>
        <v>31</v>
      </c>
      <c r="B41" s="74">
        <f>升级经验!E46</f>
        <v>4</v>
      </c>
      <c r="C41" s="74">
        <f t="shared" si="15"/>
        <v>1593.75</v>
      </c>
      <c r="D41" s="74">
        <f t="shared" si="16"/>
        <v>6375</v>
      </c>
      <c r="E41" s="74">
        <f>升级经验!K46</f>
        <v>255</v>
      </c>
      <c r="F41" s="74">
        <f t="shared" ref="F41:F50" si="20">C$3</f>
        <v>50</v>
      </c>
      <c r="G41" s="74">
        <f t="shared" si="6"/>
        <v>12750</v>
      </c>
      <c r="H41" s="251">
        <f>升级经验!O46/4</f>
        <v>0.42499999999999999</v>
      </c>
      <c r="I41" s="74">
        <f t="shared" si="18"/>
        <v>13500</v>
      </c>
      <c r="J41" s="74">
        <f>升级经验!P46</f>
        <v>2.8541666666666665</v>
      </c>
      <c r="K41" s="74">
        <f t="shared" si="19"/>
        <v>5737.5</v>
      </c>
      <c r="L41" s="439">
        <f t="shared" si="7"/>
        <v>24862.5</v>
      </c>
      <c r="M41" s="74">
        <f t="shared" si="8"/>
        <v>76129.5</v>
      </c>
      <c r="N41" s="74">
        <f t="shared" si="9"/>
        <v>30451.800000000003</v>
      </c>
      <c r="O41" s="74">
        <f t="shared" si="10"/>
        <v>45677.7</v>
      </c>
      <c r="P41" s="74">
        <f t="shared" si="11"/>
        <v>9945</v>
      </c>
      <c r="Q41" s="74">
        <f t="shared" si="1"/>
        <v>994.5</v>
      </c>
      <c r="R41" s="74">
        <f t="shared" si="2"/>
        <v>2983.5</v>
      </c>
      <c r="S41" s="271">
        <f t="shared" si="3"/>
        <v>4475.25</v>
      </c>
      <c r="T41" s="74">
        <f t="shared" si="4"/>
        <v>1491.75</v>
      </c>
    </row>
    <row r="42" spans="1:20">
      <c r="A42" s="74">
        <f>升级经验!A47</f>
        <v>32</v>
      </c>
      <c r="B42" s="74">
        <f>升级经验!E47</f>
        <v>4</v>
      </c>
      <c r="C42" s="74">
        <f t="shared" si="15"/>
        <v>1812.5</v>
      </c>
      <c r="D42" s="74">
        <f t="shared" si="16"/>
        <v>7250</v>
      </c>
      <c r="E42" s="74">
        <f>升级经验!K47</f>
        <v>290</v>
      </c>
      <c r="F42" s="74">
        <f t="shared" si="20"/>
        <v>50</v>
      </c>
      <c r="G42" s="74">
        <f t="shared" si="6"/>
        <v>14500</v>
      </c>
      <c r="H42" s="251">
        <f>升级经验!O47/4</f>
        <v>0.48333333333333334</v>
      </c>
      <c r="I42" s="74">
        <f t="shared" si="18"/>
        <v>13500</v>
      </c>
      <c r="J42" s="74">
        <f>升级经验!P47</f>
        <v>3.3374999999999999</v>
      </c>
      <c r="K42" s="74">
        <f t="shared" si="19"/>
        <v>6525</v>
      </c>
      <c r="L42" s="389">
        <f t="shared" si="7"/>
        <v>28275</v>
      </c>
      <c r="M42" s="74">
        <f t="shared" si="8"/>
        <v>104404.5</v>
      </c>
      <c r="N42" s="74">
        <f t="shared" si="9"/>
        <v>41761.800000000003</v>
      </c>
      <c r="O42" s="74">
        <f t="shared" si="10"/>
        <v>62642.7</v>
      </c>
      <c r="P42" s="74">
        <f t="shared" si="11"/>
        <v>11310</v>
      </c>
      <c r="Q42" s="74">
        <f t="shared" si="1"/>
        <v>1131</v>
      </c>
      <c r="R42" s="74">
        <f t="shared" si="2"/>
        <v>3393</v>
      </c>
      <c r="S42" s="271">
        <f t="shared" si="3"/>
        <v>5089.5</v>
      </c>
      <c r="T42" s="74">
        <f t="shared" si="4"/>
        <v>1696.5</v>
      </c>
    </row>
    <row r="43" spans="1:20">
      <c r="A43" s="74">
        <f>升级经验!A48</f>
        <v>33</v>
      </c>
      <c r="B43" s="74">
        <f>升级经验!E48</f>
        <v>4</v>
      </c>
      <c r="C43" s="74">
        <f t="shared" si="15"/>
        <v>2031.25</v>
      </c>
      <c r="D43" s="74">
        <f t="shared" si="16"/>
        <v>8125</v>
      </c>
      <c r="E43" s="74">
        <f>升级经验!K48</f>
        <v>325</v>
      </c>
      <c r="F43" s="74">
        <f t="shared" si="20"/>
        <v>50</v>
      </c>
      <c r="G43" s="74">
        <f t="shared" si="6"/>
        <v>16250</v>
      </c>
      <c r="H43" s="251">
        <f>升级经验!O48/4</f>
        <v>0.54166666666666663</v>
      </c>
      <c r="I43" s="74">
        <f t="shared" si="18"/>
        <v>13500.000000000002</v>
      </c>
      <c r="J43" s="74">
        <f>升级经验!P48</f>
        <v>3.8791666666666664</v>
      </c>
      <c r="K43" s="74">
        <f t="shared" si="19"/>
        <v>7312.5</v>
      </c>
      <c r="L43" s="389">
        <f t="shared" si="7"/>
        <v>31687.5</v>
      </c>
      <c r="M43" s="74">
        <f t="shared" si="8"/>
        <v>136092</v>
      </c>
      <c r="N43" s="74">
        <f t="shared" si="9"/>
        <v>54436.800000000003</v>
      </c>
      <c r="O43" s="74">
        <f t="shared" si="10"/>
        <v>81655.199999999997</v>
      </c>
      <c r="P43" s="74">
        <f t="shared" si="11"/>
        <v>12675</v>
      </c>
      <c r="Q43" s="74">
        <f t="shared" ref="Q43:Q74" si="21">P43*M$1</f>
        <v>1267.5</v>
      </c>
      <c r="R43" s="74">
        <f t="shared" ref="R43:R74" si="22">P43*M$2</f>
        <v>3802.5</v>
      </c>
      <c r="S43" s="271">
        <f t="shared" ref="S43:S74" si="23">M$3*P43</f>
        <v>5703.75</v>
      </c>
      <c r="T43" s="74">
        <f t="shared" ref="T43:T74" si="24">P43*M$4</f>
        <v>1901.25</v>
      </c>
    </row>
    <row r="44" spans="1:20">
      <c r="A44" s="74">
        <f>升级经验!A49</f>
        <v>34</v>
      </c>
      <c r="B44" s="74">
        <f>升级经验!E49</f>
        <v>4</v>
      </c>
      <c r="C44" s="74">
        <f t="shared" si="15"/>
        <v>2250</v>
      </c>
      <c r="D44" s="74">
        <f t="shared" si="16"/>
        <v>9000</v>
      </c>
      <c r="E44" s="74">
        <f>升级经验!K49</f>
        <v>360</v>
      </c>
      <c r="F44" s="74">
        <f t="shared" si="20"/>
        <v>50</v>
      </c>
      <c r="G44" s="74">
        <f t="shared" si="6"/>
        <v>18000</v>
      </c>
      <c r="H44" s="251">
        <f>升级经验!O49/4</f>
        <v>0.6</v>
      </c>
      <c r="I44" s="74">
        <f t="shared" si="18"/>
        <v>13500</v>
      </c>
      <c r="J44" s="74">
        <f>升级经验!P49</f>
        <v>4.4791666666666661</v>
      </c>
      <c r="K44" s="74">
        <f t="shared" si="19"/>
        <v>8100</v>
      </c>
      <c r="L44" s="389">
        <f t="shared" si="7"/>
        <v>35100</v>
      </c>
      <c r="M44" s="74">
        <f t="shared" si="8"/>
        <v>171192</v>
      </c>
      <c r="N44" s="74">
        <f t="shared" si="9"/>
        <v>68476.800000000003</v>
      </c>
      <c r="O44" s="74">
        <f t="shared" si="10"/>
        <v>102715.2</v>
      </c>
      <c r="P44" s="74">
        <f t="shared" si="11"/>
        <v>14040</v>
      </c>
      <c r="Q44" s="74">
        <f t="shared" si="21"/>
        <v>1404</v>
      </c>
      <c r="R44" s="74">
        <f t="shared" si="22"/>
        <v>4212</v>
      </c>
      <c r="S44" s="271">
        <f t="shared" si="23"/>
        <v>6318</v>
      </c>
      <c r="T44" s="74">
        <f t="shared" si="24"/>
        <v>2106</v>
      </c>
    </row>
    <row r="45" spans="1:20">
      <c r="A45" s="74">
        <f>升级经验!A50</f>
        <v>35</v>
      </c>
      <c r="B45" s="74">
        <f>升级经验!E50</f>
        <v>4</v>
      </c>
      <c r="C45" s="74">
        <f t="shared" si="15"/>
        <v>2468.75</v>
      </c>
      <c r="D45" s="74">
        <f t="shared" si="16"/>
        <v>9875</v>
      </c>
      <c r="E45" s="74">
        <f>升级经验!K50</f>
        <v>395</v>
      </c>
      <c r="F45" s="74">
        <f t="shared" si="20"/>
        <v>50</v>
      </c>
      <c r="G45" s="74">
        <f t="shared" si="6"/>
        <v>19750</v>
      </c>
      <c r="H45" s="251">
        <f>升级经验!O50/4</f>
        <v>0.65833333333333333</v>
      </c>
      <c r="I45" s="74">
        <f t="shared" si="18"/>
        <v>13500</v>
      </c>
      <c r="J45" s="74">
        <f>升级经验!P50</f>
        <v>5.1374999999999993</v>
      </c>
      <c r="K45" s="74">
        <f t="shared" si="19"/>
        <v>8887.5</v>
      </c>
      <c r="L45" s="389">
        <f t="shared" si="7"/>
        <v>38512.5</v>
      </c>
      <c r="M45" s="74">
        <f t="shared" si="8"/>
        <v>209704.5</v>
      </c>
      <c r="N45" s="74">
        <f t="shared" si="9"/>
        <v>83881.8</v>
      </c>
      <c r="O45" s="74">
        <f t="shared" si="10"/>
        <v>125822.7</v>
      </c>
      <c r="P45" s="74">
        <f t="shared" si="11"/>
        <v>15405</v>
      </c>
      <c r="Q45" s="74">
        <f t="shared" si="21"/>
        <v>1540.5</v>
      </c>
      <c r="R45" s="74">
        <f t="shared" si="22"/>
        <v>4621.5</v>
      </c>
      <c r="S45" s="271">
        <f t="shared" si="23"/>
        <v>6932.25</v>
      </c>
      <c r="T45" s="74">
        <f t="shared" si="24"/>
        <v>2310.75</v>
      </c>
    </row>
    <row r="46" spans="1:20">
      <c r="A46" s="74">
        <f>升级经验!A51</f>
        <v>36</v>
      </c>
      <c r="B46" s="74">
        <f>升级经验!E51</f>
        <v>4</v>
      </c>
      <c r="C46" s="74">
        <f t="shared" si="15"/>
        <v>2687.5</v>
      </c>
      <c r="D46" s="74">
        <f t="shared" si="16"/>
        <v>10750</v>
      </c>
      <c r="E46" s="74">
        <f>升级经验!K51</f>
        <v>430</v>
      </c>
      <c r="F46" s="74">
        <f t="shared" si="20"/>
        <v>50</v>
      </c>
      <c r="G46" s="74">
        <f t="shared" si="6"/>
        <v>21500</v>
      </c>
      <c r="H46" s="251">
        <f>升级经验!O51/4</f>
        <v>0.71666666666666667</v>
      </c>
      <c r="I46" s="74">
        <f t="shared" si="18"/>
        <v>13500</v>
      </c>
      <c r="J46" s="74">
        <f>升级经验!P51</f>
        <v>5.8541666666666661</v>
      </c>
      <c r="K46" s="74">
        <f t="shared" si="19"/>
        <v>9675</v>
      </c>
      <c r="L46" s="389">
        <f t="shared" si="7"/>
        <v>41925</v>
      </c>
      <c r="M46" s="74">
        <f t="shared" si="8"/>
        <v>251629.5</v>
      </c>
      <c r="N46" s="74">
        <f t="shared" si="9"/>
        <v>100651.8</v>
      </c>
      <c r="O46" s="74">
        <f t="shared" si="10"/>
        <v>150977.70000000001</v>
      </c>
      <c r="P46" s="74">
        <f t="shared" si="11"/>
        <v>16770</v>
      </c>
      <c r="Q46" s="74">
        <f t="shared" si="21"/>
        <v>1677</v>
      </c>
      <c r="R46" s="74">
        <f t="shared" si="22"/>
        <v>5031</v>
      </c>
      <c r="S46" s="271">
        <f t="shared" si="23"/>
        <v>7546.5</v>
      </c>
      <c r="T46" s="74">
        <f t="shared" si="24"/>
        <v>2515.5</v>
      </c>
    </row>
    <row r="47" spans="1:20">
      <c r="A47" s="74">
        <f>升级经验!A52</f>
        <v>37</v>
      </c>
      <c r="B47" s="74">
        <f>升级经验!E52</f>
        <v>4</v>
      </c>
      <c r="C47" s="74">
        <f t="shared" si="15"/>
        <v>2906.25</v>
      </c>
      <c r="D47" s="74">
        <f t="shared" si="16"/>
        <v>11625</v>
      </c>
      <c r="E47" s="74">
        <f>升级经验!K52</f>
        <v>465</v>
      </c>
      <c r="F47" s="74">
        <f t="shared" si="20"/>
        <v>50</v>
      </c>
      <c r="G47" s="74">
        <f t="shared" si="6"/>
        <v>23250</v>
      </c>
      <c r="H47" s="251">
        <f>升级经验!O52/4</f>
        <v>0.77500000000000002</v>
      </c>
      <c r="I47" s="74">
        <f t="shared" si="18"/>
        <v>13500</v>
      </c>
      <c r="J47" s="74">
        <f>升级经验!P52</f>
        <v>6.6291666666666664</v>
      </c>
      <c r="K47" s="74">
        <f t="shared" si="19"/>
        <v>10462.5</v>
      </c>
      <c r="L47" s="389">
        <f t="shared" si="7"/>
        <v>45337.5</v>
      </c>
      <c r="M47" s="74">
        <f t="shared" si="8"/>
        <v>296967</v>
      </c>
      <c r="N47" s="74">
        <f t="shared" si="9"/>
        <v>118786.8</v>
      </c>
      <c r="O47" s="74">
        <f t="shared" si="10"/>
        <v>178180.2</v>
      </c>
      <c r="P47" s="74">
        <f t="shared" si="11"/>
        <v>18135</v>
      </c>
      <c r="Q47" s="74">
        <f t="shared" si="21"/>
        <v>1813.5</v>
      </c>
      <c r="R47" s="74">
        <f t="shared" si="22"/>
        <v>5440.5</v>
      </c>
      <c r="S47" s="271">
        <f t="shared" si="23"/>
        <v>8160.75</v>
      </c>
      <c r="T47" s="74">
        <f t="shared" si="24"/>
        <v>2720.25</v>
      </c>
    </row>
    <row r="48" spans="1:20">
      <c r="A48" s="74">
        <f>升级经验!A53</f>
        <v>38</v>
      </c>
      <c r="B48" s="74">
        <f>升级经验!E53</f>
        <v>4</v>
      </c>
      <c r="C48" s="74">
        <f t="shared" si="15"/>
        <v>3125</v>
      </c>
      <c r="D48" s="74">
        <f t="shared" si="16"/>
        <v>12500</v>
      </c>
      <c r="E48" s="74">
        <f>升级经验!K53</f>
        <v>500</v>
      </c>
      <c r="F48" s="74">
        <f t="shared" si="20"/>
        <v>50</v>
      </c>
      <c r="G48" s="74">
        <f t="shared" si="6"/>
        <v>25000</v>
      </c>
      <c r="H48" s="251">
        <f>升级经验!O53/4</f>
        <v>0.83333333333333337</v>
      </c>
      <c r="I48" s="74">
        <f t="shared" si="18"/>
        <v>13500</v>
      </c>
      <c r="J48" s="74">
        <f>升级经验!P53</f>
        <v>7.4624999999999995</v>
      </c>
      <c r="K48" s="74">
        <f t="shared" si="19"/>
        <v>11250</v>
      </c>
      <c r="L48" s="389">
        <f t="shared" si="7"/>
        <v>48750</v>
      </c>
      <c r="M48" s="74">
        <f t="shared" si="8"/>
        <v>345717</v>
      </c>
      <c r="N48" s="74">
        <f t="shared" si="9"/>
        <v>138286.80000000002</v>
      </c>
      <c r="O48" s="74">
        <f t="shared" si="10"/>
        <v>207430.19999999998</v>
      </c>
      <c r="P48" s="74">
        <f t="shared" si="11"/>
        <v>19500</v>
      </c>
      <c r="Q48" s="74">
        <f t="shared" si="21"/>
        <v>1950</v>
      </c>
      <c r="R48" s="74">
        <f t="shared" si="22"/>
        <v>5850</v>
      </c>
      <c r="S48" s="271">
        <f t="shared" si="23"/>
        <v>8775</v>
      </c>
      <c r="T48" s="74">
        <f t="shared" si="24"/>
        <v>2925</v>
      </c>
    </row>
    <row r="49" spans="1:20">
      <c r="A49" s="74">
        <f>升级经验!A54</f>
        <v>39</v>
      </c>
      <c r="B49" s="74">
        <f>升级经验!E54</f>
        <v>4</v>
      </c>
      <c r="C49" s="74">
        <f t="shared" si="15"/>
        <v>3343.75</v>
      </c>
      <c r="D49" s="74">
        <f t="shared" si="16"/>
        <v>13375</v>
      </c>
      <c r="E49" s="74">
        <f>升级经验!K54</f>
        <v>535</v>
      </c>
      <c r="F49" s="74">
        <f t="shared" si="20"/>
        <v>50</v>
      </c>
      <c r="G49" s="74">
        <f t="shared" si="6"/>
        <v>26750</v>
      </c>
      <c r="H49" s="251">
        <f>升级经验!O54/4</f>
        <v>0.89166666666666672</v>
      </c>
      <c r="I49" s="74">
        <f t="shared" si="18"/>
        <v>13500</v>
      </c>
      <c r="J49" s="74">
        <f>升级经验!P54</f>
        <v>8.3541666666666661</v>
      </c>
      <c r="K49" s="74">
        <f t="shared" si="19"/>
        <v>12037.5</v>
      </c>
      <c r="L49" s="389">
        <f t="shared" si="7"/>
        <v>52162.5</v>
      </c>
      <c r="M49" s="74">
        <f t="shared" si="8"/>
        <v>397879.5</v>
      </c>
      <c r="N49" s="74">
        <f t="shared" si="9"/>
        <v>159151.80000000002</v>
      </c>
      <c r="O49" s="74">
        <f t="shared" si="10"/>
        <v>238727.69999999998</v>
      </c>
      <c r="P49" s="74">
        <f t="shared" si="11"/>
        <v>20865</v>
      </c>
      <c r="Q49" s="74">
        <f t="shared" si="21"/>
        <v>2086.5</v>
      </c>
      <c r="R49" s="74">
        <f t="shared" si="22"/>
        <v>6259.5</v>
      </c>
      <c r="S49" s="271">
        <f t="shared" si="23"/>
        <v>9389.25</v>
      </c>
      <c r="T49" s="74">
        <f t="shared" si="24"/>
        <v>3129.75</v>
      </c>
    </row>
    <row r="50" spans="1:20">
      <c r="A50" s="74">
        <f>升级经验!A55</f>
        <v>40</v>
      </c>
      <c r="B50" s="74">
        <f>升级经验!E55</f>
        <v>5</v>
      </c>
      <c r="C50" s="74">
        <f t="shared" si="15"/>
        <v>2850</v>
      </c>
      <c r="D50" s="74">
        <f t="shared" si="16"/>
        <v>14250</v>
      </c>
      <c r="E50" s="74">
        <f>升级经验!K55</f>
        <v>570</v>
      </c>
      <c r="F50" s="74">
        <f t="shared" si="20"/>
        <v>50</v>
      </c>
      <c r="G50" s="74">
        <f t="shared" si="6"/>
        <v>28500</v>
      </c>
      <c r="H50" s="251">
        <f>升级经验!O55/4</f>
        <v>0.95</v>
      </c>
      <c r="I50" s="74">
        <f t="shared" si="18"/>
        <v>13500</v>
      </c>
      <c r="J50" s="74">
        <f>升级经验!P55</f>
        <v>9.3041666666666654</v>
      </c>
      <c r="K50" s="74">
        <f t="shared" si="19"/>
        <v>12825</v>
      </c>
      <c r="L50" s="389">
        <f t="shared" si="7"/>
        <v>55575</v>
      </c>
      <c r="M50" s="74">
        <f t="shared" si="8"/>
        <v>453454.5</v>
      </c>
      <c r="N50" s="74">
        <f t="shared" si="9"/>
        <v>181381.80000000002</v>
      </c>
      <c r="O50" s="74">
        <f t="shared" si="10"/>
        <v>272072.69999999995</v>
      </c>
      <c r="P50" s="74">
        <f t="shared" si="11"/>
        <v>22230</v>
      </c>
      <c r="Q50" s="74">
        <f t="shared" si="21"/>
        <v>2223</v>
      </c>
      <c r="R50" s="74">
        <f t="shared" si="22"/>
        <v>6669</v>
      </c>
      <c r="S50" s="271">
        <f t="shared" si="23"/>
        <v>10003.5</v>
      </c>
      <c r="T50" s="74">
        <f t="shared" si="24"/>
        <v>3334.5</v>
      </c>
    </row>
    <row r="51" spans="1:20">
      <c r="A51" s="74">
        <f>升级经验!A56</f>
        <v>41</v>
      </c>
      <c r="B51" s="74">
        <f>升级经验!E56</f>
        <v>5</v>
      </c>
      <c r="C51" s="74">
        <f t="shared" si="15"/>
        <v>3630</v>
      </c>
      <c r="D51" s="74">
        <f t="shared" si="16"/>
        <v>18150</v>
      </c>
      <c r="E51" s="74">
        <f>升级经验!K56</f>
        <v>605</v>
      </c>
      <c r="F51" s="74">
        <f t="shared" ref="F51:F60" si="25">C$4</f>
        <v>60</v>
      </c>
      <c r="G51" s="74">
        <f t="shared" si="6"/>
        <v>36300</v>
      </c>
      <c r="H51" s="251">
        <f>升级经验!O56/4</f>
        <v>1.0083333333333333</v>
      </c>
      <c r="I51" s="74">
        <f t="shared" si="18"/>
        <v>16200</v>
      </c>
      <c r="J51" s="74">
        <f>升级经验!P56</f>
        <v>10.312499999999998</v>
      </c>
      <c r="K51" s="74">
        <f t="shared" si="19"/>
        <v>16335</v>
      </c>
      <c r="L51" s="389">
        <f t="shared" si="7"/>
        <v>70785</v>
      </c>
      <c r="M51" s="74">
        <f t="shared" si="8"/>
        <v>524239.5</v>
      </c>
      <c r="N51" s="74">
        <f t="shared" si="9"/>
        <v>209695.80000000002</v>
      </c>
      <c r="O51" s="74">
        <f t="shared" si="10"/>
        <v>314543.69999999995</v>
      </c>
      <c r="P51" s="74">
        <f t="shared" si="11"/>
        <v>28314</v>
      </c>
      <c r="Q51" s="74">
        <f t="shared" si="21"/>
        <v>2831.4</v>
      </c>
      <c r="R51" s="74">
        <f t="shared" si="22"/>
        <v>8494.1999999999989</v>
      </c>
      <c r="S51" s="271">
        <f t="shared" si="23"/>
        <v>12741.300000000001</v>
      </c>
      <c r="T51" s="74">
        <f t="shared" si="24"/>
        <v>4247.0999999999995</v>
      </c>
    </row>
    <row r="52" spans="1:20">
      <c r="A52" s="74">
        <f>升级经验!A57</f>
        <v>42</v>
      </c>
      <c r="B52" s="74">
        <f>升级经验!E57</f>
        <v>5</v>
      </c>
      <c r="C52" s="74">
        <f t="shared" si="15"/>
        <v>3840</v>
      </c>
      <c r="D52" s="74">
        <f t="shared" si="16"/>
        <v>19200</v>
      </c>
      <c r="E52" s="74">
        <f>升级经验!K57</f>
        <v>640</v>
      </c>
      <c r="F52" s="74">
        <f t="shared" si="25"/>
        <v>60</v>
      </c>
      <c r="G52" s="74">
        <f t="shared" si="6"/>
        <v>38400</v>
      </c>
      <c r="H52" s="251">
        <f>升级经验!O57/4</f>
        <v>1.0666666666666667</v>
      </c>
      <c r="I52" s="74">
        <f t="shared" si="18"/>
        <v>16200</v>
      </c>
      <c r="J52" s="74">
        <f>升级经验!P57</f>
        <v>11.379166666666665</v>
      </c>
      <c r="K52" s="74">
        <f t="shared" si="19"/>
        <v>17280</v>
      </c>
      <c r="L52" s="389">
        <f t="shared" si="7"/>
        <v>74880</v>
      </c>
      <c r="M52" s="74">
        <f t="shared" si="8"/>
        <v>599119.5</v>
      </c>
      <c r="N52" s="74">
        <f t="shared" si="9"/>
        <v>239647.80000000002</v>
      </c>
      <c r="O52" s="74">
        <f t="shared" si="10"/>
        <v>359471.69999999995</v>
      </c>
      <c r="P52" s="74">
        <f t="shared" si="11"/>
        <v>29952</v>
      </c>
      <c r="Q52" s="74">
        <f t="shared" si="21"/>
        <v>2995.2000000000003</v>
      </c>
      <c r="R52" s="74">
        <f t="shared" si="22"/>
        <v>8985.6</v>
      </c>
      <c r="S52" s="271">
        <f t="shared" si="23"/>
        <v>13478.4</v>
      </c>
      <c r="T52" s="74">
        <f t="shared" si="24"/>
        <v>4492.8</v>
      </c>
    </row>
    <row r="53" spans="1:20">
      <c r="A53" s="74">
        <f>升级经验!A58</f>
        <v>43</v>
      </c>
      <c r="B53" s="74">
        <f>升级经验!E58</f>
        <v>5</v>
      </c>
      <c r="C53" s="74">
        <f t="shared" si="15"/>
        <v>4050</v>
      </c>
      <c r="D53" s="74">
        <f t="shared" si="16"/>
        <v>20250</v>
      </c>
      <c r="E53" s="74">
        <f>升级经验!K58</f>
        <v>675</v>
      </c>
      <c r="F53" s="74">
        <f t="shared" si="25"/>
        <v>60</v>
      </c>
      <c r="G53" s="74">
        <f t="shared" si="6"/>
        <v>40500</v>
      </c>
      <c r="H53" s="251">
        <f>升级经验!O58/4</f>
        <v>1.125</v>
      </c>
      <c r="I53" s="74">
        <f t="shared" si="18"/>
        <v>16200</v>
      </c>
      <c r="J53" s="74">
        <f>升级经验!P58</f>
        <v>12.504166666666665</v>
      </c>
      <c r="K53" s="74">
        <f t="shared" si="19"/>
        <v>18225</v>
      </c>
      <c r="L53" s="389">
        <f t="shared" si="7"/>
        <v>78975</v>
      </c>
      <c r="M53" s="74">
        <f t="shared" si="8"/>
        <v>678094.5</v>
      </c>
      <c r="N53" s="74">
        <f t="shared" si="9"/>
        <v>271237.8</v>
      </c>
      <c r="O53" s="74">
        <f t="shared" si="10"/>
        <v>406856.7</v>
      </c>
      <c r="P53" s="74">
        <f t="shared" si="11"/>
        <v>31590</v>
      </c>
      <c r="Q53" s="74">
        <f t="shared" si="21"/>
        <v>3159</v>
      </c>
      <c r="R53" s="74">
        <f t="shared" si="22"/>
        <v>9477</v>
      </c>
      <c r="S53" s="271">
        <f t="shared" si="23"/>
        <v>14215.5</v>
      </c>
      <c r="T53" s="74">
        <f t="shared" si="24"/>
        <v>4738.5</v>
      </c>
    </row>
    <row r="54" spans="1:20">
      <c r="A54" s="74">
        <f>升级经验!A59</f>
        <v>44</v>
      </c>
      <c r="B54" s="74">
        <f>升级经验!E59</f>
        <v>5</v>
      </c>
      <c r="C54" s="74">
        <f t="shared" si="15"/>
        <v>4260</v>
      </c>
      <c r="D54" s="74">
        <f t="shared" si="16"/>
        <v>21300</v>
      </c>
      <c r="E54" s="74">
        <f>升级经验!K59</f>
        <v>710</v>
      </c>
      <c r="F54" s="74">
        <f t="shared" si="25"/>
        <v>60</v>
      </c>
      <c r="G54" s="74">
        <f t="shared" si="6"/>
        <v>42600</v>
      </c>
      <c r="H54" s="251">
        <f>升级经验!O59/4</f>
        <v>1.1833333333333333</v>
      </c>
      <c r="I54" s="74">
        <f t="shared" si="18"/>
        <v>16200</v>
      </c>
      <c r="J54" s="74">
        <f>升级经验!P59</f>
        <v>13.687499999999998</v>
      </c>
      <c r="K54" s="74">
        <f t="shared" si="19"/>
        <v>19170</v>
      </c>
      <c r="L54" s="389">
        <f t="shared" si="7"/>
        <v>83070</v>
      </c>
      <c r="M54" s="74">
        <f t="shared" si="8"/>
        <v>761164.5</v>
      </c>
      <c r="N54" s="74">
        <f t="shared" si="9"/>
        <v>304465.8</v>
      </c>
      <c r="O54" s="74">
        <f t="shared" si="10"/>
        <v>456698.7</v>
      </c>
      <c r="P54" s="74">
        <f t="shared" si="11"/>
        <v>33228</v>
      </c>
      <c r="Q54" s="74">
        <f t="shared" si="21"/>
        <v>3322.8</v>
      </c>
      <c r="R54" s="74">
        <f t="shared" si="22"/>
        <v>9968.4</v>
      </c>
      <c r="S54" s="271">
        <f t="shared" si="23"/>
        <v>14952.6</v>
      </c>
      <c r="T54" s="74">
        <f t="shared" si="24"/>
        <v>4984.2</v>
      </c>
    </row>
    <row r="55" spans="1:20">
      <c r="A55" s="74">
        <f>升级经验!A60</f>
        <v>45</v>
      </c>
      <c r="B55" s="74">
        <f>升级经验!E60</f>
        <v>5</v>
      </c>
      <c r="C55" s="74">
        <f t="shared" si="15"/>
        <v>4470</v>
      </c>
      <c r="D55" s="74">
        <f t="shared" si="16"/>
        <v>22350</v>
      </c>
      <c r="E55" s="74">
        <f>升级经验!K60</f>
        <v>745</v>
      </c>
      <c r="F55" s="74">
        <f t="shared" si="25"/>
        <v>60</v>
      </c>
      <c r="G55" s="74">
        <f t="shared" si="6"/>
        <v>44700</v>
      </c>
      <c r="H55" s="251">
        <f>升级经验!O60/4</f>
        <v>1.2416666666666667</v>
      </c>
      <c r="I55" s="74">
        <f t="shared" si="18"/>
        <v>16200</v>
      </c>
      <c r="J55" s="74">
        <f>升级经验!P60</f>
        <v>14.929166666666665</v>
      </c>
      <c r="K55" s="74">
        <f t="shared" si="19"/>
        <v>20115</v>
      </c>
      <c r="L55" s="389">
        <f t="shared" si="7"/>
        <v>87165</v>
      </c>
      <c r="M55" s="74">
        <f t="shared" si="8"/>
        <v>848329.5</v>
      </c>
      <c r="N55" s="74">
        <f t="shared" si="9"/>
        <v>339331.80000000005</v>
      </c>
      <c r="O55" s="74">
        <f t="shared" si="10"/>
        <v>508997.69999999995</v>
      </c>
      <c r="P55" s="74">
        <f t="shared" si="11"/>
        <v>34866</v>
      </c>
      <c r="Q55" s="74">
        <f t="shared" si="21"/>
        <v>3486.6000000000004</v>
      </c>
      <c r="R55" s="74">
        <f t="shared" si="22"/>
        <v>10459.799999999999</v>
      </c>
      <c r="S55" s="271">
        <f t="shared" si="23"/>
        <v>15689.7</v>
      </c>
      <c r="T55" s="74">
        <f t="shared" si="24"/>
        <v>5229.8999999999996</v>
      </c>
    </row>
    <row r="56" spans="1:20">
      <c r="A56" s="74">
        <f>升级经验!A61</f>
        <v>46</v>
      </c>
      <c r="B56" s="74">
        <f>升级经验!E61</f>
        <v>5</v>
      </c>
      <c r="C56" s="74">
        <f t="shared" si="15"/>
        <v>4650</v>
      </c>
      <c r="D56" s="74">
        <f t="shared" si="16"/>
        <v>23250</v>
      </c>
      <c r="E56" s="74">
        <f>升级经验!K61</f>
        <v>775</v>
      </c>
      <c r="F56" s="74">
        <f t="shared" si="25"/>
        <v>60</v>
      </c>
      <c r="G56" s="74">
        <f t="shared" si="6"/>
        <v>46500</v>
      </c>
      <c r="H56" s="251">
        <f>升级经验!O61/4</f>
        <v>1.2916666666666667</v>
      </c>
      <c r="I56" s="74">
        <f t="shared" si="18"/>
        <v>16199.999999999998</v>
      </c>
      <c r="J56" s="74">
        <f>升级经验!P61</f>
        <v>16.220833333333331</v>
      </c>
      <c r="K56" s="74">
        <f t="shared" si="19"/>
        <v>20925</v>
      </c>
      <c r="L56" s="389">
        <f t="shared" si="7"/>
        <v>90675</v>
      </c>
      <c r="M56" s="74">
        <f t="shared" si="8"/>
        <v>939004.5</v>
      </c>
      <c r="N56" s="74">
        <f t="shared" si="9"/>
        <v>375601.80000000005</v>
      </c>
      <c r="O56" s="74">
        <f t="shared" si="10"/>
        <v>563402.69999999995</v>
      </c>
      <c r="P56" s="74">
        <f t="shared" si="11"/>
        <v>36270</v>
      </c>
      <c r="Q56" s="74">
        <f t="shared" si="21"/>
        <v>3627</v>
      </c>
      <c r="R56" s="74">
        <f t="shared" si="22"/>
        <v>10881</v>
      </c>
      <c r="S56" s="271">
        <f t="shared" si="23"/>
        <v>16321.5</v>
      </c>
      <c r="T56" s="74">
        <f t="shared" si="24"/>
        <v>5440.5</v>
      </c>
    </row>
    <row r="57" spans="1:20">
      <c r="A57" s="74">
        <f>升级经验!A62</f>
        <v>47</v>
      </c>
      <c r="B57" s="74">
        <f>升级经验!E62</f>
        <v>5</v>
      </c>
      <c r="C57" s="74">
        <f t="shared" si="15"/>
        <v>4830</v>
      </c>
      <c r="D57" s="74">
        <f t="shared" si="16"/>
        <v>24150</v>
      </c>
      <c r="E57" s="74">
        <f>升级经验!K62</f>
        <v>805</v>
      </c>
      <c r="F57" s="74">
        <f t="shared" si="25"/>
        <v>60</v>
      </c>
      <c r="G57" s="74">
        <f t="shared" si="6"/>
        <v>48300</v>
      </c>
      <c r="H57" s="251">
        <f>升级经验!O62/4</f>
        <v>1.3416666666666666</v>
      </c>
      <c r="I57" s="74">
        <f t="shared" si="18"/>
        <v>16200.000000000002</v>
      </c>
      <c r="J57" s="74">
        <f>升级经验!P62</f>
        <v>17.562499999999996</v>
      </c>
      <c r="K57" s="74">
        <f t="shared" si="19"/>
        <v>21735</v>
      </c>
      <c r="L57" s="389">
        <f t="shared" si="7"/>
        <v>94185</v>
      </c>
      <c r="M57" s="74">
        <f t="shared" si="8"/>
        <v>1033189.5</v>
      </c>
      <c r="N57" s="74">
        <f t="shared" si="9"/>
        <v>413275.80000000005</v>
      </c>
      <c r="O57" s="74">
        <f t="shared" si="10"/>
        <v>619913.69999999995</v>
      </c>
      <c r="P57" s="74">
        <f t="shared" si="11"/>
        <v>37674</v>
      </c>
      <c r="Q57" s="74">
        <f t="shared" si="21"/>
        <v>3767.4</v>
      </c>
      <c r="R57" s="74">
        <f t="shared" si="22"/>
        <v>11302.199999999999</v>
      </c>
      <c r="S57" s="271">
        <f t="shared" si="23"/>
        <v>16953.3</v>
      </c>
      <c r="T57" s="74">
        <f t="shared" si="24"/>
        <v>5651.0999999999995</v>
      </c>
    </row>
    <row r="58" spans="1:20">
      <c r="A58" s="74">
        <f>升级经验!A63</f>
        <v>48</v>
      </c>
      <c r="B58" s="74">
        <f>升级经验!E63</f>
        <v>5</v>
      </c>
      <c r="C58" s="74">
        <f t="shared" si="15"/>
        <v>5010</v>
      </c>
      <c r="D58" s="74">
        <f t="shared" si="16"/>
        <v>25050</v>
      </c>
      <c r="E58" s="74">
        <f>升级经验!K63</f>
        <v>835</v>
      </c>
      <c r="F58" s="74">
        <f t="shared" si="25"/>
        <v>60</v>
      </c>
      <c r="G58" s="74">
        <f t="shared" si="6"/>
        <v>50100</v>
      </c>
      <c r="H58" s="251">
        <f>升级经验!O63/4</f>
        <v>1.3916666666666666</v>
      </c>
      <c r="I58" s="74">
        <f t="shared" si="18"/>
        <v>16200</v>
      </c>
      <c r="J58" s="74">
        <f>升级经验!P63</f>
        <v>18.954166666666662</v>
      </c>
      <c r="K58" s="74">
        <f t="shared" si="19"/>
        <v>22545</v>
      </c>
      <c r="L58" s="389">
        <f t="shared" si="7"/>
        <v>97695</v>
      </c>
      <c r="M58" s="74">
        <f t="shared" si="8"/>
        <v>1130884.5</v>
      </c>
      <c r="N58" s="74">
        <f t="shared" si="9"/>
        <v>452353.80000000005</v>
      </c>
      <c r="O58" s="74">
        <f t="shared" si="10"/>
        <v>678530.7</v>
      </c>
      <c r="P58" s="74">
        <f t="shared" si="11"/>
        <v>39078</v>
      </c>
      <c r="Q58" s="74">
        <f t="shared" si="21"/>
        <v>3907.8</v>
      </c>
      <c r="R58" s="74">
        <f t="shared" si="22"/>
        <v>11723.4</v>
      </c>
      <c r="S58" s="271">
        <f t="shared" si="23"/>
        <v>17585.100000000002</v>
      </c>
      <c r="T58" s="74">
        <f t="shared" si="24"/>
        <v>5861.7</v>
      </c>
    </row>
    <row r="59" spans="1:20">
      <c r="A59" s="74">
        <f>升级经验!A64</f>
        <v>49</v>
      </c>
      <c r="B59" s="74">
        <f>升级经验!E64</f>
        <v>5</v>
      </c>
      <c r="C59" s="74">
        <f t="shared" si="15"/>
        <v>5190</v>
      </c>
      <c r="D59" s="74">
        <f t="shared" si="16"/>
        <v>25950</v>
      </c>
      <c r="E59" s="74">
        <f>升级经验!K64</f>
        <v>865</v>
      </c>
      <c r="F59" s="74">
        <f t="shared" si="25"/>
        <v>60</v>
      </c>
      <c r="G59" s="74">
        <f t="shared" si="6"/>
        <v>51900</v>
      </c>
      <c r="H59" s="251">
        <f>升级经验!O64/4</f>
        <v>1.4416666666666667</v>
      </c>
      <c r="I59" s="74">
        <f t="shared" si="18"/>
        <v>16200</v>
      </c>
      <c r="J59" s="74">
        <f>升级经验!P64</f>
        <v>20.395833333333329</v>
      </c>
      <c r="K59" s="74">
        <f t="shared" si="19"/>
        <v>23355</v>
      </c>
      <c r="L59" s="389">
        <f t="shared" si="7"/>
        <v>101205</v>
      </c>
      <c r="M59" s="74">
        <f t="shared" si="8"/>
        <v>1232089.5</v>
      </c>
      <c r="N59" s="74">
        <f t="shared" si="9"/>
        <v>492835.80000000005</v>
      </c>
      <c r="O59" s="74">
        <f t="shared" si="10"/>
        <v>739253.7</v>
      </c>
      <c r="P59" s="74">
        <f t="shared" si="11"/>
        <v>40482</v>
      </c>
      <c r="Q59" s="74">
        <f t="shared" si="21"/>
        <v>4048.2000000000003</v>
      </c>
      <c r="R59" s="74">
        <f t="shared" si="22"/>
        <v>12144.6</v>
      </c>
      <c r="S59" s="271">
        <f t="shared" si="23"/>
        <v>18216.900000000001</v>
      </c>
      <c r="T59" s="74">
        <f t="shared" si="24"/>
        <v>6072.3</v>
      </c>
    </row>
    <row r="60" spans="1:20">
      <c r="A60" s="74">
        <f>升级经验!A65</f>
        <v>50</v>
      </c>
      <c r="B60" s="74">
        <f>升级经验!E65</f>
        <v>6</v>
      </c>
      <c r="C60" s="74">
        <f t="shared" si="15"/>
        <v>4475</v>
      </c>
      <c r="D60" s="74">
        <f t="shared" si="16"/>
        <v>26850</v>
      </c>
      <c r="E60" s="74">
        <f>升级经验!K65</f>
        <v>895</v>
      </c>
      <c r="F60" s="74">
        <f t="shared" si="25"/>
        <v>60</v>
      </c>
      <c r="G60" s="74">
        <f t="shared" si="6"/>
        <v>53700</v>
      </c>
      <c r="H60" s="251">
        <f>升级经验!O65/4</f>
        <v>1.4916666666666667</v>
      </c>
      <c r="I60" s="74">
        <f t="shared" si="18"/>
        <v>16200</v>
      </c>
      <c r="J60" s="74">
        <f>升级经验!P65</f>
        <v>21.887499999999996</v>
      </c>
      <c r="K60" s="74">
        <f t="shared" si="19"/>
        <v>24165</v>
      </c>
      <c r="L60" s="389">
        <f t="shared" si="7"/>
        <v>104715</v>
      </c>
      <c r="M60" s="74">
        <f t="shared" si="8"/>
        <v>1336804.5</v>
      </c>
      <c r="N60" s="74">
        <f t="shared" si="9"/>
        <v>534721.80000000005</v>
      </c>
      <c r="O60" s="74">
        <f t="shared" si="10"/>
        <v>802082.7</v>
      </c>
      <c r="P60" s="74">
        <f t="shared" si="11"/>
        <v>41886</v>
      </c>
      <c r="Q60" s="74">
        <f t="shared" si="21"/>
        <v>4188.6000000000004</v>
      </c>
      <c r="R60" s="74">
        <f t="shared" si="22"/>
        <v>12565.8</v>
      </c>
      <c r="S60" s="271">
        <f t="shared" si="23"/>
        <v>18848.7</v>
      </c>
      <c r="T60" s="74">
        <f t="shared" si="24"/>
        <v>6282.9</v>
      </c>
    </row>
    <row r="61" spans="1:20">
      <c r="A61" s="74">
        <f>升级经验!A66</f>
        <v>51</v>
      </c>
      <c r="B61" s="74">
        <f>升级经验!E66</f>
        <v>6</v>
      </c>
      <c r="C61" s="74">
        <f t="shared" si="15"/>
        <v>5395.833333333333</v>
      </c>
      <c r="D61" s="74">
        <f t="shared" si="16"/>
        <v>32375</v>
      </c>
      <c r="E61" s="74">
        <f>升级经验!K66</f>
        <v>925</v>
      </c>
      <c r="F61" s="74">
        <f t="shared" ref="F61:F70" si="26">C$5</f>
        <v>70</v>
      </c>
      <c r="G61" s="74">
        <f t="shared" si="6"/>
        <v>64750</v>
      </c>
      <c r="H61" s="251">
        <f>升级经验!O66/4</f>
        <v>1.5416666666666667</v>
      </c>
      <c r="I61" s="74">
        <f t="shared" si="18"/>
        <v>18900</v>
      </c>
      <c r="J61" s="74">
        <f>升级经验!P66</f>
        <v>23.429166666666664</v>
      </c>
      <c r="K61" s="74">
        <f t="shared" si="19"/>
        <v>29137.5</v>
      </c>
      <c r="L61" s="389">
        <f t="shared" si="7"/>
        <v>126262.5</v>
      </c>
      <c r="M61" s="74">
        <f t="shared" si="8"/>
        <v>1463067</v>
      </c>
      <c r="N61" s="74">
        <f t="shared" si="9"/>
        <v>585226.80000000005</v>
      </c>
      <c r="O61" s="74">
        <f t="shared" si="10"/>
        <v>877840.2</v>
      </c>
      <c r="P61" s="74">
        <f t="shared" si="11"/>
        <v>50505</v>
      </c>
      <c r="Q61" s="74">
        <f t="shared" si="21"/>
        <v>5050.5</v>
      </c>
      <c r="R61" s="74">
        <f t="shared" si="22"/>
        <v>15151.5</v>
      </c>
      <c r="S61" s="271">
        <f t="shared" si="23"/>
        <v>22727.25</v>
      </c>
      <c r="T61" s="74">
        <f t="shared" si="24"/>
        <v>7575.75</v>
      </c>
    </row>
    <row r="62" spans="1:20">
      <c r="A62" s="74">
        <f>升级经验!A67</f>
        <v>52</v>
      </c>
      <c r="B62" s="74">
        <f>升级经验!E67</f>
        <v>6</v>
      </c>
      <c r="C62" s="74">
        <f t="shared" si="15"/>
        <v>5570.833333333333</v>
      </c>
      <c r="D62" s="74">
        <f t="shared" si="16"/>
        <v>33425</v>
      </c>
      <c r="E62" s="74">
        <f>升级经验!K67</f>
        <v>955</v>
      </c>
      <c r="F62" s="74">
        <f t="shared" si="26"/>
        <v>70</v>
      </c>
      <c r="G62" s="74">
        <f t="shared" si="6"/>
        <v>66850</v>
      </c>
      <c r="H62" s="251">
        <f>升级经验!O67/4</f>
        <v>1.5916666666666666</v>
      </c>
      <c r="I62" s="74">
        <f t="shared" si="18"/>
        <v>18900</v>
      </c>
      <c r="J62" s="74">
        <f>升级经验!P67</f>
        <v>25.020833333333329</v>
      </c>
      <c r="K62" s="74">
        <f t="shared" si="19"/>
        <v>30082.5</v>
      </c>
      <c r="L62" s="389">
        <f t="shared" si="7"/>
        <v>130357.5</v>
      </c>
      <c r="M62" s="74">
        <f t="shared" si="8"/>
        <v>1593424.5</v>
      </c>
      <c r="N62" s="74">
        <f t="shared" si="9"/>
        <v>637369.80000000005</v>
      </c>
      <c r="O62" s="74">
        <f t="shared" si="10"/>
        <v>956054.7</v>
      </c>
      <c r="P62" s="74">
        <f t="shared" si="11"/>
        <v>52143</v>
      </c>
      <c r="Q62" s="74">
        <f t="shared" si="21"/>
        <v>5214.3</v>
      </c>
      <c r="R62" s="74">
        <f t="shared" si="22"/>
        <v>15642.9</v>
      </c>
      <c r="S62" s="271">
        <f t="shared" si="23"/>
        <v>23464.350000000002</v>
      </c>
      <c r="T62" s="74">
        <f t="shared" si="24"/>
        <v>7821.45</v>
      </c>
    </row>
    <row r="63" spans="1:20">
      <c r="A63" s="74">
        <f>升级经验!A68</f>
        <v>53</v>
      </c>
      <c r="B63" s="74">
        <f>升级经验!E68</f>
        <v>6</v>
      </c>
      <c r="C63" s="74">
        <f t="shared" si="15"/>
        <v>5745.833333333333</v>
      </c>
      <c r="D63" s="74">
        <f t="shared" si="16"/>
        <v>34475</v>
      </c>
      <c r="E63" s="74">
        <f>升级经验!K68</f>
        <v>985</v>
      </c>
      <c r="F63" s="74">
        <f t="shared" si="26"/>
        <v>70</v>
      </c>
      <c r="G63" s="74">
        <f t="shared" si="6"/>
        <v>68950</v>
      </c>
      <c r="H63" s="251">
        <f>升级经验!O68/4</f>
        <v>1.6416666666666666</v>
      </c>
      <c r="I63" s="74">
        <f t="shared" si="18"/>
        <v>18900</v>
      </c>
      <c r="J63" s="74">
        <f>升级经验!P68</f>
        <v>26.662499999999994</v>
      </c>
      <c r="K63" s="74">
        <f t="shared" si="19"/>
        <v>31027.5</v>
      </c>
      <c r="L63" s="389">
        <f t="shared" si="7"/>
        <v>134452.5</v>
      </c>
      <c r="M63" s="74">
        <f t="shared" si="8"/>
        <v>1727877</v>
      </c>
      <c r="N63" s="74">
        <f t="shared" si="9"/>
        <v>691150.8</v>
      </c>
      <c r="O63" s="74">
        <f t="shared" si="10"/>
        <v>1036726.2</v>
      </c>
      <c r="P63" s="74">
        <f t="shared" si="11"/>
        <v>53781</v>
      </c>
      <c r="Q63" s="74">
        <f t="shared" si="21"/>
        <v>5378.1</v>
      </c>
      <c r="R63" s="74">
        <f t="shared" si="22"/>
        <v>16134.3</v>
      </c>
      <c r="S63" s="271">
        <f t="shared" si="23"/>
        <v>24201.45</v>
      </c>
      <c r="T63" s="74">
        <f t="shared" si="24"/>
        <v>8067.15</v>
      </c>
    </row>
    <row r="64" spans="1:20">
      <c r="A64" s="74">
        <f>升级经验!A69</f>
        <v>54</v>
      </c>
      <c r="B64" s="74">
        <f>升级经验!E69</f>
        <v>6</v>
      </c>
      <c r="C64" s="74">
        <f t="shared" si="15"/>
        <v>5920.833333333333</v>
      </c>
      <c r="D64" s="74">
        <f t="shared" si="16"/>
        <v>35525</v>
      </c>
      <c r="E64" s="74">
        <f>升级经验!K69</f>
        <v>1015</v>
      </c>
      <c r="F64" s="74">
        <f t="shared" si="26"/>
        <v>70</v>
      </c>
      <c r="G64" s="74">
        <f t="shared" si="6"/>
        <v>71050</v>
      </c>
      <c r="H64" s="251">
        <f>升级经验!O69/4</f>
        <v>1.6916666666666667</v>
      </c>
      <c r="I64" s="74">
        <f t="shared" si="18"/>
        <v>18900</v>
      </c>
      <c r="J64" s="74">
        <f>升级经验!P69</f>
        <v>28.354166666666661</v>
      </c>
      <c r="K64" s="74">
        <f t="shared" si="19"/>
        <v>31972.5</v>
      </c>
      <c r="L64" s="389">
        <f t="shared" si="7"/>
        <v>138547.5</v>
      </c>
      <c r="M64" s="74">
        <f t="shared" si="8"/>
        <v>1866424.5</v>
      </c>
      <c r="N64" s="74">
        <f t="shared" si="9"/>
        <v>746569.8</v>
      </c>
      <c r="O64" s="74">
        <f t="shared" si="10"/>
        <v>1119854.7</v>
      </c>
      <c r="P64" s="74">
        <f t="shared" si="11"/>
        <v>55419</v>
      </c>
      <c r="Q64" s="74">
        <f t="shared" si="21"/>
        <v>5541.9000000000005</v>
      </c>
      <c r="R64" s="74">
        <f t="shared" si="22"/>
        <v>16625.7</v>
      </c>
      <c r="S64" s="271">
        <f t="shared" si="23"/>
        <v>24938.55</v>
      </c>
      <c r="T64" s="74">
        <f t="shared" si="24"/>
        <v>8312.85</v>
      </c>
    </row>
    <row r="65" spans="1:20">
      <c r="A65" s="74">
        <f>升级经验!A70</f>
        <v>55</v>
      </c>
      <c r="B65" s="74">
        <f>升级经验!E70</f>
        <v>6</v>
      </c>
      <c r="C65" s="74">
        <f t="shared" si="15"/>
        <v>6095.833333333333</v>
      </c>
      <c r="D65" s="74">
        <f t="shared" si="16"/>
        <v>36575</v>
      </c>
      <c r="E65" s="74">
        <f>升级经验!K70</f>
        <v>1045</v>
      </c>
      <c r="F65" s="74">
        <f t="shared" si="26"/>
        <v>70</v>
      </c>
      <c r="G65" s="74">
        <f t="shared" si="6"/>
        <v>73150</v>
      </c>
      <c r="H65" s="251">
        <f>升级经验!O70/4</f>
        <v>1.7416666666666667</v>
      </c>
      <c r="I65" s="74">
        <f t="shared" si="18"/>
        <v>18900</v>
      </c>
      <c r="J65" s="74">
        <f>升级经验!P70</f>
        <v>30.095833333333328</v>
      </c>
      <c r="K65" s="74">
        <f t="shared" si="19"/>
        <v>32917.5</v>
      </c>
      <c r="L65" s="389">
        <f t="shared" si="7"/>
        <v>142642.5</v>
      </c>
      <c r="M65" s="74">
        <f t="shared" si="8"/>
        <v>2009067</v>
      </c>
      <c r="N65" s="74">
        <f t="shared" si="9"/>
        <v>803626.8</v>
      </c>
      <c r="O65" s="74">
        <f t="shared" si="10"/>
        <v>1205440.2</v>
      </c>
      <c r="P65" s="74">
        <f t="shared" si="11"/>
        <v>57057</v>
      </c>
      <c r="Q65" s="74">
        <f t="shared" si="21"/>
        <v>5705.7000000000007</v>
      </c>
      <c r="R65" s="74">
        <f t="shared" si="22"/>
        <v>17117.099999999999</v>
      </c>
      <c r="S65" s="271">
        <f t="shared" si="23"/>
        <v>25675.65</v>
      </c>
      <c r="T65" s="74">
        <f t="shared" si="24"/>
        <v>8558.5499999999993</v>
      </c>
    </row>
    <row r="66" spans="1:20">
      <c r="A66" s="74">
        <f>升级经验!A71</f>
        <v>56</v>
      </c>
      <c r="B66" s="74">
        <f>升级经验!E71</f>
        <v>6</v>
      </c>
      <c r="C66" s="74">
        <f t="shared" si="15"/>
        <v>6183.333333333333</v>
      </c>
      <c r="D66" s="74">
        <f t="shared" si="16"/>
        <v>37100</v>
      </c>
      <c r="E66" s="74">
        <f>升级经验!K71</f>
        <v>1060</v>
      </c>
      <c r="F66" s="74">
        <f t="shared" si="26"/>
        <v>70</v>
      </c>
      <c r="G66" s="74">
        <f t="shared" si="6"/>
        <v>74200</v>
      </c>
      <c r="H66" s="251">
        <f>升级经验!O71/4</f>
        <v>1.7666666666666666</v>
      </c>
      <c r="I66" s="74">
        <f t="shared" si="18"/>
        <v>18900</v>
      </c>
      <c r="J66" s="74">
        <f>升级经验!P71</f>
        <v>31.862499999999994</v>
      </c>
      <c r="K66" s="74">
        <f t="shared" si="19"/>
        <v>33390</v>
      </c>
      <c r="L66" s="389">
        <f t="shared" si="7"/>
        <v>144690</v>
      </c>
      <c r="M66" s="74">
        <f t="shared" si="8"/>
        <v>2153757</v>
      </c>
      <c r="N66" s="74">
        <f t="shared" si="9"/>
        <v>861502.8</v>
      </c>
      <c r="O66" s="74">
        <f t="shared" si="10"/>
        <v>1292254.2</v>
      </c>
      <c r="P66" s="74">
        <f t="shared" si="11"/>
        <v>57876</v>
      </c>
      <c r="Q66" s="74">
        <f t="shared" si="21"/>
        <v>5787.6</v>
      </c>
      <c r="R66" s="74">
        <f t="shared" si="22"/>
        <v>17362.8</v>
      </c>
      <c r="S66" s="271">
        <f t="shared" si="23"/>
        <v>26044.2</v>
      </c>
      <c r="T66" s="74">
        <f t="shared" si="24"/>
        <v>8681.4</v>
      </c>
    </row>
    <row r="67" spans="1:20">
      <c r="A67" s="74">
        <f>升级经验!A72</f>
        <v>57</v>
      </c>
      <c r="B67" s="74">
        <f>升级经验!E72</f>
        <v>6</v>
      </c>
      <c r="C67" s="74">
        <f t="shared" si="15"/>
        <v>6270.833333333333</v>
      </c>
      <c r="D67" s="74">
        <f t="shared" si="16"/>
        <v>37625</v>
      </c>
      <c r="E67" s="74">
        <f>升级经验!K72</f>
        <v>1075</v>
      </c>
      <c r="F67" s="74">
        <f t="shared" si="26"/>
        <v>70</v>
      </c>
      <c r="G67" s="74">
        <f t="shared" si="6"/>
        <v>75250</v>
      </c>
      <c r="H67" s="251">
        <f>升级经验!O72/4</f>
        <v>1.7916666666666667</v>
      </c>
      <c r="I67" s="74">
        <f t="shared" si="18"/>
        <v>18900</v>
      </c>
      <c r="J67" s="74">
        <f>升级经验!P72</f>
        <v>33.654166666666661</v>
      </c>
      <c r="K67" s="74">
        <f t="shared" si="19"/>
        <v>33862.5</v>
      </c>
      <c r="L67" s="389">
        <f t="shared" si="7"/>
        <v>146737.5</v>
      </c>
      <c r="M67" s="74">
        <f t="shared" si="8"/>
        <v>2300494.5</v>
      </c>
      <c r="N67" s="74">
        <f t="shared" si="9"/>
        <v>920197.8</v>
      </c>
      <c r="O67" s="74">
        <f t="shared" si="10"/>
        <v>1380296.7</v>
      </c>
      <c r="P67" s="74">
        <f t="shared" si="11"/>
        <v>58695</v>
      </c>
      <c r="Q67" s="74">
        <f t="shared" si="21"/>
        <v>5869.5</v>
      </c>
      <c r="R67" s="74">
        <f t="shared" si="22"/>
        <v>17608.5</v>
      </c>
      <c r="S67" s="271">
        <f t="shared" si="23"/>
        <v>26412.75</v>
      </c>
      <c r="T67" s="74">
        <f t="shared" si="24"/>
        <v>8804.25</v>
      </c>
    </row>
    <row r="68" spans="1:20">
      <c r="A68" s="74">
        <f>升级经验!A73</f>
        <v>58</v>
      </c>
      <c r="B68" s="74">
        <f>升级经验!E73</f>
        <v>6</v>
      </c>
      <c r="C68" s="74">
        <f t="shared" si="15"/>
        <v>6358.333333333333</v>
      </c>
      <c r="D68" s="74">
        <f t="shared" si="16"/>
        <v>38150</v>
      </c>
      <c r="E68" s="74">
        <f>升级经验!K73</f>
        <v>1090</v>
      </c>
      <c r="F68" s="74">
        <f t="shared" si="26"/>
        <v>70</v>
      </c>
      <c r="G68" s="74">
        <f t="shared" si="6"/>
        <v>76300</v>
      </c>
      <c r="H68" s="251">
        <f>升级经验!O73/4</f>
        <v>1.8166666666666667</v>
      </c>
      <c r="I68" s="74">
        <f t="shared" si="18"/>
        <v>18900</v>
      </c>
      <c r="J68" s="74">
        <f>升级经验!P73</f>
        <v>35.470833333333331</v>
      </c>
      <c r="K68" s="74">
        <f t="shared" si="19"/>
        <v>34335</v>
      </c>
      <c r="L68" s="389">
        <f t="shared" si="7"/>
        <v>148785</v>
      </c>
      <c r="M68" s="74">
        <f t="shared" si="8"/>
        <v>2449279.5</v>
      </c>
      <c r="N68" s="74">
        <f t="shared" si="9"/>
        <v>979711.8</v>
      </c>
      <c r="O68" s="74">
        <f t="shared" si="10"/>
        <v>1469567.7</v>
      </c>
      <c r="P68" s="74">
        <f t="shared" si="11"/>
        <v>59514</v>
      </c>
      <c r="Q68" s="74">
        <f t="shared" si="21"/>
        <v>5951.4000000000005</v>
      </c>
      <c r="R68" s="74">
        <f t="shared" si="22"/>
        <v>17854.2</v>
      </c>
      <c r="S68" s="271">
        <f t="shared" si="23"/>
        <v>26781.3</v>
      </c>
      <c r="T68" s="74">
        <f t="shared" si="24"/>
        <v>8927.1</v>
      </c>
    </row>
    <row r="69" spans="1:20">
      <c r="A69" s="74">
        <f>升级经验!A74</f>
        <v>59</v>
      </c>
      <c r="B69" s="74">
        <f>升级经验!E74</f>
        <v>6</v>
      </c>
      <c r="C69" s="74">
        <f t="shared" si="15"/>
        <v>6445.833333333333</v>
      </c>
      <c r="D69" s="74">
        <f t="shared" si="16"/>
        <v>38675</v>
      </c>
      <c r="E69" s="74">
        <f>升级经验!K74</f>
        <v>1105</v>
      </c>
      <c r="F69" s="74">
        <f t="shared" si="26"/>
        <v>70</v>
      </c>
      <c r="G69" s="74">
        <f t="shared" si="6"/>
        <v>77350</v>
      </c>
      <c r="H69" s="251">
        <f>升级经验!O74/4</f>
        <v>1.8416666666666666</v>
      </c>
      <c r="I69" s="74">
        <f t="shared" si="18"/>
        <v>18900</v>
      </c>
      <c r="J69" s="74">
        <f>升级经验!P74</f>
        <v>37.3125</v>
      </c>
      <c r="K69" s="74">
        <f t="shared" si="19"/>
        <v>34807.5</v>
      </c>
      <c r="L69" s="389">
        <f t="shared" si="7"/>
        <v>150832.5</v>
      </c>
      <c r="M69" s="74">
        <f t="shared" si="8"/>
        <v>2600112</v>
      </c>
      <c r="N69" s="74">
        <f t="shared" si="9"/>
        <v>1040044.8</v>
      </c>
      <c r="O69" s="74">
        <f t="shared" si="10"/>
        <v>1560067.2</v>
      </c>
      <c r="P69" s="74">
        <f t="shared" si="11"/>
        <v>60333</v>
      </c>
      <c r="Q69" s="74">
        <f t="shared" si="21"/>
        <v>6033.3</v>
      </c>
      <c r="R69" s="74">
        <f t="shared" si="22"/>
        <v>18099.899999999998</v>
      </c>
      <c r="S69" s="271">
        <f t="shared" si="23"/>
        <v>27149.850000000002</v>
      </c>
      <c r="T69" s="74">
        <f t="shared" si="24"/>
        <v>9049.9499999999989</v>
      </c>
    </row>
    <row r="70" spans="1:20">
      <c r="A70" s="74">
        <f>升级经验!A75</f>
        <v>60</v>
      </c>
      <c r="B70" s="74">
        <f>升级经验!E75</f>
        <v>7</v>
      </c>
      <c r="C70" s="74">
        <f t="shared" si="15"/>
        <v>5600</v>
      </c>
      <c r="D70" s="74">
        <f t="shared" si="16"/>
        <v>39200</v>
      </c>
      <c r="E70" s="74">
        <f>升级经验!K75</f>
        <v>1120</v>
      </c>
      <c r="F70" s="74">
        <f t="shared" si="26"/>
        <v>70</v>
      </c>
      <c r="G70" s="74">
        <f t="shared" si="6"/>
        <v>78400</v>
      </c>
      <c r="H70" s="251">
        <f>升级经验!O75/4</f>
        <v>1.8666666666666667</v>
      </c>
      <c r="I70" s="74">
        <f t="shared" si="18"/>
        <v>18900</v>
      </c>
      <c r="J70" s="74">
        <f>升级经验!P75</f>
        <v>39.179166666666667</v>
      </c>
      <c r="K70" s="74">
        <f t="shared" si="19"/>
        <v>35280</v>
      </c>
      <c r="L70" s="389">
        <f t="shared" si="7"/>
        <v>152880</v>
      </c>
      <c r="M70" s="74">
        <f t="shared" si="8"/>
        <v>2752992</v>
      </c>
      <c r="N70" s="74">
        <f t="shared" si="9"/>
        <v>1101196.8</v>
      </c>
      <c r="O70" s="74">
        <f t="shared" si="10"/>
        <v>1651795.2</v>
      </c>
      <c r="P70" s="74">
        <f t="shared" si="11"/>
        <v>61152</v>
      </c>
      <c r="Q70" s="74">
        <f t="shared" si="21"/>
        <v>6115.2000000000007</v>
      </c>
      <c r="R70" s="74">
        <f t="shared" si="22"/>
        <v>18345.599999999999</v>
      </c>
      <c r="S70" s="271">
        <f t="shared" si="23"/>
        <v>27518.400000000001</v>
      </c>
      <c r="T70" s="74">
        <f t="shared" si="24"/>
        <v>9172.7999999999993</v>
      </c>
    </row>
    <row r="71" spans="1:20">
      <c r="A71" s="74">
        <f>升级经验!A76</f>
        <v>61</v>
      </c>
      <c r="B71" s="74">
        <f>升级经验!E76</f>
        <v>7</v>
      </c>
      <c r="C71" s="74">
        <f t="shared" si="15"/>
        <v>6485.7142857142853</v>
      </c>
      <c r="D71" s="74">
        <f t="shared" si="16"/>
        <v>45400</v>
      </c>
      <c r="E71" s="74">
        <f>升级经验!K76</f>
        <v>1135</v>
      </c>
      <c r="F71" s="74">
        <f t="shared" ref="F71:F80" si="27">C$6</f>
        <v>80</v>
      </c>
      <c r="G71" s="74">
        <f t="shared" si="6"/>
        <v>90800</v>
      </c>
      <c r="H71" s="251">
        <f>升级经验!O76/4</f>
        <v>1.8916666666666666</v>
      </c>
      <c r="I71" s="74">
        <f t="shared" si="18"/>
        <v>21600</v>
      </c>
      <c r="J71" s="74">
        <f>升级经验!P76</f>
        <v>41.070833333333333</v>
      </c>
      <c r="K71" s="74">
        <f t="shared" si="19"/>
        <v>40860</v>
      </c>
      <c r="L71" s="389">
        <f t="shared" si="7"/>
        <v>177060</v>
      </c>
      <c r="M71" s="74">
        <f t="shared" si="8"/>
        <v>2930052</v>
      </c>
      <c r="N71" s="74">
        <f t="shared" si="9"/>
        <v>1172020.8</v>
      </c>
      <c r="O71" s="74">
        <f t="shared" si="10"/>
        <v>1758031.2</v>
      </c>
      <c r="P71" s="74">
        <f t="shared" si="11"/>
        <v>70824</v>
      </c>
      <c r="Q71" s="74">
        <f t="shared" si="21"/>
        <v>7082.4000000000005</v>
      </c>
      <c r="R71" s="74">
        <f t="shared" si="22"/>
        <v>21247.200000000001</v>
      </c>
      <c r="S71" s="271">
        <f t="shared" si="23"/>
        <v>31870.799999999999</v>
      </c>
      <c r="T71" s="74">
        <f t="shared" si="24"/>
        <v>10623.6</v>
      </c>
    </row>
    <row r="72" spans="1:20">
      <c r="A72" s="74">
        <f>升级经验!A77</f>
        <v>62</v>
      </c>
      <c r="B72" s="74">
        <f>升级经验!E77</f>
        <v>7</v>
      </c>
      <c r="C72" s="74">
        <f t="shared" si="15"/>
        <v>6571.4285714285716</v>
      </c>
      <c r="D72" s="74">
        <f t="shared" si="16"/>
        <v>46000</v>
      </c>
      <c r="E72" s="74">
        <f>升级经验!K77</f>
        <v>1150</v>
      </c>
      <c r="F72" s="74">
        <f t="shared" si="27"/>
        <v>80</v>
      </c>
      <c r="G72" s="74">
        <f t="shared" si="6"/>
        <v>92000</v>
      </c>
      <c r="H72" s="251">
        <f>升级经验!O77/4</f>
        <v>1.9166666666666667</v>
      </c>
      <c r="I72" s="74">
        <f t="shared" si="18"/>
        <v>21600</v>
      </c>
      <c r="J72" s="74">
        <f>升级经验!P77</f>
        <v>42.987499999999997</v>
      </c>
      <c r="K72" s="74">
        <f t="shared" si="19"/>
        <v>41400</v>
      </c>
      <c r="L72" s="389">
        <f t="shared" si="7"/>
        <v>179400</v>
      </c>
      <c r="M72" s="74">
        <f t="shared" si="8"/>
        <v>3109452</v>
      </c>
      <c r="N72" s="74">
        <f t="shared" si="9"/>
        <v>1243780.8</v>
      </c>
      <c r="O72" s="74">
        <f t="shared" si="10"/>
        <v>1865671.2</v>
      </c>
      <c r="P72" s="74">
        <f t="shared" si="11"/>
        <v>71760</v>
      </c>
      <c r="Q72" s="74">
        <f t="shared" si="21"/>
        <v>7176</v>
      </c>
      <c r="R72" s="74">
        <f t="shared" si="22"/>
        <v>21528</v>
      </c>
      <c r="S72" s="271">
        <f t="shared" si="23"/>
        <v>32292</v>
      </c>
      <c r="T72" s="74">
        <f t="shared" si="24"/>
        <v>10764</v>
      </c>
    </row>
    <row r="73" spans="1:20">
      <c r="A73" s="74">
        <f>升级经验!A78</f>
        <v>63</v>
      </c>
      <c r="B73" s="74">
        <f>升级经验!E78</f>
        <v>7</v>
      </c>
      <c r="C73" s="74">
        <f t="shared" si="15"/>
        <v>6657.1428571428569</v>
      </c>
      <c r="D73" s="74">
        <f t="shared" si="16"/>
        <v>46600</v>
      </c>
      <c r="E73" s="74">
        <f>升级经验!K78</f>
        <v>1165</v>
      </c>
      <c r="F73" s="74">
        <f t="shared" si="27"/>
        <v>80</v>
      </c>
      <c r="G73" s="74">
        <f t="shared" si="6"/>
        <v>93200</v>
      </c>
      <c r="H73" s="251">
        <f>升级经验!O78/4</f>
        <v>1.9416666666666667</v>
      </c>
      <c r="I73" s="74">
        <f t="shared" si="18"/>
        <v>21600</v>
      </c>
      <c r="J73" s="74">
        <f>升级经验!P78</f>
        <v>44.929166666666667</v>
      </c>
      <c r="K73" s="74">
        <f t="shared" si="19"/>
        <v>41940</v>
      </c>
      <c r="L73" s="389">
        <f t="shared" si="7"/>
        <v>181740</v>
      </c>
      <c r="M73" s="74">
        <f t="shared" si="8"/>
        <v>3291192</v>
      </c>
      <c r="N73" s="74">
        <f t="shared" si="9"/>
        <v>1316476.8</v>
      </c>
      <c r="O73" s="74">
        <f t="shared" si="10"/>
        <v>1974715.2</v>
      </c>
      <c r="P73" s="74">
        <f t="shared" si="11"/>
        <v>72696</v>
      </c>
      <c r="Q73" s="74">
        <f t="shared" si="21"/>
        <v>7269.6</v>
      </c>
      <c r="R73" s="74">
        <f t="shared" si="22"/>
        <v>21808.799999999999</v>
      </c>
      <c r="S73" s="271">
        <f t="shared" si="23"/>
        <v>32713.200000000001</v>
      </c>
      <c r="T73" s="74">
        <f t="shared" si="24"/>
        <v>10904.4</v>
      </c>
    </row>
    <row r="74" spans="1:20">
      <c r="A74" s="74">
        <f>升级经验!A79</f>
        <v>64</v>
      </c>
      <c r="B74" s="74">
        <f>升级经验!E79</f>
        <v>7</v>
      </c>
      <c r="C74" s="74">
        <f t="shared" si="15"/>
        <v>6742.8571428571431</v>
      </c>
      <c r="D74" s="74">
        <f t="shared" si="16"/>
        <v>47200</v>
      </c>
      <c r="E74" s="74">
        <f>升级经验!K79</f>
        <v>1180</v>
      </c>
      <c r="F74" s="74">
        <f t="shared" si="27"/>
        <v>80</v>
      </c>
      <c r="G74" s="74">
        <f t="shared" si="6"/>
        <v>94400</v>
      </c>
      <c r="H74" s="251">
        <f>升级经验!O79/4</f>
        <v>1.9666666666666666</v>
      </c>
      <c r="I74" s="74">
        <f t="shared" si="18"/>
        <v>21600</v>
      </c>
      <c r="J74" s="74">
        <f>升级经验!P79</f>
        <v>46.895833333333336</v>
      </c>
      <c r="K74" s="74">
        <f t="shared" si="19"/>
        <v>42480</v>
      </c>
      <c r="L74" s="389">
        <f t="shared" si="7"/>
        <v>184080</v>
      </c>
      <c r="M74" s="74">
        <f t="shared" si="8"/>
        <v>3475272</v>
      </c>
      <c r="N74" s="74">
        <f t="shared" si="9"/>
        <v>1390108.8</v>
      </c>
      <c r="O74" s="74">
        <f t="shared" si="10"/>
        <v>2085163.2</v>
      </c>
      <c r="P74" s="74">
        <f t="shared" si="11"/>
        <v>73632</v>
      </c>
      <c r="Q74" s="74">
        <f t="shared" si="21"/>
        <v>7363.2000000000007</v>
      </c>
      <c r="R74" s="74">
        <f t="shared" si="22"/>
        <v>22089.599999999999</v>
      </c>
      <c r="S74" s="271">
        <f t="shared" si="23"/>
        <v>33134.400000000001</v>
      </c>
      <c r="T74" s="74">
        <f t="shared" si="24"/>
        <v>11044.8</v>
      </c>
    </row>
    <row r="75" spans="1:20">
      <c r="A75" s="74">
        <f>升级经验!A80</f>
        <v>65</v>
      </c>
      <c r="B75" s="74">
        <f>升级经验!E80</f>
        <v>7</v>
      </c>
      <c r="C75" s="74">
        <f t="shared" si="15"/>
        <v>6828.5714285714284</v>
      </c>
      <c r="D75" s="74">
        <f t="shared" si="16"/>
        <v>47800</v>
      </c>
      <c r="E75" s="74">
        <f>升级经验!K80</f>
        <v>1195</v>
      </c>
      <c r="F75" s="74">
        <f t="shared" si="27"/>
        <v>80</v>
      </c>
      <c r="G75" s="74">
        <f t="shared" si="6"/>
        <v>95600</v>
      </c>
      <c r="H75" s="251">
        <f>升级经验!O80/4</f>
        <v>1.9916666666666667</v>
      </c>
      <c r="I75" s="74">
        <f t="shared" si="18"/>
        <v>21600</v>
      </c>
      <c r="J75" s="74">
        <f>升级经验!P80</f>
        <v>48.887500000000003</v>
      </c>
      <c r="K75" s="74">
        <f t="shared" si="19"/>
        <v>43020</v>
      </c>
      <c r="L75" s="389">
        <f t="shared" si="7"/>
        <v>186420</v>
      </c>
      <c r="M75" s="74">
        <f t="shared" si="8"/>
        <v>3661692</v>
      </c>
      <c r="N75" s="74">
        <f t="shared" si="9"/>
        <v>1464676.8</v>
      </c>
      <c r="O75" s="74">
        <f t="shared" si="10"/>
        <v>2197015.2000000002</v>
      </c>
      <c r="P75" s="74">
        <f t="shared" si="11"/>
        <v>74568</v>
      </c>
      <c r="Q75" s="74">
        <f t="shared" ref="Q75:Q90" si="28">P75*M$1</f>
        <v>7456.8</v>
      </c>
      <c r="R75" s="74">
        <f t="shared" ref="R75:R90" si="29">P75*M$2</f>
        <v>22370.399999999998</v>
      </c>
      <c r="S75" s="271">
        <f t="shared" ref="S75:S90" si="30">M$3*P75</f>
        <v>33555.599999999999</v>
      </c>
      <c r="T75" s="74">
        <f t="shared" ref="T75:T90" si="31">P75*M$4</f>
        <v>11185.199999999999</v>
      </c>
    </row>
    <row r="76" spans="1:20">
      <c r="A76" s="74">
        <f>升级经验!A81</f>
        <v>66</v>
      </c>
      <c r="B76" s="74">
        <f>升级经验!E81</f>
        <v>7</v>
      </c>
      <c r="C76" s="74">
        <f t="shared" si="15"/>
        <v>6914.2857142857147</v>
      </c>
      <c r="D76" s="74">
        <f t="shared" si="16"/>
        <v>48400</v>
      </c>
      <c r="E76" s="74">
        <f>升级经验!K81</f>
        <v>1210</v>
      </c>
      <c r="F76" s="74">
        <f t="shared" si="27"/>
        <v>80</v>
      </c>
      <c r="G76" s="74">
        <f t="shared" ref="G76:G90" si="32">E76*F76</f>
        <v>96800</v>
      </c>
      <c r="H76" s="251">
        <f>升级经验!O81/4</f>
        <v>2.0166666666666666</v>
      </c>
      <c r="I76" s="74">
        <f t="shared" si="18"/>
        <v>21600</v>
      </c>
      <c r="J76" s="74">
        <f>升级经验!P81</f>
        <v>50.904166666666669</v>
      </c>
      <c r="K76" s="74">
        <f t="shared" si="19"/>
        <v>43560</v>
      </c>
      <c r="L76" s="389">
        <f t="shared" ref="L76:L90" si="33">D76+G76+K76</f>
        <v>188760</v>
      </c>
      <c r="M76" s="74">
        <f t="shared" ref="M76:M90" si="34">L76+M75</f>
        <v>3850452</v>
      </c>
      <c r="N76" s="74">
        <f t="shared" ref="N76:N90" si="35">M76*H$4</f>
        <v>1540180.8</v>
      </c>
      <c r="O76" s="74">
        <f t="shared" ref="O76:O90" si="36">M76-N76</f>
        <v>2310271.2000000002</v>
      </c>
      <c r="P76" s="74">
        <f t="shared" ref="P76:P90" si="37">L76*H$4</f>
        <v>75504</v>
      </c>
      <c r="Q76" s="74">
        <f t="shared" si="28"/>
        <v>7550.4000000000005</v>
      </c>
      <c r="R76" s="74">
        <f t="shared" si="29"/>
        <v>22651.200000000001</v>
      </c>
      <c r="S76" s="271">
        <f t="shared" si="30"/>
        <v>33976.800000000003</v>
      </c>
      <c r="T76" s="74">
        <f t="shared" si="31"/>
        <v>11325.6</v>
      </c>
    </row>
    <row r="77" spans="1:20">
      <c r="A77" s="74">
        <f>升级经验!A82</f>
        <v>67</v>
      </c>
      <c r="B77" s="74">
        <f>升级经验!E82</f>
        <v>7</v>
      </c>
      <c r="C77" s="74">
        <f t="shared" si="15"/>
        <v>7000</v>
      </c>
      <c r="D77" s="74">
        <f t="shared" si="16"/>
        <v>49000</v>
      </c>
      <c r="E77" s="74">
        <f>升级经验!K82</f>
        <v>1225</v>
      </c>
      <c r="F77" s="74">
        <f t="shared" si="27"/>
        <v>80</v>
      </c>
      <c r="G77" s="74">
        <f t="shared" si="32"/>
        <v>98000</v>
      </c>
      <c r="H77" s="251">
        <f>升级经验!O82/4</f>
        <v>2.0416666666666665</v>
      </c>
      <c r="I77" s="74">
        <f t="shared" si="18"/>
        <v>21600</v>
      </c>
      <c r="J77" s="74">
        <f>升级经验!P82</f>
        <v>52.945833333333333</v>
      </c>
      <c r="K77" s="74">
        <f t="shared" si="19"/>
        <v>44100</v>
      </c>
      <c r="L77" s="389">
        <f t="shared" si="33"/>
        <v>191100</v>
      </c>
      <c r="M77" s="74">
        <f t="shared" si="34"/>
        <v>4041552</v>
      </c>
      <c r="N77" s="74">
        <f t="shared" si="35"/>
        <v>1616620.8</v>
      </c>
      <c r="O77" s="74">
        <f t="shared" si="36"/>
        <v>2424931.2000000002</v>
      </c>
      <c r="P77" s="74">
        <f t="shared" si="37"/>
        <v>76440</v>
      </c>
      <c r="Q77" s="74">
        <f t="shared" si="28"/>
        <v>7644</v>
      </c>
      <c r="R77" s="74">
        <f t="shared" si="29"/>
        <v>22932</v>
      </c>
      <c r="S77" s="271">
        <f t="shared" si="30"/>
        <v>34398</v>
      </c>
      <c r="T77" s="74">
        <f t="shared" si="31"/>
        <v>11466</v>
      </c>
    </row>
    <row r="78" spans="1:20">
      <c r="A78" s="74">
        <f>升级经验!A83</f>
        <v>68</v>
      </c>
      <c r="B78" s="74">
        <f>升级经验!E83</f>
        <v>7</v>
      </c>
      <c r="C78" s="74">
        <f t="shared" si="15"/>
        <v>7085.7142857142853</v>
      </c>
      <c r="D78" s="74">
        <f t="shared" si="16"/>
        <v>49600</v>
      </c>
      <c r="E78" s="74">
        <f>升级经验!K83</f>
        <v>1240</v>
      </c>
      <c r="F78" s="74">
        <f t="shared" si="27"/>
        <v>80</v>
      </c>
      <c r="G78" s="74">
        <f t="shared" si="32"/>
        <v>99200</v>
      </c>
      <c r="H78" s="251">
        <f>升级经验!O83/4</f>
        <v>2.0666666666666669</v>
      </c>
      <c r="I78" s="74">
        <f t="shared" si="18"/>
        <v>21599.999999999996</v>
      </c>
      <c r="J78" s="74">
        <f>升级经验!P83</f>
        <v>55.012500000000003</v>
      </c>
      <c r="K78" s="74">
        <f t="shared" si="19"/>
        <v>44640</v>
      </c>
      <c r="L78" s="389">
        <f t="shared" si="33"/>
        <v>193440</v>
      </c>
      <c r="M78" s="74">
        <f t="shared" si="34"/>
        <v>4234992</v>
      </c>
      <c r="N78" s="74">
        <f t="shared" si="35"/>
        <v>1693996.8</v>
      </c>
      <c r="O78" s="74">
        <f t="shared" si="36"/>
        <v>2540995.2000000002</v>
      </c>
      <c r="P78" s="74">
        <f t="shared" si="37"/>
        <v>77376</v>
      </c>
      <c r="Q78" s="74">
        <f t="shared" si="28"/>
        <v>7737.6</v>
      </c>
      <c r="R78" s="74">
        <f t="shared" si="29"/>
        <v>23212.799999999999</v>
      </c>
      <c r="S78" s="271">
        <f t="shared" si="30"/>
        <v>34819.200000000004</v>
      </c>
      <c r="T78" s="74">
        <f t="shared" si="31"/>
        <v>11606.4</v>
      </c>
    </row>
    <row r="79" spans="1:20">
      <c r="A79" s="74">
        <f>升级经验!A84</f>
        <v>69</v>
      </c>
      <c r="B79" s="74">
        <f>升级经验!E84</f>
        <v>7</v>
      </c>
      <c r="C79" s="74">
        <f t="shared" si="15"/>
        <v>7171.4285714285716</v>
      </c>
      <c r="D79" s="74">
        <f t="shared" si="16"/>
        <v>50200</v>
      </c>
      <c r="E79" s="74">
        <f>升级经验!K84</f>
        <v>1255</v>
      </c>
      <c r="F79" s="74">
        <f t="shared" si="27"/>
        <v>80</v>
      </c>
      <c r="G79" s="74">
        <f t="shared" si="32"/>
        <v>100400</v>
      </c>
      <c r="H79" s="251">
        <f>升级经验!O84/4</f>
        <v>2.0916666666666668</v>
      </c>
      <c r="I79" s="74">
        <f t="shared" si="18"/>
        <v>21600</v>
      </c>
      <c r="J79" s="74">
        <f>升级经验!P84</f>
        <v>57.104166666666671</v>
      </c>
      <c r="K79" s="74">
        <f t="shared" si="19"/>
        <v>45180</v>
      </c>
      <c r="L79" s="389">
        <f t="shared" si="33"/>
        <v>195780</v>
      </c>
      <c r="M79" s="74">
        <f t="shared" si="34"/>
        <v>4430772</v>
      </c>
      <c r="N79" s="74">
        <f t="shared" si="35"/>
        <v>1772308.8</v>
      </c>
      <c r="O79" s="74">
        <f t="shared" si="36"/>
        <v>2658463.2000000002</v>
      </c>
      <c r="P79" s="74">
        <f t="shared" si="37"/>
        <v>78312</v>
      </c>
      <c r="Q79" s="74">
        <f t="shared" si="28"/>
        <v>7831.2000000000007</v>
      </c>
      <c r="R79" s="74">
        <f t="shared" si="29"/>
        <v>23493.599999999999</v>
      </c>
      <c r="S79" s="271">
        <f t="shared" si="30"/>
        <v>35240.400000000001</v>
      </c>
      <c r="T79" s="74">
        <f t="shared" si="31"/>
        <v>11746.8</v>
      </c>
    </row>
    <row r="80" spans="1:20">
      <c r="A80" s="74">
        <f>升级经验!A85</f>
        <v>70</v>
      </c>
      <c r="B80" s="74">
        <f>升级经验!E85</f>
        <v>8</v>
      </c>
      <c r="C80" s="74">
        <f t="shared" si="15"/>
        <v>6350</v>
      </c>
      <c r="D80" s="74">
        <f t="shared" si="16"/>
        <v>50800</v>
      </c>
      <c r="E80" s="74">
        <f>升级经验!K85</f>
        <v>1270</v>
      </c>
      <c r="F80" s="74">
        <f t="shared" si="27"/>
        <v>80</v>
      </c>
      <c r="G80" s="74">
        <f t="shared" si="32"/>
        <v>101600</v>
      </c>
      <c r="H80" s="251">
        <f>升级经验!O85/4</f>
        <v>2.1166666666666667</v>
      </c>
      <c r="I80" s="74">
        <f t="shared" si="18"/>
        <v>21600</v>
      </c>
      <c r="J80" s="74">
        <f>升级经验!P85</f>
        <v>59.220833333333339</v>
      </c>
      <c r="K80" s="74">
        <f t="shared" si="19"/>
        <v>45720</v>
      </c>
      <c r="L80" s="389">
        <f t="shared" si="33"/>
        <v>198120</v>
      </c>
      <c r="M80" s="74">
        <f t="shared" si="34"/>
        <v>4628892</v>
      </c>
      <c r="N80" s="74">
        <f t="shared" si="35"/>
        <v>1851556.8</v>
      </c>
      <c r="O80" s="74">
        <f t="shared" si="36"/>
        <v>2777335.2</v>
      </c>
      <c r="P80" s="74">
        <f t="shared" si="37"/>
        <v>79248</v>
      </c>
      <c r="Q80" s="74">
        <f t="shared" si="28"/>
        <v>7924.8</v>
      </c>
      <c r="R80" s="74">
        <f t="shared" si="29"/>
        <v>23774.399999999998</v>
      </c>
      <c r="S80" s="271">
        <f t="shared" si="30"/>
        <v>35661.599999999999</v>
      </c>
      <c r="T80" s="74">
        <f t="shared" si="31"/>
        <v>11887.199999999999</v>
      </c>
    </row>
    <row r="81" spans="1:20">
      <c r="A81" s="74">
        <f>升级经验!A86</f>
        <v>71</v>
      </c>
      <c r="B81" s="74">
        <f>升级经验!E86</f>
        <v>8</v>
      </c>
      <c r="C81" s="74">
        <f t="shared" si="15"/>
        <v>8562.5</v>
      </c>
      <c r="D81" s="74">
        <f t="shared" si="16"/>
        <v>68500</v>
      </c>
      <c r="E81" s="74">
        <f>升级经验!K86</f>
        <v>1370</v>
      </c>
      <c r="F81" s="74">
        <f t="shared" ref="F81:F90" si="38">C$7</f>
        <v>100</v>
      </c>
      <c r="G81" s="74">
        <f t="shared" si="32"/>
        <v>137000</v>
      </c>
      <c r="H81" s="251">
        <f>升级经验!O86/4</f>
        <v>2.2833333333333332</v>
      </c>
      <c r="I81" s="74">
        <f t="shared" si="18"/>
        <v>27000</v>
      </c>
      <c r="J81" s="74">
        <f>升级经验!P86</f>
        <v>61.50416666666667</v>
      </c>
      <c r="K81" s="74">
        <f t="shared" si="19"/>
        <v>61650</v>
      </c>
      <c r="L81" s="389">
        <f t="shared" si="33"/>
        <v>267150</v>
      </c>
      <c r="M81" s="74">
        <f t="shared" si="34"/>
        <v>4896042</v>
      </c>
      <c r="N81" s="74">
        <f t="shared" si="35"/>
        <v>1958416.8</v>
      </c>
      <c r="O81" s="74">
        <f t="shared" si="36"/>
        <v>2937625.2</v>
      </c>
      <c r="P81" s="74">
        <f t="shared" si="37"/>
        <v>106860</v>
      </c>
      <c r="Q81" s="74">
        <f t="shared" si="28"/>
        <v>10686</v>
      </c>
      <c r="R81" s="74">
        <f t="shared" si="29"/>
        <v>32058</v>
      </c>
      <c r="S81" s="271">
        <f t="shared" si="30"/>
        <v>48087</v>
      </c>
      <c r="T81" s="74">
        <f t="shared" si="31"/>
        <v>16029</v>
      </c>
    </row>
    <row r="82" spans="1:20">
      <c r="A82" s="74">
        <f>升级经验!A87</f>
        <v>72</v>
      </c>
      <c r="B82" s="74">
        <f>升级经验!E87</f>
        <v>8</v>
      </c>
      <c r="C82" s="74">
        <f t="shared" si="15"/>
        <v>9187.5</v>
      </c>
      <c r="D82" s="74">
        <f t="shared" si="16"/>
        <v>73500</v>
      </c>
      <c r="E82" s="74">
        <f>升级经验!K87</f>
        <v>1470</v>
      </c>
      <c r="F82" s="74">
        <f t="shared" si="38"/>
        <v>100</v>
      </c>
      <c r="G82" s="74">
        <f t="shared" si="32"/>
        <v>147000</v>
      </c>
      <c r="H82" s="251">
        <f>升级经验!O87/4</f>
        <v>2.4500000000000002</v>
      </c>
      <c r="I82" s="74">
        <f t="shared" si="18"/>
        <v>26999.999999999996</v>
      </c>
      <c r="J82" s="74">
        <f>升级经验!P87</f>
        <v>63.954166666666673</v>
      </c>
      <c r="K82" s="74">
        <f t="shared" si="19"/>
        <v>66150</v>
      </c>
      <c r="L82" s="389">
        <f t="shared" si="33"/>
        <v>286650</v>
      </c>
      <c r="M82" s="74">
        <f t="shared" si="34"/>
        <v>5182692</v>
      </c>
      <c r="N82" s="74">
        <f t="shared" si="35"/>
        <v>2073076.8</v>
      </c>
      <c r="O82" s="74">
        <f t="shared" si="36"/>
        <v>3109615.2</v>
      </c>
      <c r="P82" s="74">
        <f t="shared" si="37"/>
        <v>114660</v>
      </c>
      <c r="Q82" s="74">
        <f t="shared" si="28"/>
        <v>11466</v>
      </c>
      <c r="R82" s="74">
        <f t="shared" si="29"/>
        <v>34398</v>
      </c>
      <c r="S82" s="271">
        <f t="shared" si="30"/>
        <v>51597</v>
      </c>
      <c r="T82" s="74">
        <f t="shared" si="31"/>
        <v>17199</v>
      </c>
    </row>
    <row r="83" spans="1:20">
      <c r="A83" s="74">
        <f>升级经验!A88</f>
        <v>73</v>
      </c>
      <c r="B83" s="74">
        <f>升级经验!E88</f>
        <v>8</v>
      </c>
      <c r="C83" s="74">
        <f t="shared" si="15"/>
        <v>9812.5</v>
      </c>
      <c r="D83" s="74">
        <f t="shared" si="16"/>
        <v>78500</v>
      </c>
      <c r="E83" s="74">
        <f>升级经验!K88</f>
        <v>1570</v>
      </c>
      <c r="F83" s="74">
        <f t="shared" si="38"/>
        <v>100</v>
      </c>
      <c r="G83" s="74">
        <f t="shared" si="32"/>
        <v>157000</v>
      </c>
      <c r="H83" s="251">
        <f>升级经验!O88/4</f>
        <v>2.6166666666666667</v>
      </c>
      <c r="I83" s="74">
        <f t="shared" si="18"/>
        <v>27000</v>
      </c>
      <c r="J83" s="74">
        <f>升级经验!P88</f>
        <v>66.57083333333334</v>
      </c>
      <c r="K83" s="74">
        <f t="shared" si="19"/>
        <v>70650</v>
      </c>
      <c r="L83" s="389">
        <f t="shared" si="33"/>
        <v>306150</v>
      </c>
      <c r="M83" s="74">
        <f t="shared" si="34"/>
        <v>5488842</v>
      </c>
      <c r="N83" s="74">
        <f t="shared" si="35"/>
        <v>2195536.8000000003</v>
      </c>
      <c r="O83" s="74">
        <f t="shared" si="36"/>
        <v>3293305.1999999997</v>
      </c>
      <c r="P83" s="74">
        <f t="shared" si="37"/>
        <v>122460</v>
      </c>
      <c r="Q83" s="74">
        <f t="shared" si="28"/>
        <v>12246</v>
      </c>
      <c r="R83" s="74">
        <f t="shared" si="29"/>
        <v>36738</v>
      </c>
      <c r="S83" s="271">
        <f t="shared" si="30"/>
        <v>55107</v>
      </c>
      <c r="T83" s="74">
        <f t="shared" si="31"/>
        <v>18369</v>
      </c>
    </row>
    <row r="84" spans="1:20">
      <c r="A84" s="74">
        <f>升级经验!A89</f>
        <v>74</v>
      </c>
      <c r="B84" s="74">
        <f>升级经验!E89</f>
        <v>8</v>
      </c>
      <c r="C84" s="74">
        <f t="shared" si="15"/>
        <v>10437.5</v>
      </c>
      <c r="D84" s="74">
        <f t="shared" si="16"/>
        <v>83500</v>
      </c>
      <c r="E84" s="74">
        <f>升级经验!K89</f>
        <v>1670</v>
      </c>
      <c r="F84" s="74">
        <f t="shared" si="38"/>
        <v>100</v>
      </c>
      <c r="G84" s="74">
        <f t="shared" si="32"/>
        <v>167000</v>
      </c>
      <c r="H84" s="251">
        <f>升级经验!O89/4</f>
        <v>2.7833333333333332</v>
      </c>
      <c r="I84" s="74">
        <f t="shared" si="18"/>
        <v>27000</v>
      </c>
      <c r="J84" s="74">
        <f>升级经验!P89</f>
        <v>69.354166666666671</v>
      </c>
      <c r="K84" s="74">
        <f t="shared" si="19"/>
        <v>75150</v>
      </c>
      <c r="L84" s="389">
        <f t="shared" si="33"/>
        <v>325650</v>
      </c>
      <c r="M84" s="74">
        <f t="shared" si="34"/>
        <v>5814492</v>
      </c>
      <c r="N84" s="74">
        <f t="shared" si="35"/>
        <v>2325796.8000000003</v>
      </c>
      <c r="O84" s="74">
        <f t="shared" si="36"/>
        <v>3488695.1999999997</v>
      </c>
      <c r="P84" s="74">
        <f t="shared" si="37"/>
        <v>130260</v>
      </c>
      <c r="Q84" s="74">
        <f t="shared" si="28"/>
        <v>13026</v>
      </c>
      <c r="R84" s="74">
        <f t="shared" si="29"/>
        <v>39078</v>
      </c>
      <c r="S84" s="271">
        <f t="shared" si="30"/>
        <v>58617</v>
      </c>
      <c r="T84" s="74">
        <f t="shared" si="31"/>
        <v>19539</v>
      </c>
    </row>
    <row r="85" spans="1:20">
      <c r="A85" s="74">
        <f>升级经验!A90</f>
        <v>75</v>
      </c>
      <c r="B85" s="74">
        <f>升级经验!E90</f>
        <v>8</v>
      </c>
      <c r="C85" s="74">
        <f t="shared" ref="C85:C90" si="39">D85/B85</f>
        <v>11062.5</v>
      </c>
      <c r="D85" s="74">
        <f t="shared" ref="D85:D90" si="40">G85/H$1</f>
        <v>88500</v>
      </c>
      <c r="E85" s="74">
        <f>升级经验!K90</f>
        <v>1770</v>
      </c>
      <c r="F85" s="74">
        <f t="shared" si="38"/>
        <v>100</v>
      </c>
      <c r="G85" s="74">
        <f t="shared" si="32"/>
        <v>177000</v>
      </c>
      <c r="H85" s="251">
        <f>升级经验!O90/4</f>
        <v>2.95</v>
      </c>
      <c r="I85" s="74">
        <f t="shared" si="18"/>
        <v>27000</v>
      </c>
      <c r="J85" s="74">
        <f>升级经验!P90</f>
        <v>72.304166666666674</v>
      </c>
      <c r="K85" s="74">
        <f t="shared" si="19"/>
        <v>79650</v>
      </c>
      <c r="L85" s="389">
        <f t="shared" si="33"/>
        <v>345150</v>
      </c>
      <c r="M85" s="74">
        <f t="shared" si="34"/>
        <v>6159642</v>
      </c>
      <c r="N85" s="74">
        <f t="shared" si="35"/>
        <v>2463856.8000000003</v>
      </c>
      <c r="O85" s="74">
        <f t="shared" si="36"/>
        <v>3695785.1999999997</v>
      </c>
      <c r="P85" s="74">
        <f t="shared" si="37"/>
        <v>138060</v>
      </c>
      <c r="Q85" s="74">
        <f t="shared" si="28"/>
        <v>13806</v>
      </c>
      <c r="R85" s="74">
        <f t="shared" si="29"/>
        <v>41418</v>
      </c>
      <c r="S85" s="271">
        <f t="shared" si="30"/>
        <v>62127</v>
      </c>
      <c r="T85" s="74">
        <f t="shared" si="31"/>
        <v>20709</v>
      </c>
    </row>
    <row r="86" spans="1:20">
      <c r="A86" s="74">
        <f>升级经验!A91</f>
        <v>76</v>
      </c>
      <c r="B86" s="74">
        <f>升级经验!E91</f>
        <v>8</v>
      </c>
      <c r="C86" s="74">
        <f t="shared" si="39"/>
        <v>11687.5</v>
      </c>
      <c r="D86" s="74">
        <f t="shared" si="40"/>
        <v>93500</v>
      </c>
      <c r="E86" s="74">
        <f>升级经验!K91</f>
        <v>1870</v>
      </c>
      <c r="F86" s="74">
        <f t="shared" si="38"/>
        <v>100</v>
      </c>
      <c r="G86" s="74">
        <f t="shared" si="32"/>
        <v>187000</v>
      </c>
      <c r="H86" s="251">
        <f>升级经验!O91/4</f>
        <v>3.1166666666666667</v>
      </c>
      <c r="I86" s="74">
        <f t="shared" si="18"/>
        <v>27000</v>
      </c>
      <c r="J86" s="74">
        <f>升级经验!P91</f>
        <v>75.420833333333334</v>
      </c>
      <c r="K86" s="74">
        <f t="shared" si="19"/>
        <v>84150</v>
      </c>
      <c r="L86" s="389">
        <f t="shared" si="33"/>
        <v>364650</v>
      </c>
      <c r="M86" s="74">
        <f t="shared" si="34"/>
        <v>6524292</v>
      </c>
      <c r="N86" s="74">
        <f t="shared" si="35"/>
        <v>2609716.8000000003</v>
      </c>
      <c r="O86" s="74">
        <f t="shared" si="36"/>
        <v>3914575.1999999997</v>
      </c>
      <c r="P86" s="74">
        <f t="shared" si="37"/>
        <v>145860</v>
      </c>
      <c r="Q86" s="74">
        <f t="shared" si="28"/>
        <v>14586</v>
      </c>
      <c r="R86" s="74">
        <f t="shared" si="29"/>
        <v>43758</v>
      </c>
      <c r="S86" s="271">
        <f t="shared" si="30"/>
        <v>65637</v>
      </c>
      <c r="T86" s="74">
        <f t="shared" si="31"/>
        <v>21879</v>
      </c>
    </row>
    <row r="87" spans="1:20">
      <c r="A87" s="74">
        <f>升级经验!A92</f>
        <v>77</v>
      </c>
      <c r="B87" s="74">
        <f>升级经验!E92</f>
        <v>8</v>
      </c>
      <c r="C87" s="74">
        <f t="shared" si="39"/>
        <v>12312.5</v>
      </c>
      <c r="D87" s="74">
        <f t="shared" si="40"/>
        <v>98500</v>
      </c>
      <c r="E87" s="74">
        <f>升级经验!K92</f>
        <v>1970</v>
      </c>
      <c r="F87" s="74">
        <f t="shared" si="38"/>
        <v>100</v>
      </c>
      <c r="G87" s="74">
        <f t="shared" si="32"/>
        <v>197000</v>
      </c>
      <c r="H87" s="251">
        <f>升级经验!O92/4</f>
        <v>3.2833333333333332</v>
      </c>
      <c r="I87" s="74">
        <f t="shared" si="18"/>
        <v>27000</v>
      </c>
      <c r="J87" s="74">
        <f>升级经验!P92</f>
        <v>78.704166666666666</v>
      </c>
      <c r="K87" s="74">
        <f t="shared" si="19"/>
        <v>88650</v>
      </c>
      <c r="L87" s="389">
        <f t="shared" si="33"/>
        <v>384150</v>
      </c>
      <c r="M87" s="74">
        <f t="shared" si="34"/>
        <v>6908442</v>
      </c>
      <c r="N87" s="74">
        <f t="shared" si="35"/>
        <v>2763376.8000000003</v>
      </c>
      <c r="O87" s="74">
        <f t="shared" si="36"/>
        <v>4145065.1999999997</v>
      </c>
      <c r="P87" s="74">
        <f t="shared" si="37"/>
        <v>153660</v>
      </c>
      <c r="Q87" s="74">
        <f t="shared" si="28"/>
        <v>15366</v>
      </c>
      <c r="R87" s="74">
        <f t="shared" si="29"/>
        <v>46098</v>
      </c>
      <c r="S87" s="271">
        <f t="shared" si="30"/>
        <v>69147</v>
      </c>
      <c r="T87" s="74">
        <f t="shared" si="31"/>
        <v>23049</v>
      </c>
    </row>
    <row r="88" spans="1:20">
      <c r="A88" s="74">
        <f>升级经验!A93</f>
        <v>78</v>
      </c>
      <c r="B88" s="74">
        <f>升级经验!E93</f>
        <v>8</v>
      </c>
      <c r="C88" s="74">
        <f t="shared" si="39"/>
        <v>12937.5</v>
      </c>
      <c r="D88" s="74">
        <f t="shared" si="40"/>
        <v>103500</v>
      </c>
      <c r="E88" s="74">
        <f>升级经验!K93</f>
        <v>2070</v>
      </c>
      <c r="F88" s="74">
        <f t="shared" si="38"/>
        <v>100</v>
      </c>
      <c r="G88" s="74">
        <f t="shared" si="32"/>
        <v>207000</v>
      </c>
      <c r="H88" s="251">
        <f>升级经验!O93/4</f>
        <v>3.45</v>
      </c>
      <c r="I88" s="74">
        <f t="shared" si="18"/>
        <v>27000</v>
      </c>
      <c r="J88" s="74">
        <f>升级经验!P93</f>
        <v>82.154166666666669</v>
      </c>
      <c r="K88" s="74">
        <f t="shared" si="19"/>
        <v>93150</v>
      </c>
      <c r="L88" s="389">
        <f t="shared" si="33"/>
        <v>403650</v>
      </c>
      <c r="M88" s="74">
        <f t="shared" si="34"/>
        <v>7312092</v>
      </c>
      <c r="N88" s="74">
        <f t="shared" si="35"/>
        <v>2924836.8000000003</v>
      </c>
      <c r="O88" s="74">
        <f t="shared" si="36"/>
        <v>4387255.1999999993</v>
      </c>
      <c r="P88" s="74">
        <f t="shared" si="37"/>
        <v>161460</v>
      </c>
      <c r="Q88" s="74">
        <f t="shared" si="28"/>
        <v>16146</v>
      </c>
      <c r="R88" s="74">
        <f t="shared" si="29"/>
        <v>48438</v>
      </c>
      <c r="S88" s="271">
        <f t="shared" si="30"/>
        <v>72657</v>
      </c>
      <c r="T88" s="74">
        <f t="shared" si="31"/>
        <v>24219</v>
      </c>
    </row>
    <row r="89" spans="1:20">
      <c r="A89" s="74">
        <f>升级经验!A94</f>
        <v>79</v>
      </c>
      <c r="B89" s="74">
        <f>升级经验!E94</f>
        <v>8</v>
      </c>
      <c r="C89" s="74">
        <f t="shared" si="39"/>
        <v>13562.5</v>
      </c>
      <c r="D89" s="74">
        <f t="shared" si="40"/>
        <v>108500</v>
      </c>
      <c r="E89" s="74">
        <f>升级经验!K94</f>
        <v>2170</v>
      </c>
      <c r="F89" s="74">
        <f t="shared" si="38"/>
        <v>100</v>
      </c>
      <c r="G89" s="74">
        <f t="shared" si="32"/>
        <v>217000</v>
      </c>
      <c r="H89" s="251">
        <f>升级经验!O94/4</f>
        <v>3.6166666666666667</v>
      </c>
      <c r="I89" s="74">
        <f t="shared" si="18"/>
        <v>27000</v>
      </c>
      <c r="J89" s="74">
        <f>升级经验!P94</f>
        <v>85.770833333333329</v>
      </c>
      <c r="K89" s="74">
        <f t="shared" si="19"/>
        <v>97650</v>
      </c>
      <c r="L89" s="389">
        <f t="shared" si="33"/>
        <v>423150</v>
      </c>
      <c r="M89" s="74">
        <f t="shared" si="34"/>
        <v>7735242</v>
      </c>
      <c r="N89" s="74">
        <f t="shared" si="35"/>
        <v>3094096.8000000003</v>
      </c>
      <c r="O89" s="74">
        <f t="shared" si="36"/>
        <v>4641145.1999999993</v>
      </c>
      <c r="P89" s="74">
        <f t="shared" si="37"/>
        <v>169260</v>
      </c>
      <c r="Q89" s="74">
        <f t="shared" si="28"/>
        <v>16926</v>
      </c>
      <c r="R89" s="74">
        <f t="shared" si="29"/>
        <v>50778</v>
      </c>
      <c r="S89" s="271">
        <f t="shared" si="30"/>
        <v>76167</v>
      </c>
      <c r="T89" s="74">
        <f t="shared" si="31"/>
        <v>25389</v>
      </c>
    </row>
    <row r="90" spans="1:20">
      <c r="A90" s="74">
        <f>升级经验!A95</f>
        <v>80</v>
      </c>
      <c r="B90" s="74">
        <f>升级经验!E95</f>
        <v>9</v>
      </c>
      <c r="C90" s="74">
        <f t="shared" si="39"/>
        <v>12611.111111111111</v>
      </c>
      <c r="D90" s="74">
        <f t="shared" si="40"/>
        <v>113500</v>
      </c>
      <c r="E90" s="74">
        <f>升级经验!K95</f>
        <v>2270</v>
      </c>
      <c r="F90" s="74">
        <f t="shared" si="38"/>
        <v>100</v>
      </c>
      <c r="G90" s="74">
        <f t="shared" si="32"/>
        <v>227000</v>
      </c>
      <c r="H90" s="251">
        <f>升级经验!O95/4</f>
        <v>3.7833333333333332</v>
      </c>
      <c r="I90" s="74">
        <f t="shared" si="18"/>
        <v>27000</v>
      </c>
      <c r="J90" s="74">
        <f>升级经验!P95</f>
        <v>89.55416666666666</v>
      </c>
      <c r="K90" s="74">
        <f t="shared" si="19"/>
        <v>102150</v>
      </c>
      <c r="L90" s="389">
        <f t="shared" si="33"/>
        <v>442650</v>
      </c>
      <c r="M90" s="74">
        <f t="shared" si="34"/>
        <v>8177892</v>
      </c>
      <c r="N90" s="74">
        <f t="shared" si="35"/>
        <v>3271156.8000000003</v>
      </c>
      <c r="O90" s="74">
        <f t="shared" si="36"/>
        <v>4906735.1999999993</v>
      </c>
      <c r="P90" s="74">
        <f t="shared" si="37"/>
        <v>177060</v>
      </c>
      <c r="Q90" s="74">
        <f t="shared" si="28"/>
        <v>17706</v>
      </c>
      <c r="R90" s="74">
        <f t="shared" si="29"/>
        <v>53118</v>
      </c>
      <c r="S90" s="271">
        <f t="shared" si="30"/>
        <v>79677</v>
      </c>
      <c r="T90" s="74">
        <f t="shared" si="31"/>
        <v>26559</v>
      </c>
    </row>
    <row r="93" spans="1:20">
      <c r="J93" s="246"/>
      <c r="K93" s="1"/>
      <c r="L93" s="1"/>
    </row>
    <row r="94" spans="1:20" ht="14.25" customHeight="1">
      <c r="J94" s="387"/>
      <c r="K94" s="1"/>
      <c r="L94" s="1"/>
    </row>
    <row r="95" spans="1:20">
      <c r="J95" s="71"/>
      <c r="K95" s="1"/>
      <c r="L95" s="1"/>
    </row>
    <row r="96" spans="1:20">
      <c r="J96" s="71"/>
      <c r="K96" s="1"/>
      <c r="L96" s="1"/>
    </row>
    <row r="97" spans="1:16">
      <c r="J97" s="71"/>
      <c r="K97" s="1"/>
      <c r="L97" s="1"/>
    </row>
    <row r="98" spans="1:16">
      <c r="J98" s="71"/>
      <c r="K98" s="1"/>
      <c r="L98" s="1"/>
    </row>
    <row r="99" spans="1:16">
      <c r="J99" s="71"/>
      <c r="K99" s="1"/>
      <c r="L99" s="1"/>
    </row>
    <row r="100" spans="1:16">
      <c r="J100" s="71"/>
      <c r="K100" s="1"/>
      <c r="L100" s="1"/>
    </row>
    <row r="101" spans="1:16">
      <c r="J101" s="71"/>
      <c r="K101" s="1"/>
      <c r="L101" s="1"/>
    </row>
    <row r="102" spans="1:16">
      <c r="J102" s="71"/>
      <c r="K102" s="1"/>
      <c r="L102" s="1"/>
    </row>
    <row r="103" spans="1:16">
      <c r="J103" s="71"/>
      <c r="K103" s="1"/>
      <c r="L103" s="1"/>
    </row>
    <row r="104" spans="1:16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1"/>
      <c r="L104" s="1"/>
    </row>
    <row r="108" spans="1:16">
      <c r="N108" s="272"/>
      <c r="O108" s="272"/>
      <c r="P108" s="272"/>
    </row>
    <row r="109" spans="1:16">
      <c r="N109" s="272"/>
      <c r="O109" s="272"/>
      <c r="P109" s="272"/>
    </row>
    <row r="110" spans="1:16">
      <c r="N110" s="272"/>
      <c r="O110" s="272"/>
      <c r="P110" s="272"/>
    </row>
    <row r="111" spans="1:16">
      <c r="N111" s="272"/>
      <c r="O111" s="272"/>
      <c r="P111" s="272"/>
    </row>
    <row r="112" spans="1:16">
      <c r="N112" s="272"/>
      <c r="O112" s="272"/>
      <c r="P112" s="272"/>
    </row>
    <row r="113" spans="13:19">
      <c r="N113" s="272"/>
      <c r="O113" s="272"/>
      <c r="P113" s="272"/>
    </row>
    <row r="114" spans="13:19">
      <c r="N114" s="272"/>
      <c r="O114" s="272"/>
      <c r="P114" s="272"/>
    </row>
    <row r="115" spans="13:19">
      <c r="N115" s="272"/>
      <c r="O115" s="272"/>
      <c r="P115" s="272"/>
    </row>
    <row r="116" spans="13:19">
      <c r="N116" s="272"/>
      <c r="O116" s="272"/>
      <c r="P116" s="272"/>
    </row>
    <row r="117" spans="13:19">
      <c r="N117" s="272"/>
      <c r="O117" s="272"/>
      <c r="P117" s="272"/>
    </row>
    <row r="118" spans="13:19">
      <c r="N118" s="272"/>
      <c r="O118" s="272"/>
      <c r="P118" s="272"/>
    </row>
    <row r="123" spans="13:19" ht="27" customHeight="1">
      <c r="R123" s="269"/>
      <c r="S123" s="1"/>
    </row>
    <row r="124" spans="13:19">
      <c r="M124" s="273"/>
      <c r="N124" s="273"/>
      <c r="R124" s="269"/>
      <c r="S124" s="1"/>
    </row>
    <row r="125" spans="13:19">
      <c r="R125" s="269"/>
      <c r="S125" s="1"/>
    </row>
    <row r="126" spans="13:19">
      <c r="R126" s="269"/>
      <c r="S126" s="1"/>
    </row>
    <row r="127" spans="13:19">
      <c r="R127" s="269"/>
      <c r="S127" s="1"/>
    </row>
    <row r="128" spans="13:19">
      <c r="R128" s="269"/>
      <c r="S128" s="1"/>
    </row>
    <row r="129" spans="18:19">
      <c r="R129" s="269"/>
      <c r="S129" s="1"/>
    </row>
  </sheetData>
  <phoneticPr fontId="1" type="noConversion"/>
  <conditionalFormatting sqref="M5 E11:H34 I11:K90">
    <cfRule type="cellIs" dxfId="0" priority="4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V49"/>
  <sheetViews>
    <sheetView workbookViewId="0">
      <selection activeCell="I17" sqref="I17"/>
    </sheetView>
  </sheetViews>
  <sheetFormatPr defaultColWidth="12.625" defaultRowHeight="13.5"/>
  <sheetData>
    <row r="1" spans="1:22">
      <c r="A1" s="302" t="s">
        <v>734</v>
      </c>
      <c r="B1" s="302"/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</row>
    <row r="2" spans="1:22">
      <c r="A2" s="246"/>
      <c r="B2" s="246">
        <f>技能数值!C3</f>
        <v>1.4</v>
      </c>
      <c r="C2" s="246">
        <f>技能数值!D3</f>
        <v>1.2</v>
      </c>
      <c r="D2" s="246">
        <f>技能数值!E3</f>
        <v>0.8</v>
      </c>
      <c r="E2" s="246">
        <f>技能数值!F3</f>
        <v>0.6</v>
      </c>
      <c r="F2" s="246">
        <f>B2</f>
        <v>1.4</v>
      </c>
      <c r="G2" s="246">
        <f>C2</f>
        <v>1.2</v>
      </c>
      <c r="H2" s="246">
        <f>D2</f>
        <v>0.8</v>
      </c>
      <c r="I2" s="246">
        <f>E2</f>
        <v>0.6</v>
      </c>
    </row>
    <row r="3" spans="1:22">
      <c r="A3" s="128" t="s">
        <v>733</v>
      </c>
      <c r="B3" s="209" t="s">
        <v>432</v>
      </c>
      <c r="C3" s="209" t="s">
        <v>433</v>
      </c>
      <c r="D3" s="209" t="s">
        <v>434</v>
      </c>
      <c r="E3" s="209" t="s">
        <v>435</v>
      </c>
      <c r="F3" s="209" t="s">
        <v>436</v>
      </c>
      <c r="G3" s="209" t="s">
        <v>437</v>
      </c>
      <c r="H3" s="209" t="s">
        <v>438</v>
      </c>
      <c r="I3" s="209" t="s">
        <v>439</v>
      </c>
    </row>
    <row r="4" spans="1:22">
      <c r="A4" s="128" t="str">
        <f>技能数值!K2</f>
        <v>1层</v>
      </c>
      <c r="B4" s="85">
        <f>SUM(经济总表!$R$11)*B$2/SUM($B$2:$E$2)</f>
        <v>1.26</v>
      </c>
      <c r="C4" s="85">
        <f>SUM(经济总表!$R$11)*C$2/SUM($B$2:$E$2)</f>
        <v>1.08</v>
      </c>
      <c r="D4" s="85">
        <f>SUM(经济总表!$R$11)*D$2/SUM($B$2:$E$2)</f>
        <v>0.72000000000000008</v>
      </c>
      <c r="E4" s="85">
        <f>SUM(经济总表!$R$11)*E$2/SUM($B$2:$E$2)</f>
        <v>0.54</v>
      </c>
      <c r="F4" s="85">
        <f>SUM(经济总表!$R$47:$R$51)*F$2/SUM($B$2:$E$2)</f>
        <v>11449.62</v>
      </c>
      <c r="G4" s="85">
        <f>SUM(经济总表!$R$47:$R$51)*G$2/SUM($B$2:$E$2)</f>
        <v>9813.9600000000009</v>
      </c>
      <c r="H4" s="85">
        <f>SUM(经济总表!$R$47:$R$51)*H$2/SUM($B$2:$E$2)</f>
        <v>6542.64</v>
      </c>
      <c r="I4" s="85">
        <f>SUM(经济总表!$R$47:$R$51)*I$2/SUM($B$2:$E$2)</f>
        <v>4906.9800000000005</v>
      </c>
    </row>
    <row r="5" spans="1:22">
      <c r="A5" s="128" t="str">
        <f>技能数值!K3</f>
        <v>2层</v>
      </c>
      <c r="B5" s="85">
        <f>SUM(经济总表!$R$12:$R$16)*B$2/SUM($B$2:$E$2)</f>
        <v>7.5600000000000005</v>
      </c>
      <c r="C5" s="85">
        <f>SUM(经济总表!$R$12:$R$16)*C$2/SUM($B$2:$E$2)</f>
        <v>6.4800000000000013</v>
      </c>
      <c r="D5" s="85">
        <f>SUM(经济总表!$R$12:$R$16)*D$2/SUM($B$2:$E$2)</f>
        <v>4.3200000000000012</v>
      </c>
      <c r="E5" s="85">
        <f>SUM(经济总表!$R$12:$R$16)*E$2/SUM($B$2:$E$2)</f>
        <v>3.2400000000000007</v>
      </c>
      <c r="F5" s="85">
        <f>SUM(经济总表!$R$52:$R$56)*F$2/SUM($B$2:$E$2)</f>
        <v>17420.130000000005</v>
      </c>
      <c r="G5" s="85">
        <f>SUM(经济总表!$R$52:$R$56)*G$2/SUM($B$2:$E$2)</f>
        <v>14931.540000000003</v>
      </c>
      <c r="H5" s="85">
        <f>SUM(经济总表!$R$52:$R$56)*H$2/SUM($B$2:$E$2)</f>
        <v>9954.3600000000024</v>
      </c>
      <c r="I5" s="85">
        <f>SUM(经济总表!$R$52:$R$56)*I$2/SUM($B$2:$E$2)</f>
        <v>7465.7700000000013</v>
      </c>
    </row>
    <row r="6" spans="1:22">
      <c r="A6" s="128" t="str">
        <f>技能数值!K4</f>
        <v>3层</v>
      </c>
      <c r="B6" s="85">
        <f>SUM(经济总表!$R$17:$R$21)*B$2/SUM($B$2:$E$2)</f>
        <v>37.044000000000004</v>
      </c>
      <c r="C6" s="85">
        <f>SUM(经济总表!$R$17:$R$21)*C$2/SUM($B$2:$E$2)</f>
        <v>31.752000000000002</v>
      </c>
      <c r="D6" s="85">
        <f>SUM(经济总表!$R$17:$R$21)*D$2/SUM($B$2:$E$2)</f>
        <v>21.168000000000006</v>
      </c>
      <c r="E6" s="85">
        <f>SUM(经济总表!$R$17:$R$21)*E$2/SUM($B$2:$E$2)</f>
        <v>15.876000000000001</v>
      </c>
      <c r="F6" s="85">
        <f>SUM(经济总表!$R$57:$R$61)*F$2/SUM($B$2:$E$2)</f>
        <v>22010.625000000004</v>
      </c>
      <c r="G6" s="85">
        <f>SUM(经济总表!$R$57:$R$61)*G$2/SUM($B$2:$E$2)</f>
        <v>18866.250000000004</v>
      </c>
      <c r="H6" s="85">
        <f>SUM(经济总表!$R$57:$R$61)*H$2/SUM($B$2:$E$2)</f>
        <v>12577.500000000002</v>
      </c>
      <c r="I6" s="85">
        <f>SUM(经济总表!$R$57:$R$61)*I$2/SUM($B$2:$E$2)</f>
        <v>9433.1250000000018</v>
      </c>
    </row>
    <row r="7" spans="1:22">
      <c r="A7" s="128" t="str">
        <f>技能数值!K5</f>
        <v>4层</v>
      </c>
      <c r="B7" s="85">
        <f>SUM(经济总表!$R$22:$R$26)*B$2/SUM($B$2:$E$2)</f>
        <v>189.00000000000003</v>
      </c>
      <c r="C7" s="85">
        <f>SUM(经济总表!$R$22:$R$25)*C$2/SUM($B$2:$E$2)</f>
        <v>118.80000000000001</v>
      </c>
      <c r="D7" s="85">
        <f>SUM(经济总表!$R$22:$R$25)*D$2/SUM($B$2:$E$2)</f>
        <v>79.200000000000017</v>
      </c>
      <c r="E7" s="85">
        <f>SUM(经济总表!$R$22:$R$25)*E$2/SUM($B$2:$E$2)</f>
        <v>59.400000000000006</v>
      </c>
      <c r="F7" s="85">
        <f>SUM(经济总表!$R$62:$R$66)*F$2/SUM($B$2:$E$2)</f>
        <v>29008.979999999996</v>
      </c>
      <c r="G7" s="85">
        <f>SUM(经济总表!$R$62:$R$66)*G$2/SUM($B$2:$E$2)</f>
        <v>24864.84</v>
      </c>
      <c r="H7" s="85">
        <f>SUM(经济总表!$R$62:$R$66)*H$2/SUM($B$2:$E$2)</f>
        <v>16576.560000000001</v>
      </c>
      <c r="I7" s="85">
        <f>SUM(经济总表!$R$62:$R$66)*I$2/SUM($B$2:$E$2)</f>
        <v>12432.42</v>
      </c>
    </row>
    <row r="8" spans="1:22">
      <c r="A8" s="128" t="str">
        <f>技能数值!K6</f>
        <v>5层</v>
      </c>
      <c r="B8" s="85">
        <f>SUM(经济总表!$R$27:$R$31)*B$2/SUM($B$2:$E$2)</f>
        <v>387.45000000000005</v>
      </c>
      <c r="C8" s="85">
        <f>SUM(经济总表!$R$26:$R$30)*C$2/SUM($B$2:$E$2)</f>
        <v>270.00000000000006</v>
      </c>
      <c r="D8" s="85">
        <f>SUM(经济总表!$R$26:$R$30)*D$2/SUM($B$2:$E$2)</f>
        <v>180.00000000000003</v>
      </c>
      <c r="E8" s="85">
        <f>SUM(经济总表!$R$26:$R$30)*E$2/SUM($B$2:$E$2)</f>
        <v>135.00000000000003</v>
      </c>
      <c r="F8" s="85">
        <f>SUM(经济总表!$R$67:$R$71)*F$2/SUM($B$2:$E$2)</f>
        <v>32604.389999999996</v>
      </c>
      <c r="G8" s="85">
        <f>SUM(经济总表!$R$67:$R$71)*G$2/SUM($B$2:$E$2)</f>
        <v>27946.619999999995</v>
      </c>
      <c r="H8" s="85">
        <f>SUM(经济总表!$R$67:$R$71)*H$2/SUM($B$2:$E$2)</f>
        <v>18631.080000000002</v>
      </c>
      <c r="I8" s="85">
        <f>SUM(经济总表!$R$67:$R$71)*I$2/SUM($B$2:$E$2)</f>
        <v>13973.309999999998</v>
      </c>
    </row>
    <row r="9" spans="1:22">
      <c r="A9" s="128" t="str">
        <f>技能数值!K7</f>
        <v>6层</v>
      </c>
      <c r="B9" s="85">
        <f>SUM(经济总表!$R$32:$R$36)*B$2/SUM($B$2:$E$2)</f>
        <v>756.00000000000011</v>
      </c>
      <c r="C9" s="85">
        <f>SUM(经济总表!$R$31:$R$35)*C$2/SUM($B$2:$E$2)</f>
        <v>607.50000000000011</v>
      </c>
      <c r="D9" s="85">
        <f>SUM(经济总表!$R$31:$R$35)*D$2/SUM($B$2:$E$2)</f>
        <v>405.00000000000006</v>
      </c>
      <c r="E9" s="85">
        <f>SUM(经济总表!$R$31:$R$35)*E$2/SUM($B$2:$E$2)</f>
        <v>303.75000000000006</v>
      </c>
      <c r="F9" s="85">
        <f>SUM(经济总表!$R$72:$R$76)*F$2/SUM($B$2:$E$2)</f>
        <v>38656.800000000003</v>
      </c>
      <c r="G9" s="85">
        <f>SUM(经济总表!$R$72:$R$76)*G$2/SUM($B$2:$E$2)</f>
        <v>33134.400000000009</v>
      </c>
      <c r="H9" s="85">
        <f>SUM(经济总表!$R$72:$R$76)*H$2/SUM($B$2:$E$2)</f>
        <v>22089.600000000006</v>
      </c>
      <c r="I9" s="85">
        <f>SUM(经济总表!$R$72:$R$76)*I$2/SUM($B$2:$E$2)</f>
        <v>16567.200000000004</v>
      </c>
    </row>
    <row r="10" spans="1:22">
      <c r="A10" s="128" t="str">
        <f>技能数值!K8</f>
        <v>7层</v>
      </c>
      <c r="B10" s="85">
        <f>SUM(经济总表!$R$37:$R$41)*B$2/SUM($B$2:$E$2)</f>
        <v>1819.125</v>
      </c>
      <c r="C10" s="85">
        <f>SUM(经济总表!$R$36:$R$40)*C$2/SUM($B$2:$E$2)</f>
        <v>810.00000000000011</v>
      </c>
      <c r="D10" s="85">
        <f>SUM(经济总表!$R$36:$R$40)*D$2/SUM($B$2:$E$2)</f>
        <v>540.00000000000011</v>
      </c>
      <c r="E10" s="85">
        <f>SUM(经济总表!$R$36:$R$40)*E$2/SUM($B$2:$E$2)</f>
        <v>405.00000000000006</v>
      </c>
      <c r="F10" s="85">
        <f>SUM(经济总表!$R$77:$R$81)*F$2/SUM($B$2:$E$2)</f>
        <v>43914.78</v>
      </c>
      <c r="G10" s="85">
        <f>SUM(经济总表!$R$77:$R$81)*G$2/SUM($B$2:$E$2)</f>
        <v>37641.240000000005</v>
      </c>
      <c r="H10" s="85">
        <f>SUM(经济总表!$R$77:$R$81)*H$2/SUM($B$2:$E$2)</f>
        <v>25094.160000000003</v>
      </c>
      <c r="I10" s="85">
        <f>SUM(经济总表!$R$77:$R$81)*I$2/SUM($B$2:$E$2)</f>
        <v>18820.620000000003</v>
      </c>
    </row>
    <row r="11" spans="1:22">
      <c r="A11" s="128" t="str">
        <f>技能数值!K9</f>
        <v>8层</v>
      </c>
      <c r="B11" s="85">
        <f>SUM(经济总表!$R$42:$R$46)*B$2/SUM($B$2:$E$2)</f>
        <v>7371</v>
      </c>
      <c r="C11" s="85">
        <f>SUM(经济总表!$R$41:$R$45)*C$2/SUM($B$2:$E$2)</f>
        <v>5703.7500000000009</v>
      </c>
      <c r="D11" s="85">
        <f>SUM(经济总表!$R$41:$R$45)*D$2/SUM($B$2:$E$2)</f>
        <v>3802.5000000000005</v>
      </c>
      <c r="E11" s="85">
        <f>SUM(经济总表!$R$41:$R$45)*E$2/SUM($B$2:$E$2)</f>
        <v>2851.8750000000005</v>
      </c>
      <c r="F11" s="85">
        <f>SUM(经济总表!$R$82:$R$86)*F$2/SUM($B$2:$E$2)</f>
        <v>68386.500000000015</v>
      </c>
      <c r="G11" s="85">
        <f>SUM(经济总表!$R$82:$R$86)*G$2/SUM($B$2:$E$2)</f>
        <v>58617.000000000007</v>
      </c>
      <c r="H11" s="85">
        <f>SUM(经济总表!$R$82:$R$86)*H$2/SUM($B$2:$E$2)</f>
        <v>39078.000000000007</v>
      </c>
      <c r="I11" s="85">
        <f>SUM(经济总表!$R$82:$R$86)*I$2/SUM($B$2:$E$2)</f>
        <v>29308.500000000004</v>
      </c>
    </row>
    <row r="12" spans="1:22">
      <c r="A12" s="128" t="str">
        <f>技能数值!K10</f>
        <v>9层</v>
      </c>
      <c r="B12" s="85">
        <f>SUM(经济总表!$R$47:$R$51)*B$2/SUM($B$2:$E$2)</f>
        <v>11449.62</v>
      </c>
      <c r="C12" s="85">
        <f>SUM(经济总表!$R$46:$R$50)*C$2/SUM($B$2:$E$2)</f>
        <v>8775.0000000000018</v>
      </c>
      <c r="D12" s="85">
        <f>SUM(经济总表!$R$46:$R$50)*D$2/SUM($B$2:$E$2)</f>
        <v>5850.0000000000009</v>
      </c>
      <c r="E12" s="85">
        <f>SUM(经济总表!$R$46:$R$50)*E$2/SUM($B$2:$E$2)</f>
        <v>4387.5000000000009</v>
      </c>
      <c r="F12" s="85">
        <f>SUM(经济总表!$R$87:$R$91)*F$2/SUM($B$2:$E$2)</f>
        <v>69451.200000000012</v>
      </c>
      <c r="G12" s="85">
        <f>SUM(经济总表!$R$87:$R$91)*G$2/SUM($B$2:$E$2)</f>
        <v>59529.600000000006</v>
      </c>
      <c r="H12" s="85">
        <f>SUM(经济总表!$R$87:$R$91)*H$2/SUM($B$2:$E$2)</f>
        <v>39686.400000000009</v>
      </c>
      <c r="I12" s="85">
        <f>SUM(经济总表!$R$87:$R$91)*I$2/SUM($B$2:$E$2)</f>
        <v>29764.800000000003</v>
      </c>
    </row>
    <row r="15" spans="1:22">
      <c r="A15" s="302" t="s">
        <v>735</v>
      </c>
      <c r="B15" s="302"/>
      <c r="C15" s="302"/>
      <c r="D15" s="302"/>
      <c r="E15" s="302"/>
      <c r="F15" s="302"/>
      <c r="G15" s="302"/>
      <c r="H15" s="302"/>
      <c r="I15" s="302"/>
      <c r="J15" s="302"/>
      <c r="K15" s="302"/>
      <c r="L15" s="302"/>
      <c r="M15" s="302"/>
      <c r="N15" s="302"/>
      <c r="O15" s="302"/>
      <c r="P15" s="302"/>
      <c r="Q15" s="302"/>
      <c r="R15" s="302"/>
      <c r="S15" s="302"/>
      <c r="T15" s="302"/>
      <c r="U15" s="302"/>
      <c r="V15" s="302"/>
    </row>
    <row r="17" spans="1:22">
      <c r="A17" s="74" t="s">
        <v>450</v>
      </c>
      <c r="B17" s="74" t="s">
        <v>873</v>
      </c>
      <c r="C17" s="74" t="s">
        <v>874</v>
      </c>
      <c r="D17" s="74" t="s">
        <v>450</v>
      </c>
      <c r="E17" s="74" t="s">
        <v>873</v>
      </c>
      <c r="F17" s="74" t="str">
        <f>C17</f>
        <v>单件耗费</v>
      </c>
      <c r="G17" s="74" t="s">
        <v>450</v>
      </c>
      <c r="H17" s="74" t="s">
        <v>873</v>
      </c>
      <c r="I17" s="74" t="str">
        <f>F17</f>
        <v>单件耗费</v>
      </c>
      <c r="J17" s="74" t="s">
        <v>450</v>
      </c>
      <c r="K17" s="74" t="s">
        <v>873</v>
      </c>
      <c r="L17" s="74" t="str">
        <f>I17</f>
        <v>单件耗费</v>
      </c>
      <c r="M17" s="74" t="s">
        <v>450</v>
      </c>
      <c r="N17" s="74" t="s">
        <v>873</v>
      </c>
      <c r="O17" s="74" t="str">
        <f>L17</f>
        <v>单件耗费</v>
      </c>
      <c r="P17" s="74" t="s">
        <v>450</v>
      </c>
      <c r="Q17" s="74" t="s">
        <v>873</v>
      </c>
      <c r="R17" s="74" t="str">
        <f>O17</f>
        <v>单件耗费</v>
      </c>
    </row>
    <row r="18" spans="1:22">
      <c r="A18" s="74" t="str">
        <f>装备属性!A18</f>
        <v>15级强化1</v>
      </c>
      <c r="B18" s="85">
        <f>经济总表!S25+经济总表!S26</f>
        <v>405</v>
      </c>
      <c r="C18" s="85">
        <f>B18/(COUNTIF(职业设计!$B$122:$I$122,"=true")+1)</f>
        <v>45</v>
      </c>
      <c r="D18" s="74" t="str">
        <f>装备属性!A31</f>
        <v>30级强化1</v>
      </c>
      <c r="E18" s="85">
        <f>经济总表!S40+经济总表!S41</f>
        <v>5366.25</v>
      </c>
      <c r="F18" s="85">
        <f>E18/(COUNTIF(职业设计!$B$122:$I$122,"=true")+1)</f>
        <v>596.25</v>
      </c>
      <c r="G18" s="74" t="str">
        <f>装备属性!A44</f>
        <v>45级强化1</v>
      </c>
      <c r="H18" s="85">
        <f>经济总表!S55+经济总表!S56</f>
        <v>32011.200000000001</v>
      </c>
      <c r="I18" s="85">
        <f>H18/(COUNTIF(职业设计!$B$122:$I$122,"=true")+1)</f>
        <v>3556.8</v>
      </c>
      <c r="J18" s="74" t="str">
        <f>装备属性!A57</f>
        <v>60级强化1</v>
      </c>
      <c r="K18" s="85">
        <f>SUM(经济总表!S$70:S$79)*H18/SUM(H$18:H$24)</f>
        <v>40498.773074590667</v>
      </c>
      <c r="L18" s="85">
        <f>K18/(COUNTIF(职业设计!$B$122:$I$122,"=true")+1)</f>
        <v>4499.8636749545185</v>
      </c>
      <c r="M18" s="74" t="str">
        <f>装备属性!A70</f>
        <v>70级强化1</v>
      </c>
      <c r="N18" s="85">
        <f>SUM(经济总表!S$80:S$89)*K18/SUM(K$18:K$24)</f>
        <v>73103.132565191016</v>
      </c>
      <c r="O18" s="85">
        <f>N18/(COUNTIF(职业设计!$B$122:$I$122,"=true")+1)</f>
        <v>8122.5702850212238</v>
      </c>
      <c r="P18" s="74" t="str">
        <f>装备属性!A83</f>
        <v>80级强化1</v>
      </c>
      <c r="Q18" s="85">
        <f t="shared" ref="Q18:Q24" si="0">N18*N18/K18</f>
        <v>131956.29361415919</v>
      </c>
      <c r="R18" s="85">
        <f>Q18/(COUNTIF(职业设计!$B$122:$I$122,"=true")+1)</f>
        <v>14661.810401573244</v>
      </c>
    </row>
    <row r="19" spans="1:22">
      <c r="A19" s="74" t="str">
        <f>装备属性!A19</f>
        <v>15级强化2</v>
      </c>
      <c r="B19" s="85">
        <f>经济总表!S27+经济总表!S28</f>
        <v>513</v>
      </c>
      <c r="C19" s="85">
        <f>B19/(COUNTIF(职业设计!$B$122:$I$122,"=true")+1)</f>
        <v>57</v>
      </c>
      <c r="D19" s="74" t="str">
        <f>装备属性!A32</f>
        <v>30级强化2</v>
      </c>
      <c r="E19" s="85">
        <f>经济总表!S42+经济总表!S43</f>
        <v>10793.25</v>
      </c>
      <c r="F19" s="85">
        <f>E19/(COUNTIF(职业设计!$B$122:$I$122,"=true")+1)</f>
        <v>1199.25</v>
      </c>
      <c r="G19" s="74" t="str">
        <f>装备属性!A45</f>
        <v>45级强化2</v>
      </c>
      <c r="H19" s="85">
        <f>经济总表!S56+经济总表!S57</f>
        <v>33274.800000000003</v>
      </c>
      <c r="I19" s="85">
        <f>H19/(COUNTIF(职业设计!$B$122:$I$122,"=true")+1)</f>
        <v>3697.2000000000003</v>
      </c>
      <c r="J19" s="74" t="str">
        <f>装备属性!A58</f>
        <v>60级强化2</v>
      </c>
      <c r="K19" s="85">
        <f>SUM(经济总表!S$70:S$79)*H19/SUM(H$18:H$24)</f>
        <v>42097.408853850822</v>
      </c>
      <c r="L19" s="85">
        <f>K19/(COUNTIF(职业设计!$B$122:$I$122,"=true")+1)</f>
        <v>4677.4898726500915</v>
      </c>
      <c r="M19" s="74" t="str">
        <f>装备属性!A71</f>
        <v>70级强化2</v>
      </c>
      <c r="N19" s="85">
        <f>SUM(经济总表!S$80:S$89)*K19/SUM(K$18:K$24)</f>
        <v>75988.782534869606</v>
      </c>
      <c r="O19" s="85">
        <f>N19/(COUNTIF(职业设计!$B$122:$I$122,"=true")+1)</f>
        <v>8443.1980594299566</v>
      </c>
      <c r="P19" s="74" t="str">
        <f>装备属性!A84</f>
        <v>80级强化2</v>
      </c>
      <c r="Q19" s="85">
        <f t="shared" si="0"/>
        <v>137165.09467787601</v>
      </c>
      <c r="R19" s="85">
        <f>Q19/(COUNTIF(职业设计!$B$122:$I$122,"=true")+1)</f>
        <v>15240.566075319557</v>
      </c>
    </row>
    <row r="20" spans="1:22">
      <c r="A20" s="74" t="str">
        <f>装备属性!A20</f>
        <v>15级强化3</v>
      </c>
      <c r="B20" s="85">
        <f>经济总表!S29+经济总表!S30</f>
        <v>621</v>
      </c>
      <c r="C20" s="85">
        <f>B20/(COUNTIF(职业设计!$B$122:$I$122,"=true")+1)</f>
        <v>69</v>
      </c>
      <c r="D20" s="74" t="str">
        <f>装备属性!A33</f>
        <v>30级强化3</v>
      </c>
      <c r="E20" s="85">
        <f>经济总表!S44+经济总表!S45</f>
        <v>13250.25</v>
      </c>
      <c r="F20" s="85">
        <f>E20/(COUNTIF(职业设计!$B$122:$I$122,"=true")+1)</f>
        <v>1472.25</v>
      </c>
      <c r="G20" s="74" t="str">
        <f>装备属性!A46</f>
        <v>45级强化3</v>
      </c>
      <c r="H20" s="85">
        <f>经济总表!S57+经济总表!S58</f>
        <v>34538.400000000001</v>
      </c>
      <c r="I20" s="85">
        <f>H20/(COUNTIF(职业设计!$B$122:$I$122,"=true")+1)</f>
        <v>3837.6000000000004</v>
      </c>
      <c r="J20" s="74" t="str">
        <f>装备属性!A59</f>
        <v>60级强化3</v>
      </c>
      <c r="K20" s="85">
        <f>SUM(经济总表!S$70:S$79)*H20/SUM(H$18:H$24)</f>
        <v>43696.044633110978</v>
      </c>
      <c r="L20" s="85">
        <f>K20/(COUNTIF(职业设计!$B$122:$I$122,"=true")+1)</f>
        <v>4855.1160703456644</v>
      </c>
      <c r="M20" s="74" t="str">
        <f>装备属性!A72</f>
        <v>70级强化3</v>
      </c>
      <c r="N20" s="85">
        <f>SUM(经济总表!S$80:S$89)*K20/SUM(K$18:K$24)</f>
        <v>78874.432504548196</v>
      </c>
      <c r="O20" s="85">
        <f>N20/(COUNTIF(职业设计!$B$122:$I$122,"=true")+1)</f>
        <v>8763.8258338386877</v>
      </c>
      <c r="P20" s="74" t="str">
        <f>装备属性!A85</f>
        <v>80级强化3</v>
      </c>
      <c r="Q20" s="85">
        <f t="shared" si="0"/>
        <v>142373.89574159283</v>
      </c>
      <c r="R20" s="85">
        <f>Q20/(COUNTIF(职业设计!$B$122:$I$122,"=true")+1)</f>
        <v>15819.32174906587</v>
      </c>
    </row>
    <row r="21" spans="1:22">
      <c r="A21" s="74" t="str">
        <f>装备属性!A21</f>
        <v>15级强化4</v>
      </c>
      <c r="B21" s="85">
        <f>经济总表!S31+经济总表!S32</f>
        <v>1093.5</v>
      </c>
      <c r="C21" s="85">
        <f>B21/(COUNTIF(职业设计!$B$122:$I$122,"=true")+1)</f>
        <v>121.5</v>
      </c>
      <c r="D21" s="74" t="str">
        <f>装备属性!A34</f>
        <v>30级强化4</v>
      </c>
      <c r="E21" s="85">
        <f>经济总表!S46+经济总表!S47</f>
        <v>15707.25</v>
      </c>
      <c r="F21" s="85">
        <f>E21/(COUNTIF(职业设计!$B$122:$I$122,"=true")+1)</f>
        <v>1745.25</v>
      </c>
      <c r="G21" s="74" t="str">
        <f>装备属性!A47</f>
        <v>45级强化4</v>
      </c>
      <c r="H21" s="85">
        <f>经济总表!S58+经济总表!S59</f>
        <v>35802</v>
      </c>
      <c r="I21" s="85">
        <f>H21/(COUNTIF(职业设计!$B$122:$I$122,"=true")+1)</f>
        <v>3978</v>
      </c>
      <c r="J21" s="74" t="str">
        <f>装备属性!A60</f>
        <v>60级强化4</v>
      </c>
      <c r="K21" s="85">
        <f>SUM(经济总表!S$70:S$79)*H21/SUM(H$18:H$24)</f>
        <v>45294.680412371141</v>
      </c>
      <c r="L21" s="85">
        <f>K21/(COUNTIF(职业设计!$B$122:$I$122,"=true")+1)</f>
        <v>5032.7422680412383</v>
      </c>
      <c r="M21" s="74" t="str">
        <f>装备属性!A73</f>
        <v>70级强化4</v>
      </c>
      <c r="N21" s="85">
        <f>SUM(经济总表!S$80:S$89)*K21/SUM(K$18:K$24)</f>
        <v>81760.082474226801</v>
      </c>
      <c r="O21" s="85">
        <f>N21/(COUNTIF(职业设计!$B$122:$I$122,"=true")+1)</f>
        <v>9084.4536082474224</v>
      </c>
      <c r="P21" s="74" t="str">
        <f>装备属性!A86</f>
        <v>80级强化4</v>
      </c>
      <c r="Q21" s="85">
        <f t="shared" si="0"/>
        <v>147582.69680530965</v>
      </c>
      <c r="R21" s="85">
        <f>Q21/(COUNTIF(职业设计!$B$122:$I$122,"=true")+1)</f>
        <v>16398.077422812185</v>
      </c>
    </row>
    <row r="22" spans="1:22">
      <c r="A22" s="74" t="str">
        <f>装备属性!A22</f>
        <v>15级强化5</v>
      </c>
      <c r="B22" s="85">
        <f>经济总表!S33+经济总表!S34</f>
        <v>1255.5</v>
      </c>
      <c r="C22" s="85">
        <f>B22/(COUNTIF(职业设计!$B$122:$I$122,"=true")+1)</f>
        <v>139.5</v>
      </c>
      <c r="D22" s="74" t="str">
        <f>装备属性!A35</f>
        <v>30级强化5</v>
      </c>
      <c r="E22" s="85">
        <f>经济总表!S48+经济总表!S49</f>
        <v>18164.25</v>
      </c>
      <c r="F22" s="85">
        <f>E22/(COUNTIF(职业设计!$B$122:$I$122,"=true")+1)</f>
        <v>2018.25</v>
      </c>
      <c r="G22" s="74" t="str">
        <f>装备属性!A48</f>
        <v>45级强化5</v>
      </c>
      <c r="H22" s="85">
        <f>经济总表!S59+经济总表!S60</f>
        <v>37065.600000000006</v>
      </c>
      <c r="I22" s="85">
        <f>H22/(COUNTIF(职业设计!$B$122:$I$122,"=true")+1)</f>
        <v>4118.4000000000005</v>
      </c>
      <c r="J22" s="74" t="str">
        <f>装备属性!A61</f>
        <v>60级强化5</v>
      </c>
      <c r="K22" s="85">
        <f>SUM(经济总表!S$70:S$79)*H22/SUM(H$18:H$24)</f>
        <v>46893.316191631304</v>
      </c>
      <c r="L22" s="85">
        <f>K22/(COUNTIF(职业设计!$B$122:$I$122,"=true")+1)</f>
        <v>5210.3684657368112</v>
      </c>
      <c r="M22" s="74" t="str">
        <f>装备属性!A74</f>
        <v>70级强化5</v>
      </c>
      <c r="N22" s="85">
        <f>SUM(经济总表!S$80:S$89)*K22/SUM(K$18:K$24)</f>
        <v>84645.732443905406</v>
      </c>
      <c r="O22" s="85">
        <f>N22/(COUNTIF(职业设计!$B$122:$I$122,"=true")+1)</f>
        <v>9405.0813826561571</v>
      </c>
      <c r="P22" s="74" t="str">
        <f>装备属性!A87</f>
        <v>80级强化5</v>
      </c>
      <c r="Q22" s="85">
        <f t="shared" si="0"/>
        <v>152791.4978690265</v>
      </c>
      <c r="R22" s="85">
        <f>Q22/(COUNTIF(职业设计!$B$122:$I$122,"=true")+1)</f>
        <v>16976.833096558501</v>
      </c>
    </row>
    <row r="23" spans="1:22">
      <c r="A23" s="74" t="str">
        <f>装备属性!A23</f>
        <v>15级强化6</v>
      </c>
      <c r="B23" s="85">
        <f>经济总表!S35+经济总表!S36</f>
        <v>1417.5</v>
      </c>
      <c r="C23" s="85">
        <f>B23/(COUNTIF(职业设计!$B$122:$I$122,"=true")+1)</f>
        <v>157.5</v>
      </c>
      <c r="D23" s="74" t="str">
        <f>装备属性!A36</f>
        <v>30级强化6</v>
      </c>
      <c r="E23" s="85">
        <f>经济总表!S50+经济总表!S51</f>
        <v>22744.800000000003</v>
      </c>
      <c r="F23" s="85">
        <f>E23/(COUNTIF(职业设计!$B$122:$I$122,"=true")+1)</f>
        <v>2527.2000000000003</v>
      </c>
      <c r="G23" s="74" t="str">
        <f>装备属性!A49</f>
        <v>45级强化6</v>
      </c>
      <c r="H23" s="85">
        <f>经济总表!S60+经济总表!S61</f>
        <v>41575.949999999997</v>
      </c>
      <c r="I23" s="85">
        <f>H23/(COUNTIF(职业设计!$B$122:$I$122,"=true")+1)</f>
        <v>4619.5499999999993</v>
      </c>
      <c r="J23" s="74" t="str">
        <f>装备属性!A62</f>
        <v>60级强化6</v>
      </c>
      <c r="K23" s="85">
        <f>SUM(经济总表!S$70:S$79)*H23/SUM(H$18:H$24)</f>
        <v>52599.557792601576</v>
      </c>
      <c r="L23" s="85">
        <f>K23/(COUNTIF(职业设计!$B$122:$I$122,"=true")+1)</f>
        <v>5844.3953102890637</v>
      </c>
      <c r="M23" s="74" t="str">
        <f>装备属性!A75</f>
        <v>70级强化6</v>
      </c>
      <c r="N23" s="85">
        <f>SUM(经济总表!S$80:S$89)*K23/SUM(K$18:K$24)</f>
        <v>94945.899696785913</v>
      </c>
      <c r="O23" s="85">
        <f>N23/(COUNTIF(职业设计!$B$122:$I$122,"=true")+1)</f>
        <v>10549.54441075399</v>
      </c>
      <c r="P23" s="74" t="str">
        <f>装备属性!A88</f>
        <v>80级强化6</v>
      </c>
      <c r="Q23" s="85">
        <f t="shared" si="0"/>
        <v>171384.02388812674</v>
      </c>
      <c r="R23" s="85">
        <f>Q23/(COUNTIF(职业设计!$B$122:$I$122,"=true")+1)</f>
        <v>19042.669320902973</v>
      </c>
    </row>
    <row r="24" spans="1:22">
      <c r="A24" s="74" t="str">
        <f>装备属性!A24</f>
        <v>15级强化7</v>
      </c>
      <c r="B24" s="85">
        <f>经济总表!S37+经济总表!S38+经济总表!S39</f>
        <v>2430</v>
      </c>
      <c r="C24" s="85">
        <f>B24/(COUNTIF(职业设计!$B$122:$I$122,"=true")+1)</f>
        <v>270</v>
      </c>
      <c r="D24" s="74" t="str">
        <f>装备属性!A37</f>
        <v>30级强化7</v>
      </c>
      <c r="E24" s="85">
        <f>经济总表!S52+经济总表!S53</f>
        <v>27693.9</v>
      </c>
      <c r="F24" s="85">
        <f>E24/(COUNTIF(职业设计!$B$122:$I$122,"=true")+1)</f>
        <v>3077.1000000000004</v>
      </c>
      <c r="G24" s="74" t="str">
        <f>装备属性!A50</f>
        <v>45级强化7</v>
      </c>
      <c r="H24" s="85">
        <f>经济总表!S61+经济总表!S62</f>
        <v>46191.600000000006</v>
      </c>
      <c r="I24" s="85">
        <f>H24/(COUNTIF(职业设计!$B$122:$I$122,"=true")+1)</f>
        <v>5132.4000000000005</v>
      </c>
      <c r="J24" s="74" t="str">
        <f>装备属性!A63</f>
        <v>60级强化7</v>
      </c>
      <c r="K24" s="85">
        <f>SUM(经济总表!S$70:S$79)*H24/SUM(H$18:H$24)</f>
        <v>58439.019041843552</v>
      </c>
      <c r="L24" s="85">
        <f>K24/(COUNTIF(职业设计!$B$122:$I$122,"=true")+1)</f>
        <v>6493.2243379826168</v>
      </c>
      <c r="M24" s="74" t="str">
        <f>装备属性!A76</f>
        <v>70级强化7</v>
      </c>
      <c r="N24" s="85">
        <f>SUM(经济总表!S$80:S$89)*K24/SUM(K$18:K$24)</f>
        <v>105486.53778047301</v>
      </c>
      <c r="O24" s="85">
        <f>N24/(COUNTIF(职业设计!$B$122:$I$122,"=true")+1)</f>
        <v>11720.726420052557</v>
      </c>
      <c r="P24" s="74" t="str">
        <f>装备属性!A89</f>
        <v>80级强化7</v>
      </c>
      <c r="Q24" s="85">
        <f t="shared" si="0"/>
        <v>190410.61666253678</v>
      </c>
      <c r="R24" s="85">
        <f>Q24/(COUNTIF(职业设计!$B$122:$I$122,"=true")+1)</f>
        <v>21156.735184726309</v>
      </c>
    </row>
    <row r="25" spans="1:22">
      <c r="A25" s="74" t="str">
        <f>装备属性!A25</f>
        <v>15级强化8</v>
      </c>
      <c r="B25" s="85">
        <f>B24+B24-B23</f>
        <v>3442.5</v>
      </c>
      <c r="C25" s="85">
        <f>B25/(COUNTIF(职业设计!$B$122:$I$122,"=true")+1)</f>
        <v>382.5</v>
      </c>
      <c r="D25" s="74" t="str">
        <f>装备属性!A38</f>
        <v>30级强化8</v>
      </c>
      <c r="E25" s="85">
        <f>E24+E24-E23</f>
        <v>32643</v>
      </c>
      <c r="F25" s="85">
        <f>E25/(COUNTIF(职业设计!$B$122:$I$122,"=true")+1)</f>
        <v>3627</v>
      </c>
      <c r="G25" s="74" t="str">
        <f>装备属性!A51</f>
        <v>45级强化8</v>
      </c>
      <c r="H25" s="85">
        <f>H24+H24-H23</f>
        <v>50807.250000000015</v>
      </c>
      <c r="I25" s="85">
        <f>H25/(COUNTIF(职业设计!$B$122:$I$122,"=true")+1)</f>
        <v>5645.2500000000018</v>
      </c>
      <c r="J25" s="74" t="str">
        <f>装备属性!A64</f>
        <v>60级强化8</v>
      </c>
      <c r="K25" s="85">
        <f>K24+K24-K23</f>
        <v>64278.480291085529</v>
      </c>
      <c r="L25" s="85">
        <f>K25/(COUNTIF(职业设计!$B$122:$I$122,"=true")+1)</f>
        <v>7142.05336567617</v>
      </c>
      <c r="M25" s="74" t="str">
        <f>装备属性!A77</f>
        <v>70级强化8</v>
      </c>
      <c r="N25" s="85">
        <f>N24+N24-N23</f>
        <v>116027.1758641601</v>
      </c>
      <c r="O25" s="85">
        <f>N25/(COUNTIF(职业设计!$B$122:$I$122,"=true")+1)</f>
        <v>12891.908429351122</v>
      </c>
      <c r="P25" s="74" t="str">
        <f>装备属性!A90</f>
        <v>80级强化8</v>
      </c>
      <c r="Q25" s="85">
        <f>Q24+Q24-Q23</f>
        <v>209437.20943694681</v>
      </c>
      <c r="R25" s="85">
        <f>Q25/(COUNTIF(职业设计!$B$122:$I$122,"=true")+1)</f>
        <v>23270.801048549645</v>
      </c>
    </row>
    <row r="26" spans="1:22">
      <c r="A26" s="74" t="str">
        <f>装备属性!A26</f>
        <v>15级强化9</v>
      </c>
      <c r="B26" s="85">
        <f t="shared" ref="B26:B29" si="1">B25+B25-B24</f>
        <v>4455</v>
      </c>
      <c r="C26" s="85">
        <f>B26/(COUNTIF(职业设计!$B$122:$I$122,"=true")+1)</f>
        <v>495</v>
      </c>
      <c r="D26" s="74" t="str">
        <f>装备属性!A39</f>
        <v>30级强化9</v>
      </c>
      <c r="E26" s="85">
        <f t="shared" ref="E26:E29" si="2">E25+E25-E24</f>
        <v>37592.1</v>
      </c>
      <c r="F26" s="85">
        <f>E26/(COUNTIF(职业设计!$B$122:$I$122,"=true")+1)</f>
        <v>4176.8999999999996</v>
      </c>
      <c r="G26" s="74" t="str">
        <f>装备属性!A52</f>
        <v>45级强化9</v>
      </c>
      <c r="H26" s="85">
        <f t="shared" ref="H26:H29" si="3">H25+H25-H24</f>
        <v>55422.900000000023</v>
      </c>
      <c r="I26" s="85">
        <f>H26/(COUNTIF(职业设计!$B$122:$I$122,"=true")+1)</f>
        <v>6158.1000000000022</v>
      </c>
      <c r="J26" s="74" t="str">
        <f>装备属性!A65</f>
        <v>60级强化9</v>
      </c>
      <c r="K26" s="85">
        <f t="shared" ref="K26:K29" si="4">K25+K25-K24</f>
        <v>70117.941540327505</v>
      </c>
      <c r="L26" s="85">
        <f>K26/(COUNTIF(职业设计!$B$122:$I$122,"=true")+1)</f>
        <v>7790.8823933697231</v>
      </c>
      <c r="M26" s="74" t="str">
        <f>装备属性!A78</f>
        <v>70级强化9</v>
      </c>
      <c r="N26" s="85">
        <f t="shared" ref="N26:N29" si="5">N25+N25-N24</f>
        <v>126567.8139478472</v>
      </c>
      <c r="O26" s="85">
        <f>N26/(COUNTIF(职业设计!$B$122:$I$122,"=true")+1)</f>
        <v>14063.09043864969</v>
      </c>
      <c r="P26" s="74" t="str">
        <f>装备属性!A91</f>
        <v>80级强化9</v>
      </c>
      <c r="Q26" s="85">
        <f t="shared" ref="Q26:Q29" si="6">Q25+Q25-Q24</f>
        <v>228463.80221135684</v>
      </c>
      <c r="R26" s="85">
        <f>Q26/(COUNTIF(职业设计!$B$122:$I$122,"=true")+1)</f>
        <v>25384.866912372981</v>
      </c>
    </row>
    <row r="27" spans="1:22">
      <c r="A27" s="74" t="str">
        <f>装备属性!A27</f>
        <v>15级强化10</v>
      </c>
      <c r="B27" s="85">
        <f t="shared" si="1"/>
        <v>5467.5</v>
      </c>
      <c r="C27" s="85">
        <f>B27/(COUNTIF(职业设计!$B$122:$I$122,"=true")+1)</f>
        <v>607.5</v>
      </c>
      <c r="D27" s="74" t="str">
        <f>装备属性!A40</f>
        <v>30级强化10</v>
      </c>
      <c r="E27" s="85">
        <f t="shared" si="2"/>
        <v>42541.2</v>
      </c>
      <c r="F27" s="85">
        <f>E27/(COUNTIF(职业设计!$B$122:$I$122,"=true")+1)</f>
        <v>4726.7999999999993</v>
      </c>
      <c r="G27" s="74" t="str">
        <f>装备属性!A53</f>
        <v>45级强化10</v>
      </c>
      <c r="H27" s="85">
        <f t="shared" si="3"/>
        <v>60038.550000000032</v>
      </c>
      <c r="I27" s="85">
        <f>H27/(COUNTIF(职业设计!$B$122:$I$122,"=true")+1)</f>
        <v>6670.9500000000035</v>
      </c>
      <c r="J27" s="74" t="str">
        <f>装备属性!A66</f>
        <v>60级强化10</v>
      </c>
      <c r="K27" s="85">
        <f t="shared" si="4"/>
        <v>75957.402789569489</v>
      </c>
      <c r="L27" s="85">
        <f>K27/(COUNTIF(职业设计!$B$122:$I$122,"=true")+1)</f>
        <v>8439.7114210632772</v>
      </c>
      <c r="M27" s="74" t="str">
        <f>装备属性!A79</f>
        <v>70级强化10</v>
      </c>
      <c r="N27" s="85">
        <f t="shared" si="5"/>
        <v>137108.45203153428</v>
      </c>
      <c r="O27" s="85">
        <f>N27/(COUNTIF(职业设计!$B$122:$I$122,"=true")+1)</f>
        <v>15234.272447948253</v>
      </c>
      <c r="P27" s="74" t="str">
        <f>装备属性!A92</f>
        <v>80级强化10</v>
      </c>
      <c r="Q27" s="85">
        <f t="shared" si="6"/>
        <v>247490.39498576688</v>
      </c>
      <c r="R27" s="85">
        <f>Q27/(COUNTIF(职业设计!$B$122:$I$122,"=true")+1)</f>
        <v>27498.932776196321</v>
      </c>
    </row>
    <row r="28" spans="1:22">
      <c r="A28" s="74" t="str">
        <f>装备属性!A28</f>
        <v>15级强化11</v>
      </c>
      <c r="B28" s="85">
        <f t="shared" si="1"/>
        <v>6480</v>
      </c>
      <c r="C28" s="85">
        <f>B28/(COUNTIF(职业设计!$B$122:$I$122,"=true")+1)</f>
        <v>720</v>
      </c>
      <c r="D28" s="74" t="str">
        <f>装备属性!A41</f>
        <v>30级强化11</v>
      </c>
      <c r="E28" s="85">
        <f t="shared" si="2"/>
        <v>47490.299999999996</v>
      </c>
      <c r="F28" s="85">
        <f>E28/(COUNTIF(职业设计!$B$122:$I$122,"=true")+1)</f>
        <v>5276.7</v>
      </c>
      <c r="G28" s="74" t="str">
        <f>装备属性!A54</f>
        <v>45级强化11</v>
      </c>
      <c r="H28" s="85">
        <f t="shared" si="3"/>
        <v>64654.200000000041</v>
      </c>
      <c r="I28" s="85">
        <f>H28/(COUNTIF(职业设计!$B$122:$I$122,"=true")+1)</f>
        <v>7183.8000000000047</v>
      </c>
      <c r="J28" s="74" t="str">
        <f>装备属性!A67</f>
        <v>60级强化11</v>
      </c>
      <c r="K28" s="85">
        <f t="shared" si="4"/>
        <v>81796.864038811473</v>
      </c>
      <c r="L28" s="85">
        <f>K28/(COUNTIF(职业设计!$B$122:$I$122,"=true")+1)</f>
        <v>9088.5404487568303</v>
      </c>
      <c r="M28" s="74" t="str">
        <f>装备属性!A80</f>
        <v>70级强化11</v>
      </c>
      <c r="N28" s="85">
        <f t="shared" si="5"/>
        <v>147649.09011522136</v>
      </c>
      <c r="O28" s="85">
        <f>N28/(COUNTIF(职业设计!$B$122:$I$122,"=true")+1)</f>
        <v>16405.454457246818</v>
      </c>
      <c r="P28" s="74" t="str">
        <f>装备属性!A93</f>
        <v>80级强化11</v>
      </c>
      <c r="Q28" s="85">
        <f t="shared" si="6"/>
        <v>266516.98776017688</v>
      </c>
      <c r="R28" s="85">
        <f>Q28/(COUNTIF(职业设计!$B$122:$I$122,"=true")+1)</f>
        <v>29612.998640019654</v>
      </c>
    </row>
    <row r="29" spans="1:22">
      <c r="A29" s="74" t="str">
        <f>装备属性!A29</f>
        <v>15级强化12</v>
      </c>
      <c r="B29" s="85">
        <f t="shared" si="1"/>
        <v>7492.5</v>
      </c>
      <c r="C29" s="85">
        <f>B29/(COUNTIF(职业设计!$B$122:$I$122,"=true")+1)</f>
        <v>832.5</v>
      </c>
      <c r="D29" s="74" t="str">
        <f>装备属性!A42</f>
        <v>30级强化12</v>
      </c>
      <c r="E29" s="85">
        <f t="shared" si="2"/>
        <v>52439.399999999994</v>
      </c>
      <c r="F29" s="85">
        <f>E29/(COUNTIF(职业设计!$B$122:$I$122,"=true")+1)</f>
        <v>5826.5999999999995</v>
      </c>
      <c r="G29" s="74" t="str">
        <f>装备属性!A55</f>
        <v>45级强化12</v>
      </c>
      <c r="H29" s="85">
        <f t="shared" si="3"/>
        <v>69269.850000000049</v>
      </c>
      <c r="I29" s="85">
        <f>H29/(COUNTIF(职业设计!$B$122:$I$122,"=true")+1)</f>
        <v>7696.6500000000051</v>
      </c>
      <c r="J29" s="74" t="str">
        <f>装备属性!A68</f>
        <v>60级强化12</v>
      </c>
      <c r="K29" s="85">
        <f t="shared" si="4"/>
        <v>87636.325288053456</v>
      </c>
      <c r="L29" s="85">
        <f>K29/(COUNTIF(职业设计!$B$122:$I$122,"=true")+1)</f>
        <v>9737.3694764503834</v>
      </c>
      <c r="M29" s="74" t="str">
        <f>装备属性!A81</f>
        <v>70级强化12</v>
      </c>
      <c r="N29" s="85">
        <f t="shared" si="5"/>
        <v>158189.72819890844</v>
      </c>
      <c r="O29" s="85">
        <f>N29/(COUNTIF(职业设计!$B$122:$I$122,"=true")+1)</f>
        <v>17576.636466545384</v>
      </c>
      <c r="P29" s="74" t="str">
        <f>装备属性!A94</f>
        <v>80级强化12</v>
      </c>
      <c r="Q29" s="85">
        <f t="shared" si="6"/>
        <v>285543.58053458692</v>
      </c>
      <c r="R29" s="85">
        <f>Q29/(COUNTIF(职业设计!$B$122:$I$122,"=true")+1)</f>
        <v>31727.06450384299</v>
      </c>
    </row>
    <row r="30" spans="1:22">
      <c r="A30" s="71"/>
      <c r="B30" s="391"/>
      <c r="C30" s="71"/>
      <c r="D30" s="71"/>
      <c r="E30" s="71"/>
      <c r="F30" s="391"/>
      <c r="G30" s="71"/>
      <c r="H30" s="391"/>
      <c r="I30" s="71"/>
      <c r="J30" s="391"/>
      <c r="K30" s="71"/>
      <c r="L30" s="391"/>
    </row>
    <row r="31" spans="1:22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</row>
    <row r="32" spans="1:22">
      <c r="A32" s="302" t="s">
        <v>872</v>
      </c>
      <c r="B32" s="302"/>
      <c r="C32" s="302"/>
      <c r="D32" s="302"/>
      <c r="E32" s="302"/>
      <c r="F32" s="302"/>
      <c r="G32" s="302"/>
      <c r="H32" s="302"/>
      <c r="I32" s="302"/>
      <c r="J32" s="302"/>
      <c r="K32" s="302"/>
      <c r="L32" s="302"/>
      <c r="M32" s="302"/>
      <c r="N32" s="302"/>
      <c r="O32" s="302"/>
      <c r="P32" s="302"/>
      <c r="Q32" s="302"/>
      <c r="R32" s="302"/>
      <c r="S32" s="302"/>
      <c r="T32" s="302"/>
      <c r="U32" s="302"/>
      <c r="V32" s="302"/>
    </row>
    <row r="33" spans="1:12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</row>
    <row r="34" spans="1:12" ht="15" customHeight="1">
      <c r="A34" s="128" t="s">
        <v>449</v>
      </c>
      <c r="B34" s="128" t="s">
        <v>446</v>
      </c>
      <c r="C34" s="276" t="s">
        <v>448</v>
      </c>
      <c r="D34" s="276"/>
      <c r="E34" s="128" t="s">
        <v>447</v>
      </c>
      <c r="F34" s="73"/>
      <c r="G34" s="73"/>
      <c r="H34" s="73"/>
      <c r="I34" s="73"/>
      <c r="J34" s="73"/>
      <c r="K34" s="73"/>
      <c r="L34" s="1"/>
    </row>
    <row r="35" spans="1:12">
      <c r="A35" s="74" t="s">
        <v>440</v>
      </c>
      <c r="B35" s="74">
        <f>升级经验!J36</f>
        <v>10</v>
      </c>
      <c r="C35" s="277">
        <v>2</v>
      </c>
      <c r="D35" s="74"/>
      <c r="E35" s="74">
        <f>CEILING(C35*3600/B35/(COUNTIF(职业设计!$B$122:$I$122,"=true")+1),10)</f>
        <v>80</v>
      </c>
      <c r="F35" s="273"/>
      <c r="G35" s="273"/>
      <c r="H35" s="273"/>
      <c r="I35" s="273"/>
      <c r="J35" s="273"/>
      <c r="K35" s="273"/>
      <c r="L35" s="273"/>
    </row>
    <row r="36" spans="1:12">
      <c r="A36" s="74" t="s">
        <v>441</v>
      </c>
      <c r="B36" s="74">
        <f>升级经验!J46</f>
        <v>16</v>
      </c>
      <c r="C36" s="277">
        <v>3</v>
      </c>
      <c r="D36" s="74"/>
      <c r="E36" s="74">
        <f>CEILING(C36*3600/B36/(COUNTIF(职业设计!$B$122:$I$122,"=true")+1),10)</f>
        <v>80</v>
      </c>
      <c r="F36" s="73"/>
      <c r="G36" s="73"/>
      <c r="H36" s="73"/>
      <c r="I36" s="73"/>
      <c r="J36" s="73"/>
      <c r="K36" s="73"/>
      <c r="L36" s="1"/>
    </row>
    <row r="37" spans="1:12">
      <c r="A37" s="74" t="s">
        <v>442</v>
      </c>
      <c r="B37" s="74">
        <f>B36</f>
        <v>16</v>
      </c>
      <c r="C37" s="277">
        <v>4</v>
      </c>
      <c r="D37" s="74"/>
      <c r="E37" s="74">
        <f>CEILING(C37*3600/B37/(COUNTIF(职业设计!$B$122:$I$122,"=true")+1),10)</f>
        <v>100</v>
      </c>
      <c r="F37" s="73"/>
      <c r="G37" s="73"/>
      <c r="H37" s="73"/>
      <c r="I37" s="73"/>
      <c r="J37" s="73"/>
      <c r="K37" s="73"/>
      <c r="L37" s="1"/>
    </row>
    <row r="38" spans="1:12">
      <c r="A38" s="74" t="s">
        <v>443</v>
      </c>
      <c r="B38" s="74">
        <f>B37</f>
        <v>16</v>
      </c>
      <c r="C38" s="277">
        <v>4</v>
      </c>
      <c r="D38" s="74"/>
      <c r="E38" s="74">
        <f>CEILING(C38*3600/B38/(COUNTIF(职业设计!$B$122:$I$122,"=true")+1),10)</f>
        <v>100</v>
      </c>
      <c r="F38" s="73"/>
      <c r="G38" s="73"/>
      <c r="H38" s="73"/>
      <c r="I38" s="73"/>
      <c r="J38" s="73"/>
      <c r="K38" s="73"/>
      <c r="L38" s="1"/>
    </row>
    <row r="39" spans="1:12">
      <c r="A39" s="74" t="s">
        <v>444</v>
      </c>
      <c r="B39" s="74">
        <f>B38</f>
        <v>16</v>
      </c>
      <c r="C39" s="277">
        <v>5</v>
      </c>
      <c r="D39" s="74"/>
      <c r="E39" s="74">
        <f>CEILING(C39*3600/B39/(COUNTIF(职业设计!$B$122:$I$122,"=true")+1),10)</f>
        <v>130</v>
      </c>
      <c r="F39" s="73"/>
      <c r="G39" s="73"/>
      <c r="H39" s="73"/>
      <c r="I39" s="73"/>
      <c r="J39" s="73"/>
      <c r="K39" s="73"/>
      <c r="L39" s="1"/>
    </row>
    <row r="40" spans="1:12">
      <c r="A40" s="74" t="s">
        <v>445</v>
      </c>
      <c r="B40" s="74">
        <f>B39</f>
        <v>16</v>
      </c>
      <c r="C40" s="277">
        <v>6</v>
      </c>
      <c r="D40" s="74"/>
      <c r="E40" s="74">
        <f>CEILING(C40*3600/B40/(COUNTIF(职业设计!$B$122:$I$122,"=true")+1),10)</f>
        <v>150</v>
      </c>
      <c r="F40" s="73"/>
      <c r="G40" s="73"/>
      <c r="H40" s="73"/>
      <c r="I40" s="73"/>
      <c r="J40" s="73"/>
      <c r="K40" s="73"/>
      <c r="L40" s="1"/>
    </row>
    <row r="41" spans="1:12">
      <c r="A41" s="274"/>
      <c r="B41" s="274"/>
      <c r="C41" s="274"/>
      <c r="D41" s="275"/>
      <c r="E41" s="73"/>
      <c r="F41" s="73"/>
      <c r="G41" s="73"/>
      <c r="H41" s="73"/>
      <c r="I41" s="73"/>
      <c r="J41" s="73"/>
      <c r="K41" s="73"/>
      <c r="L41" s="73"/>
    </row>
    <row r="42" spans="1:12">
      <c r="A42" s="73"/>
      <c r="B42" s="73"/>
      <c r="C42" s="73"/>
      <c r="D42" s="275"/>
      <c r="E42" s="73"/>
      <c r="F42" s="73"/>
      <c r="G42" s="73"/>
      <c r="H42" s="73"/>
      <c r="I42" s="73"/>
      <c r="J42" s="73"/>
      <c r="K42" s="73"/>
      <c r="L42" s="73"/>
    </row>
    <row r="43" spans="1:12" ht="13.5" customHeight="1">
      <c r="A43" s="128" t="s">
        <v>449</v>
      </c>
      <c r="B43" s="128" t="str">
        <f>生活技能!C90</f>
        <v>对应等级阶段</v>
      </c>
      <c r="C43" s="128" t="s">
        <v>736</v>
      </c>
      <c r="D43" s="276" t="s">
        <v>737</v>
      </c>
      <c r="E43" s="128" t="s">
        <v>738</v>
      </c>
      <c r="F43" s="73"/>
      <c r="G43" s="73"/>
      <c r="H43" s="73"/>
      <c r="I43" s="73"/>
      <c r="J43" s="73"/>
      <c r="K43" s="73"/>
      <c r="L43" s="73"/>
    </row>
    <row r="44" spans="1:12" ht="13.5" customHeight="1">
      <c r="A44" s="74" t="s">
        <v>440</v>
      </c>
      <c r="B44" s="128" t="str">
        <f>生活技能!C91</f>
        <v>15-29</v>
      </c>
      <c r="C44" s="301">
        <f>SUM(经济总表!Q25:Q39)</f>
        <v>1719</v>
      </c>
      <c r="D44" s="74">
        <f>生活技能!C161</f>
        <v>2100</v>
      </c>
      <c r="E44" s="422">
        <f>C44/D44</f>
        <v>0.81857142857142862</v>
      </c>
    </row>
    <row r="45" spans="1:12" ht="13.5" customHeight="1">
      <c r="A45" s="74" t="s">
        <v>441</v>
      </c>
      <c r="B45" s="128" t="str">
        <f>生活技能!C92</f>
        <v>30-44</v>
      </c>
      <c r="C45" s="301">
        <f>SUM(经济总表!Q40:Q54)</f>
        <v>28593.9</v>
      </c>
      <c r="D45" s="74">
        <f>生活技能!C162</f>
        <v>6975</v>
      </c>
      <c r="E45" s="422">
        <f>C45/D45</f>
        <v>4.0994838709677426</v>
      </c>
    </row>
    <row r="46" spans="1:12" ht="13.5" customHeight="1">
      <c r="A46" s="74" t="s">
        <v>442</v>
      </c>
      <c r="B46" s="128" t="str">
        <f>生活技能!C93</f>
        <v>45-59</v>
      </c>
      <c r="C46" s="301">
        <f>SUM(经济总表!Q55:Q69)</f>
        <v>73557.900000000009</v>
      </c>
      <c r="D46" s="74">
        <f>生活技能!C163</f>
        <v>14175</v>
      </c>
      <c r="E46" s="422">
        <f>C46/D46</f>
        <v>5.1892698412698417</v>
      </c>
    </row>
    <row r="47" spans="1:12" ht="13.5" customHeight="1">
      <c r="A47" s="74" t="s">
        <v>443</v>
      </c>
      <c r="B47" s="128" t="str">
        <f>生活技能!C94</f>
        <v>60-69</v>
      </c>
      <c r="C47" s="301">
        <f>SUM(经济总表!Q70:Q79)</f>
        <v>73226.400000000009</v>
      </c>
      <c r="D47" s="74">
        <f>生活技能!C164</f>
        <v>11875</v>
      </c>
      <c r="E47" s="422">
        <f>C47/D47</f>
        <v>6.166433684210527</v>
      </c>
    </row>
    <row r="48" spans="1:12" ht="13.5" customHeight="1">
      <c r="A48" s="74" t="s">
        <v>444</v>
      </c>
      <c r="B48" s="128" t="str">
        <f>生活技能!C95</f>
        <v>70-79</v>
      </c>
      <c r="C48" s="301">
        <f>SUM(经济总表!Q80:Q89)</f>
        <v>132178.79999999999</v>
      </c>
      <c r="D48" s="74">
        <f>生活技能!C165</f>
        <v>17200</v>
      </c>
      <c r="E48" s="422">
        <f>C48/D48</f>
        <v>7.684813953488371</v>
      </c>
    </row>
    <row r="49" spans="1:5" ht="13.5" customHeight="1">
      <c r="A49" s="74" t="s">
        <v>445</v>
      </c>
      <c r="B49" s="128" t="s">
        <v>739</v>
      </c>
      <c r="C49" s="301" t="s">
        <v>740</v>
      </c>
      <c r="D49" s="74" t="str">
        <f>C49</f>
        <v>未设计</v>
      </c>
      <c r="E49" s="389">
        <f>E48+E48-E47</f>
        <v>9.2031942227662142</v>
      </c>
    </row>
  </sheetData>
  <phoneticPr fontId="1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91"/>
  <sheetViews>
    <sheetView tabSelected="1" topLeftCell="B1" workbookViewId="0">
      <selection activeCell="J66" sqref="J66"/>
    </sheetView>
  </sheetViews>
  <sheetFormatPr defaultColWidth="10.625" defaultRowHeight="15.95" customHeight="1"/>
  <cols>
    <col min="4" max="5" width="13.25" customWidth="1"/>
    <col min="6" max="6" width="17.375" customWidth="1"/>
    <col min="8" max="8" width="10.625" style="45"/>
    <col min="9" max="14" width="10.625" style="73" customWidth="1"/>
    <col min="15" max="15" width="10.625" style="47" customWidth="1"/>
    <col min="16" max="16" width="10.625" customWidth="1"/>
    <col min="19" max="19" width="12.375" customWidth="1"/>
  </cols>
  <sheetData>
    <row r="1" spans="1:21" ht="15.95" customHeight="1">
      <c r="A1" s="302" t="s">
        <v>764</v>
      </c>
      <c r="B1" s="302"/>
      <c r="C1" s="302"/>
      <c r="D1" s="302"/>
      <c r="E1" s="302"/>
      <c r="F1" s="302"/>
      <c r="G1" s="302"/>
      <c r="H1" s="398"/>
      <c r="I1" s="399"/>
      <c r="J1" s="399"/>
      <c r="K1" s="399"/>
      <c r="L1" s="399"/>
      <c r="M1" s="399"/>
      <c r="N1" s="399"/>
      <c r="O1" s="400"/>
      <c r="P1" s="302"/>
      <c r="Q1" s="423"/>
      <c r="R1" s="423"/>
      <c r="S1" s="302"/>
      <c r="T1" s="302"/>
      <c r="U1" s="302"/>
    </row>
    <row r="2" spans="1:21" ht="15.95" customHeight="1">
      <c r="A2" s="110" t="s">
        <v>881</v>
      </c>
      <c r="B2" s="110"/>
      <c r="C2" s="110"/>
      <c r="D2" s="43">
        <f>COUNTIF(职业设计!B122:I122,"=true")/2</f>
        <v>4</v>
      </c>
      <c r="G2" s="110" t="s">
        <v>755</v>
      </c>
      <c r="H2" s="206"/>
      <c r="I2" s="74" t="s">
        <v>751</v>
      </c>
      <c r="J2" s="74" t="s">
        <v>750</v>
      </c>
      <c r="K2" s="74" t="s">
        <v>752</v>
      </c>
      <c r="L2" s="74" t="s">
        <v>753</v>
      </c>
      <c r="M2" s="74" t="s">
        <v>754</v>
      </c>
      <c r="N2" s="74" t="s">
        <v>761</v>
      </c>
      <c r="O2" s="86" t="s">
        <v>762</v>
      </c>
      <c r="P2" s="86" t="s">
        <v>763</v>
      </c>
      <c r="R2" s="43" t="s">
        <v>1075</v>
      </c>
      <c r="S2" s="43" t="s">
        <v>1078</v>
      </c>
    </row>
    <row r="3" spans="1:21" ht="15.95" customHeight="1">
      <c r="A3" s="110" t="s">
        <v>880</v>
      </c>
      <c r="B3" s="110"/>
      <c r="C3" s="110"/>
      <c r="D3" s="87">
        <f>宝石数值!F32/宝石数值!F31*职业设计!F75</f>
        <v>0.66165110005588934</v>
      </c>
      <c r="F3" t="s">
        <v>772</v>
      </c>
      <c r="G3" s="110" t="s">
        <v>771</v>
      </c>
      <c r="H3" s="206"/>
      <c r="I3" s="74">
        <f>D8</f>
        <v>1</v>
      </c>
      <c r="J3" s="74">
        <f>(D5+D6)*(强化成功率!G66+强化成功率!G69)</f>
        <v>450</v>
      </c>
      <c r="K3" s="74">
        <f t="shared" ref="K3:K8" si="0">I3*J3</f>
        <v>450</v>
      </c>
      <c r="L3" s="74"/>
      <c r="M3" s="74"/>
      <c r="N3" s="74"/>
      <c r="O3" s="86"/>
      <c r="P3" s="86"/>
      <c r="R3" s="91">
        <v>15</v>
      </c>
      <c r="S3" s="91">
        <f>O8</f>
        <v>4010.9131438410254</v>
      </c>
    </row>
    <row r="4" spans="1:21" ht="15.95" customHeight="1">
      <c r="A4" s="110" t="s">
        <v>747</v>
      </c>
      <c r="B4" s="110"/>
      <c r="C4" s="110"/>
      <c r="D4" s="43">
        <f>(职业设计!J48/职业设计!J43)^3</f>
        <v>10.000000000000002</v>
      </c>
      <c r="G4" s="110" t="str">
        <f>CONCATENATE(LEFT(G2,2),"级加强符")</f>
        <v>15级加强符</v>
      </c>
      <c r="H4" s="206"/>
      <c r="I4" s="74">
        <f>I3*D9</f>
        <v>2</v>
      </c>
      <c r="J4" s="74">
        <f>J3</f>
        <v>450</v>
      </c>
      <c r="K4" s="74">
        <f t="shared" si="0"/>
        <v>900</v>
      </c>
      <c r="L4" s="74"/>
      <c r="M4" s="74"/>
      <c r="N4" s="74"/>
      <c r="O4" s="86"/>
      <c r="P4" s="86"/>
      <c r="R4" s="91">
        <v>30</v>
      </c>
      <c r="S4" s="91">
        <f>O16</f>
        <v>15794.739431523078</v>
      </c>
    </row>
    <row r="5" spans="1:21" ht="15.95" customHeight="1">
      <c r="A5" s="110" t="s">
        <v>748</v>
      </c>
      <c r="B5" s="110"/>
      <c r="C5" s="110"/>
      <c r="D5" s="43">
        <f>COUNTIF(职业设计!B122:I122,"=true")</f>
        <v>8</v>
      </c>
      <c r="G5" s="110" t="str">
        <f>CONCATENATE(LEFT(G2,2),"级初阶防具保护符文")</f>
        <v>15级初阶防具保护符文</v>
      </c>
      <c r="H5" s="206"/>
      <c r="I5" s="74">
        <f>D10*I4</f>
        <v>3</v>
      </c>
      <c r="J5" s="74">
        <f>D5*(强化成功率!G66)</f>
        <v>128</v>
      </c>
      <c r="K5" s="74">
        <f t="shared" si="0"/>
        <v>384</v>
      </c>
      <c r="L5" s="74"/>
      <c r="M5" s="74"/>
      <c r="N5" s="74"/>
      <c r="O5" s="86"/>
      <c r="P5" s="86"/>
      <c r="R5" s="91">
        <v>45</v>
      </c>
      <c r="S5" s="91">
        <f>O24</f>
        <v>49298.392006887181</v>
      </c>
    </row>
    <row r="6" spans="1:21" ht="15.95" customHeight="1">
      <c r="A6" s="110" t="s">
        <v>749</v>
      </c>
      <c r="B6" s="110"/>
      <c r="C6" s="110"/>
      <c r="D6" s="43">
        <v>1</v>
      </c>
      <c r="E6" s="246">
        <v>30</v>
      </c>
      <c r="F6" s="246"/>
      <c r="G6" s="110" t="str">
        <f>CONCATENATE(LEFT(G2,2),"级高阶防具保护符文")</f>
        <v>15级高阶防具保护符文</v>
      </c>
      <c r="H6" s="206"/>
      <c r="I6" s="74">
        <f>D11*I5</f>
        <v>4.5</v>
      </c>
      <c r="J6" s="74">
        <f>D5*强化成功率!G69</f>
        <v>272</v>
      </c>
      <c r="K6" s="74">
        <f t="shared" si="0"/>
        <v>1224</v>
      </c>
      <c r="L6" s="74"/>
      <c r="M6" s="74"/>
      <c r="N6" s="74"/>
      <c r="O6" s="86"/>
      <c r="P6" s="86"/>
      <c r="R6" s="91">
        <v>60</v>
      </c>
      <c r="S6" s="91">
        <f>O32</f>
        <v>144763.69715761539</v>
      </c>
    </row>
    <row r="7" spans="1:21" ht="15.95" customHeight="1">
      <c r="A7" s="110" t="s">
        <v>884</v>
      </c>
      <c r="B7" s="110"/>
      <c r="C7" s="110"/>
      <c r="D7" s="117">
        <f>E6/10</f>
        <v>3</v>
      </c>
      <c r="G7" s="110" t="str">
        <f>CONCATENATE(LEFT(G2,2),"级初阶武器保护符文")</f>
        <v>15级初阶武器保护符文</v>
      </c>
      <c r="H7" s="206"/>
      <c r="I7" s="74">
        <f>I5*D2</f>
        <v>12</v>
      </c>
      <c r="J7" s="74">
        <f>强化成功率!G66</f>
        <v>16</v>
      </c>
      <c r="K7" s="74">
        <f t="shared" si="0"/>
        <v>192</v>
      </c>
      <c r="L7" s="74"/>
      <c r="M7" s="74"/>
      <c r="N7" s="74"/>
      <c r="O7" s="86"/>
      <c r="P7" s="86"/>
      <c r="R7" s="91">
        <v>70</v>
      </c>
      <c r="S7" s="91">
        <f>O40</f>
        <v>422418.3074590718</v>
      </c>
    </row>
    <row r="8" spans="1:21" ht="15.95" customHeight="1">
      <c r="A8" s="110" t="s">
        <v>888</v>
      </c>
      <c r="B8" s="110"/>
      <c r="C8" s="110"/>
      <c r="D8" s="117">
        <v>1</v>
      </c>
      <c r="G8" s="110" t="str">
        <f>CONCATENATE(LEFT(G2,2),"级高阶武器保护符文")</f>
        <v>15级高阶武器保护符文</v>
      </c>
      <c r="H8" s="206"/>
      <c r="I8" s="74">
        <f>I6*D2</f>
        <v>18</v>
      </c>
      <c r="J8" s="74">
        <f>强化成功率!G69</f>
        <v>34</v>
      </c>
      <c r="K8" s="74">
        <f t="shared" si="0"/>
        <v>612</v>
      </c>
      <c r="L8" s="74">
        <f>SUM(K3:K8)</f>
        <v>3762</v>
      </c>
      <c r="M8" s="74">
        <f>L8*D3/D4</f>
        <v>248.91314384102552</v>
      </c>
      <c r="N8" s="74">
        <f>L8+M8</f>
        <v>4010.9131438410254</v>
      </c>
      <c r="O8" s="86">
        <f>N8</f>
        <v>4010.9131438410254</v>
      </c>
      <c r="P8" s="86">
        <f>升级经验!P30</f>
        <v>0</v>
      </c>
      <c r="Q8" s="116"/>
      <c r="R8" s="91">
        <v>80</v>
      </c>
      <c r="S8" s="91">
        <f>O48</f>
        <v>1241949.5280619846</v>
      </c>
    </row>
    <row r="9" spans="1:21" ht="15.95" customHeight="1">
      <c r="A9" s="110" t="s">
        <v>886</v>
      </c>
      <c r="B9" s="110"/>
      <c r="C9" s="110"/>
      <c r="D9" s="117">
        <v>2</v>
      </c>
      <c r="G9" s="227"/>
      <c r="H9" s="395"/>
      <c r="I9" s="396"/>
      <c r="J9" s="396"/>
      <c r="K9" s="396"/>
      <c r="L9" s="396"/>
      <c r="M9" s="396"/>
      <c r="N9" s="396"/>
      <c r="O9" s="396"/>
      <c r="P9" s="397"/>
      <c r="Q9" s="421"/>
      <c r="R9" s="421"/>
    </row>
    <row r="10" spans="1:21" ht="15.95" customHeight="1">
      <c r="A10" s="110" t="s">
        <v>903</v>
      </c>
      <c r="B10" s="110"/>
      <c r="C10" s="110"/>
      <c r="D10" s="117">
        <f>F10/10</f>
        <v>1.5</v>
      </c>
      <c r="F10" s="246">
        <v>15</v>
      </c>
      <c r="G10" s="110" t="s">
        <v>756</v>
      </c>
      <c r="H10" s="206"/>
      <c r="I10" s="74" t="str">
        <f>I2</f>
        <v>价格</v>
      </c>
      <c r="J10" s="74" t="str">
        <f>J2</f>
        <v>使用数</v>
      </c>
      <c r="K10" s="74" t="str">
        <f>K2</f>
        <v>单项总价</v>
      </c>
      <c r="L10" s="74" t="str">
        <f>L2</f>
        <v>总价</v>
      </c>
      <c r="M10" s="74" t="str">
        <f>M2</f>
        <v>宝石基数</v>
      </c>
      <c r="N10" s="74" t="s">
        <v>761</v>
      </c>
      <c r="O10" s="86" t="str">
        <f>O2</f>
        <v>到本阶段总计</v>
      </c>
      <c r="P10" s="86" t="str">
        <f>P2</f>
        <v>时间(天)</v>
      </c>
      <c r="Q10" s="421"/>
      <c r="R10" s="421"/>
    </row>
    <row r="11" spans="1:21" ht="15.95" customHeight="1">
      <c r="A11" s="110" t="s">
        <v>887</v>
      </c>
      <c r="B11" s="110"/>
      <c r="C11" s="110"/>
      <c r="D11" s="117">
        <f>F11/10</f>
        <v>1.5</v>
      </c>
      <c r="F11" s="246">
        <v>15</v>
      </c>
      <c r="G11" s="110" t="str">
        <f>G3</f>
        <v>强化水晶</v>
      </c>
      <c r="H11" s="206"/>
      <c r="I11" s="74">
        <f>I3*强化成功率!Z3/强化成功率!Z2</f>
        <v>3</v>
      </c>
      <c r="J11" s="74">
        <f>J3</f>
        <v>450</v>
      </c>
      <c r="K11" s="74">
        <f t="shared" ref="K11:K16" si="1">I11*J11</f>
        <v>1350</v>
      </c>
      <c r="L11" s="74"/>
      <c r="M11" s="74"/>
      <c r="N11" s="74"/>
      <c r="O11" s="86"/>
      <c r="P11" s="86"/>
    </row>
    <row r="12" spans="1:21" ht="15.95" customHeight="1">
      <c r="G12" s="110" t="str">
        <f>CONCATENATE(LEFT(G10,2),"级加强符")</f>
        <v>30级加强符</v>
      </c>
      <c r="H12" s="206"/>
      <c r="I12" s="74">
        <f>I4*$D$7</f>
        <v>6</v>
      </c>
      <c r="J12" s="74">
        <f t="shared" ref="J12:J16" si="2">J4</f>
        <v>450</v>
      </c>
      <c r="K12" s="74">
        <f t="shared" si="1"/>
        <v>2700</v>
      </c>
      <c r="L12" s="74"/>
      <c r="M12" s="74"/>
      <c r="N12" s="74"/>
      <c r="O12" s="86"/>
      <c r="P12" s="86"/>
    </row>
    <row r="13" spans="1:21" ht="15.95" customHeight="1">
      <c r="G13" s="110" t="str">
        <f>CONCATENATE(LEFT(G10,2),"级初阶防具保护符文")</f>
        <v>30级初阶防具保护符文</v>
      </c>
      <c r="H13" s="206"/>
      <c r="I13" s="74">
        <f>I5*$D$7</f>
        <v>9</v>
      </c>
      <c r="J13" s="74">
        <f t="shared" si="2"/>
        <v>128</v>
      </c>
      <c r="K13" s="74">
        <f t="shared" si="1"/>
        <v>1152</v>
      </c>
      <c r="L13" s="74"/>
      <c r="M13" s="74"/>
      <c r="N13" s="74"/>
      <c r="O13" s="86"/>
      <c r="P13" s="86"/>
    </row>
    <row r="14" spans="1:21" ht="15.95" customHeight="1">
      <c r="G14" s="110" t="str">
        <f>CONCATENATE(LEFT(G10,2),"级高阶防具保护符文")</f>
        <v>30级高阶防具保护符文</v>
      </c>
      <c r="H14" s="206"/>
      <c r="I14" s="74">
        <f>I6*$D$7</f>
        <v>13.5</v>
      </c>
      <c r="J14" s="74">
        <f t="shared" si="2"/>
        <v>272</v>
      </c>
      <c r="K14" s="74">
        <f t="shared" si="1"/>
        <v>3672</v>
      </c>
      <c r="L14" s="74"/>
      <c r="M14" s="74"/>
      <c r="N14" s="74"/>
      <c r="O14" s="86"/>
      <c r="P14" s="86"/>
    </row>
    <row r="15" spans="1:21" ht="15.95" customHeight="1">
      <c r="G15" s="110" t="str">
        <f>CONCATENATE(LEFT(G10,2),"级初阶武器保护符文")</f>
        <v>30级初阶武器保护符文</v>
      </c>
      <c r="H15" s="206"/>
      <c r="I15" s="74">
        <f>I7*$D$7</f>
        <v>36</v>
      </c>
      <c r="J15" s="74">
        <f t="shared" si="2"/>
        <v>16</v>
      </c>
      <c r="K15" s="74">
        <f t="shared" si="1"/>
        <v>576</v>
      </c>
      <c r="L15" s="74"/>
      <c r="M15" s="74"/>
      <c r="N15" s="74"/>
      <c r="O15" s="86"/>
      <c r="P15" s="86"/>
    </row>
    <row r="16" spans="1:21" ht="15.95" customHeight="1">
      <c r="G16" s="110" t="str">
        <f>CONCATENATE(LEFT(G10,2),"级高阶武器保护符文")</f>
        <v>30级高阶武器保护符文</v>
      </c>
      <c r="H16" s="206"/>
      <c r="I16" s="74">
        <f>I8*$D$7</f>
        <v>54</v>
      </c>
      <c r="J16" s="74">
        <f t="shared" si="2"/>
        <v>34</v>
      </c>
      <c r="K16" s="74">
        <f t="shared" si="1"/>
        <v>1836</v>
      </c>
      <c r="L16" s="74">
        <f>SUM(K11:K16)</f>
        <v>11286</v>
      </c>
      <c r="M16" s="74">
        <f>M8*生活技能!G19/生活技能!G18</f>
        <v>497.82628768205103</v>
      </c>
      <c r="N16" s="74">
        <f>L16+M16</f>
        <v>11783.826287682052</v>
      </c>
      <c r="O16" s="86">
        <f>O8+N16</f>
        <v>15794.739431523078</v>
      </c>
      <c r="P16" s="86">
        <f>升级经验!P45</f>
        <v>2.4291666666666667</v>
      </c>
    </row>
    <row r="17" spans="5:16" ht="15.95" customHeight="1">
      <c r="E17" t="s">
        <v>885</v>
      </c>
      <c r="G17" s="227"/>
      <c r="H17" s="395"/>
      <c r="I17" s="396"/>
      <c r="J17" s="396"/>
      <c r="K17" s="396"/>
      <c r="L17" s="396"/>
      <c r="M17" s="396"/>
      <c r="N17" s="396"/>
      <c r="O17" s="396"/>
      <c r="P17" s="397"/>
    </row>
    <row r="18" spans="5:16" ht="15.95" customHeight="1">
      <c r="G18" s="110" t="s">
        <v>757</v>
      </c>
      <c r="H18" s="206"/>
      <c r="I18" s="74" t="str">
        <f>I10</f>
        <v>价格</v>
      </c>
      <c r="J18" s="74" t="str">
        <f t="shared" ref="J18:M18" si="3">J10</f>
        <v>使用数</v>
      </c>
      <c r="K18" s="74" t="str">
        <f t="shared" si="3"/>
        <v>单项总价</v>
      </c>
      <c r="L18" s="74" t="str">
        <f t="shared" si="3"/>
        <v>总价</v>
      </c>
      <c r="M18" s="74" t="str">
        <f t="shared" si="3"/>
        <v>宝石基数</v>
      </c>
      <c r="N18" s="74" t="s">
        <v>761</v>
      </c>
      <c r="O18" s="86" t="str">
        <f>O10</f>
        <v>到本阶段总计</v>
      </c>
      <c r="P18" s="86" t="str">
        <f>P10</f>
        <v>时间(天)</v>
      </c>
    </row>
    <row r="19" spans="5:16" ht="15.95" customHeight="1">
      <c r="G19" s="110" t="str">
        <f>G11</f>
        <v>强化水晶</v>
      </c>
      <c r="H19" s="206"/>
      <c r="I19" s="74">
        <f>I11*强化成功率!Z4/强化成功率!Z3</f>
        <v>6</v>
      </c>
      <c r="J19" s="74">
        <f>J11</f>
        <v>450</v>
      </c>
      <c r="K19" s="74">
        <f t="shared" ref="K19:K24" si="4">I19*J19</f>
        <v>2700</v>
      </c>
      <c r="L19" s="74"/>
      <c r="M19" s="74"/>
      <c r="N19" s="74"/>
      <c r="O19" s="86"/>
      <c r="P19" s="86"/>
    </row>
    <row r="20" spans="5:16" ht="15.95" customHeight="1">
      <c r="G20" s="110" t="str">
        <f>CONCATENATE(LEFT(G18,2),"级加强符")</f>
        <v>45级加强符</v>
      </c>
      <c r="H20" s="206"/>
      <c r="I20" s="74">
        <f>I12*$D$7</f>
        <v>18</v>
      </c>
      <c r="J20" s="74">
        <f t="shared" ref="J20:J24" si="5">J12</f>
        <v>450</v>
      </c>
      <c r="K20" s="74">
        <f t="shared" si="4"/>
        <v>8100</v>
      </c>
      <c r="L20" s="74"/>
      <c r="M20" s="74"/>
      <c r="N20" s="74"/>
      <c r="O20" s="86"/>
      <c r="P20" s="86"/>
    </row>
    <row r="21" spans="5:16" ht="15.95" customHeight="1">
      <c r="G21" s="110" t="str">
        <f>CONCATENATE(LEFT(G18,2),"级初阶防具保护符文")</f>
        <v>45级初阶防具保护符文</v>
      </c>
      <c r="H21" s="206"/>
      <c r="I21" s="74">
        <f>I13*$D$7</f>
        <v>27</v>
      </c>
      <c r="J21" s="74">
        <f t="shared" si="5"/>
        <v>128</v>
      </c>
      <c r="K21" s="74">
        <f t="shared" si="4"/>
        <v>3456</v>
      </c>
      <c r="L21" s="74"/>
      <c r="M21" s="74"/>
      <c r="N21" s="74"/>
      <c r="O21" s="86"/>
      <c r="P21" s="86"/>
    </row>
    <row r="22" spans="5:16" ht="15.95" customHeight="1">
      <c r="G22" s="110" t="str">
        <f>CONCATENATE(LEFT(G18,2),"级高阶防具保护符文")</f>
        <v>45级高阶防具保护符文</v>
      </c>
      <c r="H22" s="206"/>
      <c r="I22" s="74">
        <f>I14*$D$7</f>
        <v>40.5</v>
      </c>
      <c r="J22" s="74">
        <f t="shared" si="5"/>
        <v>272</v>
      </c>
      <c r="K22" s="74">
        <f t="shared" si="4"/>
        <v>11016</v>
      </c>
      <c r="L22" s="74"/>
      <c r="M22" s="74"/>
      <c r="N22" s="74"/>
      <c r="O22" s="86"/>
      <c r="P22" s="86"/>
    </row>
    <row r="23" spans="5:16" ht="15.95" customHeight="1">
      <c r="G23" s="110" t="str">
        <f>CONCATENATE(LEFT(G18,2),"级初阶武器保护符文")</f>
        <v>45级初阶武器保护符文</v>
      </c>
      <c r="H23" s="206"/>
      <c r="I23" s="74">
        <f>I15*$D$7</f>
        <v>108</v>
      </c>
      <c r="J23" s="74">
        <f t="shared" si="5"/>
        <v>16</v>
      </c>
      <c r="K23" s="74">
        <f t="shared" si="4"/>
        <v>1728</v>
      </c>
      <c r="L23" s="74"/>
      <c r="M23" s="74"/>
      <c r="N23" s="74"/>
      <c r="O23" s="86"/>
      <c r="P23" s="86"/>
    </row>
    <row r="24" spans="5:16" ht="15.95" customHeight="1">
      <c r="G24" s="110" t="str">
        <f>CONCATENATE(LEFT(G18,2),"级高阶武器保护符文")</f>
        <v>45级高阶武器保护符文</v>
      </c>
      <c r="H24" s="206"/>
      <c r="I24" s="74">
        <f>I16*$D$7</f>
        <v>162</v>
      </c>
      <c r="J24" s="74">
        <f t="shared" si="5"/>
        <v>34</v>
      </c>
      <c r="K24" s="74">
        <f t="shared" si="4"/>
        <v>5508</v>
      </c>
      <c r="L24" s="74">
        <f>SUM(K19:K24)</f>
        <v>32508</v>
      </c>
      <c r="M24" s="74">
        <f>M16*生活技能!G20/生活技能!G19</f>
        <v>995.65257536410206</v>
      </c>
      <c r="N24" s="74">
        <f>L24+M24</f>
        <v>33503.652575364104</v>
      </c>
      <c r="O24" s="86">
        <f>O16+N24</f>
        <v>49298.392006887181</v>
      </c>
      <c r="P24" s="86">
        <f>升级经验!P60</f>
        <v>14.929166666666665</v>
      </c>
    </row>
    <row r="25" spans="5:16" ht="15.95" customHeight="1">
      <c r="G25" s="227"/>
      <c r="H25" s="395"/>
      <c r="I25" s="396"/>
      <c r="J25" s="396"/>
      <c r="K25" s="396"/>
      <c r="L25" s="396"/>
      <c r="M25" s="396"/>
      <c r="N25" s="396"/>
      <c r="O25" s="396"/>
      <c r="P25" s="397"/>
    </row>
    <row r="26" spans="5:16" ht="15.95" customHeight="1">
      <c r="G26" s="110" t="s">
        <v>758</v>
      </c>
      <c r="H26" s="206"/>
      <c r="I26" s="74" t="str">
        <f>I18</f>
        <v>价格</v>
      </c>
      <c r="J26" s="74" t="str">
        <f t="shared" ref="J26:M26" si="6">J18</f>
        <v>使用数</v>
      </c>
      <c r="K26" s="74" t="str">
        <f t="shared" si="6"/>
        <v>单项总价</v>
      </c>
      <c r="L26" s="74" t="str">
        <f t="shared" si="6"/>
        <v>总价</v>
      </c>
      <c r="M26" s="74" t="str">
        <f t="shared" si="6"/>
        <v>宝石基数</v>
      </c>
      <c r="N26" s="74" t="s">
        <v>761</v>
      </c>
      <c r="O26" s="86" t="str">
        <f>O18</f>
        <v>到本阶段总计</v>
      </c>
      <c r="P26" s="86" t="str">
        <f>P18</f>
        <v>时间(天)</v>
      </c>
    </row>
    <row r="27" spans="5:16" ht="15.95" customHeight="1">
      <c r="G27" s="110" t="str">
        <f>G19</f>
        <v>强化水晶</v>
      </c>
      <c r="H27" s="206"/>
      <c r="I27" s="74">
        <f>I19*强化成功率!Z5/强化成功率!Z4</f>
        <v>9</v>
      </c>
      <c r="J27" s="74">
        <f>J19</f>
        <v>450</v>
      </c>
      <c r="K27" s="74">
        <f t="shared" ref="K27:K32" si="7">I27*J27</f>
        <v>4050</v>
      </c>
      <c r="L27" s="74"/>
      <c r="M27" s="74"/>
      <c r="N27" s="74"/>
      <c r="O27" s="86"/>
      <c r="P27" s="86"/>
    </row>
    <row r="28" spans="5:16" ht="15.95" customHeight="1">
      <c r="G28" s="110" t="str">
        <f>CONCATENATE(LEFT(G26,2),"级加强符")</f>
        <v>60级加强符</v>
      </c>
      <c r="H28" s="206"/>
      <c r="I28" s="74">
        <f>I20*$D$7</f>
        <v>54</v>
      </c>
      <c r="J28" s="74">
        <f t="shared" ref="J28:J32" si="8">J20</f>
        <v>450</v>
      </c>
      <c r="K28" s="74">
        <f t="shared" si="7"/>
        <v>24300</v>
      </c>
      <c r="L28" s="74"/>
      <c r="M28" s="74"/>
      <c r="N28" s="74"/>
      <c r="O28" s="86"/>
      <c r="P28" s="86"/>
    </row>
    <row r="29" spans="5:16" ht="15.95" customHeight="1">
      <c r="G29" s="110" t="str">
        <f>CONCATENATE(LEFT(G26,2),"级初阶防具保护符文")</f>
        <v>60级初阶防具保护符文</v>
      </c>
      <c r="H29" s="206"/>
      <c r="I29" s="74">
        <f>I21*$D$7</f>
        <v>81</v>
      </c>
      <c r="J29" s="74">
        <f t="shared" si="8"/>
        <v>128</v>
      </c>
      <c r="K29" s="74">
        <f t="shared" si="7"/>
        <v>10368</v>
      </c>
      <c r="L29" s="74"/>
      <c r="M29" s="74"/>
      <c r="N29" s="74"/>
      <c r="O29" s="86"/>
      <c r="P29" s="86"/>
    </row>
    <row r="30" spans="5:16" ht="15.95" customHeight="1">
      <c r="G30" s="110" t="str">
        <f>CONCATENATE(LEFT(G26,2),"级高阶防具保护符文")</f>
        <v>60级高阶防具保护符文</v>
      </c>
      <c r="H30" s="206"/>
      <c r="I30" s="74">
        <f>I22*$D$7</f>
        <v>121.5</v>
      </c>
      <c r="J30" s="74">
        <f t="shared" si="8"/>
        <v>272</v>
      </c>
      <c r="K30" s="74">
        <f t="shared" si="7"/>
        <v>33048</v>
      </c>
      <c r="L30" s="74"/>
      <c r="M30" s="74"/>
      <c r="N30" s="74"/>
      <c r="O30" s="86"/>
      <c r="P30" s="86"/>
    </row>
    <row r="31" spans="5:16" ht="15.95" customHeight="1">
      <c r="G31" s="110" t="str">
        <f>CONCATENATE(LEFT(G26,2),"级初阶武器保护符文")</f>
        <v>60级初阶武器保护符文</v>
      </c>
      <c r="H31" s="206"/>
      <c r="I31" s="74">
        <f>I23*$D$7</f>
        <v>324</v>
      </c>
      <c r="J31" s="74">
        <f t="shared" si="8"/>
        <v>16</v>
      </c>
      <c r="K31" s="74">
        <f t="shared" si="7"/>
        <v>5184</v>
      </c>
      <c r="L31" s="74"/>
      <c r="M31" s="74"/>
      <c r="N31" s="74"/>
      <c r="O31" s="86"/>
      <c r="P31" s="86"/>
    </row>
    <row r="32" spans="5:16" ht="15.95" customHeight="1">
      <c r="G32" s="110" t="str">
        <f>CONCATENATE(LEFT(G26,2),"级高阶武器保护符文")</f>
        <v>60级高阶武器保护符文</v>
      </c>
      <c r="H32" s="206"/>
      <c r="I32" s="74">
        <f>I24*$D$7</f>
        <v>486</v>
      </c>
      <c r="J32" s="74">
        <f t="shared" si="8"/>
        <v>34</v>
      </c>
      <c r="K32" s="74">
        <f t="shared" si="7"/>
        <v>16524</v>
      </c>
      <c r="L32" s="74">
        <f>SUM(K27:K32)</f>
        <v>93474</v>
      </c>
      <c r="M32" s="74">
        <f>M24*生活技能!G21/生活技能!G20</f>
        <v>1991.3051507282041</v>
      </c>
      <c r="N32" s="74">
        <f>L32+M32</f>
        <v>95465.305150728207</v>
      </c>
      <c r="O32" s="86">
        <f>O24+N32</f>
        <v>144763.69715761539</v>
      </c>
      <c r="P32" s="86">
        <f>升级经验!P70</f>
        <v>30.095833333333328</v>
      </c>
    </row>
    <row r="33" spans="7:16" ht="15.95" customHeight="1">
      <c r="G33" s="227"/>
      <c r="H33" s="395"/>
      <c r="I33" s="396"/>
      <c r="J33" s="396"/>
      <c r="K33" s="396"/>
      <c r="L33" s="396"/>
      <c r="M33" s="396"/>
      <c r="N33" s="396"/>
      <c r="O33" s="396"/>
      <c r="P33" s="397"/>
    </row>
    <row r="34" spans="7:16" ht="15.95" customHeight="1">
      <c r="G34" s="110" t="s">
        <v>759</v>
      </c>
      <c r="H34" s="206"/>
      <c r="I34" s="74" t="str">
        <f>I26</f>
        <v>价格</v>
      </c>
      <c r="J34" s="74" t="str">
        <f t="shared" ref="J34:M34" si="9">J26</f>
        <v>使用数</v>
      </c>
      <c r="K34" s="74" t="str">
        <f t="shared" si="9"/>
        <v>单项总价</v>
      </c>
      <c r="L34" s="74" t="str">
        <f t="shared" si="9"/>
        <v>总价</v>
      </c>
      <c r="M34" s="74" t="str">
        <f t="shared" si="9"/>
        <v>宝石基数</v>
      </c>
      <c r="N34" s="74" t="s">
        <v>761</v>
      </c>
      <c r="O34" s="86" t="str">
        <f>O26</f>
        <v>到本阶段总计</v>
      </c>
      <c r="P34" s="86" t="str">
        <f>P26</f>
        <v>时间(天)</v>
      </c>
    </row>
    <row r="35" spans="7:16" ht="15.95" customHeight="1">
      <c r="G35" s="110" t="str">
        <f>G27</f>
        <v>强化水晶</v>
      </c>
      <c r="H35" s="206"/>
      <c r="I35" s="74">
        <f>I27*强化成功率!Z6/强化成功率!Z5</f>
        <v>12</v>
      </c>
      <c r="J35" s="74">
        <f>J27</f>
        <v>450</v>
      </c>
      <c r="K35" s="74">
        <f t="shared" ref="K35:K40" si="10">I35*J35</f>
        <v>5400</v>
      </c>
      <c r="L35" s="74"/>
      <c r="M35" s="74"/>
      <c r="N35" s="74"/>
      <c r="O35" s="86"/>
      <c r="P35" s="86"/>
    </row>
    <row r="36" spans="7:16" ht="15.95" customHeight="1">
      <c r="G36" s="110" t="str">
        <f>CONCATENATE(LEFT(G34,2),"级加强符")</f>
        <v>70级加强符</v>
      </c>
      <c r="H36" s="206"/>
      <c r="I36" s="74">
        <f>I28*$D$7</f>
        <v>162</v>
      </c>
      <c r="J36" s="74">
        <f t="shared" ref="J36:J40" si="11">J28</f>
        <v>450</v>
      </c>
      <c r="K36" s="74">
        <f t="shared" si="10"/>
        <v>72900</v>
      </c>
      <c r="L36" s="74"/>
      <c r="M36" s="74"/>
      <c r="N36" s="74"/>
      <c r="O36" s="86"/>
      <c r="P36" s="86"/>
    </row>
    <row r="37" spans="7:16" ht="15.95" customHeight="1">
      <c r="G37" s="110" t="str">
        <f>CONCATENATE(LEFT(G34,2),"级初阶防具保护符文")</f>
        <v>70级初阶防具保护符文</v>
      </c>
      <c r="H37" s="206"/>
      <c r="I37" s="74">
        <f>I29*$D$7</f>
        <v>243</v>
      </c>
      <c r="J37" s="74">
        <f t="shared" si="11"/>
        <v>128</v>
      </c>
      <c r="K37" s="74">
        <f t="shared" si="10"/>
        <v>31104</v>
      </c>
      <c r="L37" s="74"/>
      <c r="M37" s="74"/>
      <c r="N37" s="74"/>
      <c r="O37" s="86"/>
      <c r="P37" s="86"/>
    </row>
    <row r="38" spans="7:16" ht="15.95" customHeight="1">
      <c r="G38" s="110" t="str">
        <f>CONCATENATE(LEFT(G34,2),"级高阶防具保护符文")</f>
        <v>70级高阶防具保护符文</v>
      </c>
      <c r="H38" s="206"/>
      <c r="I38" s="74">
        <f>I30*$D$7</f>
        <v>364.5</v>
      </c>
      <c r="J38" s="74">
        <f t="shared" si="11"/>
        <v>272</v>
      </c>
      <c r="K38" s="74">
        <f t="shared" si="10"/>
        <v>99144</v>
      </c>
      <c r="L38" s="74"/>
      <c r="M38" s="74"/>
      <c r="N38" s="74"/>
      <c r="O38" s="86"/>
      <c r="P38" s="86"/>
    </row>
    <row r="39" spans="7:16" ht="15.95" customHeight="1">
      <c r="G39" s="110" t="str">
        <f>CONCATENATE(LEFT(G34,2),"级初阶武器保护符文")</f>
        <v>70级初阶武器保护符文</v>
      </c>
      <c r="H39" s="206"/>
      <c r="I39" s="74">
        <f>I31*$D$7</f>
        <v>972</v>
      </c>
      <c r="J39" s="74">
        <f t="shared" si="11"/>
        <v>16</v>
      </c>
      <c r="K39" s="74">
        <f t="shared" si="10"/>
        <v>15552</v>
      </c>
      <c r="L39" s="74"/>
      <c r="M39" s="74"/>
      <c r="N39" s="74"/>
      <c r="O39" s="86"/>
      <c r="P39" s="86"/>
    </row>
    <row r="40" spans="7:16" ht="15.95" customHeight="1">
      <c r="G40" s="110" t="str">
        <f>CONCATENATE(LEFT(G34,2),"级高阶武器保护符文")</f>
        <v>70级高阶武器保护符文</v>
      </c>
      <c r="H40" s="206"/>
      <c r="I40" s="74">
        <f>I32*$D$7</f>
        <v>1458</v>
      </c>
      <c r="J40" s="74">
        <f t="shared" si="11"/>
        <v>34</v>
      </c>
      <c r="K40" s="74">
        <f t="shared" si="10"/>
        <v>49572</v>
      </c>
      <c r="L40" s="74">
        <f>SUM(K35:K40)</f>
        <v>273672</v>
      </c>
      <c r="M40" s="74">
        <f>M32*生活技能!G22/生活技能!G21</f>
        <v>3982.6103014564083</v>
      </c>
      <c r="N40" s="74">
        <f>L40+M40</f>
        <v>277654.61030145641</v>
      </c>
      <c r="O40" s="86">
        <f>O32+N40</f>
        <v>422418.3074590718</v>
      </c>
      <c r="P40" s="86">
        <f>升级经验!P85</f>
        <v>59.220833333333339</v>
      </c>
    </row>
    <row r="41" spans="7:16" ht="15.95" customHeight="1">
      <c r="G41" s="227"/>
      <c r="H41" s="395"/>
      <c r="I41" s="396"/>
      <c r="J41" s="396"/>
      <c r="K41" s="396"/>
      <c r="L41" s="396"/>
      <c r="M41" s="396"/>
      <c r="N41" s="396"/>
      <c r="O41" s="396"/>
      <c r="P41" s="397"/>
    </row>
    <row r="42" spans="7:16" ht="15.95" customHeight="1">
      <c r="G42" s="110" t="s">
        <v>760</v>
      </c>
      <c r="H42" s="206"/>
      <c r="I42" s="74" t="str">
        <f>I34</f>
        <v>价格</v>
      </c>
      <c r="J42" s="74" t="str">
        <f t="shared" ref="J42:M42" si="12">J34</f>
        <v>使用数</v>
      </c>
      <c r="K42" s="74" t="str">
        <f t="shared" si="12"/>
        <v>单项总价</v>
      </c>
      <c r="L42" s="74" t="str">
        <f t="shared" si="12"/>
        <v>总价</v>
      </c>
      <c r="M42" s="74" t="str">
        <f t="shared" si="12"/>
        <v>宝石基数</v>
      </c>
      <c r="N42" s="74" t="s">
        <v>761</v>
      </c>
      <c r="O42" s="86" t="str">
        <f>O34</f>
        <v>到本阶段总计</v>
      </c>
      <c r="P42" s="86" t="str">
        <f>P34</f>
        <v>时间(天)</v>
      </c>
    </row>
    <row r="43" spans="7:16" ht="15.95" customHeight="1">
      <c r="G43" s="110" t="str">
        <f>G35</f>
        <v>强化水晶</v>
      </c>
      <c r="H43" s="206"/>
      <c r="I43" s="74">
        <f>I35*强化成功率!Z7/强化成功率!Z6</f>
        <v>15</v>
      </c>
      <c r="J43" s="74">
        <f>J35</f>
        <v>450</v>
      </c>
      <c r="K43" s="74">
        <f t="shared" ref="K43:K48" si="13">I43*J43</f>
        <v>6750</v>
      </c>
      <c r="L43" s="74"/>
      <c r="M43" s="74"/>
      <c r="N43" s="74"/>
      <c r="O43" s="86"/>
      <c r="P43" s="86"/>
    </row>
    <row r="44" spans="7:16" ht="15.95" customHeight="1">
      <c r="G44" s="110" t="str">
        <f>CONCATENATE(LEFT(G42,2),"级加强符")</f>
        <v>80级加强符</v>
      </c>
      <c r="H44" s="206"/>
      <c r="I44" s="74">
        <f>I36*$D$7</f>
        <v>486</v>
      </c>
      <c r="J44" s="74">
        <f t="shared" ref="J44:J48" si="14">J36</f>
        <v>450</v>
      </c>
      <c r="K44" s="74">
        <f t="shared" si="13"/>
        <v>218700</v>
      </c>
      <c r="L44" s="74"/>
      <c r="M44" s="74"/>
      <c r="N44" s="74"/>
      <c r="O44" s="86"/>
      <c r="P44" s="86"/>
    </row>
    <row r="45" spans="7:16" ht="15.95" customHeight="1">
      <c r="G45" s="110" t="str">
        <f>CONCATENATE(LEFT(G42,2),"级初阶防具保护符文")</f>
        <v>80级初阶防具保护符文</v>
      </c>
      <c r="H45" s="206"/>
      <c r="I45" s="74">
        <f>I37*$D$7</f>
        <v>729</v>
      </c>
      <c r="J45" s="74">
        <f t="shared" si="14"/>
        <v>128</v>
      </c>
      <c r="K45" s="74">
        <f t="shared" si="13"/>
        <v>93312</v>
      </c>
      <c r="L45" s="74"/>
      <c r="M45" s="74"/>
      <c r="N45" s="74"/>
      <c r="O45" s="86"/>
      <c r="P45" s="86"/>
    </row>
    <row r="46" spans="7:16" ht="15.95" customHeight="1">
      <c r="G46" s="110" t="str">
        <f>CONCATENATE(LEFT(G42,2),"级高阶防具保护符文")</f>
        <v>80级高阶防具保护符文</v>
      </c>
      <c r="H46" s="206"/>
      <c r="I46" s="74">
        <f>I38*$D$7</f>
        <v>1093.5</v>
      </c>
      <c r="J46" s="74">
        <f t="shared" si="14"/>
        <v>272</v>
      </c>
      <c r="K46" s="74">
        <f t="shared" si="13"/>
        <v>297432</v>
      </c>
      <c r="L46" s="74"/>
      <c r="M46" s="74"/>
      <c r="N46" s="74"/>
      <c r="O46" s="86"/>
      <c r="P46" s="86"/>
    </row>
    <row r="47" spans="7:16" ht="15.95" customHeight="1">
      <c r="G47" s="110" t="str">
        <f>CONCATENATE(LEFT(G42,2),"级初阶武器保护符文")</f>
        <v>80级初阶武器保护符文</v>
      </c>
      <c r="H47" s="206"/>
      <c r="I47" s="74">
        <f>I39*$D$7</f>
        <v>2916</v>
      </c>
      <c r="J47" s="74">
        <f t="shared" si="14"/>
        <v>16</v>
      </c>
      <c r="K47" s="74">
        <f t="shared" si="13"/>
        <v>46656</v>
      </c>
      <c r="L47" s="74"/>
      <c r="M47" s="74"/>
      <c r="N47" s="74"/>
      <c r="O47" s="86"/>
      <c r="P47" s="86"/>
    </row>
    <row r="48" spans="7:16" ht="15.95" customHeight="1">
      <c r="G48" s="110" t="str">
        <f>CONCATENATE(LEFT(G42,2),"级高阶武器保护符文")</f>
        <v>80级高阶武器保护符文</v>
      </c>
      <c r="H48" s="206"/>
      <c r="I48" s="74">
        <f>I40*$D$7</f>
        <v>4374</v>
      </c>
      <c r="J48" s="74">
        <f t="shared" si="14"/>
        <v>34</v>
      </c>
      <c r="K48" s="74">
        <f t="shared" si="13"/>
        <v>148716</v>
      </c>
      <c r="L48" s="74">
        <f>SUM(K43:K48)</f>
        <v>811566</v>
      </c>
      <c r="M48" s="74">
        <f>M40*生活技能!G23/生活技能!G22</f>
        <v>7965.2206029128165</v>
      </c>
      <c r="N48" s="74">
        <f>L48+M48</f>
        <v>819531.22060291283</v>
      </c>
      <c r="O48" s="86">
        <f>O40+N48</f>
        <v>1241949.5280619846</v>
      </c>
      <c r="P48" s="86">
        <f>升级经验!P95</f>
        <v>89.55416666666666</v>
      </c>
    </row>
    <row r="50" spans="1:23" ht="15.95" customHeight="1">
      <c r="A50" s="302" t="s">
        <v>765</v>
      </c>
      <c r="B50" s="302"/>
      <c r="C50" s="302"/>
      <c r="D50" s="302"/>
      <c r="E50" s="302"/>
      <c r="F50" s="302"/>
      <c r="G50" s="302"/>
      <c r="H50" s="398"/>
      <c r="I50" s="399"/>
      <c r="J50" s="399"/>
      <c r="K50" s="399"/>
      <c r="L50" s="399"/>
      <c r="M50" s="399"/>
      <c r="N50" s="399"/>
      <c r="O50" s="400"/>
      <c r="P50" s="302"/>
      <c r="Q50" s="302"/>
      <c r="R50" s="302"/>
      <c r="S50" s="302"/>
      <c r="T50" s="302"/>
      <c r="U50" s="302"/>
      <c r="V50" s="302"/>
      <c r="W50" s="302"/>
    </row>
    <row r="51" spans="1:23" ht="15.95" customHeight="1">
      <c r="A51" s="110" t="s">
        <v>766</v>
      </c>
      <c r="B51" s="110"/>
      <c r="C51" s="43" t="s">
        <v>767</v>
      </c>
      <c r="D51" s="43" t="s">
        <v>768</v>
      </c>
      <c r="G51" s="80" t="s">
        <v>1075</v>
      </c>
      <c r="H51" s="125" t="s">
        <v>1076</v>
      </c>
      <c r="I51" s="74" t="s">
        <v>1077</v>
      </c>
    </row>
    <row r="52" spans="1:23" ht="15.95" customHeight="1">
      <c r="A52" s="110" t="str">
        <f>数据结构!C48</f>
        <v>人物经验获得系数</v>
      </c>
      <c r="B52" s="110"/>
      <c r="C52" s="122">
        <f>E52/100</f>
        <v>0.9</v>
      </c>
      <c r="D52" s="80"/>
      <c r="E52" s="246">
        <v>90</v>
      </c>
      <c r="F52" s="246"/>
      <c r="G52" s="80">
        <v>15</v>
      </c>
      <c r="H52" s="125">
        <f>P8</f>
        <v>0</v>
      </c>
      <c r="I52" s="74">
        <f>H52*(C$90+C$91)</f>
        <v>0</v>
      </c>
    </row>
    <row r="53" spans="1:23" ht="15.95" customHeight="1">
      <c r="A53" s="110" t="str">
        <f>数据结构!C49</f>
        <v>人物金钱获得系数</v>
      </c>
      <c r="B53" s="110"/>
      <c r="C53" s="122">
        <f>E53/100</f>
        <v>0.9</v>
      </c>
      <c r="D53" s="80"/>
      <c r="E53" s="246">
        <v>90</v>
      </c>
      <c r="F53" s="246"/>
      <c r="G53" s="80">
        <v>30</v>
      </c>
      <c r="H53" s="125">
        <f>P16</f>
        <v>2.4291666666666667</v>
      </c>
      <c r="I53" s="74">
        <f t="shared" ref="I53:I57" si="15">H53*(C$90+C$91)</f>
        <v>24.291666666666668</v>
      </c>
    </row>
    <row r="54" spans="1:23" ht="15.95" customHeight="1">
      <c r="A54" s="110" t="s">
        <v>1073</v>
      </c>
      <c r="B54" s="110"/>
      <c r="C54" s="454">
        <f>1-C52</f>
        <v>9.9999999999999978E-2</v>
      </c>
      <c r="G54" s="80">
        <v>45</v>
      </c>
      <c r="H54" s="125">
        <f>P24</f>
        <v>14.929166666666665</v>
      </c>
      <c r="I54" s="74">
        <f t="shared" si="15"/>
        <v>149.29166666666666</v>
      </c>
    </row>
    <row r="55" spans="1:23" ht="15.95" customHeight="1">
      <c r="A55" s="110" t="s">
        <v>1074</v>
      </c>
      <c r="B55" s="110"/>
      <c r="C55" s="454">
        <f>1-C53</f>
        <v>9.9999999999999978E-2</v>
      </c>
      <c r="G55" s="80">
        <v>60</v>
      </c>
      <c r="H55" s="125">
        <f>P32</f>
        <v>30.095833333333328</v>
      </c>
      <c r="I55" s="74">
        <f t="shared" si="15"/>
        <v>300.95833333333326</v>
      </c>
    </row>
    <row r="56" spans="1:23" ht="15.95" customHeight="1">
      <c r="G56" s="80">
        <v>70</v>
      </c>
      <c r="H56" s="125">
        <f>P40</f>
        <v>59.220833333333339</v>
      </c>
      <c r="I56" s="74">
        <f t="shared" si="15"/>
        <v>592.20833333333337</v>
      </c>
    </row>
    <row r="57" spans="1:23" ht="15.95" customHeight="1">
      <c r="A57" s="110" t="s">
        <v>1072</v>
      </c>
      <c r="B57" s="110"/>
      <c r="C57" s="110"/>
      <c r="G57" s="80">
        <v>80</v>
      </c>
      <c r="H57" s="125">
        <f>P48</f>
        <v>89.55416666666666</v>
      </c>
      <c r="I57" s="74">
        <f t="shared" si="15"/>
        <v>895.54166666666663</v>
      </c>
    </row>
    <row r="58" spans="1:23" ht="15.95" customHeight="1">
      <c r="A58" s="110" t="s">
        <v>769</v>
      </c>
      <c r="B58" s="110"/>
      <c r="C58" s="43" t="s">
        <v>770</v>
      </c>
    </row>
    <row r="59" spans="1:23" ht="15.95" customHeight="1">
      <c r="A59" s="110" t="str">
        <f>G3</f>
        <v>强化水晶</v>
      </c>
      <c r="B59" s="110"/>
      <c r="C59" s="74">
        <f>I3</f>
        <v>1</v>
      </c>
    </row>
    <row r="60" spans="1:23" ht="15.95" customHeight="1">
      <c r="A60" s="110" t="str">
        <f>G4</f>
        <v>15级加强符</v>
      </c>
      <c r="B60" s="110"/>
      <c r="C60" s="74">
        <f>I4</f>
        <v>2</v>
      </c>
    </row>
    <row r="61" spans="1:23" ht="15.95" customHeight="1">
      <c r="A61" s="110" t="str">
        <f>G12</f>
        <v>30级加强符</v>
      </c>
      <c r="B61" s="110"/>
      <c r="C61" s="74">
        <f>I12</f>
        <v>6</v>
      </c>
    </row>
    <row r="62" spans="1:23" ht="15.95" customHeight="1">
      <c r="A62" s="110" t="str">
        <f>G20</f>
        <v>45级加强符</v>
      </c>
      <c r="B62" s="110"/>
      <c r="C62" s="74">
        <f>I20</f>
        <v>18</v>
      </c>
    </row>
    <row r="63" spans="1:23" ht="15.95" customHeight="1">
      <c r="A63" s="110" t="str">
        <f>G28</f>
        <v>60级加强符</v>
      </c>
      <c r="B63" s="110"/>
      <c r="C63" s="74">
        <f>I28</f>
        <v>54</v>
      </c>
    </row>
    <row r="64" spans="1:23" ht="15.95" customHeight="1">
      <c r="A64" s="110" t="str">
        <f>G36</f>
        <v>70级加强符</v>
      </c>
      <c r="B64" s="110"/>
      <c r="C64" s="74">
        <f>I36</f>
        <v>162</v>
      </c>
    </row>
    <row r="65" spans="1:3" ht="15.95" customHeight="1">
      <c r="A65" s="110" t="str">
        <f>G44</f>
        <v>80级加强符</v>
      </c>
      <c r="B65" s="110"/>
      <c r="C65" s="74">
        <f>I44</f>
        <v>486</v>
      </c>
    </row>
    <row r="66" spans="1:3" ht="15.95" customHeight="1">
      <c r="A66" s="110" t="str">
        <f>G5</f>
        <v>15级初阶防具保护符文</v>
      </c>
      <c r="B66" s="110"/>
      <c r="C66" s="74">
        <f>I5</f>
        <v>3</v>
      </c>
    </row>
    <row r="67" spans="1:3" ht="15.95" customHeight="1">
      <c r="A67" s="110" t="str">
        <f>G6</f>
        <v>15级高阶防具保护符文</v>
      </c>
      <c r="B67" s="110"/>
      <c r="C67" s="74">
        <f>I6</f>
        <v>4.5</v>
      </c>
    </row>
    <row r="68" spans="1:3" ht="15.95" customHeight="1">
      <c r="A68" s="110" t="str">
        <f>G7</f>
        <v>15级初阶武器保护符文</v>
      </c>
      <c r="B68" s="110"/>
      <c r="C68" s="74">
        <f>I7</f>
        <v>12</v>
      </c>
    </row>
    <row r="69" spans="1:3" ht="15.95" customHeight="1">
      <c r="A69" s="110" t="str">
        <f>G8</f>
        <v>15级高阶武器保护符文</v>
      </c>
      <c r="B69" s="110"/>
      <c r="C69" s="74">
        <f>I8</f>
        <v>18</v>
      </c>
    </row>
    <row r="70" spans="1:3" ht="15.95" customHeight="1">
      <c r="A70" s="110" t="str">
        <f>G13</f>
        <v>30级初阶防具保护符文</v>
      </c>
      <c r="B70" s="110"/>
      <c r="C70" s="74">
        <f>I13</f>
        <v>9</v>
      </c>
    </row>
    <row r="71" spans="1:3" ht="15.95" customHeight="1">
      <c r="A71" s="110" t="str">
        <f>G14</f>
        <v>30级高阶防具保护符文</v>
      </c>
      <c r="B71" s="110"/>
      <c r="C71" s="74">
        <f>I14</f>
        <v>13.5</v>
      </c>
    </row>
    <row r="72" spans="1:3" ht="15.95" customHeight="1">
      <c r="A72" s="110" t="str">
        <f>G15</f>
        <v>30级初阶武器保护符文</v>
      </c>
      <c r="B72" s="110"/>
      <c r="C72" s="74">
        <f>I15</f>
        <v>36</v>
      </c>
    </row>
    <row r="73" spans="1:3" ht="15.95" customHeight="1">
      <c r="A73" s="110" t="str">
        <f>G16</f>
        <v>30级高阶武器保护符文</v>
      </c>
      <c r="B73" s="110"/>
      <c r="C73" s="74">
        <f>I16</f>
        <v>54</v>
      </c>
    </row>
    <row r="74" spans="1:3" ht="15.95" customHeight="1">
      <c r="A74" s="110" t="str">
        <f>G21</f>
        <v>45级初阶防具保护符文</v>
      </c>
      <c r="B74" s="110"/>
      <c r="C74" s="74">
        <f>I21</f>
        <v>27</v>
      </c>
    </row>
    <row r="75" spans="1:3" ht="15.95" customHeight="1">
      <c r="A75" s="110" t="str">
        <f>G22</f>
        <v>45级高阶防具保护符文</v>
      </c>
      <c r="B75" s="110"/>
      <c r="C75" s="74">
        <f>I22</f>
        <v>40.5</v>
      </c>
    </row>
    <row r="76" spans="1:3" ht="15.95" customHeight="1">
      <c r="A76" s="110" t="str">
        <f>G23</f>
        <v>45级初阶武器保护符文</v>
      </c>
      <c r="B76" s="110"/>
      <c r="C76" s="74">
        <f>I23</f>
        <v>108</v>
      </c>
    </row>
    <row r="77" spans="1:3" ht="15.95" customHeight="1">
      <c r="A77" s="110" t="str">
        <f>G24</f>
        <v>45级高阶武器保护符文</v>
      </c>
      <c r="B77" s="110"/>
      <c r="C77" s="74">
        <f>I24</f>
        <v>162</v>
      </c>
    </row>
    <row r="78" spans="1:3" ht="15.95" customHeight="1">
      <c r="A78" s="110" t="str">
        <f>G29</f>
        <v>60级初阶防具保护符文</v>
      </c>
      <c r="B78" s="110"/>
      <c r="C78" s="74">
        <f>I29</f>
        <v>81</v>
      </c>
    </row>
    <row r="79" spans="1:3" ht="15.95" customHeight="1">
      <c r="A79" s="110" t="str">
        <f>G30</f>
        <v>60级高阶防具保护符文</v>
      </c>
      <c r="B79" s="110"/>
      <c r="C79" s="74">
        <f>I30</f>
        <v>121.5</v>
      </c>
    </row>
    <row r="80" spans="1:3" ht="15.95" customHeight="1">
      <c r="A80" s="110" t="str">
        <f>G31</f>
        <v>60级初阶武器保护符文</v>
      </c>
      <c r="B80" s="110"/>
      <c r="C80" s="74">
        <f>I31</f>
        <v>324</v>
      </c>
    </row>
    <row r="81" spans="1:3" ht="15.95" customHeight="1">
      <c r="A81" s="110" t="str">
        <f>G32</f>
        <v>60级高阶武器保护符文</v>
      </c>
      <c r="B81" s="110"/>
      <c r="C81" s="74">
        <f>I32</f>
        <v>486</v>
      </c>
    </row>
    <row r="82" spans="1:3" ht="15.95" customHeight="1">
      <c r="A82" s="206" t="str">
        <f>G37</f>
        <v>70级初阶防具保护符文</v>
      </c>
      <c r="B82" s="110"/>
      <c r="C82" s="74">
        <f>I37</f>
        <v>243</v>
      </c>
    </row>
    <row r="83" spans="1:3" ht="15.95" customHeight="1">
      <c r="A83" s="206" t="str">
        <f>G38</f>
        <v>70级高阶防具保护符文</v>
      </c>
      <c r="B83" s="110"/>
      <c r="C83" s="74">
        <f>I38</f>
        <v>364.5</v>
      </c>
    </row>
    <row r="84" spans="1:3" ht="15.95" customHeight="1">
      <c r="A84" s="206" t="str">
        <f>G39</f>
        <v>70级初阶武器保护符文</v>
      </c>
      <c r="B84" s="110"/>
      <c r="C84" s="74">
        <f>I39</f>
        <v>972</v>
      </c>
    </row>
    <row r="85" spans="1:3" ht="15.95" customHeight="1">
      <c r="A85" s="206" t="str">
        <f>G40</f>
        <v>70级高阶武器保护符文</v>
      </c>
      <c r="B85" s="110"/>
      <c r="C85" s="74">
        <f>I40</f>
        <v>1458</v>
      </c>
    </row>
    <row r="86" spans="1:3" ht="15.95" customHeight="1">
      <c r="A86" s="206" t="str">
        <f>G45</f>
        <v>80级初阶防具保护符文</v>
      </c>
      <c r="B86" s="110"/>
      <c r="C86" s="74">
        <f>I45</f>
        <v>729</v>
      </c>
    </row>
    <row r="87" spans="1:3" ht="15.95" customHeight="1">
      <c r="A87" s="206" t="str">
        <f>G46</f>
        <v>80级高阶防具保护符文</v>
      </c>
      <c r="B87" s="110"/>
      <c r="C87" s="74">
        <f>I46</f>
        <v>1093.5</v>
      </c>
    </row>
    <row r="88" spans="1:3" ht="15.95" customHeight="1">
      <c r="A88" s="206" t="str">
        <f>G47</f>
        <v>80级初阶武器保护符文</v>
      </c>
      <c r="B88" s="110"/>
      <c r="C88" s="74">
        <f>I47</f>
        <v>2916</v>
      </c>
    </row>
    <row r="89" spans="1:3" ht="15.95" customHeight="1">
      <c r="A89" s="206" t="str">
        <f>G48</f>
        <v>80级高阶武器保护符文</v>
      </c>
      <c r="B89" s="110"/>
      <c r="C89" s="74">
        <f>I48</f>
        <v>4374</v>
      </c>
    </row>
    <row r="90" spans="1:3" ht="15.95" customHeight="1">
      <c r="A90" s="206" t="s">
        <v>1070</v>
      </c>
      <c r="B90" s="110"/>
      <c r="C90" s="78">
        <v>5</v>
      </c>
    </row>
    <row r="91" spans="1:3" ht="15.95" customHeight="1">
      <c r="A91" s="206" t="s">
        <v>1071</v>
      </c>
      <c r="B91" s="110"/>
      <c r="C91" s="78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41"/>
  <sheetViews>
    <sheetView workbookViewId="0">
      <selection activeCell="L110" sqref="L110"/>
    </sheetView>
  </sheetViews>
  <sheetFormatPr defaultColWidth="11.625" defaultRowHeight="15.95" customHeight="1"/>
  <cols>
    <col min="1" max="1" width="12" style="7" customWidth="1"/>
    <col min="2" max="22" width="10.625" style="7" customWidth="1"/>
    <col min="23" max="16384" width="11.625" style="7"/>
  </cols>
  <sheetData>
    <row r="1" spans="1:23" ht="15.95" customHeight="1">
      <c r="A1" s="43" t="s">
        <v>187</v>
      </c>
      <c r="B1" s="43" t="s">
        <v>596</v>
      </c>
      <c r="C1" s="6" t="s">
        <v>597</v>
      </c>
      <c r="D1" s="6" t="s">
        <v>128</v>
      </c>
      <c r="E1" s="6" t="s">
        <v>129</v>
      </c>
      <c r="F1" s="6" t="s">
        <v>130</v>
      </c>
      <c r="G1" s="6" t="s">
        <v>131</v>
      </c>
      <c r="H1" s="6" t="s">
        <v>132</v>
      </c>
      <c r="I1" s="6" t="s">
        <v>1</v>
      </c>
      <c r="J1" s="6" t="s">
        <v>133</v>
      </c>
      <c r="K1" s="6" t="s">
        <v>3</v>
      </c>
      <c r="L1" s="6" t="s">
        <v>134</v>
      </c>
    </row>
    <row r="2" spans="1:23" ht="15.95" customHeight="1">
      <c r="A2" s="6" t="s">
        <v>5</v>
      </c>
      <c r="B2" s="6" t="s">
        <v>135</v>
      </c>
      <c r="C2" s="6" t="s">
        <v>136</v>
      </c>
      <c r="D2" s="6" t="s">
        <v>135</v>
      </c>
      <c r="E2" s="6" t="s">
        <v>137</v>
      </c>
      <c r="F2" s="6"/>
      <c r="G2" s="6" t="s">
        <v>138</v>
      </c>
      <c r="H2" s="6" t="s">
        <v>138</v>
      </c>
      <c r="I2" s="6" t="s">
        <v>135</v>
      </c>
      <c r="J2" s="6" t="s">
        <v>138</v>
      </c>
      <c r="K2" s="6" t="s">
        <v>4</v>
      </c>
      <c r="L2" s="6" t="s">
        <v>139</v>
      </c>
    </row>
    <row r="3" spans="1:23" ht="15.95" customHeight="1">
      <c r="A3" s="6" t="s">
        <v>123</v>
      </c>
      <c r="B3" s="6" t="s">
        <v>136</v>
      </c>
      <c r="C3" s="6" t="s">
        <v>137</v>
      </c>
      <c r="D3" s="6" t="s">
        <v>136</v>
      </c>
      <c r="E3" s="6" t="s">
        <v>135</v>
      </c>
      <c r="F3" s="6"/>
      <c r="G3" s="6" t="s">
        <v>135</v>
      </c>
      <c r="H3" s="6" t="s">
        <v>137</v>
      </c>
      <c r="I3" s="6" t="s">
        <v>140</v>
      </c>
      <c r="J3" s="6" t="s">
        <v>135</v>
      </c>
      <c r="K3" s="6" t="s">
        <v>141</v>
      </c>
      <c r="L3" s="6" t="s">
        <v>0</v>
      </c>
    </row>
    <row r="4" spans="1:23" ht="15.95" customHeight="1">
      <c r="A4" s="6" t="s">
        <v>124</v>
      </c>
      <c r="B4" s="6" t="s">
        <v>138</v>
      </c>
      <c r="C4" s="6" t="s">
        <v>135</v>
      </c>
      <c r="D4" s="6" t="s">
        <v>138</v>
      </c>
      <c r="E4" s="6" t="s">
        <v>137</v>
      </c>
      <c r="F4" s="6" t="s">
        <v>135</v>
      </c>
      <c r="G4" s="6" t="s">
        <v>136</v>
      </c>
      <c r="H4" s="6" t="s">
        <v>136</v>
      </c>
      <c r="I4" s="6" t="s">
        <v>135</v>
      </c>
      <c r="J4" s="6" t="s">
        <v>136</v>
      </c>
      <c r="K4" s="6" t="s">
        <v>141</v>
      </c>
      <c r="L4" s="6" t="s">
        <v>0</v>
      </c>
    </row>
    <row r="5" spans="1:23" ht="15.95" customHeight="1">
      <c r="A5" s="8" t="s">
        <v>6</v>
      </c>
      <c r="B5" s="8" t="s">
        <v>137</v>
      </c>
      <c r="C5" s="8" t="s">
        <v>138</v>
      </c>
      <c r="D5" s="8" t="s">
        <v>140</v>
      </c>
      <c r="E5" s="8" t="s">
        <v>138</v>
      </c>
      <c r="F5" s="8"/>
      <c r="G5" s="8" t="s">
        <v>137</v>
      </c>
      <c r="H5" s="8" t="s">
        <v>140</v>
      </c>
      <c r="I5" s="8" t="s">
        <v>138</v>
      </c>
      <c r="J5" s="8" t="s">
        <v>140</v>
      </c>
      <c r="K5" s="8" t="s">
        <v>4</v>
      </c>
      <c r="L5" s="8" t="s">
        <v>139</v>
      </c>
    </row>
    <row r="6" spans="1:23" ht="15.95" customHeight="1">
      <c r="A6" s="6" t="s">
        <v>126</v>
      </c>
      <c r="B6" s="6" t="s">
        <v>140</v>
      </c>
      <c r="C6" s="6" t="s">
        <v>140</v>
      </c>
      <c r="D6" s="6" t="s">
        <v>138</v>
      </c>
      <c r="E6" s="6" t="s">
        <v>137</v>
      </c>
      <c r="F6" s="6"/>
      <c r="G6" s="6" t="s">
        <v>140</v>
      </c>
      <c r="H6" s="6" t="s">
        <v>140</v>
      </c>
      <c r="I6" s="6" t="s">
        <v>138</v>
      </c>
      <c r="J6" s="6" t="s">
        <v>140</v>
      </c>
      <c r="K6" s="6" t="s">
        <v>141</v>
      </c>
      <c r="L6" s="6" t="s">
        <v>139</v>
      </c>
    </row>
    <row r="7" spans="1:23" ht="15.95" customHeight="1">
      <c r="A7" s="237" t="s">
        <v>2</v>
      </c>
      <c r="B7" s="237"/>
      <c r="C7" s="424"/>
      <c r="D7" s="424"/>
      <c r="E7" s="1"/>
      <c r="F7" s="1"/>
      <c r="G7" s="1"/>
      <c r="H7" s="1"/>
      <c r="I7" s="1"/>
      <c r="J7" s="1"/>
      <c r="K7" s="1"/>
      <c r="L7" s="1"/>
    </row>
    <row r="9" spans="1:23" s="10" customFormat="1" ht="30.75" customHeight="1">
      <c r="A9" s="9" t="s">
        <v>784</v>
      </c>
      <c r="B9" s="9" t="s">
        <v>595</v>
      </c>
      <c r="C9" s="9" t="s">
        <v>773</v>
      </c>
      <c r="D9" s="9" t="s">
        <v>682</v>
      </c>
      <c r="E9" s="9" t="str">
        <f>C9</f>
        <v>调节按钮</v>
      </c>
      <c r="F9" s="9" t="s">
        <v>178</v>
      </c>
      <c r="G9" s="9" t="str">
        <f>E9</f>
        <v>调节按钮</v>
      </c>
      <c r="H9" s="9" t="s">
        <v>179</v>
      </c>
      <c r="I9" s="9" t="str">
        <f>G9</f>
        <v>调节按钮</v>
      </c>
      <c r="J9" s="9" t="s">
        <v>177</v>
      </c>
      <c r="K9" s="9" t="str">
        <f>I9</f>
        <v>调节按钮</v>
      </c>
      <c r="L9" s="9" t="s">
        <v>121</v>
      </c>
      <c r="M9" s="9" t="s">
        <v>122</v>
      </c>
      <c r="N9"/>
      <c r="O9" s="401"/>
      <c r="P9" s="402"/>
      <c r="Q9" s="402"/>
      <c r="R9" s="402"/>
      <c r="S9" s="402"/>
      <c r="T9" s="402"/>
      <c r="U9" s="402"/>
      <c r="V9" s="402"/>
      <c r="W9" s="402"/>
    </row>
    <row r="10" spans="1:23" ht="15.95" customHeight="1">
      <c r="A10" s="6" t="s">
        <v>5</v>
      </c>
      <c r="B10" s="403">
        <f>N10/100</f>
        <v>1.5</v>
      </c>
      <c r="C10" s="78"/>
      <c r="D10" s="403">
        <f>O10/100</f>
        <v>0.6</v>
      </c>
      <c r="E10" s="78"/>
      <c r="F10" s="403">
        <f>P10/100</f>
        <v>0.67</v>
      </c>
      <c r="G10" s="79"/>
      <c r="H10" s="403">
        <f>Q10/100</f>
        <v>1.5</v>
      </c>
      <c r="I10" s="78"/>
      <c r="J10" s="403">
        <f>R10/100</f>
        <v>0.6</v>
      </c>
      <c r="K10" s="78"/>
      <c r="L10" s="83">
        <f>(B10/F10*J10)</f>
        <v>1.3432835820895521</v>
      </c>
      <c r="M10" s="83">
        <f>B10/H10*J10</f>
        <v>0.6</v>
      </c>
      <c r="N10" s="246">
        <v>150</v>
      </c>
      <c r="O10" s="246">
        <v>60</v>
      </c>
      <c r="P10" s="240">
        <v>67</v>
      </c>
      <c r="Q10" s="240">
        <v>150</v>
      </c>
      <c r="R10" s="240">
        <v>60</v>
      </c>
    </row>
    <row r="11" spans="1:23" ht="15.95" customHeight="1">
      <c r="A11" s="6" t="s">
        <v>123</v>
      </c>
      <c r="B11" s="403">
        <f t="shared" ref="B11:B14" si="0">N11/100</f>
        <v>0.67</v>
      </c>
      <c r="C11" s="79"/>
      <c r="D11" s="403">
        <f t="shared" ref="D11:D14" si="1">O11/100</f>
        <v>1.5</v>
      </c>
      <c r="E11" s="78"/>
      <c r="F11" s="403">
        <f t="shared" ref="F11:F14" si="2">P11/100</f>
        <v>1.5</v>
      </c>
      <c r="G11" s="78"/>
      <c r="H11" s="403">
        <f t="shared" ref="H11:H14" si="3">Q11/100</f>
        <v>0.67</v>
      </c>
      <c r="I11" s="79"/>
      <c r="J11" s="403">
        <f t="shared" ref="J11:J14" si="4">R11/100</f>
        <v>1.5</v>
      </c>
      <c r="K11" s="78"/>
      <c r="L11" s="83">
        <f t="shared" ref="L11:L12" si="5">(B11/F11*J11)</f>
        <v>0.67</v>
      </c>
      <c r="M11" s="83">
        <f t="shared" ref="M11:M12" si="6">B11/H11*J11</f>
        <v>1.5</v>
      </c>
      <c r="N11" s="246">
        <v>67</v>
      </c>
      <c r="O11" s="246">
        <v>150</v>
      </c>
      <c r="P11" s="240">
        <v>150</v>
      </c>
      <c r="Q11" s="240">
        <v>67</v>
      </c>
      <c r="R11" s="240">
        <v>150</v>
      </c>
    </row>
    <row r="12" spans="1:23" ht="15.95" customHeight="1">
      <c r="A12" s="6" t="s">
        <v>124</v>
      </c>
      <c r="B12" s="403">
        <f t="shared" si="0"/>
        <v>1</v>
      </c>
      <c r="C12" s="78"/>
      <c r="D12" s="403">
        <f t="shared" si="1"/>
        <v>2</v>
      </c>
      <c r="E12" s="78"/>
      <c r="F12" s="403">
        <f t="shared" si="2"/>
        <v>1.5</v>
      </c>
      <c r="G12" s="78"/>
      <c r="H12" s="403">
        <f t="shared" si="3"/>
        <v>0.67</v>
      </c>
      <c r="I12" s="79"/>
      <c r="J12" s="403">
        <f t="shared" si="4"/>
        <v>0.6</v>
      </c>
      <c r="K12" s="78"/>
      <c r="L12" s="83">
        <f t="shared" si="5"/>
        <v>0.39999999999999997</v>
      </c>
      <c r="M12" s="83">
        <f t="shared" si="6"/>
        <v>0.89552238805970141</v>
      </c>
      <c r="N12" s="246">
        <v>100</v>
      </c>
      <c r="O12" s="246">
        <v>200</v>
      </c>
      <c r="P12" s="240">
        <v>150</v>
      </c>
      <c r="Q12" s="240">
        <v>67</v>
      </c>
      <c r="R12" s="240">
        <v>60</v>
      </c>
    </row>
    <row r="13" spans="1:23" ht="15.95" customHeight="1">
      <c r="A13" s="8" t="s">
        <v>125</v>
      </c>
      <c r="B13" s="404">
        <v>1</v>
      </c>
      <c r="C13" s="405"/>
      <c r="D13" s="404">
        <v>1</v>
      </c>
      <c r="E13" s="405"/>
      <c r="F13" s="404">
        <v>1</v>
      </c>
      <c r="G13" s="405"/>
      <c r="H13" s="404">
        <v>1</v>
      </c>
      <c r="I13" s="405"/>
      <c r="J13" s="404">
        <v>1</v>
      </c>
      <c r="K13" s="405"/>
      <c r="L13" s="451">
        <f>B13/F13*J13</f>
        <v>1</v>
      </c>
      <c r="M13" s="451">
        <f>B13/H13*J13</f>
        <v>1</v>
      </c>
      <c r="N13" s="246"/>
      <c r="O13" s="246"/>
      <c r="P13" s="240"/>
      <c r="Q13" s="240"/>
      <c r="R13" s="240"/>
    </row>
    <row r="14" spans="1:23" ht="15.95" customHeight="1">
      <c r="A14" s="6" t="s">
        <v>126</v>
      </c>
      <c r="B14" s="403">
        <f t="shared" si="0"/>
        <v>0.9</v>
      </c>
      <c r="C14" s="78"/>
      <c r="D14" s="403">
        <f t="shared" si="1"/>
        <v>1</v>
      </c>
      <c r="E14" s="78"/>
      <c r="F14" s="403">
        <f t="shared" si="2"/>
        <v>1</v>
      </c>
      <c r="G14" s="78"/>
      <c r="H14" s="403">
        <f t="shared" si="3"/>
        <v>0.8</v>
      </c>
      <c r="I14" s="78"/>
      <c r="J14" s="403">
        <f t="shared" si="4"/>
        <v>0.9</v>
      </c>
      <c r="K14" s="78"/>
      <c r="L14" s="83">
        <f t="shared" ref="L14" si="7">(B14/F14*J14)</f>
        <v>0.81</v>
      </c>
      <c r="M14" s="83">
        <f t="shared" ref="M14" si="8">B14/H14*J14</f>
        <v>1.0125</v>
      </c>
      <c r="N14" s="246">
        <v>90</v>
      </c>
      <c r="O14" s="246">
        <v>100</v>
      </c>
      <c r="P14" s="240">
        <v>100</v>
      </c>
      <c r="Q14" s="240">
        <v>80</v>
      </c>
      <c r="R14" s="240">
        <v>90</v>
      </c>
      <c r="S14" s="10"/>
      <c r="T14" s="10"/>
      <c r="U14" s="10"/>
      <c r="V14" s="10"/>
    </row>
    <row r="15" spans="1:23" ht="15.95" customHeight="1">
      <c r="K15" s="10"/>
      <c r="L15" s="10"/>
      <c r="M15" s="10"/>
      <c r="N15" s="10"/>
      <c r="O15" s="10"/>
      <c r="P15" s="10"/>
      <c r="Q15" s="10"/>
      <c r="R15" s="10"/>
    </row>
    <row r="16" spans="1:23" ht="15.95" customHeight="1">
      <c r="K16" s="10"/>
      <c r="L16" s="10"/>
      <c r="M16" s="10"/>
      <c r="N16" s="10"/>
      <c r="O16" s="10"/>
      <c r="P16" s="10"/>
      <c r="Q16" s="10"/>
      <c r="R16" s="10"/>
    </row>
    <row r="17" spans="1:17" ht="30" customHeight="1">
      <c r="A17" s="9" t="s">
        <v>188</v>
      </c>
      <c r="B17" s="6" t="s">
        <v>142</v>
      </c>
      <c r="C17" s="6" t="s">
        <v>123</v>
      </c>
      <c r="D17" s="6" t="s">
        <v>124</v>
      </c>
      <c r="E17" s="6" t="s">
        <v>125</v>
      </c>
      <c r="F17" s="6" t="s">
        <v>126</v>
      </c>
      <c r="G17" s="1"/>
    </row>
    <row r="18" spans="1:17" ht="15.95" customHeight="1">
      <c r="A18" s="6" t="s">
        <v>5</v>
      </c>
      <c r="B18" s="43">
        <f>CEILING(VLOOKUP(A18,A9:M14,(12+IF(OR(B17="防御战士",B17="武器战士",B17="猎人"),0,1)),FALSE)/VLOOKUP(B17,A9:M14,(12+IF(OR(A18="防御战士",A18="武器战士",A18="猎人"),0,1)),FALSE),0.01)</f>
        <v>1</v>
      </c>
      <c r="C18" s="43">
        <f>CEILING(VLOOKUP(A18,A9:M14,(12+IF(OR(C17="防御战士",C17="武器战士",C17="猎人"),0,1)),FALSE)/VLOOKUP(C17,A9:M14,(12+IF(OR(A18="防御战士",A18="武器战士",A18="猎人"),0,1)),FALSE),0.01)</f>
        <v>0.9</v>
      </c>
      <c r="D18" s="43">
        <f>CEILING(VLOOKUP(A18,A9:M14,(12+IF(OR(D17="防御战士",D17="武器战士",D17="猎人"),0,1)),FALSE)/VLOOKUP(D17,A9:M14,(12+IF(OR(A18="防御战士",A18="武器战士",A18="猎人"),0,1)),FALSE),0.01)</f>
        <v>1.5</v>
      </c>
      <c r="E18" s="43">
        <f>CEILING(VLOOKUP(A18,A9:M14,(12+IF(OR(E17="防御战士",E17="武器战士",E17="猎人"),0,1)),FALSE)/VLOOKUP(E17,A9:M14,(12+IF(OR(A18="防御战士",A18="武器战士",A18="猎人"),0,1)),FALSE),0.01)</f>
        <v>1.35</v>
      </c>
      <c r="F18" s="43">
        <f>CEILING(VLOOKUP(A18,A9:M14,(12+IF(OR(F17="防御战士",F17="武器战士",F17="猎人"),0,1)),FALSE)/VLOOKUP(F17,A9:M14,(12+IF(OR(A18="防御战士",A18="武器战士",A18="猎人"),0,1)),FALSE),0.01)</f>
        <v>1.6600000000000001</v>
      </c>
      <c r="G18" s="1"/>
    </row>
    <row r="19" spans="1:17" ht="15.95" customHeight="1">
      <c r="A19" s="6" t="s">
        <v>123</v>
      </c>
      <c r="B19" s="43">
        <f>CEILING(VLOOKUP(A19,A9:M14,(12+IF(OR(B17="防御战士",B17="武器战士",B17="猎人"),0,1)),FALSE)/VLOOKUP(B17,A9:M14,(12+IF(OR(A19="防御战士",A19="武器战士",A19="猎人"),0,1)),FALSE),0.01)</f>
        <v>1.1200000000000001</v>
      </c>
      <c r="C19" s="43">
        <f>CEILING(VLOOKUP(A19,A9:M14,(12+IF(OR(C17="防御战士",C17="武器战士",C17="猎人"),0,1)),FALSE)/VLOOKUP(C17,A9:M14,(12+IF(OR(A19="防御战士",A19="武器战士",A19="猎人"),0,1)),FALSE),0.01)</f>
        <v>1</v>
      </c>
      <c r="D19" s="43">
        <f>CEILING(VLOOKUP(A19,A9:M14,(12+IF(OR(D17="防御战士",D17="武器战士",D17="猎人"),0,1)),FALSE)/VLOOKUP(D17,A9:M14,(12+IF(OR(A19="防御战士",A19="武器战士",A19="猎人"),0,1)),FALSE),0.01)</f>
        <v>1.68</v>
      </c>
      <c r="E19" s="43">
        <f>CEILING(VLOOKUP(A19,A9:M14,(12+IF(OR(E17="防御战士",E17="武器战士",E17="猎人"),0,1)),FALSE)/VLOOKUP(E17,A9:M14,(12+IF(OR(A19="防御战士",A19="武器战士",A19="猎人"),0,1)),FALSE),0.01)</f>
        <v>0.67</v>
      </c>
      <c r="F19" s="43">
        <f>CEILING(VLOOKUP(A19,A9:M14,(12+IF(OR(F17="防御战士",F17="武器战士",F17="猎人"),0,1)),FALSE)/VLOOKUP(F17,A9:M14,(12+IF(OR(A19="防御战士",A19="武器战士",A19="猎人"),0,1)),FALSE),0.01)</f>
        <v>0.67</v>
      </c>
      <c r="G19" s="1"/>
    </row>
    <row r="20" spans="1:17" ht="15.95" customHeight="1">
      <c r="A20" s="6" t="s">
        <v>124</v>
      </c>
      <c r="B20" s="43">
        <f>CEILING(VLOOKUP(A20,A9:M14,(12+IF(OR(B17="防御战士",B17="武器战士",B17="猎人"),0,1)),FALSE)/VLOOKUP(B17,A9:M14,(12+IF(OR(A20="防御战士",A20="武器战士",A20="猎人"),0,1)),FALSE),0.01)</f>
        <v>0.67</v>
      </c>
      <c r="C20" s="43">
        <f>CEILING(VLOOKUP(A20,A9:M14,(12+IF(OR(C17="防御战士",C17="武器战士",C17="猎人"),0,1)),FALSE)/VLOOKUP(C17,A9:M14,(12+IF(OR(A20="防御战士",A20="武器战士",A20="猎人"),0,1)),FALSE),0.01)</f>
        <v>0.6</v>
      </c>
      <c r="D20" s="43">
        <f>CEILING(VLOOKUP(A20,A9:M14,(12+IF(OR(D17="防御战士",D17="武器战士",D17="猎人"),0,1)),FALSE)/VLOOKUP(D17,A9:M14,(12+IF(OR(A20="防御战士",A20="武器战士",A20="猎人"),0,1)),FALSE),0.01)</f>
        <v>1</v>
      </c>
      <c r="E20" s="43">
        <f>CEILING(VLOOKUP(A20,A9:M14,(12+IF(OR(E17="防御战士",E17="武器战士",E17="猎人"),0,1)),FALSE)/VLOOKUP(E17,A9:M14,(12+IF(OR(A20="防御战士",A20="武器战士",A20="猎人"),0,1)),FALSE),0.01)</f>
        <v>0.4</v>
      </c>
      <c r="F20" s="43">
        <f>CEILING(VLOOKUP(A20,A9:M14,(12+IF(OR(F17="防御战士",F17="武器战士",F17="猎人"),0,1)),FALSE)/VLOOKUP(F17,A9:M14,(12+IF(OR(A20="防御战士",A20="武器战士",A20="猎人"),0,1)),FALSE),0.01)</f>
        <v>0.4</v>
      </c>
      <c r="G20" s="1"/>
    </row>
    <row r="21" spans="1:17" ht="15.95" customHeight="1">
      <c r="A21" s="8" t="s">
        <v>6</v>
      </c>
      <c r="B21" s="8">
        <f>CEILING(VLOOKUP(A21,A9:M14,(12+IF(OR(B17="防御战士",B17="武器战士",B17="猎人"),0,1)),FALSE)/VLOOKUP(B17,A9:M14,(12+IF(OR(A21="防御战士",A21="武器战士",A21="猎人"),0,1)),FALSE),0.01)</f>
        <v>0.75</v>
      </c>
      <c r="C21" s="8">
        <f>CEILING(VLOOKUP(A21,A9:M14,(12+IF(OR(C17="防御战士",C17="武器战士",C17="猎人"),0,1)),FALSE)/VLOOKUP(C17,A9:M14,(12+IF(OR(A21="防御战士",A21="武器战士",A21="猎人"),0,1)),FALSE),0.01)</f>
        <v>1.5</v>
      </c>
      <c r="D21" s="8">
        <f>CEILING(VLOOKUP(A21,A9:M14,(12+IF(OR(D17="防御战士",D17="武器战士",D17="猎人"),0,1)),FALSE)/VLOOKUP(D17,A9:M14,(12+IF(OR(A21="防御战士",A21="武器战士",A21="猎人"),0,1)),FALSE),0.01)</f>
        <v>2.5</v>
      </c>
      <c r="E21" s="8">
        <f>CEILING(VLOOKUP(A21,A9:M14,(12+IF(OR(E17="防御战士",E17="武器战士",E17="猎人"),0,1)),FALSE)/VLOOKUP(E17,A9:M14,(12+IF(OR(A21="防御战士",A21="武器战士",A21="猎人"),0,1)),FALSE),0.01)</f>
        <v>1</v>
      </c>
      <c r="F21" s="8">
        <f>CEILING(VLOOKUP(A21,A9:M14,(12+IF(OR(F17="防御战士",F17="武器战士",F17="猎人"),0,1)),FALSE)/VLOOKUP(F17,A9:M14,(12+IF(OR(A21="防御战士",A21="武器战士",A21="猎人"),0,1)),FALSE),0.01)</f>
        <v>1.24</v>
      </c>
      <c r="G21" s="1"/>
    </row>
    <row r="22" spans="1:17" ht="15.95" customHeight="1">
      <c r="A22" s="6" t="s">
        <v>126</v>
      </c>
      <c r="B22" s="43">
        <f>CEILING(VLOOKUP(A22,A9:M14,(12+IF(OR(B17="防御战士",B17="武器战士",B17="猎人"),0,1)),FALSE)/VLOOKUP(B17,A9:M14,(12+IF(OR(A22="防御战士",A22="武器战士",A22="猎人"),0,1)),FALSE),0.01)</f>
        <v>0.61</v>
      </c>
      <c r="C22" s="43">
        <f>CEILING(VLOOKUP(A22,A9:M14,(12+IF(OR(C17="防御战士",C17="武器战士",C17="猎人"),0,1)),FALSE)/VLOOKUP(C17,A9:M14,(12+IF(OR(A22="防御战士",A22="武器战士",A22="猎人"),0,1)),FALSE),0.01)</f>
        <v>1.52</v>
      </c>
      <c r="D22" s="43">
        <f>CEILING(VLOOKUP(A22,A9:M14,(12+IF(OR(D17="防御战士",D17="武器战士",D17="猎人"),0,1)),FALSE)/VLOOKUP(D17,A9:M14,(12+IF(OR(A22="防御战士",A22="武器战士",A22="猎人"),0,1)),FALSE),0.01)</f>
        <v>2.54</v>
      </c>
      <c r="E22" s="43">
        <f>CEILING(VLOOKUP(A22,A9:M14,(12+IF(OR(E17="防御战士",E17="武器战士",E17="猎人"),0,1)),FALSE)/VLOOKUP(E17,A9:M14,(12+IF(OR(A22="防御战士",A22="武器战士",A22="猎人"),0,1)),FALSE),0.01)</f>
        <v>0.81</v>
      </c>
      <c r="F22" s="43">
        <f>CEILING(VLOOKUP(A22,A9:M14,(12+IF(OR(F17="防御战士",F17="武器战士",F17="猎人"),0,1)),FALSE)/VLOOKUP(F17,A9:M14,(12+IF(OR(A22="防御战士",A22="武器战士",A22="猎人"),0,1)),FALSE),0.01)</f>
        <v>1</v>
      </c>
      <c r="G22" s="1"/>
    </row>
    <row r="24" spans="1:17" ht="15.95" customHeight="1">
      <c r="E24" s="12"/>
    </row>
    <row r="25" spans="1:17" s="10" customFormat="1" ht="32.25" customHeight="1">
      <c r="A25" s="9" t="s">
        <v>605</v>
      </c>
      <c r="B25" s="9" t="s">
        <v>889</v>
      </c>
      <c r="C25" s="43" t="str">
        <f>C9</f>
        <v>调节按钮</v>
      </c>
      <c r="D25" s="9" t="s">
        <v>890</v>
      </c>
      <c r="E25" s="9" t="s">
        <v>892</v>
      </c>
      <c r="F25" s="9" t="s">
        <v>891</v>
      </c>
      <c r="H25" s="9" t="s">
        <v>775</v>
      </c>
      <c r="I25" s="9" t="s">
        <v>143</v>
      </c>
      <c r="J25" s="9" t="s">
        <v>144</v>
      </c>
      <c r="N25" s="9" t="s">
        <v>606</v>
      </c>
      <c r="O25" s="9" t="s">
        <v>189</v>
      </c>
      <c r="P25" s="9" t="s">
        <v>190</v>
      </c>
    </row>
    <row r="26" spans="1:17" ht="15.95" customHeight="1">
      <c r="A26" s="6" t="s">
        <v>5</v>
      </c>
      <c r="B26" s="442">
        <f>$B$29*$F10</f>
        <v>0.30150000000000005</v>
      </c>
      <c r="C26" s="443"/>
      <c r="D26" s="442">
        <f>B26/D$31</f>
        <v>0.10050000000000002</v>
      </c>
      <c r="E26" s="442">
        <f>E$29*H10</f>
        <v>0.67500000000000004</v>
      </c>
      <c r="F26" s="442">
        <f>E26/D$32</f>
        <v>0.22500000000000001</v>
      </c>
      <c r="H26" s="6" t="s">
        <v>5</v>
      </c>
      <c r="I26" s="6">
        <f>$I$29*B10</f>
        <v>1.5</v>
      </c>
      <c r="J26" s="6">
        <f>I26*$K$31</f>
        <v>4.5</v>
      </c>
      <c r="N26" s="6" t="s">
        <v>5</v>
      </c>
      <c r="O26" s="6">
        <f>$O$29*J10</f>
        <v>0.6</v>
      </c>
      <c r="P26" s="6">
        <f>O26*Q$31</f>
        <v>1.7999999999999998</v>
      </c>
    </row>
    <row r="27" spans="1:17" ht="15.95" customHeight="1">
      <c r="A27" s="6" t="s">
        <v>123</v>
      </c>
      <c r="B27" s="442">
        <f t="shared" ref="B27:B30" si="9">$B$29*$F11</f>
        <v>0.67500000000000004</v>
      </c>
      <c r="C27" s="443"/>
      <c r="D27" s="442">
        <f t="shared" ref="D27:D30" si="10">B27/D$31</f>
        <v>0.22500000000000001</v>
      </c>
      <c r="E27" s="442">
        <f t="shared" ref="E27:E30" si="11">E$29*H11</f>
        <v>0.30150000000000005</v>
      </c>
      <c r="F27" s="442">
        <f t="shared" ref="F27:F30" si="12">E27/D$32</f>
        <v>0.10050000000000002</v>
      </c>
      <c r="H27" s="6" t="s">
        <v>123</v>
      </c>
      <c r="I27" s="11">
        <f>$I$29*B11</f>
        <v>0.67</v>
      </c>
      <c r="J27" s="6">
        <f t="shared" ref="J27:J30" si="13">I27*$K$31</f>
        <v>2.0100000000000002</v>
      </c>
      <c r="N27" s="6" t="s">
        <v>123</v>
      </c>
      <c r="O27" s="6">
        <f t="shared" ref="O27:O30" si="14">$O$29*J11</f>
        <v>1.5</v>
      </c>
      <c r="P27" s="6">
        <f t="shared" ref="P27:P30" si="15">O27*Q$31</f>
        <v>4.5</v>
      </c>
    </row>
    <row r="28" spans="1:17" ht="15.95" customHeight="1">
      <c r="A28" s="6" t="s">
        <v>124</v>
      </c>
      <c r="B28" s="442">
        <f t="shared" si="9"/>
        <v>0.67500000000000004</v>
      </c>
      <c r="C28" s="444">
        <v>45</v>
      </c>
      <c r="D28" s="442">
        <f t="shared" si="10"/>
        <v>0.22500000000000001</v>
      </c>
      <c r="E28" s="442">
        <f t="shared" si="11"/>
        <v>0.30150000000000005</v>
      </c>
      <c r="F28" s="442">
        <f t="shared" si="12"/>
        <v>0.10050000000000002</v>
      </c>
      <c r="H28" s="6" t="s">
        <v>124</v>
      </c>
      <c r="I28" s="6">
        <f>$I$29*B12</f>
        <v>1</v>
      </c>
      <c r="J28" s="6">
        <f t="shared" si="13"/>
        <v>3</v>
      </c>
      <c r="N28" s="6" t="s">
        <v>124</v>
      </c>
      <c r="O28" s="6">
        <f t="shared" si="14"/>
        <v>0.6</v>
      </c>
      <c r="P28" s="6">
        <f t="shared" si="15"/>
        <v>1.7999999999999998</v>
      </c>
    </row>
    <row r="29" spans="1:17" ht="15.95" customHeight="1">
      <c r="A29" s="8" t="s">
        <v>6</v>
      </c>
      <c r="B29" s="445">
        <f>C28/100</f>
        <v>0.45</v>
      </c>
      <c r="C29" s="445"/>
      <c r="D29" s="446">
        <f>(B29/$D$31)</f>
        <v>0.15</v>
      </c>
      <c r="E29" s="446">
        <f>B29*H$13/F$13</f>
        <v>0.45</v>
      </c>
      <c r="F29" s="446">
        <f>E29/D32</f>
        <v>0.15</v>
      </c>
      <c r="H29" s="8" t="s">
        <v>6</v>
      </c>
      <c r="I29" s="8">
        <f>B13</f>
        <v>1</v>
      </c>
      <c r="J29" s="8">
        <f>I29*$K$31</f>
        <v>3</v>
      </c>
      <c r="N29" s="8" t="s">
        <v>6</v>
      </c>
      <c r="O29" s="8">
        <f>J13</f>
        <v>1</v>
      </c>
      <c r="P29" s="8">
        <f>O29*Q$31</f>
        <v>3</v>
      </c>
    </row>
    <row r="30" spans="1:17" ht="15.95" customHeight="1">
      <c r="A30" s="6" t="s">
        <v>126</v>
      </c>
      <c r="B30" s="442">
        <f t="shared" si="9"/>
        <v>0.45</v>
      </c>
      <c r="C30" s="443"/>
      <c r="D30" s="442">
        <f t="shared" si="10"/>
        <v>0.15</v>
      </c>
      <c r="E30" s="442">
        <f t="shared" si="11"/>
        <v>0.36000000000000004</v>
      </c>
      <c r="F30" s="442">
        <f t="shared" si="12"/>
        <v>0.12000000000000001</v>
      </c>
      <c r="H30" s="6" t="s">
        <v>126</v>
      </c>
      <c r="I30" s="6">
        <f>$I$29*B14</f>
        <v>0.9</v>
      </c>
      <c r="J30" s="6">
        <f t="shared" si="13"/>
        <v>2.7</v>
      </c>
      <c r="N30" s="6" t="s">
        <v>126</v>
      </c>
      <c r="O30" s="6">
        <f t="shared" si="14"/>
        <v>0.9</v>
      </c>
      <c r="P30" s="6">
        <f t="shared" si="15"/>
        <v>2.7</v>
      </c>
    </row>
    <row r="31" spans="1:17" ht="15.95" customHeight="1">
      <c r="A31" s="18" t="s">
        <v>893</v>
      </c>
      <c r="B31" s="314"/>
      <c r="C31" s="314"/>
      <c r="D31" s="78">
        <v>3</v>
      </c>
      <c r="E31" s="6"/>
      <c r="F31" s="6"/>
      <c r="I31" s="12" t="s">
        <v>776</v>
      </c>
      <c r="K31" s="81">
        <v>3</v>
      </c>
      <c r="O31" s="12" t="s">
        <v>777</v>
      </c>
      <c r="Q31" s="81">
        <v>3</v>
      </c>
    </row>
    <row r="32" spans="1:17" ht="15.95" customHeight="1">
      <c r="A32" s="18" t="s">
        <v>894</v>
      </c>
      <c r="B32" s="314"/>
      <c r="C32" s="314"/>
      <c r="D32" s="78">
        <v>3</v>
      </c>
      <c r="E32" s="6"/>
      <c r="F32" s="6" t="s">
        <v>774</v>
      </c>
      <c r="G32" s="12"/>
      <c r="K32" s="12"/>
    </row>
    <row r="33" spans="1:17" ht="15.95" customHeight="1">
      <c r="A33" s="307"/>
      <c r="B33" s="237"/>
      <c r="C33" s="237"/>
      <c r="D33" s="81"/>
      <c r="G33" s="12"/>
      <c r="K33" s="12"/>
    </row>
    <row r="34" spans="1:17" ht="15.95" customHeight="1">
      <c r="A34" s="18" t="s">
        <v>602</v>
      </c>
      <c r="B34" s="314"/>
      <c r="C34" s="314"/>
      <c r="D34" s="78">
        <v>4</v>
      </c>
      <c r="E34" s="6"/>
      <c r="G34" s="12"/>
      <c r="K34" s="12"/>
    </row>
    <row r="35" spans="1:17" ht="31.5" customHeight="1">
      <c r="A35" s="9" t="s">
        <v>607</v>
      </c>
      <c r="B35" s="6" t="s">
        <v>145</v>
      </c>
      <c r="C35" s="6" t="s">
        <v>591</v>
      </c>
      <c r="D35" s="9" t="s">
        <v>592</v>
      </c>
      <c r="E35" s="6" t="s">
        <v>598</v>
      </c>
      <c r="F35" s="6" t="s">
        <v>599</v>
      </c>
      <c r="G35" s="6" t="s">
        <v>593</v>
      </c>
      <c r="H35" s="9" t="s">
        <v>600</v>
      </c>
      <c r="I35" s="6" t="s">
        <v>594</v>
      </c>
      <c r="J35" s="9" t="s">
        <v>601</v>
      </c>
      <c r="M35" s="9" t="s">
        <v>608</v>
      </c>
      <c r="N35" s="6" t="s">
        <v>603</v>
      </c>
      <c r="O35" s="19" t="s">
        <v>604</v>
      </c>
    </row>
    <row r="36" spans="1:17" ht="15.95" customHeight="1">
      <c r="A36" s="6" t="s">
        <v>146</v>
      </c>
      <c r="B36" s="6">
        <v>1</v>
      </c>
      <c r="C36" s="6"/>
      <c r="D36" s="14">
        <f>B36</f>
        <v>1</v>
      </c>
      <c r="E36" s="6">
        <f>B29</f>
        <v>0.45</v>
      </c>
      <c r="F36" s="14">
        <f>E$36/$D$36</f>
        <v>0.45</v>
      </c>
      <c r="G36" s="6">
        <f>J13</f>
        <v>1</v>
      </c>
      <c r="H36" s="14">
        <f>G$36*D36</f>
        <v>1</v>
      </c>
      <c r="I36" s="6">
        <f>B13</f>
        <v>1</v>
      </c>
      <c r="J36" s="14">
        <f>I$36*D36</f>
        <v>1</v>
      </c>
      <c r="M36" s="6">
        <v>1</v>
      </c>
      <c r="N36" s="6">
        <f>M36</f>
        <v>1</v>
      </c>
      <c r="O36" s="19">
        <f>N36^(1/3)</f>
        <v>1</v>
      </c>
      <c r="P36" s="452"/>
    </row>
    <row r="37" spans="1:17" ht="15.95" customHeight="1">
      <c r="A37" s="6" t="s">
        <v>7</v>
      </c>
      <c r="B37" s="6"/>
      <c r="C37" s="6"/>
      <c r="D37" s="14">
        <f>D36*C$43</f>
        <v>1.0484340850964964</v>
      </c>
      <c r="E37" s="6"/>
      <c r="F37" s="14">
        <f t="shared" ref="F37:F48" si="16">E$36/D37</f>
        <v>0.42921153212849106</v>
      </c>
      <c r="G37" s="6"/>
      <c r="H37" s="14">
        <f t="shared" ref="H37:H48" si="17">G$36*D37</f>
        <v>1.0484340850964964</v>
      </c>
      <c r="I37" s="6"/>
      <c r="J37" s="14">
        <f t="shared" ref="J37:J42" si="18">I$36*D37</f>
        <v>1.0484340850964964</v>
      </c>
      <c r="M37" s="6">
        <v>2</v>
      </c>
      <c r="N37" s="6">
        <f>SUM(M$36:M37)</f>
        <v>3</v>
      </c>
      <c r="O37" s="19">
        <f t="shared" ref="O37:O45" si="19">N37^(1/3)</f>
        <v>1.4422495703074083</v>
      </c>
      <c r="P37" s="452"/>
    </row>
    <row r="38" spans="1:17" ht="15.95" customHeight="1">
      <c r="A38" s="6" t="s">
        <v>8</v>
      </c>
      <c r="B38" s="6"/>
      <c r="C38" s="6"/>
      <c r="D38" s="14">
        <f t="shared" ref="D38:D43" si="20">D37*C$43</f>
        <v>1.0992140307921274</v>
      </c>
      <c r="E38" s="6"/>
      <c r="F38" s="14">
        <f t="shared" si="16"/>
        <v>0.40938342069352607</v>
      </c>
      <c r="G38" s="6"/>
      <c r="H38" s="14">
        <f t="shared" si="17"/>
        <v>1.0992140307921274</v>
      </c>
      <c r="I38" s="6"/>
      <c r="J38" s="14">
        <f t="shared" si="18"/>
        <v>1.0992140307921274</v>
      </c>
      <c r="M38" s="6">
        <v>3</v>
      </c>
      <c r="N38" s="6">
        <f>SUM(M$36:M38)</f>
        <v>6</v>
      </c>
      <c r="O38" s="19">
        <f t="shared" si="19"/>
        <v>1.8171205928321397</v>
      </c>
      <c r="P38" s="452"/>
    </row>
    <row r="39" spans="1:17" ht="15.95" customHeight="1">
      <c r="A39" s="6" t="s">
        <v>9</v>
      </c>
      <c r="B39" s="6"/>
      <c r="C39" s="6"/>
      <c r="D39" s="14">
        <f t="shared" si="20"/>
        <v>1.1524534566987761</v>
      </c>
      <c r="E39" s="6"/>
      <c r="F39" s="14">
        <f t="shared" si="16"/>
        <v>0.39047130049749101</v>
      </c>
      <c r="G39" s="6"/>
      <c r="H39" s="14">
        <f t="shared" si="17"/>
        <v>1.1524534566987761</v>
      </c>
      <c r="I39" s="6"/>
      <c r="J39" s="14">
        <f t="shared" si="18"/>
        <v>1.1524534566987761</v>
      </c>
      <c r="M39" s="6">
        <v>4</v>
      </c>
      <c r="N39" s="6">
        <f>SUM(M$36:M39)</f>
        <v>10</v>
      </c>
      <c r="O39" s="19">
        <f t="shared" si="19"/>
        <v>2.1544346900318838</v>
      </c>
      <c r="P39" s="452"/>
    </row>
    <row r="40" spans="1:17" ht="15.95" customHeight="1">
      <c r="A40" s="6" t="s">
        <v>10</v>
      </c>
      <c r="B40" s="6"/>
      <c r="C40" s="6"/>
      <c r="D40" s="14">
        <f t="shared" si="20"/>
        <v>1.2082714854902761</v>
      </c>
      <c r="E40" s="6"/>
      <c r="F40" s="14">
        <f t="shared" si="16"/>
        <v>0.37243285586385005</v>
      </c>
      <c r="G40" s="6"/>
      <c r="H40" s="14">
        <f t="shared" si="17"/>
        <v>1.2082714854902761</v>
      </c>
      <c r="I40" s="6"/>
      <c r="J40" s="14">
        <f t="shared" si="18"/>
        <v>1.2082714854902761</v>
      </c>
      <c r="M40" s="6">
        <v>5</v>
      </c>
      <c r="N40" s="6">
        <f>SUM(M$36:M40)</f>
        <v>15</v>
      </c>
      <c r="O40" s="19">
        <f t="shared" si="19"/>
        <v>2.4662120743304703</v>
      </c>
      <c r="P40" s="452"/>
    </row>
    <row r="41" spans="1:17" ht="15.95" customHeight="1">
      <c r="A41" s="6" t="s">
        <v>11</v>
      </c>
      <c r="B41" s="78"/>
      <c r="C41" s="14"/>
      <c r="D41" s="14">
        <f t="shared" si="20"/>
        <v>1.2667930094381823</v>
      </c>
      <c r="E41" s="14"/>
      <c r="F41" s="14">
        <f t="shared" si="16"/>
        <v>0.35522772595625013</v>
      </c>
      <c r="G41" s="6"/>
      <c r="H41" s="14">
        <f t="shared" si="17"/>
        <v>1.2667930094381823</v>
      </c>
      <c r="I41" s="6"/>
      <c r="J41" s="14">
        <f t="shared" si="18"/>
        <v>1.2667930094381823</v>
      </c>
      <c r="M41" s="6">
        <v>6</v>
      </c>
      <c r="N41" s="6">
        <f>SUM(M$36:M41)</f>
        <v>21</v>
      </c>
      <c r="O41" s="19">
        <f t="shared" si="19"/>
        <v>2.7589241763811208</v>
      </c>
      <c r="P41" s="452"/>
    </row>
    <row r="42" spans="1:17" ht="15.95" customHeight="1">
      <c r="A42" s="6" t="s">
        <v>12</v>
      </c>
      <c r="B42" s="6"/>
      <c r="C42" s="14"/>
      <c r="D42" s="14">
        <f t="shared" si="20"/>
        <v>1.328148969856958</v>
      </c>
      <c r="E42" s="14"/>
      <c r="F42" s="14">
        <f t="shared" si="16"/>
        <v>0.33881741447155972</v>
      </c>
      <c r="G42" s="6"/>
      <c r="H42" s="14">
        <f t="shared" si="17"/>
        <v>1.328148969856958</v>
      </c>
      <c r="I42" s="6"/>
      <c r="J42" s="14">
        <f t="shared" si="18"/>
        <v>1.328148969856958</v>
      </c>
      <c r="M42" s="6">
        <v>7</v>
      </c>
      <c r="N42" s="6">
        <f>SUM(M$36:M42)</f>
        <v>28</v>
      </c>
      <c r="O42" s="19">
        <f t="shared" si="19"/>
        <v>3.0365889718756618</v>
      </c>
      <c r="P42" s="452"/>
    </row>
    <row r="43" spans="1:17" ht="15.95" customHeight="1">
      <c r="A43" s="15" t="s">
        <v>13</v>
      </c>
      <c r="B43" s="15">
        <f>B48/VLOOKUP(D34,M35:O45,3,FALSE)</f>
        <v>1.3924766500838337</v>
      </c>
      <c r="C43" s="15">
        <f>(B43/B36)^(1/(ROW(A43)-ROW(A36)))</f>
        <v>1.0484340850964964</v>
      </c>
      <c r="D43" s="15">
        <f t="shared" si="20"/>
        <v>1.3924766500838339</v>
      </c>
      <c r="E43" s="15">
        <f>(E36*B36/B43)</f>
        <v>0.32316520350478256</v>
      </c>
      <c r="F43" s="15">
        <f t="shared" si="16"/>
        <v>0.32316520350478251</v>
      </c>
      <c r="G43" s="15"/>
      <c r="H43" s="15">
        <f t="shared" si="17"/>
        <v>1.3924766500838339</v>
      </c>
      <c r="I43" s="15"/>
      <c r="J43" s="15">
        <f t="shared" ref="J43:J47" si="21">I$36*D43</f>
        <v>1.3924766500838339</v>
      </c>
      <c r="M43" s="6">
        <v>8</v>
      </c>
      <c r="N43" s="6">
        <f>SUM(M$36:M43)</f>
        <v>36</v>
      </c>
      <c r="O43" s="19">
        <f t="shared" si="19"/>
        <v>3.3019272488946263</v>
      </c>
      <c r="P43" s="452"/>
    </row>
    <row r="44" spans="1:17" ht="15.95" customHeight="1">
      <c r="A44" s="6" t="s">
        <v>14</v>
      </c>
      <c r="B44" s="6"/>
      <c r="C44" s="14"/>
      <c r="D44" s="14">
        <f>D43*C$48</f>
        <v>1.6235085796393913</v>
      </c>
      <c r="E44" s="14"/>
      <c r="F44" s="14">
        <f t="shared" si="16"/>
        <v>0.27717746961334361</v>
      </c>
      <c r="G44" s="6"/>
      <c r="H44" s="14">
        <f t="shared" si="17"/>
        <v>1.6235085796393913</v>
      </c>
      <c r="I44" s="6"/>
      <c r="J44" s="14">
        <f t="shared" si="21"/>
        <v>1.6235085796393913</v>
      </c>
      <c r="K44" s="7" t="s">
        <v>1069</v>
      </c>
      <c r="M44" s="6">
        <v>9</v>
      </c>
      <c r="N44" s="6">
        <f>SUM(M$36:M44)</f>
        <v>45</v>
      </c>
      <c r="O44" s="19">
        <f t="shared" si="19"/>
        <v>3.5568933044900626</v>
      </c>
      <c r="P44" s="452"/>
    </row>
    <row r="45" spans="1:17" ht="15.95" customHeight="1">
      <c r="A45" s="6" t="s">
        <v>15</v>
      </c>
      <c r="B45" s="6"/>
      <c r="C45" s="14"/>
      <c r="D45" s="14">
        <f>D44*C$48</f>
        <v>1.89287203344058</v>
      </c>
      <c r="E45" s="14"/>
      <c r="F45" s="14">
        <f t="shared" si="16"/>
        <v>0.237733978869167</v>
      </c>
      <c r="G45" s="6"/>
      <c r="H45" s="14">
        <f t="shared" si="17"/>
        <v>1.89287203344058</v>
      </c>
      <c r="I45" s="6"/>
      <c r="J45" s="14">
        <f t="shared" si="21"/>
        <v>1.89287203344058</v>
      </c>
      <c r="M45" s="6">
        <v>10</v>
      </c>
      <c r="N45" s="6">
        <f>SUM(M$36:M45)</f>
        <v>55</v>
      </c>
      <c r="O45" s="19">
        <f t="shared" si="19"/>
        <v>3.8029524607613916</v>
      </c>
      <c r="P45" s="452"/>
      <c r="Q45" s="28"/>
    </row>
    <row r="46" spans="1:17" ht="15.95" customHeight="1">
      <c r="A46" s="6" t="s">
        <v>16</v>
      </c>
      <c r="B46" s="6"/>
      <c r="C46" s="14"/>
      <c r="D46" s="14">
        <f>D45*C$48</f>
        <v>2.2069267633789242</v>
      </c>
      <c r="E46" s="14"/>
      <c r="F46" s="14">
        <f t="shared" si="16"/>
        <v>0.20390345863177883</v>
      </c>
      <c r="G46" s="6"/>
      <c r="H46" s="14">
        <f t="shared" si="17"/>
        <v>2.2069267633789242</v>
      </c>
      <c r="I46" s="6"/>
      <c r="J46" s="14">
        <f t="shared" si="21"/>
        <v>2.2069267633789242</v>
      </c>
    </row>
    <row r="47" spans="1:17" ht="15.95" customHeight="1">
      <c r="A47" s="6" t="s">
        <v>17</v>
      </c>
      <c r="B47" s="6"/>
      <c r="C47" s="14"/>
      <c r="D47" s="14">
        <f>D46*C$48</f>
        <v>2.5730876957726827</v>
      </c>
      <c r="E47" s="14"/>
      <c r="F47" s="14">
        <f t="shared" si="16"/>
        <v>0.17488716017697475</v>
      </c>
      <c r="G47" s="6"/>
      <c r="H47" s="14">
        <f t="shared" si="17"/>
        <v>2.5730876957726827</v>
      </c>
      <c r="I47" s="6"/>
      <c r="J47" s="14">
        <f t="shared" si="21"/>
        <v>2.5730876957726827</v>
      </c>
      <c r="L47" s="453"/>
      <c r="N47" s="392"/>
      <c r="O47" s="392"/>
    </row>
    <row r="48" spans="1:17" ht="15.95" customHeight="1">
      <c r="A48" s="15" t="s">
        <v>18</v>
      </c>
      <c r="B48" s="15">
        <f>D31</f>
        <v>3</v>
      </c>
      <c r="C48" s="15">
        <f>((E43/E48)^(1/(ROW(A48)-ROW(A43))))</f>
        <v>1.1659144011798317</v>
      </c>
      <c r="D48" s="15">
        <f>D47*C$48</f>
        <v>3.0000000000000004</v>
      </c>
      <c r="E48" s="15">
        <f>E36/B48</f>
        <v>0.15</v>
      </c>
      <c r="F48" s="15">
        <f t="shared" si="16"/>
        <v>0.15</v>
      </c>
      <c r="G48" s="15"/>
      <c r="H48" s="15">
        <f t="shared" si="17"/>
        <v>3.0000000000000004</v>
      </c>
      <c r="I48" s="15"/>
      <c r="J48" s="15">
        <f>I$36*H48</f>
        <v>3.0000000000000004</v>
      </c>
    </row>
    <row r="49" spans="1:23" ht="15.95" customHeight="1">
      <c r="A49" s="16"/>
      <c r="B49" s="16"/>
      <c r="C49" s="12"/>
      <c r="D49" s="12"/>
      <c r="E49" s="12"/>
      <c r="F49" s="17"/>
      <c r="G49" s="12"/>
      <c r="H49" s="12"/>
    </row>
    <row r="50" spans="1:23" ht="15.95" customHeight="1">
      <c r="A50" s="6"/>
      <c r="B50" s="18" t="str">
        <f>A13</f>
        <v>武器战士</v>
      </c>
      <c r="C50" s="18"/>
      <c r="D50" s="18" t="str">
        <f>A26</f>
        <v>防御战士</v>
      </c>
      <c r="E50" s="18"/>
      <c r="F50" s="18"/>
      <c r="G50" s="18"/>
      <c r="H50" s="18" t="str">
        <f>A19</f>
        <v>法师</v>
      </c>
      <c r="I50" s="18"/>
      <c r="J50" s="18"/>
      <c r="K50" s="18"/>
      <c r="L50" s="18" t="str">
        <f>A12</f>
        <v>牧师</v>
      </c>
      <c r="M50" s="18"/>
      <c r="N50" s="18"/>
      <c r="O50" s="18"/>
      <c r="P50" s="18" t="str">
        <f>A22</f>
        <v>猎人</v>
      </c>
      <c r="Q50" s="18"/>
      <c r="R50" s="18"/>
      <c r="S50" s="18"/>
      <c r="T50" s="1"/>
      <c r="U50" s="1"/>
      <c r="V50" s="1"/>
      <c r="W50" s="1"/>
    </row>
    <row r="51" spans="1:23" ht="30" customHeight="1">
      <c r="A51" s="9" t="s">
        <v>630</v>
      </c>
      <c r="B51" s="9" t="s">
        <v>609</v>
      </c>
      <c r="C51" s="9" t="s">
        <v>610</v>
      </c>
      <c r="D51" s="9" t="s">
        <v>611</v>
      </c>
      <c r="E51" s="9" t="s">
        <v>612</v>
      </c>
      <c r="F51" s="9" t="s">
        <v>613</v>
      </c>
      <c r="G51" s="9" t="s">
        <v>614</v>
      </c>
      <c r="H51" s="9" t="s">
        <v>611</v>
      </c>
      <c r="I51" s="9" t="s">
        <v>612</v>
      </c>
      <c r="J51" s="9" t="s">
        <v>613</v>
      </c>
      <c r="K51" s="9" t="s">
        <v>614</v>
      </c>
      <c r="L51" s="9" t="s">
        <v>611</v>
      </c>
      <c r="M51" s="9" t="s">
        <v>612</v>
      </c>
      <c r="N51" s="9" t="s">
        <v>613</v>
      </c>
      <c r="O51" s="9" t="s">
        <v>614</v>
      </c>
      <c r="P51" s="9" t="s">
        <v>611</v>
      </c>
      <c r="Q51" s="9" t="s">
        <v>612</v>
      </c>
      <c r="R51" s="9" t="s">
        <v>613</v>
      </c>
      <c r="S51" s="9" t="s">
        <v>614</v>
      </c>
      <c r="T51" s="1"/>
      <c r="U51" s="1"/>
      <c r="V51" s="1"/>
      <c r="W51" s="1"/>
    </row>
    <row r="52" spans="1:23" ht="15.95" customHeight="1">
      <c r="A52" s="19" t="s">
        <v>147</v>
      </c>
      <c r="B52" s="14">
        <f>F36</f>
        <v>0.45</v>
      </c>
      <c r="C52" s="14">
        <f t="shared" ref="C52:C64" si="22">B52</f>
        <v>0.45</v>
      </c>
      <c r="D52" s="14">
        <f>F10</f>
        <v>0.67</v>
      </c>
      <c r="E52" s="14">
        <f>D52*$B52</f>
        <v>0.30150000000000005</v>
      </c>
      <c r="F52" s="21">
        <f>H10</f>
        <v>1.5</v>
      </c>
      <c r="G52" s="14">
        <f t="shared" ref="G52:G64" si="23">F52*$C52</f>
        <v>0.67500000000000004</v>
      </c>
      <c r="H52" s="21">
        <f>F11</f>
        <v>1.5</v>
      </c>
      <c r="I52" s="14">
        <f>H52*$B52</f>
        <v>0.67500000000000004</v>
      </c>
      <c r="J52" s="14">
        <f>H11</f>
        <v>0.67</v>
      </c>
      <c r="K52" s="19">
        <f t="shared" ref="K52:K64" si="24">J52*$C52</f>
        <v>0.30150000000000005</v>
      </c>
      <c r="L52" s="21">
        <f>F12</f>
        <v>1.5</v>
      </c>
      <c r="M52" s="19">
        <f t="shared" ref="M52:M64" si="25">L52*$B52</f>
        <v>0.67500000000000004</v>
      </c>
      <c r="N52" s="14">
        <f>H12</f>
        <v>0.67</v>
      </c>
      <c r="O52" s="19">
        <f t="shared" ref="O52:O64" si="26">N52*$C52</f>
        <v>0.30150000000000005</v>
      </c>
      <c r="P52" s="13">
        <f>F14</f>
        <v>1</v>
      </c>
      <c r="Q52" s="19">
        <f t="shared" ref="Q52:Q64" si="27">P52*$B52</f>
        <v>0.45</v>
      </c>
      <c r="R52" s="21">
        <f>H14</f>
        <v>0.8</v>
      </c>
      <c r="S52" s="19">
        <f t="shared" ref="S52:S64" si="28">R52*$C52</f>
        <v>0.36000000000000004</v>
      </c>
      <c r="T52" s="1"/>
      <c r="U52" s="1"/>
      <c r="V52" s="1"/>
      <c r="W52" s="1"/>
    </row>
    <row r="53" spans="1:23" ht="15.95" customHeight="1">
      <c r="A53" s="19" t="s">
        <v>7</v>
      </c>
      <c r="B53" s="14">
        <f t="shared" ref="B53:B64" si="29">F37</f>
        <v>0.42921153212849106</v>
      </c>
      <c r="C53" s="14">
        <f t="shared" si="22"/>
        <v>0.42921153212849106</v>
      </c>
      <c r="D53" s="14">
        <f>D52</f>
        <v>0.67</v>
      </c>
      <c r="E53" s="14">
        <f t="shared" ref="E53:E64" si="30">D53*$B53</f>
        <v>0.28757172652608903</v>
      </c>
      <c r="F53" s="21">
        <f>F52</f>
        <v>1.5</v>
      </c>
      <c r="G53" s="14">
        <f t="shared" si="23"/>
        <v>0.64381729819273659</v>
      </c>
      <c r="H53" s="21">
        <f>H52</f>
        <v>1.5</v>
      </c>
      <c r="I53" s="14">
        <f t="shared" ref="I53:I64" si="31">H53*$B53</f>
        <v>0.64381729819273659</v>
      </c>
      <c r="J53" s="14">
        <f>J52</f>
        <v>0.67</v>
      </c>
      <c r="K53" s="19">
        <f t="shared" si="24"/>
        <v>0.28757172652608903</v>
      </c>
      <c r="L53" s="21">
        <f>L52</f>
        <v>1.5</v>
      </c>
      <c r="M53" s="19">
        <f t="shared" si="25"/>
        <v>0.64381729819273659</v>
      </c>
      <c r="N53" s="14">
        <f>N52</f>
        <v>0.67</v>
      </c>
      <c r="O53" s="19">
        <f t="shared" si="26"/>
        <v>0.28757172652608903</v>
      </c>
      <c r="P53" s="13">
        <f>P52</f>
        <v>1</v>
      </c>
      <c r="Q53" s="19">
        <f t="shared" si="27"/>
        <v>0.42921153212849106</v>
      </c>
      <c r="R53" s="21">
        <f>R52</f>
        <v>0.8</v>
      </c>
      <c r="S53" s="19">
        <f t="shared" si="28"/>
        <v>0.34336922570279288</v>
      </c>
      <c r="T53" s="1"/>
      <c r="U53" s="1"/>
      <c r="V53" s="1"/>
      <c r="W53" s="1"/>
    </row>
    <row r="54" spans="1:23" ht="15.95" customHeight="1">
      <c r="A54" s="19" t="s">
        <v>8</v>
      </c>
      <c r="B54" s="14">
        <f t="shared" si="29"/>
        <v>0.40938342069352607</v>
      </c>
      <c r="C54" s="14">
        <f t="shared" si="22"/>
        <v>0.40938342069352607</v>
      </c>
      <c r="D54" s="14">
        <f t="shared" ref="D54:D64" si="32">D53</f>
        <v>0.67</v>
      </c>
      <c r="E54" s="14">
        <f t="shared" si="30"/>
        <v>0.27428689186466249</v>
      </c>
      <c r="F54" s="21">
        <f t="shared" ref="F54:F64" si="33">F53</f>
        <v>1.5</v>
      </c>
      <c r="G54" s="14">
        <f t="shared" si="23"/>
        <v>0.6140751310402891</v>
      </c>
      <c r="H54" s="21">
        <f t="shared" ref="H54:H64" si="34">H53</f>
        <v>1.5</v>
      </c>
      <c r="I54" s="14">
        <f t="shared" si="31"/>
        <v>0.6140751310402891</v>
      </c>
      <c r="J54" s="14">
        <f t="shared" ref="J54:J64" si="35">J53</f>
        <v>0.67</v>
      </c>
      <c r="K54" s="19">
        <f t="shared" si="24"/>
        <v>0.27428689186466249</v>
      </c>
      <c r="L54" s="21">
        <f t="shared" ref="L54:L64" si="36">L53</f>
        <v>1.5</v>
      </c>
      <c r="M54" s="19">
        <f t="shared" si="25"/>
        <v>0.6140751310402891</v>
      </c>
      <c r="N54" s="14">
        <f t="shared" ref="N54:N64" si="37">N53</f>
        <v>0.67</v>
      </c>
      <c r="O54" s="19">
        <f t="shared" si="26"/>
        <v>0.27428689186466249</v>
      </c>
      <c r="P54" s="13">
        <f t="shared" ref="P54:P64" si="38">P53</f>
        <v>1</v>
      </c>
      <c r="Q54" s="19">
        <f t="shared" si="27"/>
        <v>0.40938342069352607</v>
      </c>
      <c r="R54" s="21">
        <f t="shared" ref="R54:R64" si="39">R53</f>
        <v>0.8</v>
      </c>
      <c r="S54" s="19">
        <f t="shared" si="28"/>
        <v>0.32750673655482088</v>
      </c>
      <c r="T54" s="1"/>
      <c r="U54" s="1"/>
      <c r="V54" s="1"/>
      <c r="W54" s="1"/>
    </row>
    <row r="55" spans="1:23" ht="15.95" customHeight="1">
      <c r="A55" s="19" t="s">
        <v>9</v>
      </c>
      <c r="B55" s="14">
        <f t="shared" si="29"/>
        <v>0.39047130049749101</v>
      </c>
      <c r="C55" s="14">
        <f t="shared" si="22"/>
        <v>0.39047130049749101</v>
      </c>
      <c r="D55" s="14">
        <f t="shared" si="32"/>
        <v>0.67</v>
      </c>
      <c r="E55" s="14">
        <f t="shared" si="30"/>
        <v>0.26161577133331898</v>
      </c>
      <c r="F55" s="21">
        <f t="shared" si="33"/>
        <v>1.5</v>
      </c>
      <c r="G55" s="14">
        <f t="shared" si="23"/>
        <v>0.58570695074623647</v>
      </c>
      <c r="H55" s="21">
        <f t="shared" si="34"/>
        <v>1.5</v>
      </c>
      <c r="I55" s="14">
        <f t="shared" si="31"/>
        <v>0.58570695074623647</v>
      </c>
      <c r="J55" s="14">
        <f t="shared" si="35"/>
        <v>0.67</v>
      </c>
      <c r="K55" s="19">
        <f t="shared" si="24"/>
        <v>0.26161577133331898</v>
      </c>
      <c r="L55" s="21">
        <f t="shared" si="36"/>
        <v>1.5</v>
      </c>
      <c r="M55" s="19">
        <f t="shared" si="25"/>
        <v>0.58570695074623647</v>
      </c>
      <c r="N55" s="14">
        <f t="shared" si="37"/>
        <v>0.67</v>
      </c>
      <c r="O55" s="19">
        <f t="shared" si="26"/>
        <v>0.26161577133331898</v>
      </c>
      <c r="P55" s="13">
        <f t="shared" si="38"/>
        <v>1</v>
      </c>
      <c r="Q55" s="19">
        <f t="shared" si="27"/>
        <v>0.39047130049749101</v>
      </c>
      <c r="R55" s="21">
        <f t="shared" si="39"/>
        <v>0.8</v>
      </c>
      <c r="S55" s="19">
        <f t="shared" si="28"/>
        <v>0.31237704039799286</v>
      </c>
      <c r="T55" s="1"/>
      <c r="U55" s="1"/>
      <c r="V55" s="1"/>
      <c r="W55" s="1"/>
    </row>
    <row r="56" spans="1:23" ht="15.95" customHeight="1">
      <c r="A56" s="19" t="s">
        <v>10</v>
      </c>
      <c r="B56" s="14">
        <f t="shared" si="29"/>
        <v>0.37243285586385005</v>
      </c>
      <c r="C56" s="14">
        <f t="shared" si="22"/>
        <v>0.37243285586385005</v>
      </c>
      <c r="D56" s="14">
        <f t="shared" si="32"/>
        <v>0.67</v>
      </c>
      <c r="E56" s="14">
        <f t="shared" si="30"/>
        <v>0.24953001342877956</v>
      </c>
      <c r="F56" s="21">
        <f t="shared" si="33"/>
        <v>1.5</v>
      </c>
      <c r="G56" s="14">
        <f t="shared" si="23"/>
        <v>0.55864928379577505</v>
      </c>
      <c r="H56" s="21">
        <f t="shared" si="34"/>
        <v>1.5</v>
      </c>
      <c r="I56" s="14">
        <f t="shared" si="31"/>
        <v>0.55864928379577505</v>
      </c>
      <c r="J56" s="14">
        <f t="shared" si="35"/>
        <v>0.67</v>
      </c>
      <c r="K56" s="19">
        <f t="shared" si="24"/>
        <v>0.24953001342877956</v>
      </c>
      <c r="L56" s="21">
        <f t="shared" si="36"/>
        <v>1.5</v>
      </c>
      <c r="M56" s="19">
        <f t="shared" si="25"/>
        <v>0.55864928379577505</v>
      </c>
      <c r="N56" s="14">
        <f t="shared" si="37"/>
        <v>0.67</v>
      </c>
      <c r="O56" s="19">
        <f t="shared" si="26"/>
        <v>0.24953001342877956</v>
      </c>
      <c r="P56" s="13">
        <f t="shared" si="38"/>
        <v>1</v>
      </c>
      <c r="Q56" s="19">
        <f t="shared" si="27"/>
        <v>0.37243285586385005</v>
      </c>
      <c r="R56" s="21">
        <f t="shared" si="39"/>
        <v>0.8</v>
      </c>
      <c r="S56" s="19">
        <f t="shared" si="28"/>
        <v>0.29794628469108003</v>
      </c>
      <c r="T56" s="1"/>
      <c r="U56" s="1"/>
      <c r="V56" s="1"/>
      <c r="W56" s="1"/>
    </row>
    <row r="57" spans="1:23" ht="15.95" customHeight="1">
      <c r="A57" s="19" t="s">
        <v>11</v>
      </c>
      <c r="B57" s="14">
        <f t="shared" si="29"/>
        <v>0.35522772595625013</v>
      </c>
      <c r="C57" s="14">
        <f t="shared" si="22"/>
        <v>0.35522772595625013</v>
      </c>
      <c r="D57" s="14">
        <f t="shared" si="32"/>
        <v>0.67</v>
      </c>
      <c r="E57" s="14">
        <f t="shared" si="30"/>
        <v>0.23800257639068759</v>
      </c>
      <c r="F57" s="21">
        <f t="shared" si="33"/>
        <v>1.5</v>
      </c>
      <c r="G57" s="14">
        <f t="shared" si="23"/>
        <v>0.53284158893437517</v>
      </c>
      <c r="H57" s="21">
        <f t="shared" si="34"/>
        <v>1.5</v>
      </c>
      <c r="I57" s="14">
        <f t="shared" si="31"/>
        <v>0.53284158893437517</v>
      </c>
      <c r="J57" s="14">
        <f t="shared" si="35"/>
        <v>0.67</v>
      </c>
      <c r="K57" s="19">
        <f t="shared" si="24"/>
        <v>0.23800257639068759</v>
      </c>
      <c r="L57" s="21">
        <f t="shared" si="36"/>
        <v>1.5</v>
      </c>
      <c r="M57" s="19">
        <f t="shared" si="25"/>
        <v>0.53284158893437517</v>
      </c>
      <c r="N57" s="14">
        <f t="shared" si="37"/>
        <v>0.67</v>
      </c>
      <c r="O57" s="19">
        <f t="shared" si="26"/>
        <v>0.23800257639068759</v>
      </c>
      <c r="P57" s="13">
        <f t="shared" si="38"/>
        <v>1</v>
      </c>
      <c r="Q57" s="19">
        <f t="shared" si="27"/>
        <v>0.35522772595625013</v>
      </c>
      <c r="R57" s="21">
        <f t="shared" si="39"/>
        <v>0.8</v>
      </c>
      <c r="S57" s="19">
        <f t="shared" si="28"/>
        <v>0.28418218076500013</v>
      </c>
      <c r="T57" s="1"/>
      <c r="U57" s="1"/>
      <c r="V57" s="1"/>
      <c r="W57" s="1"/>
    </row>
    <row r="58" spans="1:23" ht="15.95" customHeight="1">
      <c r="A58" s="19" t="s">
        <v>12</v>
      </c>
      <c r="B58" s="14">
        <f t="shared" si="29"/>
        <v>0.33881741447155972</v>
      </c>
      <c r="C58" s="14">
        <f t="shared" si="22"/>
        <v>0.33881741447155972</v>
      </c>
      <c r="D58" s="14">
        <f t="shared" si="32"/>
        <v>0.67</v>
      </c>
      <c r="E58" s="14">
        <f t="shared" si="30"/>
        <v>0.22700766769594502</v>
      </c>
      <c r="F58" s="21">
        <f t="shared" si="33"/>
        <v>1.5</v>
      </c>
      <c r="G58" s="14">
        <f t="shared" si="23"/>
        <v>0.50822612170733961</v>
      </c>
      <c r="H58" s="21">
        <f t="shared" si="34"/>
        <v>1.5</v>
      </c>
      <c r="I58" s="14">
        <f t="shared" si="31"/>
        <v>0.50822612170733961</v>
      </c>
      <c r="J58" s="14">
        <f t="shared" si="35"/>
        <v>0.67</v>
      </c>
      <c r="K58" s="19">
        <f t="shared" si="24"/>
        <v>0.22700766769594502</v>
      </c>
      <c r="L58" s="21">
        <f t="shared" si="36"/>
        <v>1.5</v>
      </c>
      <c r="M58" s="19">
        <f t="shared" si="25"/>
        <v>0.50822612170733961</v>
      </c>
      <c r="N58" s="14">
        <f t="shared" si="37"/>
        <v>0.67</v>
      </c>
      <c r="O58" s="19">
        <f t="shared" si="26"/>
        <v>0.22700766769594502</v>
      </c>
      <c r="P58" s="13">
        <f t="shared" si="38"/>
        <v>1</v>
      </c>
      <c r="Q58" s="19">
        <f t="shared" si="27"/>
        <v>0.33881741447155972</v>
      </c>
      <c r="R58" s="21">
        <f t="shared" si="39"/>
        <v>0.8</v>
      </c>
      <c r="S58" s="19">
        <f t="shared" si="28"/>
        <v>0.27105393157724778</v>
      </c>
      <c r="T58" s="1"/>
      <c r="U58" s="1"/>
      <c r="V58" s="1"/>
      <c r="W58" s="1"/>
    </row>
    <row r="59" spans="1:23" ht="15.95" customHeight="1">
      <c r="A59" s="22" t="s">
        <v>13</v>
      </c>
      <c r="B59" s="15">
        <f t="shared" si="29"/>
        <v>0.32316520350478251</v>
      </c>
      <c r="C59" s="15">
        <f t="shared" si="22"/>
        <v>0.32316520350478251</v>
      </c>
      <c r="D59" s="15">
        <f t="shared" si="32"/>
        <v>0.67</v>
      </c>
      <c r="E59" s="15">
        <f t="shared" si="30"/>
        <v>0.21652068634820429</v>
      </c>
      <c r="F59" s="23">
        <f t="shared" si="33"/>
        <v>1.5</v>
      </c>
      <c r="G59" s="15">
        <f t="shared" si="23"/>
        <v>0.48474780525717376</v>
      </c>
      <c r="H59" s="23">
        <f t="shared" si="34"/>
        <v>1.5</v>
      </c>
      <c r="I59" s="15">
        <f t="shared" si="31"/>
        <v>0.48474780525717376</v>
      </c>
      <c r="J59" s="15">
        <f t="shared" si="35"/>
        <v>0.67</v>
      </c>
      <c r="K59" s="22">
        <f t="shared" si="24"/>
        <v>0.21652068634820429</v>
      </c>
      <c r="L59" s="23">
        <f t="shared" si="36"/>
        <v>1.5</v>
      </c>
      <c r="M59" s="22">
        <f t="shared" si="25"/>
        <v>0.48474780525717376</v>
      </c>
      <c r="N59" s="15">
        <f t="shared" si="37"/>
        <v>0.67</v>
      </c>
      <c r="O59" s="22">
        <f t="shared" si="26"/>
        <v>0.21652068634820429</v>
      </c>
      <c r="P59" s="24">
        <f t="shared" si="38"/>
        <v>1</v>
      </c>
      <c r="Q59" s="22">
        <f t="shared" si="27"/>
        <v>0.32316520350478251</v>
      </c>
      <c r="R59" s="23">
        <f t="shared" si="39"/>
        <v>0.8</v>
      </c>
      <c r="S59" s="22">
        <f t="shared" si="28"/>
        <v>0.25853216280382602</v>
      </c>
      <c r="T59" s="1"/>
      <c r="U59" s="1"/>
      <c r="V59" s="1"/>
      <c r="W59" s="1"/>
    </row>
    <row r="60" spans="1:23" ht="15.95" customHeight="1">
      <c r="A60" s="19" t="s">
        <v>14</v>
      </c>
      <c r="B60" s="14">
        <f t="shared" si="29"/>
        <v>0.27717746961334361</v>
      </c>
      <c r="C60" s="14">
        <f t="shared" si="22"/>
        <v>0.27717746961334361</v>
      </c>
      <c r="D60" s="14">
        <f t="shared" si="32"/>
        <v>0.67</v>
      </c>
      <c r="E60" s="14">
        <f t="shared" si="30"/>
        <v>0.18570890464094023</v>
      </c>
      <c r="F60" s="21">
        <f t="shared" si="33"/>
        <v>1.5</v>
      </c>
      <c r="G60" s="14">
        <f t="shared" si="23"/>
        <v>0.41576620442001544</v>
      </c>
      <c r="H60" s="21">
        <f t="shared" si="34"/>
        <v>1.5</v>
      </c>
      <c r="I60" s="14">
        <f t="shared" si="31"/>
        <v>0.41576620442001544</v>
      </c>
      <c r="J60" s="14">
        <f t="shared" si="35"/>
        <v>0.67</v>
      </c>
      <c r="K60" s="19">
        <f t="shared" si="24"/>
        <v>0.18570890464094023</v>
      </c>
      <c r="L60" s="21">
        <f t="shared" si="36"/>
        <v>1.5</v>
      </c>
      <c r="M60" s="19">
        <f t="shared" si="25"/>
        <v>0.41576620442001544</v>
      </c>
      <c r="N60" s="14">
        <f t="shared" si="37"/>
        <v>0.67</v>
      </c>
      <c r="O60" s="19">
        <f t="shared" si="26"/>
        <v>0.18570890464094023</v>
      </c>
      <c r="P60" s="13">
        <f t="shared" si="38"/>
        <v>1</v>
      </c>
      <c r="Q60" s="19">
        <f t="shared" si="27"/>
        <v>0.27717746961334361</v>
      </c>
      <c r="R60" s="21">
        <f t="shared" si="39"/>
        <v>0.8</v>
      </c>
      <c r="S60" s="19">
        <f t="shared" si="28"/>
        <v>0.22174197569067489</v>
      </c>
      <c r="T60" s="1"/>
      <c r="U60" s="1"/>
      <c r="V60" s="1"/>
      <c r="W60" s="1"/>
    </row>
    <row r="61" spans="1:23" ht="15.95" customHeight="1">
      <c r="A61" s="19" t="s">
        <v>15</v>
      </c>
      <c r="B61" s="14">
        <f t="shared" si="29"/>
        <v>0.237733978869167</v>
      </c>
      <c r="C61" s="14">
        <f t="shared" si="22"/>
        <v>0.237733978869167</v>
      </c>
      <c r="D61" s="14">
        <f t="shared" si="32"/>
        <v>0.67</v>
      </c>
      <c r="E61" s="14">
        <f t="shared" si="30"/>
        <v>0.15928176584234191</v>
      </c>
      <c r="F61" s="21">
        <f t="shared" si="33"/>
        <v>1.5</v>
      </c>
      <c r="G61" s="14">
        <f t="shared" si="23"/>
        <v>0.35660096830375049</v>
      </c>
      <c r="H61" s="21">
        <f t="shared" si="34"/>
        <v>1.5</v>
      </c>
      <c r="I61" s="14">
        <f t="shared" si="31"/>
        <v>0.35660096830375049</v>
      </c>
      <c r="J61" s="14">
        <f t="shared" si="35"/>
        <v>0.67</v>
      </c>
      <c r="K61" s="19">
        <f t="shared" si="24"/>
        <v>0.15928176584234191</v>
      </c>
      <c r="L61" s="21">
        <f t="shared" si="36"/>
        <v>1.5</v>
      </c>
      <c r="M61" s="19">
        <f t="shared" si="25"/>
        <v>0.35660096830375049</v>
      </c>
      <c r="N61" s="14">
        <f t="shared" si="37"/>
        <v>0.67</v>
      </c>
      <c r="O61" s="19">
        <f t="shared" si="26"/>
        <v>0.15928176584234191</v>
      </c>
      <c r="P61" s="13">
        <f t="shared" si="38"/>
        <v>1</v>
      </c>
      <c r="Q61" s="19">
        <f t="shared" si="27"/>
        <v>0.237733978869167</v>
      </c>
      <c r="R61" s="21">
        <f t="shared" si="39"/>
        <v>0.8</v>
      </c>
      <c r="S61" s="19">
        <f t="shared" si="28"/>
        <v>0.19018718309533361</v>
      </c>
      <c r="T61" s="1"/>
      <c r="U61" s="1"/>
      <c r="V61" s="1"/>
      <c r="W61" s="1"/>
    </row>
    <row r="62" spans="1:23" ht="15.95" customHeight="1">
      <c r="A62" s="19" t="s">
        <v>16</v>
      </c>
      <c r="B62" s="14">
        <f t="shared" si="29"/>
        <v>0.20390345863177883</v>
      </c>
      <c r="C62" s="14">
        <f t="shared" si="22"/>
        <v>0.20390345863177883</v>
      </c>
      <c r="D62" s="14">
        <f t="shared" si="32"/>
        <v>0.67</v>
      </c>
      <c r="E62" s="14">
        <f t="shared" si="30"/>
        <v>0.13661531728329182</v>
      </c>
      <c r="F62" s="21">
        <f t="shared" si="33"/>
        <v>1.5</v>
      </c>
      <c r="G62" s="14">
        <f t="shared" si="23"/>
        <v>0.30585518794766825</v>
      </c>
      <c r="H62" s="21">
        <f t="shared" si="34"/>
        <v>1.5</v>
      </c>
      <c r="I62" s="14">
        <f t="shared" si="31"/>
        <v>0.30585518794766825</v>
      </c>
      <c r="J62" s="14">
        <f t="shared" si="35"/>
        <v>0.67</v>
      </c>
      <c r="K62" s="19">
        <f t="shared" si="24"/>
        <v>0.13661531728329182</v>
      </c>
      <c r="L62" s="21">
        <f t="shared" si="36"/>
        <v>1.5</v>
      </c>
      <c r="M62" s="19">
        <f t="shared" si="25"/>
        <v>0.30585518794766825</v>
      </c>
      <c r="N62" s="14">
        <f t="shared" si="37"/>
        <v>0.67</v>
      </c>
      <c r="O62" s="19">
        <f t="shared" si="26"/>
        <v>0.13661531728329182</v>
      </c>
      <c r="P62" s="13">
        <f t="shared" si="38"/>
        <v>1</v>
      </c>
      <c r="Q62" s="19">
        <f t="shared" si="27"/>
        <v>0.20390345863177883</v>
      </c>
      <c r="R62" s="21">
        <f t="shared" si="39"/>
        <v>0.8</v>
      </c>
      <c r="S62" s="19">
        <f t="shared" si="28"/>
        <v>0.16312276690542307</v>
      </c>
      <c r="T62" s="1"/>
      <c r="U62" s="1"/>
      <c r="V62" s="1"/>
      <c r="W62" s="1"/>
    </row>
    <row r="63" spans="1:23" ht="15.95" customHeight="1">
      <c r="A63" s="19" t="s">
        <v>17</v>
      </c>
      <c r="B63" s="14">
        <f t="shared" si="29"/>
        <v>0.17488716017697475</v>
      </c>
      <c r="C63" s="14">
        <f t="shared" si="22"/>
        <v>0.17488716017697475</v>
      </c>
      <c r="D63" s="14">
        <f t="shared" si="32"/>
        <v>0.67</v>
      </c>
      <c r="E63" s="14">
        <f t="shared" si="30"/>
        <v>0.1171743973185731</v>
      </c>
      <c r="F63" s="21">
        <f t="shared" si="33"/>
        <v>1.5</v>
      </c>
      <c r="G63" s="14">
        <f t="shared" si="23"/>
        <v>0.2623307402654621</v>
      </c>
      <c r="H63" s="21">
        <f t="shared" si="34"/>
        <v>1.5</v>
      </c>
      <c r="I63" s="14">
        <f t="shared" si="31"/>
        <v>0.2623307402654621</v>
      </c>
      <c r="J63" s="14">
        <f t="shared" si="35"/>
        <v>0.67</v>
      </c>
      <c r="K63" s="19">
        <f t="shared" si="24"/>
        <v>0.1171743973185731</v>
      </c>
      <c r="L63" s="21">
        <f t="shared" si="36"/>
        <v>1.5</v>
      </c>
      <c r="M63" s="19">
        <f t="shared" si="25"/>
        <v>0.2623307402654621</v>
      </c>
      <c r="N63" s="14">
        <f t="shared" si="37"/>
        <v>0.67</v>
      </c>
      <c r="O63" s="19">
        <f t="shared" si="26"/>
        <v>0.1171743973185731</v>
      </c>
      <c r="P63" s="13">
        <f t="shared" si="38"/>
        <v>1</v>
      </c>
      <c r="Q63" s="19">
        <f t="shared" si="27"/>
        <v>0.17488716017697475</v>
      </c>
      <c r="R63" s="21">
        <f t="shared" si="39"/>
        <v>0.8</v>
      </c>
      <c r="S63" s="19">
        <f t="shared" si="28"/>
        <v>0.13990972814157981</v>
      </c>
      <c r="T63" s="1"/>
      <c r="U63" s="1"/>
      <c r="V63" s="1"/>
      <c r="W63" s="1"/>
    </row>
    <row r="64" spans="1:23" ht="15.95" customHeight="1">
      <c r="A64" s="22" t="s">
        <v>18</v>
      </c>
      <c r="B64" s="15">
        <f t="shared" si="29"/>
        <v>0.15</v>
      </c>
      <c r="C64" s="15">
        <f t="shared" si="22"/>
        <v>0.15</v>
      </c>
      <c r="D64" s="15">
        <f t="shared" si="32"/>
        <v>0.67</v>
      </c>
      <c r="E64" s="15">
        <f t="shared" si="30"/>
        <v>0.10050000000000001</v>
      </c>
      <c r="F64" s="23">
        <f t="shared" si="33"/>
        <v>1.5</v>
      </c>
      <c r="G64" s="15">
        <f t="shared" si="23"/>
        <v>0.22499999999999998</v>
      </c>
      <c r="H64" s="23">
        <f t="shared" si="34"/>
        <v>1.5</v>
      </c>
      <c r="I64" s="15">
        <f t="shared" si="31"/>
        <v>0.22499999999999998</v>
      </c>
      <c r="J64" s="15">
        <f t="shared" si="35"/>
        <v>0.67</v>
      </c>
      <c r="K64" s="22">
        <f t="shared" si="24"/>
        <v>0.10050000000000001</v>
      </c>
      <c r="L64" s="23">
        <f t="shared" si="36"/>
        <v>1.5</v>
      </c>
      <c r="M64" s="22">
        <f t="shared" si="25"/>
        <v>0.22499999999999998</v>
      </c>
      <c r="N64" s="15">
        <f t="shared" si="37"/>
        <v>0.67</v>
      </c>
      <c r="O64" s="22">
        <f t="shared" si="26"/>
        <v>0.10050000000000001</v>
      </c>
      <c r="P64" s="24">
        <f t="shared" si="38"/>
        <v>1</v>
      </c>
      <c r="Q64" s="22">
        <f t="shared" si="27"/>
        <v>0.15</v>
      </c>
      <c r="R64" s="23">
        <f t="shared" si="39"/>
        <v>0.8</v>
      </c>
      <c r="S64" s="22">
        <f t="shared" si="28"/>
        <v>0.12</v>
      </c>
      <c r="T64" s="1"/>
      <c r="U64" s="1"/>
      <c r="V64" s="1"/>
      <c r="W64" s="1"/>
    </row>
    <row r="65" spans="1:15" ht="15.95" customHeight="1">
      <c r="C65" s="17"/>
      <c r="D65" s="17"/>
      <c r="E65" s="17"/>
      <c r="F65" s="17"/>
      <c r="G65" s="17"/>
      <c r="H65" s="17"/>
    </row>
    <row r="66" spans="1:15" ht="15.95" customHeight="1">
      <c r="C66" s="17"/>
      <c r="D66" s="17"/>
      <c r="E66" s="17"/>
      <c r="F66" s="17"/>
      <c r="G66" s="17"/>
      <c r="H66" s="17"/>
    </row>
    <row r="67" spans="1:15" s="10" customFormat="1" ht="29.25" customHeight="1">
      <c r="A67" s="9" t="s">
        <v>895</v>
      </c>
      <c r="B67" s="20" t="s">
        <v>148</v>
      </c>
      <c r="C67" s="20" t="s">
        <v>615</v>
      </c>
      <c r="D67" s="20" t="s">
        <v>149</v>
      </c>
      <c r="E67" s="20" t="s">
        <v>150</v>
      </c>
      <c r="F67" s="20" t="s">
        <v>626</v>
      </c>
      <c r="G67"/>
      <c r="I67" s="9" t="s">
        <v>778</v>
      </c>
      <c r="J67" s="25" t="s">
        <v>617</v>
      </c>
      <c r="K67" s="9" t="s">
        <v>615</v>
      </c>
      <c r="L67" s="9" t="s">
        <v>639</v>
      </c>
      <c r="M67" s="9" t="s">
        <v>624</v>
      </c>
      <c r="N67" s="9" t="s">
        <v>625</v>
      </c>
      <c r="O67" s="9" t="s">
        <v>616</v>
      </c>
    </row>
    <row r="68" spans="1:15" ht="15.95" customHeight="1">
      <c r="A68" s="13" t="s">
        <v>147</v>
      </c>
      <c r="B68" s="309">
        <f>C69/100</f>
        <v>0.6</v>
      </c>
      <c r="C68" s="26"/>
      <c r="D68" s="26">
        <f>1-B68</f>
        <v>0.4</v>
      </c>
      <c r="E68" s="14">
        <f>D36</f>
        <v>1</v>
      </c>
      <c r="F68" s="14">
        <f>(E68-D$68)/B$68</f>
        <v>1</v>
      </c>
      <c r="G68"/>
      <c r="I68" s="9" t="s">
        <v>152</v>
      </c>
      <c r="J68" s="29">
        <f>L68*E75</f>
        <v>488.18644277172046</v>
      </c>
      <c r="K68" s="30"/>
      <c r="L68" s="30">
        <f>M68/B$68</f>
        <v>350.58860250355309</v>
      </c>
      <c r="M68" s="30">
        <f t="shared" ref="M68:M73" si="40">N68/F$75</f>
        <v>210.35316150213185</v>
      </c>
      <c r="N68" s="30">
        <f t="shared" ref="N68:N73" si="41">M69</f>
        <v>347.95100177029917</v>
      </c>
      <c r="O68" s="31">
        <f>L68-M68</f>
        <v>140.23544100142124</v>
      </c>
    </row>
    <row r="69" spans="1:15" ht="15.95" customHeight="1">
      <c r="A69" s="13" t="s">
        <v>7</v>
      </c>
      <c r="B69" s="26">
        <f>1-D69</f>
        <v>0.61847863810800785</v>
      </c>
      <c r="C69" s="308">
        <v>60</v>
      </c>
      <c r="D69" s="26">
        <f t="shared" ref="D69:D80" si="42">D$68/E69</f>
        <v>0.38152136189199209</v>
      </c>
      <c r="E69" s="14">
        <f t="shared" ref="E69:E80" si="43">D37</f>
        <v>1.0484340850964964</v>
      </c>
      <c r="F69" s="14">
        <f t="shared" ref="F69:F80" si="44">(E69-D$68)/B$68</f>
        <v>1.0807234751608272</v>
      </c>
      <c r="G69"/>
      <c r="I69" s="9" t="s">
        <v>153</v>
      </c>
      <c r="J69" s="29">
        <f>L69*E75</f>
        <v>807.5227422307006</v>
      </c>
      <c r="K69" s="30"/>
      <c r="L69" s="30">
        <f t="shared" ref="L69:L73" si="45">M69/B$68</f>
        <v>579.91833628383199</v>
      </c>
      <c r="M69" s="30">
        <f t="shared" si="40"/>
        <v>347.95100177029917</v>
      </c>
      <c r="N69" s="30">
        <f t="shared" si="41"/>
        <v>575.55540771716778</v>
      </c>
      <c r="O69" s="31">
        <f t="shared" ref="O69:O73" si="46">L69-M69</f>
        <v>231.96733451353282</v>
      </c>
    </row>
    <row r="70" spans="1:15" ht="15.95" customHeight="1">
      <c r="A70" s="13" t="s">
        <v>8</v>
      </c>
      <c r="B70" s="26">
        <f t="shared" ref="B70:B80" si="47">1-D70</f>
        <v>0.6361036260501991</v>
      </c>
      <c r="C70" s="26"/>
      <c r="D70" s="26">
        <f t="shared" si="42"/>
        <v>0.36389637394980096</v>
      </c>
      <c r="E70" s="14">
        <f t="shared" si="43"/>
        <v>1.0992140307921274</v>
      </c>
      <c r="F70" s="14">
        <f t="shared" si="44"/>
        <v>1.1653567179868791</v>
      </c>
      <c r="G70"/>
      <c r="I70" s="9" t="s">
        <v>154</v>
      </c>
      <c r="J70" s="29">
        <f>L70*E75</f>
        <v>1335.7457767927283</v>
      </c>
      <c r="K70" s="30"/>
      <c r="L70" s="30">
        <f t="shared" si="45"/>
        <v>959.2590128619463</v>
      </c>
      <c r="M70" s="30">
        <f t="shared" si="40"/>
        <v>575.55540771716778</v>
      </c>
      <c r="N70" s="30">
        <f t="shared" si="41"/>
        <v>952.04217164794977</v>
      </c>
      <c r="O70" s="31">
        <f t="shared" si="46"/>
        <v>383.70360514477852</v>
      </c>
    </row>
    <row r="71" spans="1:15" ht="15.95" customHeight="1">
      <c r="A71" s="13" t="s">
        <v>9</v>
      </c>
      <c r="B71" s="26">
        <f t="shared" si="47"/>
        <v>0.65291439955778574</v>
      </c>
      <c r="C71" s="26"/>
      <c r="D71" s="26">
        <f t="shared" si="42"/>
        <v>0.3470856004422142</v>
      </c>
      <c r="E71" s="14">
        <f t="shared" si="43"/>
        <v>1.1524534566987761</v>
      </c>
      <c r="F71" s="14">
        <f t="shared" si="44"/>
        <v>1.2540890944979601</v>
      </c>
      <c r="G71"/>
      <c r="I71" s="9" t="s">
        <v>155</v>
      </c>
      <c r="J71" s="29">
        <f>L71*E75</f>
        <v>2209.4941565247927</v>
      </c>
      <c r="K71" s="30"/>
      <c r="L71" s="30">
        <f t="shared" si="45"/>
        <v>1586.736952746583</v>
      </c>
      <c r="M71" s="30">
        <f t="shared" si="40"/>
        <v>952.04217164794977</v>
      </c>
      <c r="N71" s="30">
        <f t="shared" si="41"/>
        <v>1574.7993754261593</v>
      </c>
      <c r="O71" s="31">
        <f t="shared" si="46"/>
        <v>634.69478109863326</v>
      </c>
    </row>
    <row r="72" spans="1:15" ht="15.95" customHeight="1">
      <c r="A72" s="13" t="s">
        <v>10</v>
      </c>
      <c r="B72" s="26">
        <f t="shared" si="47"/>
        <v>0.66894857256546658</v>
      </c>
      <c r="C72" s="26"/>
      <c r="D72" s="26">
        <f t="shared" si="42"/>
        <v>0.33105142743453342</v>
      </c>
      <c r="E72" s="14">
        <f t="shared" si="43"/>
        <v>1.2082714854902761</v>
      </c>
      <c r="F72" s="14">
        <f t="shared" si="44"/>
        <v>1.3471191424837934</v>
      </c>
      <c r="G72"/>
      <c r="I72" s="9" t="s">
        <v>156</v>
      </c>
      <c r="J72" s="29">
        <f>L72*E75</f>
        <v>3654.7855980792201</v>
      </c>
      <c r="K72" s="30"/>
      <c r="L72" s="30">
        <f t="shared" si="45"/>
        <v>2624.6656257102654</v>
      </c>
      <c r="M72" s="30">
        <f t="shared" si="40"/>
        <v>1574.7993754261593</v>
      </c>
      <c r="N72" s="30">
        <f t="shared" si="41"/>
        <v>2604.9193477951139</v>
      </c>
      <c r="O72" s="31">
        <f t="shared" si="46"/>
        <v>1049.8662502841062</v>
      </c>
    </row>
    <row r="73" spans="1:15" ht="15.95" customHeight="1">
      <c r="A73" s="13" t="s">
        <v>11</v>
      </c>
      <c r="B73" s="26">
        <f t="shared" si="47"/>
        <v>0.68424202137222201</v>
      </c>
      <c r="C73" s="26"/>
      <c r="D73" s="26">
        <f t="shared" si="42"/>
        <v>0.31575797862777794</v>
      </c>
      <c r="E73" s="14">
        <f t="shared" si="43"/>
        <v>1.2667930094381823</v>
      </c>
      <c r="F73" s="14">
        <f t="shared" si="44"/>
        <v>1.4446550157303037</v>
      </c>
      <c r="G73"/>
      <c r="I73" s="9" t="s">
        <v>157</v>
      </c>
      <c r="J73" s="29">
        <f>L73*E75</f>
        <v>6045.4822785938441</v>
      </c>
      <c r="K73" s="30"/>
      <c r="L73" s="30">
        <f t="shared" si="45"/>
        <v>4341.5322463251905</v>
      </c>
      <c r="M73" s="30">
        <f t="shared" si="40"/>
        <v>2604.9193477951139</v>
      </c>
      <c r="N73" s="30">
        <f t="shared" si="41"/>
        <v>4308.8693800637666</v>
      </c>
      <c r="O73" s="31">
        <f t="shared" si="46"/>
        <v>1736.6128985300766</v>
      </c>
    </row>
    <row r="74" spans="1:15" ht="15.95" customHeight="1">
      <c r="A74" s="13" t="s">
        <v>12</v>
      </c>
      <c r="B74" s="26">
        <f t="shared" si="47"/>
        <v>0.69882896491416913</v>
      </c>
      <c r="C74" s="26"/>
      <c r="D74" s="26">
        <f t="shared" si="42"/>
        <v>0.30117103508583087</v>
      </c>
      <c r="E74" s="14">
        <f t="shared" si="43"/>
        <v>1.328148969856958</v>
      </c>
      <c r="F74" s="14">
        <f t="shared" si="44"/>
        <v>1.5469149497615966</v>
      </c>
      <c r="G74"/>
      <c r="I74" s="9" t="s">
        <v>158</v>
      </c>
      <c r="J74" s="310">
        <v>10000</v>
      </c>
      <c r="K74" s="30"/>
      <c r="L74" s="30">
        <f>J74/E75</f>
        <v>7181.448966772944</v>
      </c>
      <c r="M74" s="30">
        <f>L74*B68</f>
        <v>4308.8693800637666</v>
      </c>
      <c r="N74" s="30">
        <f>M74*F75</f>
        <v>7127.4204132908217</v>
      </c>
      <c r="O74" s="31">
        <f>L74*D68</f>
        <v>2872.5795867091779</v>
      </c>
    </row>
    <row r="75" spans="1:15" ht="15.95" customHeight="1">
      <c r="A75" s="15" t="s">
        <v>13</v>
      </c>
      <c r="B75" s="15">
        <f t="shared" si="47"/>
        <v>0.71274204132908214</v>
      </c>
      <c r="C75" s="15"/>
      <c r="D75" s="32">
        <f t="shared" si="42"/>
        <v>0.2872579586709178</v>
      </c>
      <c r="E75" s="15">
        <f t="shared" si="43"/>
        <v>1.3924766500838339</v>
      </c>
      <c r="F75" s="15">
        <f t="shared" si="44"/>
        <v>1.6541277501397231</v>
      </c>
      <c r="G75"/>
      <c r="I75"/>
    </row>
    <row r="76" spans="1:15" ht="15" customHeight="1">
      <c r="A76" s="6" t="s">
        <v>14</v>
      </c>
      <c r="B76" s="26">
        <f t="shared" si="47"/>
        <v>0.75362002701036124</v>
      </c>
      <c r="C76" s="14"/>
      <c r="D76" s="26">
        <f t="shared" si="42"/>
        <v>0.24637997298963876</v>
      </c>
      <c r="E76" s="14">
        <f t="shared" si="43"/>
        <v>1.6235085796393913</v>
      </c>
      <c r="F76" s="14">
        <f t="shared" si="44"/>
        <v>2.0391809660656524</v>
      </c>
      <c r="G76"/>
      <c r="H76"/>
      <c r="I76"/>
    </row>
    <row r="77" spans="1:15" ht="15.95" customHeight="1">
      <c r="A77" s="6" t="s">
        <v>15</v>
      </c>
      <c r="B77" s="26">
        <f t="shared" si="47"/>
        <v>0.78868090767185151</v>
      </c>
      <c r="C77" s="14"/>
      <c r="D77" s="26">
        <f t="shared" si="42"/>
        <v>0.21131909232814844</v>
      </c>
      <c r="E77" s="14">
        <f t="shared" si="43"/>
        <v>1.89287203344058</v>
      </c>
      <c r="F77" s="14">
        <f t="shared" si="44"/>
        <v>2.4881200557342997</v>
      </c>
      <c r="G77"/>
      <c r="H77"/>
      <c r="I77"/>
    </row>
    <row r="78" spans="1:15" ht="15.95" customHeight="1">
      <c r="A78" s="6" t="s">
        <v>16</v>
      </c>
      <c r="B78" s="26">
        <f t="shared" si="47"/>
        <v>0.81875248121619659</v>
      </c>
      <c r="C78" s="14"/>
      <c r="D78" s="26">
        <f t="shared" si="42"/>
        <v>0.18124751878380341</v>
      </c>
      <c r="E78" s="14">
        <f t="shared" si="43"/>
        <v>2.2069267633789242</v>
      </c>
      <c r="F78" s="14">
        <f t="shared" si="44"/>
        <v>3.0115446056315407</v>
      </c>
      <c r="G78"/>
      <c r="H78"/>
      <c r="I78"/>
    </row>
    <row r="79" spans="1:15" ht="15.95" customHeight="1">
      <c r="A79" s="6" t="s">
        <v>17</v>
      </c>
      <c r="B79" s="26">
        <f t="shared" si="47"/>
        <v>0.84454474650935585</v>
      </c>
      <c r="C79" s="14"/>
      <c r="D79" s="26">
        <f t="shared" si="42"/>
        <v>0.15545525349064421</v>
      </c>
      <c r="E79" s="14">
        <f t="shared" si="43"/>
        <v>2.5730876957726827</v>
      </c>
      <c r="F79" s="14">
        <f t="shared" si="44"/>
        <v>3.6218128262878047</v>
      </c>
      <c r="G79"/>
      <c r="H79"/>
      <c r="I79"/>
    </row>
    <row r="80" spans="1:15" ht="15.95" customHeight="1">
      <c r="A80" s="15" t="s">
        <v>18</v>
      </c>
      <c r="B80" s="32">
        <f t="shared" si="47"/>
        <v>0.8666666666666667</v>
      </c>
      <c r="C80" s="15"/>
      <c r="D80" s="32">
        <f t="shared" si="42"/>
        <v>0.13333333333333333</v>
      </c>
      <c r="E80" s="15">
        <f t="shared" si="43"/>
        <v>3.0000000000000004</v>
      </c>
      <c r="F80" s="15">
        <f t="shared" si="44"/>
        <v>4.3333333333333348</v>
      </c>
      <c r="G80"/>
      <c r="H80"/>
      <c r="I80"/>
    </row>
    <row r="81" spans="1:20" ht="15.95" customHeight="1">
      <c r="A81" s="34"/>
      <c r="B81" s="35"/>
      <c r="C81" s="35"/>
      <c r="D81" s="35"/>
      <c r="E81" s="35"/>
      <c r="F81" s="35"/>
      <c r="G81" s="35"/>
      <c r="H81" s="35"/>
      <c r="I81" s="36"/>
      <c r="J81" s="34"/>
      <c r="K81" s="35"/>
      <c r="L81" s="35"/>
      <c r="M81" s="35"/>
      <c r="N81" s="35"/>
      <c r="O81" s="35"/>
      <c r="R81" s="35"/>
    </row>
    <row r="82" spans="1:20" ht="15.95" customHeight="1">
      <c r="A82" s="34"/>
      <c r="B82" s="35"/>
      <c r="C82" s="35"/>
      <c r="D82" s="35"/>
      <c r="E82" s="35"/>
      <c r="F82" s="35"/>
      <c r="G82" s="35"/>
      <c r="H82" s="35"/>
      <c r="I82" s="36"/>
      <c r="J82" s="37"/>
      <c r="K82" s="35"/>
      <c r="L82" s="35"/>
      <c r="M82" s="35"/>
      <c r="N82" s="35"/>
      <c r="O82" s="35"/>
      <c r="R82" s="35"/>
    </row>
    <row r="83" spans="1:20" ht="30" customHeight="1">
      <c r="A83" s="9" t="s">
        <v>779</v>
      </c>
      <c r="B83" s="20" t="s">
        <v>618</v>
      </c>
      <c r="C83" s="20" t="str">
        <f>C67</f>
        <v>调节</v>
      </c>
      <c r="D83" s="20" t="s">
        <v>619</v>
      </c>
      <c r="E83" s="20" t="s">
        <v>620</v>
      </c>
      <c r="F83" s="20" t="s">
        <v>621</v>
      </c>
      <c r="G83"/>
      <c r="I83" s="9" t="s">
        <v>631</v>
      </c>
      <c r="J83" s="25" t="s">
        <v>623</v>
      </c>
      <c r="K83" s="9" t="s">
        <v>457</v>
      </c>
      <c r="L83" s="9" t="s">
        <v>638</v>
      </c>
      <c r="M83" s="9" t="s">
        <v>627</v>
      </c>
      <c r="N83" s="9" t="s">
        <v>628</v>
      </c>
      <c r="O83" s="9" t="s">
        <v>629</v>
      </c>
      <c r="P83"/>
      <c r="T83" s="35"/>
    </row>
    <row r="84" spans="1:20" ht="15.95" customHeight="1">
      <c r="A84" s="13" t="s">
        <v>622</v>
      </c>
      <c r="B84" s="309">
        <f>C85/100</f>
        <v>0.6</v>
      </c>
      <c r="C84" s="26"/>
      <c r="D84" s="26">
        <f>1-B84</f>
        <v>0.4</v>
      </c>
      <c r="E84" s="14">
        <f>E68</f>
        <v>1</v>
      </c>
      <c r="F84" s="14">
        <f t="shared" ref="F84:F96" si="48">(E84-D$84)/B$84</f>
        <v>1</v>
      </c>
      <c r="G84"/>
      <c r="I84" s="9" t="s">
        <v>152</v>
      </c>
      <c r="J84" s="29">
        <f>L84*E91</f>
        <v>292.91186566303213</v>
      </c>
      <c r="K84" s="30"/>
      <c r="L84" s="30">
        <f>M84/B$68</f>
        <v>210.35316150213177</v>
      </c>
      <c r="M84" s="30">
        <f t="shared" ref="M84:M89" si="49">N84/F$75</f>
        <v>126.21189690127906</v>
      </c>
      <c r="N84" s="30">
        <f t="shared" ref="N84:N89" si="50">M85</f>
        <v>208.77060106217942</v>
      </c>
      <c r="O84" s="31">
        <f>L84-M84</f>
        <v>84.141264600852708</v>
      </c>
      <c r="P84"/>
    </row>
    <row r="85" spans="1:20" ht="15.95" customHeight="1">
      <c r="A85" s="13" t="s">
        <v>7</v>
      </c>
      <c r="B85" s="26">
        <f>1-D85</f>
        <v>0.61847863810800785</v>
      </c>
      <c r="C85" s="308">
        <v>60</v>
      </c>
      <c r="D85" s="26">
        <f t="shared" ref="D85:D96" si="51">D$68/E85</f>
        <v>0.38152136189199209</v>
      </c>
      <c r="E85" s="14">
        <f t="shared" ref="E85:E95" si="52">E69</f>
        <v>1.0484340850964964</v>
      </c>
      <c r="F85" s="14">
        <f t="shared" si="48"/>
        <v>1.0807234751608272</v>
      </c>
      <c r="G85"/>
      <c r="I85" s="9" t="s">
        <v>153</v>
      </c>
      <c r="J85" s="29">
        <f>L85*E91</f>
        <v>484.51364533842019</v>
      </c>
      <c r="K85" s="30"/>
      <c r="L85" s="30">
        <f t="shared" ref="L85:L89" si="53">M85/B$68</f>
        <v>347.95100177029906</v>
      </c>
      <c r="M85" s="30">
        <f t="shared" si="49"/>
        <v>208.77060106217942</v>
      </c>
      <c r="N85" s="30">
        <f t="shared" si="50"/>
        <v>345.33324463030056</v>
      </c>
      <c r="O85" s="31">
        <f t="shared" ref="O85:O89" si="54">L85-M85</f>
        <v>139.18040070811963</v>
      </c>
      <c r="P85"/>
    </row>
    <row r="86" spans="1:20" ht="15.95" customHeight="1">
      <c r="A86" s="13" t="s">
        <v>8</v>
      </c>
      <c r="B86" s="26">
        <f t="shared" ref="B86:B96" si="55">1-D86</f>
        <v>0.6361036260501991</v>
      </c>
      <c r="C86" s="26"/>
      <c r="D86" s="26">
        <f t="shared" si="51"/>
        <v>0.36389637394980096</v>
      </c>
      <c r="E86" s="14">
        <f t="shared" si="52"/>
        <v>1.0992140307921274</v>
      </c>
      <c r="F86" s="14">
        <f t="shared" si="48"/>
        <v>1.1653567179868791</v>
      </c>
      <c r="G86"/>
      <c r="I86" s="9" t="s">
        <v>154</v>
      </c>
      <c r="J86" s="29">
        <f>L86*E91</f>
        <v>801.44746607563684</v>
      </c>
      <c r="K86" s="30"/>
      <c r="L86" s="30">
        <f t="shared" si="53"/>
        <v>575.55540771716767</v>
      </c>
      <c r="M86" s="30">
        <f t="shared" si="49"/>
        <v>345.33324463030056</v>
      </c>
      <c r="N86" s="30">
        <f t="shared" si="50"/>
        <v>571.22530298876973</v>
      </c>
      <c r="O86" s="31">
        <f t="shared" si="54"/>
        <v>230.22216308686711</v>
      </c>
      <c r="P86"/>
    </row>
    <row r="87" spans="1:20" ht="15.95" customHeight="1">
      <c r="A87" s="13" t="s">
        <v>9</v>
      </c>
      <c r="B87" s="26">
        <f t="shared" si="55"/>
        <v>0.65291439955778574</v>
      </c>
      <c r="C87" s="26"/>
      <c r="D87" s="26">
        <f t="shared" si="51"/>
        <v>0.3470856004422142</v>
      </c>
      <c r="E87" s="14">
        <f t="shared" si="52"/>
        <v>1.1524534566987761</v>
      </c>
      <c r="F87" s="14">
        <f t="shared" si="48"/>
        <v>1.2540890944979601</v>
      </c>
      <c r="G87"/>
      <c r="I87" s="9" t="s">
        <v>155</v>
      </c>
      <c r="J87" s="29">
        <f>L87*E91</f>
        <v>1325.6964939148752</v>
      </c>
      <c r="K87" s="30"/>
      <c r="L87" s="30">
        <f t="shared" si="53"/>
        <v>952.04217164794954</v>
      </c>
      <c r="M87" s="30">
        <f t="shared" si="49"/>
        <v>571.22530298876973</v>
      </c>
      <c r="N87" s="30">
        <f t="shared" si="50"/>
        <v>944.87962525569537</v>
      </c>
      <c r="O87" s="31">
        <f t="shared" si="54"/>
        <v>380.81686865917982</v>
      </c>
      <c r="P87"/>
    </row>
    <row r="88" spans="1:20" ht="15.95" customHeight="1">
      <c r="A88" s="13" t="s">
        <v>10</v>
      </c>
      <c r="B88" s="26">
        <f t="shared" si="55"/>
        <v>0.66894857256546658</v>
      </c>
      <c r="C88" s="26"/>
      <c r="D88" s="26">
        <f t="shared" si="51"/>
        <v>0.33105142743453342</v>
      </c>
      <c r="E88" s="14">
        <f t="shared" si="52"/>
        <v>1.2082714854902761</v>
      </c>
      <c r="F88" s="14">
        <f t="shared" si="48"/>
        <v>1.3471191424837934</v>
      </c>
      <c r="G88"/>
      <c r="I88" s="9" t="s">
        <v>156</v>
      </c>
      <c r="J88" s="29">
        <f>L88*E91</f>
        <v>2192.8713588475321</v>
      </c>
      <c r="K88" s="30"/>
      <c r="L88" s="30">
        <f t="shared" si="53"/>
        <v>1574.799375426159</v>
      </c>
      <c r="M88" s="30">
        <f t="shared" si="49"/>
        <v>944.87962525569537</v>
      </c>
      <c r="N88" s="30">
        <f t="shared" si="50"/>
        <v>1562.9516086770682</v>
      </c>
      <c r="O88" s="31">
        <f t="shared" si="54"/>
        <v>629.91975017046366</v>
      </c>
      <c r="P88"/>
    </row>
    <row r="89" spans="1:20" ht="15.95" customHeight="1">
      <c r="A89" s="13" t="s">
        <v>11</v>
      </c>
      <c r="B89" s="26">
        <f t="shared" si="55"/>
        <v>0.68424202137222201</v>
      </c>
      <c r="C89" s="26"/>
      <c r="D89" s="26">
        <f t="shared" si="51"/>
        <v>0.31575797862777794</v>
      </c>
      <c r="E89" s="14">
        <f t="shared" si="52"/>
        <v>1.2667930094381823</v>
      </c>
      <c r="F89" s="14">
        <f t="shared" si="48"/>
        <v>1.4446550157303037</v>
      </c>
      <c r="G89"/>
      <c r="I89" s="9" t="s">
        <v>157</v>
      </c>
      <c r="J89" s="29">
        <f>L89*E91</f>
        <v>3627.2893671563056</v>
      </c>
      <c r="K89" s="30"/>
      <c r="L89" s="30">
        <f t="shared" si="53"/>
        <v>2604.9193477951139</v>
      </c>
      <c r="M89" s="30">
        <f t="shared" si="49"/>
        <v>1562.9516086770682</v>
      </c>
      <c r="N89" s="30">
        <f t="shared" si="50"/>
        <v>2585.3216280382599</v>
      </c>
      <c r="O89" s="31">
        <f t="shared" si="54"/>
        <v>1041.9677391180458</v>
      </c>
      <c r="P89"/>
    </row>
    <row r="90" spans="1:20" ht="15.95" customHeight="1">
      <c r="A90" s="13" t="s">
        <v>12</v>
      </c>
      <c r="B90" s="26">
        <f t="shared" si="55"/>
        <v>0.69882896491416913</v>
      </c>
      <c r="C90" s="26"/>
      <c r="D90" s="26">
        <f t="shared" si="51"/>
        <v>0.30117103508583087</v>
      </c>
      <c r="E90" s="14">
        <f t="shared" si="52"/>
        <v>1.328148969856958</v>
      </c>
      <c r="F90" s="14">
        <f t="shared" si="48"/>
        <v>1.5469149497615966</v>
      </c>
      <c r="G90"/>
      <c r="I90" s="9" t="s">
        <v>158</v>
      </c>
      <c r="J90" s="310">
        <v>6000</v>
      </c>
      <c r="K90" s="30"/>
      <c r="L90" s="30">
        <f>J90/E91</f>
        <v>4308.8693800637666</v>
      </c>
      <c r="M90" s="30">
        <f>L90*B84</f>
        <v>2585.3216280382599</v>
      </c>
      <c r="N90" s="30">
        <f>M90*F91</f>
        <v>4276.4522479744928</v>
      </c>
      <c r="O90" s="31">
        <f>L90*D84</f>
        <v>1723.5477520255067</v>
      </c>
      <c r="P90"/>
    </row>
    <row r="91" spans="1:20" ht="15.95" customHeight="1">
      <c r="A91" s="15" t="s">
        <v>13</v>
      </c>
      <c r="B91" s="15">
        <f t="shared" si="55"/>
        <v>0.71274204132908214</v>
      </c>
      <c r="C91" s="15"/>
      <c r="D91" s="32">
        <f t="shared" si="51"/>
        <v>0.2872579586709178</v>
      </c>
      <c r="E91" s="15">
        <f t="shared" si="52"/>
        <v>1.3924766500838339</v>
      </c>
      <c r="F91" s="15">
        <f t="shared" si="48"/>
        <v>1.6541277501397231</v>
      </c>
      <c r="G91"/>
      <c r="H91"/>
      <c r="I91" s="28"/>
    </row>
    <row r="92" spans="1:20" ht="15.95" customHeight="1">
      <c r="A92" s="6" t="s">
        <v>14</v>
      </c>
      <c r="B92" s="26">
        <f t="shared" si="55"/>
        <v>0.75362002701036124</v>
      </c>
      <c r="C92" s="14"/>
      <c r="D92" s="26">
        <f t="shared" si="51"/>
        <v>0.24637997298963876</v>
      </c>
      <c r="E92" s="14">
        <f t="shared" si="52"/>
        <v>1.6235085796393913</v>
      </c>
      <c r="F92" s="14">
        <f t="shared" si="48"/>
        <v>2.0391809660656524</v>
      </c>
      <c r="G92"/>
      <c r="H92"/>
      <c r="I92" s="28"/>
    </row>
    <row r="93" spans="1:20" ht="15.95" customHeight="1">
      <c r="A93" s="6" t="s">
        <v>15</v>
      </c>
      <c r="B93" s="26">
        <f t="shared" si="55"/>
        <v>0.78868090767185151</v>
      </c>
      <c r="C93" s="14"/>
      <c r="D93" s="26">
        <f t="shared" si="51"/>
        <v>0.21131909232814844</v>
      </c>
      <c r="E93" s="14">
        <f t="shared" si="52"/>
        <v>1.89287203344058</v>
      </c>
      <c r="F93" s="14">
        <f t="shared" si="48"/>
        <v>2.4881200557342997</v>
      </c>
      <c r="G93"/>
      <c r="H93"/>
      <c r="I93" s="28"/>
    </row>
    <row r="94" spans="1:20" ht="15.95" customHeight="1">
      <c r="A94" s="6" t="s">
        <v>16</v>
      </c>
      <c r="B94" s="26">
        <f t="shared" si="55"/>
        <v>0.81875248121619659</v>
      </c>
      <c r="C94" s="14"/>
      <c r="D94" s="26">
        <f t="shared" si="51"/>
        <v>0.18124751878380341</v>
      </c>
      <c r="E94" s="14">
        <f t="shared" si="52"/>
        <v>2.2069267633789242</v>
      </c>
      <c r="F94" s="14">
        <f t="shared" si="48"/>
        <v>3.0115446056315407</v>
      </c>
      <c r="G94"/>
      <c r="H94"/>
      <c r="I94" s="28"/>
    </row>
    <row r="95" spans="1:20" ht="15.95" customHeight="1">
      <c r="A95" s="6" t="s">
        <v>17</v>
      </c>
      <c r="B95" s="26">
        <f t="shared" si="55"/>
        <v>0.84454474650935585</v>
      </c>
      <c r="C95" s="14"/>
      <c r="D95" s="26">
        <f t="shared" si="51"/>
        <v>0.15545525349064421</v>
      </c>
      <c r="E95" s="14">
        <f t="shared" si="52"/>
        <v>2.5730876957726827</v>
      </c>
      <c r="F95" s="14">
        <f t="shared" si="48"/>
        <v>3.6218128262878047</v>
      </c>
      <c r="G95"/>
      <c r="H95"/>
      <c r="I95" s="28"/>
    </row>
    <row r="96" spans="1:20" ht="15.95" customHeight="1">
      <c r="A96" s="15" t="s">
        <v>18</v>
      </c>
      <c r="B96" s="32">
        <f t="shared" si="55"/>
        <v>0.8666666666666667</v>
      </c>
      <c r="C96" s="15"/>
      <c r="D96" s="32">
        <f t="shared" si="51"/>
        <v>0.13333333333333333</v>
      </c>
      <c r="E96" s="15">
        <f>D31</f>
        <v>3</v>
      </c>
      <c r="F96" s="15">
        <f t="shared" si="48"/>
        <v>4.3333333333333339</v>
      </c>
      <c r="G96"/>
      <c r="H96"/>
      <c r="I96" s="28"/>
    </row>
    <row r="97" spans="1:18" ht="15.95" customHeight="1">
      <c r="A97" s="34"/>
      <c r="B97" s="35"/>
      <c r="C97" s="35"/>
      <c r="D97" s="35"/>
      <c r="E97" s="35"/>
      <c r="F97" s="35"/>
      <c r="G97" s="35"/>
      <c r="H97" s="35"/>
      <c r="I97" s="36"/>
    </row>
    <row r="98" spans="1:18" ht="15.95" customHeight="1">
      <c r="A98" s="34"/>
      <c r="B98" s="35"/>
      <c r="C98" s="35"/>
      <c r="D98" s="35"/>
      <c r="E98" s="35"/>
      <c r="F98" s="35"/>
      <c r="G98" s="35"/>
      <c r="H98" s="35"/>
    </row>
    <row r="99" spans="1:18" ht="29.25" customHeight="1">
      <c r="A99" s="9" t="s">
        <v>780</v>
      </c>
      <c r="B99" s="20" t="s">
        <v>159</v>
      </c>
      <c r="C99" s="20" t="str">
        <f>C83</f>
        <v>调节</v>
      </c>
      <c r="D99" s="20" t="s">
        <v>149</v>
      </c>
      <c r="E99" s="20" t="s">
        <v>160</v>
      </c>
      <c r="F99" s="20" t="s">
        <v>150</v>
      </c>
      <c r="G99" s="20" t="s">
        <v>151</v>
      </c>
      <c r="H99"/>
      <c r="I99" s="9" t="s">
        <v>781</v>
      </c>
      <c r="J99" s="29" t="s">
        <v>633</v>
      </c>
      <c r="K99" s="31" t="s">
        <v>637</v>
      </c>
      <c r="L99" s="31" t="s">
        <v>634</v>
      </c>
      <c r="M99" s="31" t="s">
        <v>635</v>
      </c>
      <c r="N99" s="31" t="s">
        <v>636</v>
      </c>
    </row>
    <row r="100" spans="1:18" ht="15.95" customHeight="1">
      <c r="A100" s="13" t="str">
        <f t="shared" ref="A100:A112" si="56">A68</f>
        <v>强化0</v>
      </c>
      <c r="B100" s="309">
        <f>C101/100</f>
        <v>0.6</v>
      </c>
      <c r="C100" s="311"/>
      <c r="D100" s="27">
        <f>1-B100-E100</f>
        <v>0.10000000000000003</v>
      </c>
      <c r="E100" s="26">
        <v>0.3</v>
      </c>
      <c r="F100" s="14">
        <f>E84</f>
        <v>1</v>
      </c>
      <c r="G100" s="14">
        <f>(F100+B100-1)/B100</f>
        <v>1.0000000000000002</v>
      </c>
      <c r="H100"/>
      <c r="I100" s="31" t="s">
        <v>152</v>
      </c>
      <c r="J100" s="29">
        <f>K100*F107</f>
        <v>188.83006179086351</v>
      </c>
      <c r="K100" s="30">
        <f t="shared" ref="K100:K105" si="57">L100+M100+N100</f>
        <v>135.6073452143668</v>
      </c>
      <c r="L100" s="30">
        <f t="shared" ref="L100:L105" si="58">L101/G$107</f>
        <v>81.364407128620073</v>
      </c>
      <c r="M100" s="31">
        <f t="shared" ref="M100:M105" si="59">L100*D$100/B$100</f>
        <v>13.560734521436684</v>
      </c>
      <c r="N100" s="30">
        <f t="shared" ref="N100:N105" si="60">L100*E$100/B$100</f>
        <v>40.682203564310036</v>
      </c>
      <c r="Q100" s="35"/>
      <c r="R100" s="35"/>
    </row>
    <row r="101" spans="1:18" ht="15.95" customHeight="1">
      <c r="A101" s="13" t="str">
        <f t="shared" si="56"/>
        <v>强化1</v>
      </c>
      <c r="B101" s="26">
        <f>1-D101-E101</f>
        <v>0.61847863810800785</v>
      </c>
      <c r="C101" s="312">
        <v>60</v>
      </c>
      <c r="D101" s="26">
        <f t="shared" ref="D101:D112" si="61">D$100/F101</f>
        <v>9.5380340472998051E-2</v>
      </c>
      <c r="E101" s="26">
        <f t="shared" ref="E101:E112" si="62">E$100/F101</f>
        <v>0.28614102141899406</v>
      </c>
      <c r="F101" s="14">
        <f t="shared" ref="F101:F112" si="63">E85</f>
        <v>1.0484340850964964</v>
      </c>
      <c r="G101" s="14">
        <f>(F101+B100-1)/B100</f>
        <v>1.0807234751608275</v>
      </c>
      <c r="H101"/>
      <c r="I101" s="31" t="s">
        <v>161</v>
      </c>
      <c r="J101" s="29">
        <f>K101*F107</f>
        <v>312.34904526886595</v>
      </c>
      <c r="K101" s="30">
        <f t="shared" si="57"/>
        <v>224.31187284186129</v>
      </c>
      <c r="L101" s="30">
        <f t="shared" si="58"/>
        <v>134.58712370511677</v>
      </c>
      <c r="M101" s="31">
        <f t="shared" si="59"/>
        <v>22.431187284186137</v>
      </c>
      <c r="N101" s="30">
        <f t="shared" si="60"/>
        <v>67.293561852558383</v>
      </c>
      <c r="Q101" s="35"/>
      <c r="R101" s="35"/>
    </row>
    <row r="102" spans="1:18" ht="15.95" customHeight="1">
      <c r="A102" s="13" t="str">
        <f t="shared" si="56"/>
        <v>强化2</v>
      </c>
      <c r="B102" s="26">
        <f t="shared" ref="B102:B111" si="64">1-D102-E102</f>
        <v>0.6361036260501991</v>
      </c>
      <c r="C102" s="26"/>
      <c r="D102" s="26">
        <f t="shared" si="61"/>
        <v>9.0974093487450267E-2</v>
      </c>
      <c r="E102" s="26">
        <f t="shared" si="62"/>
        <v>0.27292228046235067</v>
      </c>
      <c r="F102" s="14">
        <f t="shared" si="63"/>
        <v>1.0992140307921274</v>
      </c>
      <c r="G102" s="14">
        <f>(F102+B100-1)/B100</f>
        <v>1.1653567179868793</v>
      </c>
      <c r="H102"/>
      <c r="I102" s="31" t="s">
        <v>162</v>
      </c>
      <c r="J102" s="29">
        <f>K102*F107</f>
        <v>516.66522350887976</v>
      </c>
      <c r="K102" s="30">
        <f t="shared" si="57"/>
        <v>371.04049355353573</v>
      </c>
      <c r="L102" s="30">
        <f t="shared" si="58"/>
        <v>222.6242961321214</v>
      </c>
      <c r="M102" s="31">
        <f t="shared" si="59"/>
        <v>37.104049355353581</v>
      </c>
      <c r="N102" s="30">
        <f t="shared" si="60"/>
        <v>111.3121480660607</v>
      </c>
      <c r="Q102" s="35"/>
    </row>
    <row r="103" spans="1:18" ht="15.95" customHeight="1">
      <c r="A103" s="13" t="str">
        <f t="shared" si="56"/>
        <v>强化3</v>
      </c>
      <c r="B103" s="26">
        <f t="shared" si="64"/>
        <v>0.65291439955778574</v>
      </c>
      <c r="C103" s="26"/>
      <c r="D103" s="26">
        <f t="shared" si="61"/>
        <v>8.6771400110553579E-2</v>
      </c>
      <c r="E103" s="26">
        <f t="shared" si="62"/>
        <v>0.26031420033166064</v>
      </c>
      <c r="F103" s="14">
        <f t="shared" si="63"/>
        <v>1.1524534566987761</v>
      </c>
      <c r="G103" s="14">
        <f>(F103+B100-1)/B100</f>
        <v>1.2540890944979604</v>
      </c>
      <c r="H103"/>
      <c r="I103" s="31" t="s">
        <v>163</v>
      </c>
      <c r="J103" s="29">
        <f>K103*F107</f>
        <v>854.63028373818042</v>
      </c>
      <c r="K103" s="30">
        <f t="shared" si="57"/>
        <v>613.74837681244242</v>
      </c>
      <c r="L103" s="30">
        <f t="shared" si="58"/>
        <v>368.24902608746544</v>
      </c>
      <c r="M103" s="31">
        <f t="shared" si="59"/>
        <v>61.374837681244259</v>
      </c>
      <c r="N103" s="30">
        <f t="shared" si="60"/>
        <v>184.12451304373272</v>
      </c>
      <c r="Q103" s="35"/>
    </row>
    <row r="104" spans="1:18" ht="15.95" customHeight="1">
      <c r="A104" s="13" t="str">
        <f t="shared" si="56"/>
        <v>强化4</v>
      </c>
      <c r="B104" s="26">
        <f t="shared" si="64"/>
        <v>0.66894857256546658</v>
      </c>
      <c r="C104" s="26"/>
      <c r="D104" s="26">
        <f t="shared" si="61"/>
        <v>8.2762856858633382E-2</v>
      </c>
      <c r="E104" s="26">
        <f t="shared" si="62"/>
        <v>0.24828857057590004</v>
      </c>
      <c r="F104" s="14">
        <f t="shared" si="63"/>
        <v>1.2082714854902761</v>
      </c>
      <c r="G104" s="14">
        <f>(F104+B100-1)/B100</f>
        <v>1.3471191424837934</v>
      </c>
      <c r="H104"/>
      <c r="I104" s="31" t="s">
        <v>164</v>
      </c>
      <c r="J104" s="29">
        <f>K104*F107</f>
        <v>1413.6676684411098</v>
      </c>
      <c r="K104" s="30">
        <f t="shared" si="57"/>
        <v>1015.2182216886724</v>
      </c>
      <c r="L104" s="30">
        <f t="shared" si="58"/>
        <v>609.13093301320339</v>
      </c>
      <c r="M104" s="31">
        <f t="shared" si="59"/>
        <v>101.52182216886727</v>
      </c>
      <c r="N104" s="30">
        <f t="shared" si="60"/>
        <v>304.56546650660169</v>
      </c>
      <c r="Q104" s="35"/>
    </row>
    <row r="105" spans="1:18" ht="15.95" customHeight="1">
      <c r="A105" s="13" t="str">
        <f t="shared" si="56"/>
        <v>强化5</v>
      </c>
      <c r="B105" s="26">
        <f t="shared" si="64"/>
        <v>0.68424202137222212</v>
      </c>
      <c r="C105" s="26"/>
      <c r="D105" s="26">
        <f t="shared" si="61"/>
        <v>7.8939494656944498E-2</v>
      </c>
      <c r="E105" s="26">
        <f t="shared" si="62"/>
        <v>0.23681848397083341</v>
      </c>
      <c r="F105" s="14">
        <f t="shared" si="63"/>
        <v>1.2667930094381823</v>
      </c>
      <c r="G105" s="14">
        <f>(F105+B100-1)/B100</f>
        <v>1.4446550157303037</v>
      </c>
      <c r="H105"/>
      <c r="I105" s="31" t="s">
        <v>165</v>
      </c>
      <c r="J105" s="29">
        <f>K105*F107</f>
        <v>2338.3869198437606</v>
      </c>
      <c r="K105" s="30">
        <f t="shared" si="57"/>
        <v>1679.3006329427342</v>
      </c>
      <c r="L105" s="30">
        <f t="shared" si="58"/>
        <v>1007.5803797656405</v>
      </c>
      <c r="M105" s="31">
        <f t="shared" si="59"/>
        <v>167.93006329427348</v>
      </c>
      <c r="N105" s="30">
        <f t="shared" si="60"/>
        <v>503.79018988282024</v>
      </c>
      <c r="Q105" s="35"/>
    </row>
    <row r="106" spans="1:18" ht="15.95" customHeight="1">
      <c r="A106" s="13" t="str">
        <f t="shared" si="56"/>
        <v>强化6</v>
      </c>
      <c r="B106" s="26">
        <f t="shared" si="64"/>
        <v>0.69882896491416902</v>
      </c>
      <c r="C106" s="26"/>
      <c r="D106" s="26">
        <f t="shared" si="61"/>
        <v>7.5292758771457746E-2</v>
      </c>
      <c r="E106" s="26">
        <f t="shared" si="62"/>
        <v>0.22587827631437313</v>
      </c>
      <c r="F106" s="14">
        <f t="shared" si="63"/>
        <v>1.328148969856958</v>
      </c>
      <c r="G106" s="14">
        <f>(F106+B100-1)/B100</f>
        <v>1.5469149497615968</v>
      </c>
      <c r="H106"/>
      <c r="I106" s="31" t="s">
        <v>166</v>
      </c>
      <c r="J106" s="33">
        <f>J74/F43/K107</f>
        <v>3867.9906946773162</v>
      </c>
      <c r="K106" s="30">
        <f>J106/F107</f>
        <v>2777.7777777777778</v>
      </c>
      <c r="L106" s="30">
        <f>K106*B$100</f>
        <v>1666.6666666666667</v>
      </c>
      <c r="M106" s="31">
        <f>K106*D$100</f>
        <v>277.77777777777789</v>
      </c>
      <c r="N106" s="30">
        <f>K106*E100</f>
        <v>833.33333333333337</v>
      </c>
      <c r="Q106" s="35"/>
    </row>
    <row r="107" spans="1:18" ht="15.95" customHeight="1">
      <c r="A107" s="24" t="str">
        <f t="shared" si="56"/>
        <v>强化7</v>
      </c>
      <c r="B107" s="32">
        <f>1-D107-E107</f>
        <v>0.71274204132908214</v>
      </c>
      <c r="C107" s="32"/>
      <c r="D107" s="32">
        <f t="shared" si="61"/>
        <v>7.1814489667729464E-2</v>
      </c>
      <c r="E107" s="32">
        <f t="shared" si="62"/>
        <v>0.21544346900318834</v>
      </c>
      <c r="F107" s="15">
        <f t="shared" si="63"/>
        <v>1.3924766500838339</v>
      </c>
      <c r="G107" s="15">
        <f>(F107+B100-1)/B100</f>
        <v>1.6541277501397231</v>
      </c>
      <c r="H107"/>
      <c r="I107" s="313" t="s">
        <v>783</v>
      </c>
      <c r="J107" s="314"/>
      <c r="K107" s="219">
        <v>8</v>
      </c>
      <c r="L107" s="6"/>
    </row>
    <row r="108" spans="1:18" ht="15.95" customHeight="1">
      <c r="A108" s="13" t="str">
        <f t="shared" si="56"/>
        <v>强化8</v>
      </c>
      <c r="B108" s="26">
        <f t="shared" si="64"/>
        <v>0.75362002701036124</v>
      </c>
      <c r="C108" s="26"/>
      <c r="D108" s="26">
        <f t="shared" si="61"/>
        <v>6.1594993247409704E-2</v>
      </c>
      <c r="E108" s="26">
        <f t="shared" si="62"/>
        <v>0.18478497974222904</v>
      </c>
      <c r="F108" s="14">
        <f t="shared" si="63"/>
        <v>1.6235085796393913</v>
      </c>
      <c r="G108" s="14">
        <f>(F108+B100-1)/B100</f>
        <v>2.0391809660656524</v>
      </c>
      <c r="H108"/>
      <c r="I108" s="314" t="s">
        <v>782</v>
      </c>
      <c r="J108" s="314"/>
      <c r="K108" s="78">
        <v>2</v>
      </c>
      <c r="L108" s="6"/>
    </row>
    <row r="109" spans="1:18" ht="15.95" customHeight="1">
      <c r="A109" s="13" t="str">
        <f t="shared" si="56"/>
        <v>强化9</v>
      </c>
      <c r="B109" s="26">
        <f t="shared" si="64"/>
        <v>0.78868090767185151</v>
      </c>
      <c r="C109" s="26"/>
      <c r="D109" s="26">
        <f t="shared" si="61"/>
        <v>5.2829773082037131E-2</v>
      </c>
      <c r="E109" s="26">
        <f t="shared" si="62"/>
        <v>0.15848931924611132</v>
      </c>
      <c r="F109" s="14">
        <f t="shared" si="63"/>
        <v>1.89287203344058</v>
      </c>
      <c r="G109" s="14">
        <f>(F109+B100-1)/B100</f>
        <v>2.4881200557342997</v>
      </c>
      <c r="H109"/>
      <c r="I109" s="314" t="s">
        <v>632</v>
      </c>
      <c r="J109" s="314"/>
      <c r="K109" s="406">
        <f>K107*K108</f>
        <v>16</v>
      </c>
    </row>
    <row r="110" spans="1:18" ht="15.95" customHeight="1">
      <c r="A110" s="13" t="str">
        <f t="shared" si="56"/>
        <v>强化10</v>
      </c>
      <c r="B110" s="26">
        <f t="shared" si="64"/>
        <v>0.81875248121619659</v>
      </c>
      <c r="C110" s="26"/>
      <c r="D110" s="26">
        <f t="shared" si="61"/>
        <v>4.5311879695950866E-2</v>
      </c>
      <c r="E110" s="26">
        <f t="shared" si="62"/>
        <v>0.13593563908785253</v>
      </c>
      <c r="F110" s="14">
        <f t="shared" si="63"/>
        <v>2.2069267633789242</v>
      </c>
      <c r="G110" s="14">
        <f>(F110+B100-1)/B100</f>
        <v>3.0115446056315407</v>
      </c>
      <c r="H110"/>
      <c r="I110"/>
      <c r="L110" s="1"/>
      <c r="M110" s="1"/>
      <c r="N110" s="1"/>
      <c r="O110" s="1"/>
      <c r="P110" s="1"/>
      <c r="Q110" s="1"/>
      <c r="R110" s="1"/>
    </row>
    <row r="111" spans="1:18" ht="15.95" customHeight="1">
      <c r="A111" s="13" t="str">
        <f t="shared" si="56"/>
        <v>强化11</v>
      </c>
      <c r="B111" s="26">
        <f t="shared" si="64"/>
        <v>0.84454474650935574</v>
      </c>
      <c r="C111" s="26"/>
      <c r="D111" s="26">
        <f t="shared" si="61"/>
        <v>3.8863813372661066E-2</v>
      </c>
      <c r="E111" s="26">
        <f t="shared" si="62"/>
        <v>0.11659144011798316</v>
      </c>
      <c r="F111" s="14">
        <f t="shared" si="63"/>
        <v>2.5730876957726827</v>
      </c>
      <c r="G111" s="14">
        <f>(F111+B100-1)/B100</f>
        <v>3.6218128262878047</v>
      </c>
      <c r="H111"/>
      <c r="I111"/>
      <c r="L111" s="1"/>
      <c r="M111" s="1"/>
      <c r="N111" s="1"/>
      <c r="O111" s="1"/>
      <c r="P111" s="1"/>
      <c r="Q111" s="1"/>
      <c r="R111" s="1"/>
    </row>
    <row r="112" spans="1:18" ht="15.95" customHeight="1">
      <c r="A112" s="24" t="str">
        <f t="shared" si="56"/>
        <v>强化12</v>
      </c>
      <c r="B112" s="32">
        <f>1-D112-E112</f>
        <v>0.8666666666666667</v>
      </c>
      <c r="C112" s="32"/>
      <c r="D112" s="32">
        <f t="shared" si="61"/>
        <v>3.3333333333333347E-2</v>
      </c>
      <c r="E112" s="32">
        <f t="shared" si="62"/>
        <v>9.9999999999999992E-2</v>
      </c>
      <c r="F112" s="15">
        <f t="shared" si="63"/>
        <v>3</v>
      </c>
      <c r="G112" s="15">
        <f>(F112+B100-1)/B100</f>
        <v>4.3333333333333339</v>
      </c>
      <c r="H112"/>
      <c r="I112" s="370"/>
      <c r="L112" s="1"/>
      <c r="M112" s="1"/>
      <c r="N112" s="1"/>
      <c r="O112" s="1"/>
      <c r="P112" s="1"/>
      <c r="Q112" s="1"/>
      <c r="R112" s="1"/>
    </row>
    <row r="113" spans="1:18" ht="15.95" customHeight="1">
      <c r="G113" s="35"/>
      <c r="L113" s="1"/>
      <c r="M113" s="1"/>
      <c r="N113" s="1"/>
      <c r="O113" s="1"/>
      <c r="P113" s="1"/>
      <c r="Q113" s="1"/>
      <c r="R113" s="1"/>
    </row>
    <row r="114" spans="1:18" ht="15.95" customHeight="1">
      <c r="L114" s="1"/>
      <c r="M114"/>
      <c r="N114"/>
      <c r="O114"/>
      <c r="P114" s="1"/>
      <c r="Q114" s="1"/>
      <c r="R114" s="1"/>
    </row>
    <row r="115" spans="1:18" ht="31.5" customHeight="1">
      <c r="A115" s="9" t="s">
        <v>640</v>
      </c>
      <c r="B115" s="20" t="s">
        <v>172</v>
      </c>
      <c r="C115" s="20" t="s">
        <v>173</v>
      </c>
      <c r="D115" s="20" t="s">
        <v>174</v>
      </c>
      <c r="E115" s="20" t="s">
        <v>175</v>
      </c>
      <c r="F115" s="20" t="s">
        <v>176</v>
      </c>
      <c r="G115" s="20" t="s">
        <v>167</v>
      </c>
      <c r="H115" s="20" t="s">
        <v>168</v>
      </c>
      <c r="I115" s="20" t="s">
        <v>169</v>
      </c>
      <c r="J115" s="20" t="s">
        <v>171</v>
      </c>
      <c r="K115" s="20" t="s">
        <v>170</v>
      </c>
      <c r="L115" s="455" t="s">
        <v>681</v>
      </c>
      <c r="M115"/>
      <c r="N115"/>
      <c r="O115"/>
      <c r="P115" s="1"/>
      <c r="Q115" s="1"/>
      <c r="R115" s="1"/>
    </row>
    <row r="116" spans="1:18" ht="15.95" customHeight="1">
      <c r="A116" s="6" t="s">
        <v>5</v>
      </c>
      <c r="B116" s="26">
        <f>IF(B$122=TRUE,(1-J116)/COUNTIF($B$122:$I$122,"=true"),0)</f>
        <v>0.1</v>
      </c>
      <c r="C116" s="26">
        <f>IF(C$122=TRUE,(1-J116)/COUNTIF($B$122:$I$122,"=true"),0)</f>
        <v>0.1</v>
      </c>
      <c r="D116" s="26">
        <f>IF(D$122=TRUE,(1-J116)/COUNTIF($B$122:$I$122,"=true"),0)</f>
        <v>0.1</v>
      </c>
      <c r="E116" s="26">
        <f>IF(E$122=TRUE,(1-J116)/COUNTIF($B$122:$I$122,"=true"),0)</f>
        <v>0.1</v>
      </c>
      <c r="F116" s="26">
        <f>IF(F$122=TRUE,(1-J116)/COUNTIF($B$122:$I$122,"=true"),0)</f>
        <v>0.1</v>
      </c>
      <c r="G116" s="26">
        <f>IF(G$122=TRUE,(1-J116)/COUNTIF($B$122:$I$122,"=true"),0)</f>
        <v>0.1</v>
      </c>
      <c r="H116" s="26">
        <f>IF(H$122=TRUE,(1-J116)/COUNTIF($B$122:$I$122,"=true"),0)</f>
        <v>0.1</v>
      </c>
      <c r="I116" s="26">
        <f>IF(I$122=TRUE,(1-J116)/COUNTIF($B$122:$I$122,"=true"),0)</f>
        <v>0.1</v>
      </c>
      <c r="J116" s="309">
        <f>J122/100</f>
        <v>0.2</v>
      </c>
      <c r="K116" s="26">
        <v>1</v>
      </c>
      <c r="L116" s="456"/>
      <c r="M116" s="1"/>
      <c r="N116" s="1"/>
      <c r="O116" s="1"/>
      <c r="P116" s="1"/>
      <c r="Q116" s="1"/>
      <c r="R116" s="1"/>
    </row>
    <row r="117" spans="1:18" ht="15.95" customHeight="1">
      <c r="A117" s="6" t="s">
        <v>123</v>
      </c>
      <c r="B117" s="26">
        <f>IF(B$122=TRUE,(1-J117)/COUNTIF($B$122:$I$122,"=true"),0)</f>
        <v>0.125</v>
      </c>
      <c r="C117" s="26">
        <f>IF(C$122=TRUE,(1-J117)/COUNTIF($B$122:$I$122,"=true"),0)</f>
        <v>0.125</v>
      </c>
      <c r="D117" s="26">
        <f>IF(D$122=TRUE,(1-J117)/COUNTIF($B$122:$I$122,"=true"),0)</f>
        <v>0.125</v>
      </c>
      <c r="E117" s="26">
        <f>IF(E$122=TRUE,(1-J117)/COUNTIF($B$122:$I$122,"=true"),0)</f>
        <v>0.125</v>
      </c>
      <c r="F117" s="26">
        <f>IF(F$122=TRUE,(1-J117)/COUNTIF($B$122:$I$122,"=true"),0)</f>
        <v>0.125</v>
      </c>
      <c r="G117" s="26">
        <f>IF(G$122=TRUE,(1-J117)/COUNTIF($B$122:$I$122,"=true"),0)</f>
        <v>0.125</v>
      </c>
      <c r="H117" s="26">
        <f>IF(H$122=TRUE,(1-J117)/COUNTIF($B$122:$I$122,"=true"),0)</f>
        <v>0.125</v>
      </c>
      <c r="I117" s="26">
        <f>IF(I$122=TRUE,(1-J117)/COUNTIF($B$122:$I$122,"=true"),0)</f>
        <v>0.125</v>
      </c>
      <c r="J117" s="26"/>
      <c r="K117" s="26">
        <v>1</v>
      </c>
      <c r="L117" s="456"/>
      <c r="M117" s="1"/>
      <c r="N117" s="1"/>
      <c r="O117" s="1"/>
      <c r="P117" s="1"/>
      <c r="Q117" s="1"/>
      <c r="R117" s="1"/>
    </row>
    <row r="118" spans="1:18" ht="15.95" customHeight="1">
      <c r="A118" s="6" t="s">
        <v>124</v>
      </c>
      <c r="B118" s="26">
        <f>IF(B$122=TRUE,(1-J118)/COUNTIF($B$122:$I$122,"=true"),0)</f>
        <v>0.125</v>
      </c>
      <c r="C118" s="26">
        <f>IF(C$122=TRUE,(1-J118)/COUNTIF($B$122:$I$122,"=true"),0)</f>
        <v>0.125</v>
      </c>
      <c r="D118" s="26">
        <f>IF(D$122=TRUE,(1-J118)/COUNTIF($B$122:$I$122,"=true"),0)</f>
        <v>0.125</v>
      </c>
      <c r="E118" s="26">
        <f>IF(E$122=TRUE,(1-J118)/COUNTIF($B$122:$I$122,"=true"),0)</f>
        <v>0.125</v>
      </c>
      <c r="F118" s="26">
        <f>IF(F$122=TRUE,(1-J118)/COUNTIF($B$122:$I$122,"=true"),0)</f>
        <v>0.125</v>
      </c>
      <c r="G118" s="26">
        <f>IF(G$122=TRUE,(1-J118)/COUNTIF($B$122:$I$122,"=true"),0)</f>
        <v>0.125</v>
      </c>
      <c r="H118" s="26">
        <f>IF(H$122=TRUE,(1-J118)/COUNTIF($B$122:$I$122,"=true"),0)</f>
        <v>0.125</v>
      </c>
      <c r="I118" s="26">
        <f>IF(I$122=TRUE,(1-J118)/COUNTIF($B$122:$I$122,"=true"),0)</f>
        <v>0.125</v>
      </c>
      <c r="J118" s="26"/>
      <c r="K118" s="26">
        <v>1</v>
      </c>
      <c r="L118" s="456"/>
      <c r="M118" s="1"/>
      <c r="N118" s="1"/>
      <c r="O118" s="1"/>
      <c r="P118" s="1"/>
      <c r="Q118" s="1"/>
      <c r="R118" s="1"/>
    </row>
    <row r="119" spans="1:18" ht="15.95" customHeight="1">
      <c r="A119" s="8" t="s">
        <v>6</v>
      </c>
      <c r="B119" s="32">
        <f>IF(B$122=TRUE,(1-J119)/COUNTIF($B$122:$I$122,"=true"),0)</f>
        <v>0.125</v>
      </c>
      <c r="C119" s="32">
        <f>IF(C$122=TRUE,(1-J119)/COUNTIF($B$122:$I$122,"=true"),0)</f>
        <v>0.125</v>
      </c>
      <c r="D119" s="32">
        <f>IF(D$122=TRUE,(1-J119)/COUNTIF($B$122:$I$122,"=true"),0)</f>
        <v>0.125</v>
      </c>
      <c r="E119" s="32">
        <f>IF(E$122=TRUE,(1-J119)/COUNTIF($B$122:$I$122,"=true"),0)</f>
        <v>0.125</v>
      </c>
      <c r="F119" s="32">
        <f>IF(F$122=TRUE,(1-J119)/COUNTIF($B$122:$I$122,"=true"),0)</f>
        <v>0.125</v>
      </c>
      <c r="G119" s="32">
        <f>IF(G$122=TRUE,(1-J119)/COUNTIF($B$122:$I$122,"=true"),0)</f>
        <v>0.125</v>
      </c>
      <c r="H119" s="32">
        <f>IF(H$122=TRUE,(1-J119)/COUNTIF($B$122:$I$122,"=true"),0)</f>
        <v>0.125</v>
      </c>
      <c r="I119" s="32">
        <f>IF(I$122=TRUE,(1-J119)/COUNTIF($B$122:$I$122,"=true"),0)</f>
        <v>0.125</v>
      </c>
      <c r="J119" s="32"/>
      <c r="K119" s="32">
        <v>1</v>
      </c>
      <c r="L119" s="456"/>
      <c r="M119" s="1"/>
      <c r="N119" s="1"/>
      <c r="O119" s="1"/>
      <c r="P119" s="1"/>
      <c r="Q119" s="1"/>
      <c r="R119" s="1"/>
    </row>
    <row r="120" spans="1:18" ht="15.95" customHeight="1">
      <c r="A120" s="6" t="s">
        <v>126</v>
      </c>
      <c r="B120" s="26">
        <f>IF(B$122=TRUE,(1-J120)/COUNTIF($B$122:$I$122,"=true"),0)</f>
        <v>0.125</v>
      </c>
      <c r="C120" s="26">
        <f>IF(C$122=TRUE,(1-J120)/COUNTIF($B$122:$I$122,"=true"),0)</f>
        <v>0.125</v>
      </c>
      <c r="D120" s="26">
        <f>IF(D$122=TRUE,(1-J120)/COUNTIF($B$122:$I$122,"=true"),0)</f>
        <v>0.125</v>
      </c>
      <c r="E120" s="26">
        <f>IF(E$122=TRUE,(1-J120)/COUNTIF($B$122:$I$122,"=true"),0)</f>
        <v>0.125</v>
      </c>
      <c r="F120" s="26">
        <f>IF(F$122=TRUE,(1-J120)/COUNTIF($B$122:$I$122,"=true"),0)</f>
        <v>0.125</v>
      </c>
      <c r="G120" s="26">
        <f>IF(G$122=TRUE,(1-J120)/COUNTIF($B$122:$I$122,"=true"),0)</f>
        <v>0.125</v>
      </c>
      <c r="H120" s="26">
        <f>IF(H$122=TRUE,(1-J120)/COUNTIF($B$122:$I$122,"=true"),0)</f>
        <v>0.125</v>
      </c>
      <c r="I120" s="26">
        <f>IF(I$122=TRUE,(1-J120)/COUNTIF($B$122:$I$122,"=true"),0)</f>
        <v>0.125</v>
      </c>
      <c r="J120" s="26"/>
      <c r="K120" s="26">
        <v>1</v>
      </c>
      <c r="L120" s="457"/>
      <c r="M120" s="1"/>
      <c r="N120" s="1"/>
      <c r="O120" s="1"/>
      <c r="P120" s="1"/>
      <c r="Q120" s="1"/>
      <c r="R120" s="1"/>
    </row>
    <row r="121" spans="1:18" s="1" customFormat="1" ht="15.9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130"/>
      <c r="K121" s="130"/>
      <c r="L121" s="43"/>
    </row>
    <row r="122" spans="1:18" ht="15.95" customHeight="1">
      <c r="B122" s="63" t="b">
        <v>1</v>
      </c>
      <c r="C122" s="63" t="b">
        <v>1</v>
      </c>
      <c r="D122" s="63" t="b">
        <v>1</v>
      </c>
      <c r="E122" s="63" t="b">
        <v>1</v>
      </c>
      <c r="F122" s="63" t="b">
        <v>1</v>
      </c>
      <c r="G122" s="63" t="b">
        <v>1</v>
      </c>
      <c r="H122" s="63" t="b">
        <v>1</v>
      </c>
      <c r="I122" s="63" t="b">
        <v>1</v>
      </c>
      <c r="J122" s="315">
        <v>20</v>
      </c>
      <c r="K122" s="10"/>
    </row>
    <row r="127" spans="1:18" ht="15.95" customHeight="1">
      <c r="E127" s="140"/>
      <c r="F127" s="141"/>
    </row>
    <row r="135" spans="3:9" ht="15.95" customHeight="1">
      <c r="C135" s="1"/>
      <c r="D135" s="1"/>
      <c r="E135" s="1"/>
      <c r="F135" s="1"/>
      <c r="G135" s="1"/>
      <c r="H135" s="1"/>
      <c r="I135" s="1"/>
    </row>
    <row r="136" spans="3:9" ht="15.95" customHeight="1">
      <c r="C136" s="1"/>
      <c r="D136" s="1"/>
      <c r="E136" s="1"/>
      <c r="F136" s="1"/>
      <c r="G136" s="1"/>
      <c r="H136" s="1"/>
      <c r="I136" s="1"/>
    </row>
    <row r="137" spans="3:9" ht="15.95" customHeight="1">
      <c r="C137" s="1"/>
      <c r="D137" s="1"/>
      <c r="E137" s="1"/>
      <c r="F137" s="1"/>
      <c r="G137" s="1"/>
      <c r="H137" s="1"/>
      <c r="I137" s="1"/>
    </row>
    <row r="138" spans="3:9" ht="15.95" customHeight="1">
      <c r="C138" s="1"/>
      <c r="D138" s="1"/>
      <c r="E138" s="1"/>
      <c r="F138" s="1"/>
      <c r="G138" s="1"/>
      <c r="H138" s="1"/>
      <c r="I138" s="1"/>
    </row>
    <row r="139" spans="3:9" ht="15.95" customHeight="1">
      <c r="C139" s="1"/>
      <c r="D139" s="1"/>
      <c r="E139" s="1"/>
      <c r="F139" s="1"/>
      <c r="G139" s="1"/>
      <c r="H139" s="1"/>
      <c r="I139" s="1"/>
    </row>
    <row r="140" spans="3:9" ht="15.95" customHeight="1">
      <c r="C140" s="1"/>
      <c r="D140" s="1"/>
      <c r="E140" s="1"/>
      <c r="F140" s="1"/>
      <c r="G140" s="1"/>
      <c r="H140" s="1"/>
      <c r="I140" s="1"/>
    </row>
    <row r="141" spans="3:9" ht="15.95" customHeight="1">
      <c r="C141" s="1"/>
      <c r="D141" s="1"/>
      <c r="E141" s="1"/>
      <c r="F141" s="1"/>
      <c r="G141" s="1"/>
      <c r="H141" s="1"/>
      <c r="I141" s="1"/>
    </row>
  </sheetData>
  <mergeCells count="1">
    <mergeCell ref="L115:L120"/>
  </mergeCells>
  <phoneticPr fontId="1" type="noConversion"/>
  <conditionalFormatting sqref="B18:F22">
    <cfRule type="cellIs" dxfId="2" priority="1" operator="greaterThan">
      <formula>1</formula>
    </cfRule>
  </conditionalFormatting>
  <pageMargins left="0.7" right="0.7" top="0.75" bottom="0.75" header="0.3" footer="0.3"/>
  <pageSetup paperSize="9"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T95"/>
  <sheetViews>
    <sheetView topLeftCell="A19" workbookViewId="0">
      <selection activeCell="L95" sqref="L95"/>
    </sheetView>
  </sheetViews>
  <sheetFormatPr defaultColWidth="12.625" defaultRowHeight="13.5"/>
  <cols>
    <col min="1" max="3" width="12.625" style="73"/>
    <col min="4" max="4" width="12.625" style="225"/>
    <col min="5" max="5" width="5.75" style="73" customWidth="1"/>
    <col min="6" max="6" width="12.625" style="73"/>
    <col min="7" max="7" width="12.625" style="326"/>
    <col min="8" max="9" width="12.625" style="73"/>
    <col min="10" max="10" width="6.5" style="73" customWidth="1"/>
    <col min="11" max="11" width="12.625" style="273" customWidth="1"/>
    <col min="12" max="12" width="12.625" style="72"/>
    <col min="13" max="13" width="12.625" style="73"/>
    <col min="14" max="14" width="12.625" style="326"/>
    <col min="15" max="15" width="7.875" style="73" customWidth="1"/>
    <col min="16" max="16" width="6.625" style="73" customWidth="1"/>
    <col min="17" max="17" width="14.25" style="73" customWidth="1"/>
    <col min="18" max="16384" width="12.625" style="73"/>
  </cols>
  <sheetData>
    <row r="1" spans="1:20">
      <c r="A1" s="30" t="s">
        <v>658</v>
      </c>
      <c r="B1" s="323" t="s">
        <v>641</v>
      </c>
      <c r="C1" s="122">
        <f>F4/100</f>
        <v>1</v>
      </c>
      <c r="D1" s="7"/>
      <c r="F1" s="109" t="s">
        <v>657</v>
      </c>
      <c r="G1" s="301" t="s">
        <v>641</v>
      </c>
      <c r="H1" s="122">
        <f>F5/100</f>
        <v>0.3</v>
      </c>
      <c r="I1" s="301"/>
      <c r="K1" s="30" t="s">
        <v>201</v>
      </c>
      <c r="L1" s="38" t="s">
        <v>663</v>
      </c>
      <c r="M1" s="277">
        <v>20</v>
      </c>
      <c r="N1" s="73"/>
      <c r="R1" s="273"/>
      <c r="S1" s="72"/>
    </row>
    <row r="2" spans="1:20">
      <c r="A2" s="74"/>
      <c r="B2" s="30" t="s">
        <v>200</v>
      </c>
      <c r="C2" s="122">
        <f>G4/100</f>
        <v>0</v>
      </c>
      <c r="D2" s="7"/>
      <c r="F2" s="301"/>
      <c r="G2" s="301" t="s">
        <v>200</v>
      </c>
      <c r="H2" s="122">
        <f>G5/100</f>
        <v>0.5</v>
      </c>
      <c r="I2" s="324"/>
      <c r="K2" s="30" t="s">
        <v>643</v>
      </c>
      <c r="L2" s="30" t="s">
        <v>662</v>
      </c>
      <c r="M2" s="277">
        <v>10</v>
      </c>
      <c r="N2" s="73"/>
      <c r="R2" s="273"/>
      <c r="S2" s="72"/>
    </row>
    <row r="3" spans="1:20">
      <c r="B3" s="30" t="s">
        <v>642</v>
      </c>
      <c r="C3" s="122">
        <f>H4/100</f>
        <v>0</v>
      </c>
      <c r="D3" s="7"/>
      <c r="F3" s="301"/>
      <c r="G3" s="301" t="s">
        <v>642</v>
      </c>
      <c r="H3" s="122">
        <f>H5/100</f>
        <v>0.2</v>
      </c>
      <c r="I3" s="324"/>
      <c r="K3" s="30"/>
      <c r="L3" s="30" t="s">
        <v>644</v>
      </c>
      <c r="M3" s="277">
        <v>35</v>
      </c>
      <c r="N3" s="73"/>
      <c r="R3" s="273"/>
      <c r="S3" s="72"/>
    </row>
    <row r="4" spans="1:20">
      <c r="A4" s="74"/>
      <c r="B4" s="30" t="s">
        <v>655</v>
      </c>
      <c r="C4" s="219">
        <v>30</v>
      </c>
      <c r="D4" s="7"/>
      <c r="F4" s="325">
        <v>100</v>
      </c>
      <c r="G4" s="325">
        <v>0</v>
      </c>
      <c r="H4" s="325">
        <v>0</v>
      </c>
      <c r="I4" s="72"/>
      <c r="K4" s="30"/>
      <c r="L4" s="38" t="s">
        <v>645</v>
      </c>
      <c r="M4" s="277">
        <v>30</v>
      </c>
      <c r="N4" s="73"/>
      <c r="R4" s="273"/>
      <c r="S4" s="72"/>
    </row>
    <row r="5" spans="1:20">
      <c r="A5" s="74"/>
      <c r="B5" s="30" t="s">
        <v>656</v>
      </c>
      <c r="C5" s="219">
        <v>20</v>
      </c>
      <c r="F5" s="325">
        <v>30</v>
      </c>
      <c r="G5" s="325">
        <v>50</v>
      </c>
      <c r="H5" s="325">
        <v>20</v>
      </c>
      <c r="I5" s="72"/>
      <c r="K5" s="30"/>
      <c r="L5" s="38" t="s">
        <v>646</v>
      </c>
      <c r="M5" s="277">
        <v>15</v>
      </c>
      <c r="N5" s="73"/>
      <c r="R5" s="273"/>
      <c r="S5" s="72"/>
    </row>
    <row r="6" spans="1:20">
      <c r="E6" s="7"/>
      <c r="F6" s="225"/>
      <c r="G6" s="324"/>
      <c r="H6" s="225"/>
      <c r="I6" s="225"/>
      <c r="K6" s="30"/>
      <c r="L6" s="318" t="s">
        <v>647</v>
      </c>
      <c r="M6" s="277">
        <v>100</v>
      </c>
      <c r="N6" s="73"/>
      <c r="P6" s="326"/>
      <c r="R6" s="273"/>
      <c r="S6" s="72"/>
    </row>
    <row r="7" spans="1:20">
      <c r="E7" s="7"/>
      <c r="F7" s="327"/>
      <c r="G7" s="311"/>
      <c r="M7" s="225"/>
      <c r="N7" s="324"/>
      <c r="O7" s="225"/>
      <c r="P7" s="225"/>
      <c r="Q7" s="328"/>
      <c r="R7" s="7"/>
    </row>
    <row r="8" spans="1:20">
      <c r="A8" s="30" t="s">
        <v>652</v>
      </c>
      <c r="B8" s="30" t="s">
        <v>648</v>
      </c>
      <c r="C8" s="277">
        <v>6</v>
      </c>
      <c r="D8" s="38"/>
      <c r="E8" s="7"/>
      <c r="F8" s="317" t="s">
        <v>666</v>
      </c>
      <c r="G8" s="316"/>
      <c r="H8" s="277">
        <v>16</v>
      </c>
      <c r="K8" s="273" t="s">
        <v>741</v>
      </c>
      <c r="L8" s="275">
        <v>4</v>
      </c>
      <c r="P8" s="329"/>
      <c r="Q8" s="328"/>
      <c r="R8" s="7"/>
    </row>
    <row r="9" spans="1:20">
      <c r="A9" s="30"/>
      <c r="B9" s="30" t="s">
        <v>649</v>
      </c>
      <c r="C9" s="277">
        <v>10</v>
      </c>
      <c r="D9" s="38"/>
      <c r="E9" s="7"/>
      <c r="F9" s="317" t="s">
        <v>667</v>
      </c>
      <c r="G9" s="316"/>
      <c r="H9" s="277">
        <v>4</v>
      </c>
      <c r="P9" s="329"/>
      <c r="Q9" s="328"/>
      <c r="R9" s="7"/>
    </row>
    <row r="10" spans="1:20">
      <c r="A10" s="30"/>
      <c r="B10" s="38" t="s">
        <v>650</v>
      </c>
      <c r="C10" s="277">
        <v>16</v>
      </c>
      <c r="D10" s="38"/>
      <c r="E10" s="7"/>
      <c r="F10" s="317" t="s">
        <v>668</v>
      </c>
      <c r="G10" s="316"/>
      <c r="H10" s="319">
        <f>J10/100</f>
        <v>1.5</v>
      </c>
      <c r="J10" s="63">
        <v>150</v>
      </c>
      <c r="M10" s="225"/>
      <c r="N10" s="324"/>
      <c r="O10" s="54"/>
      <c r="P10" s="329"/>
      <c r="Q10" s="328"/>
      <c r="R10" s="7"/>
    </row>
    <row r="11" spans="1:20">
      <c r="A11" s="30"/>
      <c r="B11" s="38" t="s">
        <v>651</v>
      </c>
      <c r="C11" s="277">
        <v>16</v>
      </c>
      <c r="D11" s="38"/>
      <c r="E11" s="7"/>
      <c r="F11" s="317" t="s">
        <v>665</v>
      </c>
      <c r="G11" s="316"/>
      <c r="H11" s="277">
        <v>30</v>
      </c>
      <c r="M11" s="224"/>
      <c r="N11" s="324"/>
      <c r="O11" s="225"/>
      <c r="P11" s="329"/>
      <c r="Q11" s="328"/>
      <c r="R11" s="7"/>
    </row>
    <row r="12" spans="1:20">
      <c r="A12" s="1"/>
      <c r="B12" s="1"/>
      <c r="C12" s="1"/>
      <c r="D12" s="1"/>
      <c r="E12" s="7"/>
      <c r="K12" s="73"/>
      <c r="L12" s="225"/>
      <c r="M12" s="224"/>
      <c r="N12" s="225"/>
      <c r="O12" s="225"/>
      <c r="P12" s="329"/>
      <c r="Q12" s="328"/>
      <c r="R12" s="7"/>
    </row>
    <row r="13" spans="1:20">
      <c r="A13" s="327"/>
      <c r="B13" s="327"/>
      <c r="C13" s="242"/>
      <c r="D13" s="326"/>
      <c r="E13" s="7"/>
      <c r="F13" s="327"/>
      <c r="G13" s="330"/>
      <c r="H13" s="331"/>
      <c r="I13" s="327"/>
      <c r="J13" s="327"/>
      <c r="K13" s="7"/>
      <c r="L13" s="224"/>
      <c r="M13" s="332"/>
      <c r="N13" s="224"/>
      <c r="O13" s="224"/>
      <c r="P13" s="329"/>
      <c r="Q13" s="328"/>
      <c r="R13" s="7"/>
    </row>
    <row r="14" spans="1:20" s="1" customFormat="1">
      <c r="J14" s="73"/>
      <c r="K14" s="273"/>
      <c r="L14" s="54"/>
      <c r="M14" s="54"/>
      <c r="N14" s="54"/>
      <c r="O14" s="54"/>
      <c r="P14" s="54"/>
    </row>
    <row r="15" spans="1:20" s="123" customFormat="1" ht="27" customHeight="1">
      <c r="A15" s="209" t="s">
        <v>659</v>
      </c>
      <c r="B15" s="208" t="s">
        <v>661</v>
      </c>
      <c r="C15" s="208" t="s">
        <v>653</v>
      </c>
      <c r="D15" s="208" t="s">
        <v>660</v>
      </c>
      <c r="E15" s="208" t="s">
        <v>654</v>
      </c>
      <c r="F15" s="128" t="s">
        <v>194</v>
      </c>
      <c r="G15" s="209" t="s">
        <v>197</v>
      </c>
      <c r="H15" s="128" t="s">
        <v>198</v>
      </c>
      <c r="I15" s="209" t="s">
        <v>199</v>
      </c>
      <c r="J15" s="128" t="s">
        <v>351</v>
      </c>
      <c r="K15" s="128" t="s">
        <v>195</v>
      </c>
      <c r="L15" s="128" t="s">
        <v>664</v>
      </c>
      <c r="M15" s="244" t="s">
        <v>413</v>
      </c>
      <c r="N15" s="128" t="s">
        <v>673</v>
      </c>
      <c r="O15" s="128" t="s">
        <v>352</v>
      </c>
      <c r="P15" s="128" t="s">
        <v>196</v>
      </c>
      <c r="Q15" s="208" t="s">
        <v>193</v>
      </c>
    </row>
    <row r="16" spans="1:20">
      <c r="A16" s="301">
        <v>1</v>
      </c>
      <c r="B16" s="301">
        <f t="shared" ref="B16:B24" si="0">F16</f>
        <v>30</v>
      </c>
      <c r="C16" s="301">
        <f>B16</f>
        <v>30</v>
      </c>
      <c r="D16" s="301">
        <f>C4</f>
        <v>30</v>
      </c>
      <c r="E16" s="301">
        <f t="shared" ref="E16:E47" si="1">INT(A16/10)+1</f>
        <v>1</v>
      </c>
      <c r="F16" s="74">
        <f t="shared" ref="F16:F24" si="2">D16*E16</f>
        <v>30</v>
      </c>
      <c r="G16" s="109"/>
      <c r="H16" s="74"/>
      <c r="I16" s="109"/>
      <c r="J16" s="74"/>
      <c r="K16" s="74"/>
      <c r="L16" s="74"/>
      <c r="M16" s="322"/>
      <c r="N16" s="74"/>
      <c r="O16" s="74"/>
      <c r="P16" s="74"/>
      <c r="Q16" s="277"/>
      <c r="R16" s="326"/>
      <c r="S16" s="326"/>
      <c r="T16" s="326"/>
    </row>
    <row r="17" spans="1:20">
      <c r="A17" s="301">
        <v>2</v>
      </c>
      <c r="B17" s="301">
        <f t="shared" si="0"/>
        <v>50</v>
      </c>
      <c r="C17" s="301">
        <f>B17+C16</f>
        <v>80</v>
      </c>
      <c r="D17" s="301">
        <f>D16+C$5</f>
        <v>50</v>
      </c>
      <c r="E17" s="301">
        <f t="shared" si="1"/>
        <v>1</v>
      </c>
      <c r="F17" s="74">
        <f t="shared" si="2"/>
        <v>50</v>
      </c>
      <c r="G17" s="109"/>
      <c r="H17" s="74"/>
      <c r="I17" s="109"/>
      <c r="J17" s="74"/>
      <c r="K17" s="74"/>
      <c r="L17" s="74"/>
      <c r="M17" s="322"/>
      <c r="N17" s="74"/>
      <c r="O17" s="74"/>
      <c r="P17" s="74"/>
      <c r="Q17" s="277"/>
      <c r="R17" s="326"/>
      <c r="S17" s="326"/>
      <c r="T17" s="326"/>
    </row>
    <row r="18" spans="1:20">
      <c r="A18" s="301">
        <v>3</v>
      </c>
      <c r="B18" s="301">
        <f t="shared" si="0"/>
        <v>70</v>
      </c>
      <c r="C18" s="301">
        <f t="shared" ref="C18:C81" si="3">B18+C17</f>
        <v>150</v>
      </c>
      <c r="D18" s="301">
        <f t="shared" ref="D18:D24" si="4">D17+C$5</f>
        <v>70</v>
      </c>
      <c r="E18" s="301">
        <f t="shared" si="1"/>
        <v>1</v>
      </c>
      <c r="F18" s="74">
        <f t="shared" si="2"/>
        <v>70</v>
      </c>
      <c r="G18" s="109"/>
      <c r="H18" s="74"/>
      <c r="I18" s="109"/>
      <c r="J18" s="74"/>
      <c r="K18" s="74"/>
      <c r="L18" s="74"/>
      <c r="M18" s="322"/>
      <c r="N18" s="74"/>
      <c r="O18" s="74"/>
      <c r="P18" s="74"/>
      <c r="Q18" s="277"/>
      <c r="R18" s="326"/>
      <c r="S18" s="326"/>
      <c r="T18" s="326"/>
    </row>
    <row r="19" spans="1:20">
      <c r="A19" s="301">
        <v>4</v>
      </c>
      <c r="B19" s="301">
        <f t="shared" si="0"/>
        <v>90</v>
      </c>
      <c r="C19" s="301">
        <f t="shared" si="3"/>
        <v>240</v>
      </c>
      <c r="D19" s="301">
        <f t="shared" si="4"/>
        <v>90</v>
      </c>
      <c r="E19" s="301">
        <f t="shared" si="1"/>
        <v>1</v>
      </c>
      <c r="F19" s="74">
        <f t="shared" si="2"/>
        <v>90</v>
      </c>
      <c r="G19" s="109"/>
      <c r="H19" s="74"/>
      <c r="I19" s="109"/>
      <c r="J19" s="74"/>
      <c r="K19" s="74"/>
      <c r="L19" s="74"/>
      <c r="M19" s="322"/>
      <c r="N19" s="74"/>
      <c r="O19" s="74"/>
      <c r="P19" s="74"/>
      <c r="Q19" s="277"/>
    </row>
    <row r="20" spans="1:20">
      <c r="A20" s="301">
        <v>5</v>
      </c>
      <c r="B20" s="301">
        <f t="shared" si="0"/>
        <v>110</v>
      </c>
      <c r="C20" s="301">
        <f t="shared" si="3"/>
        <v>350</v>
      </c>
      <c r="D20" s="301">
        <f t="shared" si="4"/>
        <v>110</v>
      </c>
      <c r="E20" s="301">
        <f t="shared" si="1"/>
        <v>1</v>
      </c>
      <c r="F20" s="74">
        <f t="shared" si="2"/>
        <v>110</v>
      </c>
      <c r="G20" s="109"/>
      <c r="H20" s="74"/>
      <c r="I20" s="109"/>
      <c r="J20" s="74"/>
      <c r="K20" s="74"/>
      <c r="L20" s="74"/>
      <c r="M20" s="322"/>
      <c r="N20" s="74"/>
      <c r="O20" s="74"/>
      <c r="P20" s="74"/>
      <c r="Q20" s="277"/>
    </row>
    <row r="21" spans="1:20">
      <c r="A21" s="301">
        <v>6</v>
      </c>
      <c r="B21" s="301">
        <f t="shared" si="0"/>
        <v>130</v>
      </c>
      <c r="C21" s="301">
        <f t="shared" si="3"/>
        <v>480</v>
      </c>
      <c r="D21" s="301">
        <f t="shared" si="4"/>
        <v>130</v>
      </c>
      <c r="E21" s="301">
        <f t="shared" si="1"/>
        <v>1</v>
      </c>
      <c r="F21" s="74">
        <f t="shared" si="2"/>
        <v>130</v>
      </c>
      <c r="G21" s="109"/>
      <c r="H21" s="74"/>
      <c r="I21" s="109"/>
      <c r="J21" s="74"/>
      <c r="K21" s="74"/>
      <c r="L21" s="74"/>
      <c r="M21" s="322"/>
      <c r="N21" s="74"/>
      <c r="O21" s="74"/>
      <c r="P21" s="74"/>
      <c r="Q21" s="277"/>
    </row>
    <row r="22" spans="1:20">
      <c r="A22" s="301">
        <v>7</v>
      </c>
      <c r="B22" s="301">
        <f t="shared" si="0"/>
        <v>150</v>
      </c>
      <c r="C22" s="301">
        <f t="shared" si="3"/>
        <v>630</v>
      </c>
      <c r="D22" s="301">
        <f>D21+C$5</f>
        <v>150</v>
      </c>
      <c r="E22" s="301">
        <f t="shared" si="1"/>
        <v>1</v>
      </c>
      <c r="F22" s="74">
        <f t="shared" si="2"/>
        <v>150</v>
      </c>
      <c r="G22" s="109"/>
      <c r="H22" s="74"/>
      <c r="I22" s="109"/>
      <c r="J22" s="74"/>
      <c r="K22" s="74"/>
      <c r="L22" s="74"/>
      <c r="M22" s="322"/>
      <c r="N22" s="74"/>
      <c r="O22" s="74"/>
      <c r="P22" s="74"/>
      <c r="Q22" s="277"/>
    </row>
    <row r="23" spans="1:20">
      <c r="A23" s="301">
        <v>8</v>
      </c>
      <c r="B23" s="301">
        <f t="shared" si="0"/>
        <v>170</v>
      </c>
      <c r="C23" s="301">
        <f t="shared" si="3"/>
        <v>800</v>
      </c>
      <c r="D23" s="301">
        <f t="shared" si="4"/>
        <v>170</v>
      </c>
      <c r="E23" s="301">
        <f t="shared" si="1"/>
        <v>1</v>
      </c>
      <c r="F23" s="74">
        <f t="shared" si="2"/>
        <v>170</v>
      </c>
      <c r="G23" s="109"/>
      <c r="H23" s="74"/>
      <c r="I23" s="109"/>
      <c r="J23" s="74"/>
      <c r="K23" s="74"/>
      <c r="L23" s="74"/>
      <c r="M23" s="322"/>
      <c r="N23" s="74"/>
      <c r="O23" s="74"/>
      <c r="P23" s="74"/>
      <c r="Q23" s="277"/>
    </row>
    <row r="24" spans="1:20">
      <c r="A24" s="301">
        <v>9</v>
      </c>
      <c r="B24" s="301">
        <f t="shared" si="0"/>
        <v>190</v>
      </c>
      <c r="C24" s="301">
        <f t="shared" si="3"/>
        <v>990</v>
      </c>
      <c r="D24" s="301">
        <f t="shared" si="4"/>
        <v>190</v>
      </c>
      <c r="E24" s="301">
        <f t="shared" si="1"/>
        <v>1</v>
      </c>
      <c r="F24" s="74">
        <f t="shared" si="2"/>
        <v>190</v>
      </c>
      <c r="G24" s="109"/>
      <c r="H24" s="74"/>
      <c r="I24" s="109"/>
      <c r="J24" s="74"/>
      <c r="K24" s="74"/>
      <c r="L24" s="74"/>
      <c r="M24" s="322"/>
      <c r="N24" s="74"/>
      <c r="O24" s="251">
        <v>0.5</v>
      </c>
      <c r="P24" s="74"/>
    </row>
    <row r="25" spans="1:20">
      <c r="A25" s="301">
        <v>10</v>
      </c>
      <c r="B25" s="301">
        <f t="shared" ref="B25:B56" si="5">H25/H$2</f>
        <v>640</v>
      </c>
      <c r="C25" s="301">
        <f t="shared" si="3"/>
        <v>1630</v>
      </c>
      <c r="D25" s="301">
        <f t="shared" ref="D25:D56" si="6">F25/E25</f>
        <v>96</v>
      </c>
      <c r="E25" s="301">
        <f t="shared" si="1"/>
        <v>2</v>
      </c>
      <c r="F25" s="74">
        <f>B25*H$1</f>
        <v>192</v>
      </c>
      <c r="G25" s="109">
        <f>H8</f>
        <v>16</v>
      </c>
      <c r="H25" s="74">
        <f t="shared" ref="H25:H56" si="7">K25*G25</f>
        <v>320</v>
      </c>
      <c r="I25" s="109">
        <f t="shared" ref="I25:I56" si="8">B25-F25-H25</f>
        <v>128</v>
      </c>
      <c r="J25" s="74">
        <f>C$8</f>
        <v>6</v>
      </c>
      <c r="K25" s="74">
        <f>M1</f>
        <v>20</v>
      </c>
      <c r="L25" s="74"/>
      <c r="M25" s="322"/>
      <c r="N25" s="74">
        <f t="shared" ref="N25:N47" si="9">J25*K25/60</f>
        <v>2</v>
      </c>
      <c r="O25" s="251">
        <f t="shared" ref="O25:O56" si="10">N25*H$10/60</f>
        <v>0.05</v>
      </c>
      <c r="P25" s="251"/>
      <c r="Q25" s="277" t="s">
        <v>675</v>
      </c>
    </row>
    <row r="26" spans="1:20">
      <c r="A26" s="301">
        <v>11</v>
      </c>
      <c r="B26" s="301">
        <f t="shared" si="5"/>
        <v>1200</v>
      </c>
      <c r="C26" s="301">
        <f t="shared" si="3"/>
        <v>2830</v>
      </c>
      <c r="D26" s="301">
        <f t="shared" si="6"/>
        <v>180</v>
      </c>
      <c r="E26" s="301">
        <f t="shared" si="1"/>
        <v>2</v>
      </c>
      <c r="F26" s="74">
        <f t="shared" ref="F26:F89" si="11">B26*H$1</f>
        <v>360</v>
      </c>
      <c r="G26" s="109">
        <f t="shared" ref="G26:G57" si="12">G25+H$9</f>
        <v>20</v>
      </c>
      <c r="H26" s="74">
        <f t="shared" si="7"/>
        <v>600</v>
      </c>
      <c r="I26" s="109">
        <f t="shared" si="8"/>
        <v>240</v>
      </c>
      <c r="J26" s="74">
        <f t="shared" ref="J26:J35" si="13">C$8</f>
        <v>6</v>
      </c>
      <c r="K26" s="74">
        <f t="shared" ref="K26:K45" si="14">K25+M$2</f>
        <v>30</v>
      </c>
      <c r="L26" s="74"/>
      <c r="M26" s="322"/>
      <c r="N26" s="74">
        <f t="shared" si="9"/>
        <v>3</v>
      </c>
      <c r="O26" s="251">
        <f t="shared" si="10"/>
        <v>7.4999999999999997E-2</v>
      </c>
      <c r="P26" s="74"/>
      <c r="Q26" s="277"/>
    </row>
    <row r="27" spans="1:20">
      <c r="A27" s="301">
        <v>12</v>
      </c>
      <c r="B27" s="301">
        <f t="shared" si="5"/>
        <v>1920</v>
      </c>
      <c r="C27" s="301">
        <f t="shared" si="3"/>
        <v>4750</v>
      </c>
      <c r="D27" s="301">
        <f t="shared" si="6"/>
        <v>288</v>
      </c>
      <c r="E27" s="301">
        <f t="shared" si="1"/>
        <v>2</v>
      </c>
      <c r="F27" s="74">
        <f t="shared" si="11"/>
        <v>576</v>
      </c>
      <c r="G27" s="109">
        <f t="shared" si="12"/>
        <v>24</v>
      </c>
      <c r="H27" s="74">
        <f t="shared" si="7"/>
        <v>960</v>
      </c>
      <c r="I27" s="109">
        <f t="shared" si="8"/>
        <v>384</v>
      </c>
      <c r="J27" s="74">
        <f t="shared" si="13"/>
        <v>6</v>
      </c>
      <c r="K27" s="74">
        <f t="shared" si="14"/>
        <v>40</v>
      </c>
      <c r="L27" s="74"/>
      <c r="M27" s="322"/>
      <c r="N27" s="74">
        <f t="shared" si="9"/>
        <v>4</v>
      </c>
      <c r="O27" s="251">
        <f t="shared" si="10"/>
        <v>0.1</v>
      </c>
      <c r="P27" s="74"/>
      <c r="Q27" s="277"/>
    </row>
    <row r="28" spans="1:20">
      <c r="A28" s="301">
        <v>13</v>
      </c>
      <c r="B28" s="301">
        <f t="shared" si="5"/>
        <v>2800</v>
      </c>
      <c r="C28" s="301">
        <f t="shared" si="3"/>
        <v>7550</v>
      </c>
      <c r="D28" s="301">
        <f t="shared" si="6"/>
        <v>420</v>
      </c>
      <c r="E28" s="301">
        <f t="shared" si="1"/>
        <v>2</v>
      </c>
      <c r="F28" s="74">
        <f t="shared" si="11"/>
        <v>840</v>
      </c>
      <c r="G28" s="109">
        <f t="shared" si="12"/>
        <v>28</v>
      </c>
      <c r="H28" s="74">
        <f t="shared" si="7"/>
        <v>1400</v>
      </c>
      <c r="I28" s="109">
        <f t="shared" si="8"/>
        <v>560</v>
      </c>
      <c r="J28" s="74">
        <f t="shared" si="13"/>
        <v>6</v>
      </c>
      <c r="K28" s="74">
        <f t="shared" si="14"/>
        <v>50</v>
      </c>
      <c r="L28" s="74"/>
      <c r="M28" s="322"/>
      <c r="N28" s="74">
        <f t="shared" si="9"/>
        <v>5</v>
      </c>
      <c r="O28" s="251">
        <f t="shared" si="10"/>
        <v>0.125</v>
      </c>
      <c r="P28" s="74"/>
      <c r="Q28" s="277"/>
    </row>
    <row r="29" spans="1:20">
      <c r="A29" s="301">
        <v>14</v>
      </c>
      <c r="B29" s="301">
        <f t="shared" si="5"/>
        <v>3840</v>
      </c>
      <c r="C29" s="301">
        <f t="shared" si="3"/>
        <v>11390</v>
      </c>
      <c r="D29" s="301">
        <f t="shared" si="6"/>
        <v>576</v>
      </c>
      <c r="E29" s="301">
        <f t="shared" si="1"/>
        <v>2</v>
      </c>
      <c r="F29" s="74">
        <f t="shared" si="11"/>
        <v>1152</v>
      </c>
      <c r="G29" s="109">
        <f t="shared" si="12"/>
        <v>32</v>
      </c>
      <c r="H29" s="74">
        <f t="shared" si="7"/>
        <v>1920</v>
      </c>
      <c r="I29" s="109">
        <f t="shared" si="8"/>
        <v>768</v>
      </c>
      <c r="J29" s="74">
        <f t="shared" si="13"/>
        <v>6</v>
      </c>
      <c r="K29" s="74">
        <f t="shared" si="14"/>
        <v>60</v>
      </c>
      <c r="L29" s="74">
        <f>SUM(K25:K29)</f>
        <v>200</v>
      </c>
      <c r="M29" s="322"/>
      <c r="N29" s="74">
        <f t="shared" si="9"/>
        <v>6</v>
      </c>
      <c r="O29" s="251">
        <f t="shared" si="10"/>
        <v>0.15</v>
      </c>
      <c r="P29" s="74"/>
      <c r="Q29" s="277"/>
    </row>
    <row r="30" spans="1:20">
      <c r="A30" s="301">
        <v>15</v>
      </c>
      <c r="B30" s="301">
        <f t="shared" si="5"/>
        <v>5040</v>
      </c>
      <c r="C30" s="301">
        <f t="shared" si="3"/>
        <v>16430</v>
      </c>
      <c r="D30" s="301">
        <f t="shared" si="6"/>
        <v>756</v>
      </c>
      <c r="E30" s="301">
        <f t="shared" si="1"/>
        <v>2</v>
      </c>
      <c r="F30" s="74">
        <f t="shared" si="11"/>
        <v>1512</v>
      </c>
      <c r="G30" s="109">
        <f t="shared" si="12"/>
        <v>36</v>
      </c>
      <c r="H30" s="74">
        <f t="shared" si="7"/>
        <v>2520</v>
      </c>
      <c r="I30" s="109">
        <f t="shared" si="8"/>
        <v>1008</v>
      </c>
      <c r="J30" s="74">
        <f t="shared" si="13"/>
        <v>6</v>
      </c>
      <c r="K30" s="74">
        <f t="shared" si="14"/>
        <v>70</v>
      </c>
      <c r="M30" s="322"/>
      <c r="N30" s="74">
        <f t="shared" si="9"/>
        <v>7</v>
      </c>
      <c r="O30" s="251">
        <f t="shared" si="10"/>
        <v>0.17499999999999999</v>
      </c>
      <c r="P30" s="74"/>
      <c r="Q30" s="277" t="s">
        <v>676</v>
      </c>
    </row>
    <row r="31" spans="1:20">
      <c r="A31" s="301">
        <v>16</v>
      </c>
      <c r="B31" s="301">
        <f t="shared" si="5"/>
        <v>6400</v>
      </c>
      <c r="C31" s="301">
        <f t="shared" si="3"/>
        <v>22830</v>
      </c>
      <c r="D31" s="301">
        <f t="shared" si="6"/>
        <v>960</v>
      </c>
      <c r="E31" s="301">
        <f t="shared" si="1"/>
        <v>2</v>
      </c>
      <c r="F31" s="74">
        <f t="shared" si="11"/>
        <v>1920</v>
      </c>
      <c r="G31" s="109">
        <f t="shared" si="12"/>
        <v>40</v>
      </c>
      <c r="H31" s="74">
        <f t="shared" si="7"/>
        <v>3200</v>
      </c>
      <c r="I31" s="109">
        <f t="shared" si="8"/>
        <v>1280</v>
      </c>
      <c r="J31" s="74">
        <f t="shared" si="13"/>
        <v>6</v>
      </c>
      <c r="K31" s="74">
        <f t="shared" si="14"/>
        <v>80</v>
      </c>
      <c r="L31" s="74"/>
      <c r="M31" s="322"/>
      <c r="N31" s="74">
        <f t="shared" si="9"/>
        <v>8</v>
      </c>
      <c r="O31" s="251">
        <f t="shared" si="10"/>
        <v>0.2</v>
      </c>
      <c r="P31" s="74"/>
      <c r="Q31" s="277"/>
    </row>
    <row r="32" spans="1:20">
      <c r="A32" s="301">
        <v>17</v>
      </c>
      <c r="B32" s="301">
        <f t="shared" si="5"/>
        <v>7920</v>
      </c>
      <c r="C32" s="301">
        <f t="shared" si="3"/>
        <v>30750</v>
      </c>
      <c r="D32" s="301">
        <f t="shared" si="6"/>
        <v>1188</v>
      </c>
      <c r="E32" s="301">
        <f t="shared" si="1"/>
        <v>2</v>
      </c>
      <c r="F32" s="74">
        <f t="shared" si="11"/>
        <v>2376</v>
      </c>
      <c r="G32" s="109">
        <f t="shared" si="12"/>
        <v>44</v>
      </c>
      <c r="H32" s="74">
        <f t="shared" si="7"/>
        <v>3960</v>
      </c>
      <c r="I32" s="109">
        <f t="shared" si="8"/>
        <v>1584</v>
      </c>
      <c r="J32" s="74">
        <f t="shared" si="13"/>
        <v>6</v>
      </c>
      <c r="K32" s="74">
        <f t="shared" si="14"/>
        <v>90</v>
      </c>
      <c r="L32" s="74"/>
      <c r="M32" s="322"/>
      <c r="N32" s="74">
        <f t="shared" si="9"/>
        <v>9</v>
      </c>
      <c r="O32" s="251">
        <f t="shared" si="10"/>
        <v>0.22500000000000001</v>
      </c>
      <c r="P32" s="74"/>
      <c r="Q32" s="277"/>
    </row>
    <row r="33" spans="1:17">
      <c r="A33" s="301">
        <v>18</v>
      </c>
      <c r="B33" s="301">
        <f t="shared" si="5"/>
        <v>9600</v>
      </c>
      <c r="C33" s="301">
        <f t="shared" si="3"/>
        <v>40350</v>
      </c>
      <c r="D33" s="301">
        <f t="shared" si="6"/>
        <v>1440</v>
      </c>
      <c r="E33" s="301">
        <f t="shared" si="1"/>
        <v>2</v>
      </c>
      <c r="F33" s="74">
        <f t="shared" si="11"/>
        <v>2880</v>
      </c>
      <c r="G33" s="109">
        <f t="shared" si="12"/>
        <v>48</v>
      </c>
      <c r="H33" s="74">
        <f t="shared" si="7"/>
        <v>4800</v>
      </c>
      <c r="I33" s="109">
        <f t="shared" si="8"/>
        <v>1920</v>
      </c>
      <c r="J33" s="74">
        <f t="shared" si="13"/>
        <v>6</v>
      </c>
      <c r="K33" s="74">
        <f t="shared" si="14"/>
        <v>100</v>
      </c>
      <c r="L33" s="74"/>
      <c r="M33" s="322"/>
      <c r="N33" s="74">
        <f t="shared" si="9"/>
        <v>10</v>
      </c>
      <c r="O33" s="251">
        <f t="shared" si="10"/>
        <v>0.25</v>
      </c>
      <c r="P33" s="74"/>
      <c r="Q33" s="277"/>
    </row>
    <row r="34" spans="1:17">
      <c r="A34" s="301">
        <v>19</v>
      </c>
      <c r="B34" s="301">
        <f t="shared" si="5"/>
        <v>11440</v>
      </c>
      <c r="C34" s="301">
        <f t="shared" si="3"/>
        <v>51790</v>
      </c>
      <c r="D34" s="301">
        <f t="shared" si="6"/>
        <v>1716</v>
      </c>
      <c r="E34" s="301">
        <f t="shared" si="1"/>
        <v>2</v>
      </c>
      <c r="F34" s="74">
        <f t="shared" si="11"/>
        <v>3432</v>
      </c>
      <c r="G34" s="109">
        <f t="shared" si="12"/>
        <v>52</v>
      </c>
      <c r="H34" s="74">
        <f t="shared" si="7"/>
        <v>5720</v>
      </c>
      <c r="I34" s="109">
        <f t="shared" si="8"/>
        <v>2288</v>
      </c>
      <c r="J34" s="74">
        <f t="shared" si="13"/>
        <v>6</v>
      </c>
      <c r="K34" s="74">
        <f t="shared" si="14"/>
        <v>110</v>
      </c>
      <c r="L34" s="74"/>
      <c r="M34" s="322"/>
      <c r="N34" s="74">
        <f t="shared" si="9"/>
        <v>11</v>
      </c>
      <c r="O34" s="251">
        <f t="shared" si="10"/>
        <v>0.27500000000000002</v>
      </c>
      <c r="P34" s="74"/>
      <c r="Q34" s="277"/>
    </row>
    <row r="35" spans="1:17">
      <c r="A35" s="301">
        <v>20</v>
      </c>
      <c r="B35" s="301">
        <f t="shared" si="5"/>
        <v>13440</v>
      </c>
      <c r="C35" s="301">
        <f t="shared" si="3"/>
        <v>65230</v>
      </c>
      <c r="D35" s="301">
        <f t="shared" si="6"/>
        <v>1344</v>
      </c>
      <c r="E35" s="301">
        <f t="shared" si="1"/>
        <v>3</v>
      </c>
      <c r="F35" s="74">
        <f t="shared" si="11"/>
        <v>4032</v>
      </c>
      <c r="G35" s="109">
        <f t="shared" si="12"/>
        <v>56</v>
      </c>
      <c r="H35" s="74">
        <f t="shared" si="7"/>
        <v>6720</v>
      </c>
      <c r="I35" s="109">
        <f t="shared" si="8"/>
        <v>2688</v>
      </c>
      <c r="J35" s="74">
        <f t="shared" si="13"/>
        <v>6</v>
      </c>
      <c r="K35" s="74">
        <f t="shared" si="14"/>
        <v>120</v>
      </c>
      <c r="L35" s="74"/>
      <c r="M35" s="322"/>
      <c r="N35" s="74">
        <f t="shared" si="9"/>
        <v>12</v>
      </c>
      <c r="O35" s="251">
        <f t="shared" si="10"/>
        <v>0.3</v>
      </c>
      <c r="P35" s="74">
        <f>SUM(O$24:O35)/L$8</f>
        <v>0.60624999999999996</v>
      </c>
      <c r="Q35" s="277" t="s">
        <v>669</v>
      </c>
    </row>
    <row r="36" spans="1:17">
      <c r="A36" s="301">
        <v>21</v>
      </c>
      <c r="B36" s="301">
        <f t="shared" si="5"/>
        <v>15600</v>
      </c>
      <c r="C36" s="301">
        <f t="shared" si="3"/>
        <v>80830</v>
      </c>
      <c r="D36" s="301">
        <f t="shared" si="6"/>
        <v>1560</v>
      </c>
      <c r="E36" s="301">
        <f t="shared" si="1"/>
        <v>3</v>
      </c>
      <c r="F36" s="74">
        <f t="shared" si="11"/>
        <v>4680</v>
      </c>
      <c r="G36" s="109">
        <f t="shared" si="12"/>
        <v>60</v>
      </c>
      <c r="H36" s="74">
        <f t="shared" si="7"/>
        <v>7800</v>
      </c>
      <c r="I36" s="109">
        <f t="shared" si="8"/>
        <v>3120</v>
      </c>
      <c r="J36" s="74">
        <f t="shared" ref="J36:J45" si="15">C$9</f>
        <v>10</v>
      </c>
      <c r="K36" s="74">
        <f t="shared" si="14"/>
        <v>130</v>
      </c>
      <c r="L36" s="74"/>
      <c r="M36" s="322"/>
      <c r="N36" s="74">
        <f t="shared" si="9"/>
        <v>21.666666666666668</v>
      </c>
      <c r="O36" s="251">
        <f t="shared" si="10"/>
        <v>0.54166666666666663</v>
      </c>
      <c r="P36" s="74">
        <f>SUM(O$24:O36)/L$8</f>
        <v>0.74166666666666659</v>
      </c>
    </row>
    <row r="37" spans="1:17">
      <c r="A37" s="301">
        <v>22</v>
      </c>
      <c r="B37" s="301">
        <f t="shared" si="5"/>
        <v>17920</v>
      </c>
      <c r="C37" s="301">
        <f t="shared" si="3"/>
        <v>98750</v>
      </c>
      <c r="D37" s="301">
        <f t="shared" si="6"/>
        <v>1792</v>
      </c>
      <c r="E37" s="301">
        <f t="shared" si="1"/>
        <v>3</v>
      </c>
      <c r="F37" s="74">
        <f t="shared" si="11"/>
        <v>5376</v>
      </c>
      <c r="G37" s="109">
        <f t="shared" si="12"/>
        <v>64</v>
      </c>
      <c r="H37" s="74">
        <f t="shared" si="7"/>
        <v>8960</v>
      </c>
      <c r="I37" s="109">
        <f t="shared" si="8"/>
        <v>3584</v>
      </c>
      <c r="J37" s="74">
        <f t="shared" si="15"/>
        <v>10</v>
      </c>
      <c r="K37" s="74">
        <f t="shared" si="14"/>
        <v>140</v>
      </c>
      <c r="L37" s="74"/>
      <c r="M37" s="322"/>
      <c r="N37" s="74">
        <f t="shared" si="9"/>
        <v>23.333333333333332</v>
      </c>
      <c r="O37" s="251">
        <f t="shared" si="10"/>
        <v>0.58333333333333337</v>
      </c>
      <c r="P37" s="74">
        <f>SUM(O$24:O37)/L$8</f>
        <v>0.88749999999999996</v>
      </c>
      <c r="Q37" s="277"/>
    </row>
    <row r="38" spans="1:17">
      <c r="A38" s="301">
        <v>23</v>
      </c>
      <c r="B38" s="301">
        <f t="shared" si="5"/>
        <v>20400</v>
      </c>
      <c r="C38" s="301">
        <f t="shared" si="3"/>
        <v>119150</v>
      </c>
      <c r="D38" s="301">
        <f t="shared" si="6"/>
        <v>2040</v>
      </c>
      <c r="E38" s="301">
        <f t="shared" si="1"/>
        <v>3</v>
      </c>
      <c r="F38" s="74">
        <f t="shared" si="11"/>
        <v>6120</v>
      </c>
      <c r="G38" s="109">
        <f t="shared" si="12"/>
        <v>68</v>
      </c>
      <c r="H38" s="74">
        <f t="shared" si="7"/>
        <v>10200</v>
      </c>
      <c r="I38" s="109">
        <f t="shared" si="8"/>
        <v>4080</v>
      </c>
      <c r="J38" s="74">
        <f t="shared" si="15"/>
        <v>10</v>
      </c>
      <c r="K38" s="74">
        <f t="shared" si="14"/>
        <v>150</v>
      </c>
      <c r="L38" s="74"/>
      <c r="M38" s="322"/>
      <c r="N38" s="74">
        <f t="shared" si="9"/>
        <v>25</v>
      </c>
      <c r="O38" s="251">
        <f t="shared" si="10"/>
        <v>0.625</v>
      </c>
      <c r="P38" s="74">
        <f>SUM(O$24:O38)/L$8</f>
        <v>1.04375</v>
      </c>
      <c r="Q38" s="277"/>
    </row>
    <row r="39" spans="1:17">
      <c r="A39" s="301">
        <v>24</v>
      </c>
      <c r="B39" s="301">
        <f t="shared" si="5"/>
        <v>23040</v>
      </c>
      <c r="C39" s="301">
        <f t="shared" si="3"/>
        <v>142190</v>
      </c>
      <c r="D39" s="301">
        <f t="shared" si="6"/>
        <v>2304</v>
      </c>
      <c r="E39" s="301">
        <f t="shared" si="1"/>
        <v>3</v>
      </c>
      <c r="F39" s="74">
        <f t="shared" si="11"/>
        <v>6912</v>
      </c>
      <c r="G39" s="109">
        <f t="shared" si="12"/>
        <v>72</v>
      </c>
      <c r="H39" s="74">
        <f t="shared" si="7"/>
        <v>11520</v>
      </c>
      <c r="I39" s="109">
        <f t="shared" si="8"/>
        <v>4608</v>
      </c>
      <c r="J39" s="74">
        <f t="shared" si="15"/>
        <v>10</v>
      </c>
      <c r="K39" s="74">
        <f t="shared" si="14"/>
        <v>160</v>
      </c>
      <c r="L39" s="74"/>
      <c r="M39" s="322"/>
      <c r="N39" s="74">
        <f t="shared" si="9"/>
        <v>26.666666666666668</v>
      </c>
      <c r="O39" s="251">
        <f t="shared" si="10"/>
        <v>0.66666666666666663</v>
      </c>
      <c r="P39" s="74">
        <f>SUM(O$24:O39)/L$8</f>
        <v>1.2104166666666667</v>
      </c>
      <c r="Q39" s="277"/>
    </row>
    <row r="40" spans="1:17">
      <c r="A40" s="301">
        <v>25</v>
      </c>
      <c r="B40" s="301">
        <f t="shared" si="5"/>
        <v>25840</v>
      </c>
      <c r="C40" s="301">
        <f t="shared" si="3"/>
        <v>168030</v>
      </c>
      <c r="D40" s="301">
        <f t="shared" si="6"/>
        <v>2584</v>
      </c>
      <c r="E40" s="301">
        <f t="shared" si="1"/>
        <v>3</v>
      </c>
      <c r="F40" s="74">
        <f t="shared" si="11"/>
        <v>7752</v>
      </c>
      <c r="G40" s="109">
        <f t="shared" si="12"/>
        <v>76</v>
      </c>
      <c r="H40" s="74">
        <f t="shared" si="7"/>
        <v>12920</v>
      </c>
      <c r="I40" s="109">
        <f t="shared" si="8"/>
        <v>5168</v>
      </c>
      <c r="J40" s="74">
        <f t="shared" si="15"/>
        <v>10</v>
      </c>
      <c r="K40" s="74">
        <f t="shared" si="14"/>
        <v>170</v>
      </c>
      <c r="L40" s="74"/>
      <c r="M40" s="322"/>
      <c r="N40" s="74">
        <f t="shared" si="9"/>
        <v>28.333333333333332</v>
      </c>
      <c r="O40" s="251">
        <f t="shared" si="10"/>
        <v>0.70833333333333337</v>
      </c>
      <c r="P40" s="74">
        <f>SUM(O$24:O40)/L$8</f>
        <v>1.3875</v>
      </c>
      <c r="Q40" s="277"/>
    </row>
    <row r="41" spans="1:17">
      <c r="A41" s="301">
        <v>26</v>
      </c>
      <c r="B41" s="301">
        <f t="shared" si="5"/>
        <v>28800</v>
      </c>
      <c r="C41" s="301">
        <f t="shared" si="3"/>
        <v>196830</v>
      </c>
      <c r="D41" s="301">
        <f t="shared" si="6"/>
        <v>2880</v>
      </c>
      <c r="E41" s="301">
        <f t="shared" si="1"/>
        <v>3</v>
      </c>
      <c r="F41" s="74">
        <f t="shared" si="11"/>
        <v>8640</v>
      </c>
      <c r="G41" s="109">
        <f t="shared" si="12"/>
        <v>80</v>
      </c>
      <c r="H41" s="74">
        <f t="shared" si="7"/>
        <v>14400</v>
      </c>
      <c r="I41" s="109">
        <f t="shared" si="8"/>
        <v>5760</v>
      </c>
      <c r="J41" s="74">
        <f t="shared" si="15"/>
        <v>10</v>
      </c>
      <c r="K41" s="74">
        <f t="shared" si="14"/>
        <v>180</v>
      </c>
      <c r="L41" s="74"/>
      <c r="M41" s="322"/>
      <c r="N41" s="74">
        <f t="shared" si="9"/>
        <v>30</v>
      </c>
      <c r="O41" s="251">
        <f t="shared" si="10"/>
        <v>0.75</v>
      </c>
      <c r="P41" s="74">
        <f>SUM(O$24:O41)/L$8</f>
        <v>1.575</v>
      </c>
      <c r="Q41" s="277"/>
    </row>
    <row r="42" spans="1:17">
      <c r="A42" s="301">
        <v>27</v>
      </c>
      <c r="B42" s="301">
        <f t="shared" si="5"/>
        <v>31920</v>
      </c>
      <c r="C42" s="301">
        <f t="shared" si="3"/>
        <v>228750</v>
      </c>
      <c r="D42" s="301">
        <f t="shared" si="6"/>
        <v>3192</v>
      </c>
      <c r="E42" s="301">
        <f t="shared" si="1"/>
        <v>3</v>
      </c>
      <c r="F42" s="74">
        <f t="shared" si="11"/>
        <v>9576</v>
      </c>
      <c r="G42" s="109">
        <f t="shared" si="12"/>
        <v>84</v>
      </c>
      <c r="H42" s="74">
        <f t="shared" si="7"/>
        <v>15960</v>
      </c>
      <c r="I42" s="109">
        <f t="shared" si="8"/>
        <v>6384</v>
      </c>
      <c r="J42" s="74">
        <f t="shared" si="15"/>
        <v>10</v>
      </c>
      <c r="K42" s="74">
        <f t="shared" si="14"/>
        <v>190</v>
      </c>
      <c r="L42" s="74"/>
      <c r="M42" s="322"/>
      <c r="N42" s="74">
        <f t="shared" si="9"/>
        <v>31.666666666666668</v>
      </c>
      <c r="O42" s="251">
        <f t="shared" si="10"/>
        <v>0.79166666666666663</v>
      </c>
      <c r="P42" s="74">
        <f>SUM(O$24:O42)/L$8</f>
        <v>1.7729166666666667</v>
      </c>
      <c r="Q42" s="277"/>
    </row>
    <row r="43" spans="1:17">
      <c r="A43" s="301">
        <v>28</v>
      </c>
      <c r="B43" s="301">
        <f t="shared" si="5"/>
        <v>35200</v>
      </c>
      <c r="C43" s="301">
        <f t="shared" si="3"/>
        <v>263950</v>
      </c>
      <c r="D43" s="301">
        <f t="shared" si="6"/>
        <v>3520</v>
      </c>
      <c r="E43" s="301">
        <f t="shared" si="1"/>
        <v>3</v>
      </c>
      <c r="F43" s="74">
        <f t="shared" si="11"/>
        <v>10560</v>
      </c>
      <c r="G43" s="109">
        <f t="shared" si="12"/>
        <v>88</v>
      </c>
      <c r="H43" s="74">
        <f t="shared" si="7"/>
        <v>17600</v>
      </c>
      <c r="I43" s="109">
        <f t="shared" si="8"/>
        <v>7040</v>
      </c>
      <c r="J43" s="74">
        <f t="shared" si="15"/>
        <v>10</v>
      </c>
      <c r="K43" s="74">
        <f t="shared" si="14"/>
        <v>200</v>
      </c>
      <c r="L43" s="74"/>
      <c r="M43" s="322"/>
      <c r="N43" s="74">
        <f t="shared" si="9"/>
        <v>33.333333333333336</v>
      </c>
      <c r="O43" s="251">
        <f t="shared" si="10"/>
        <v>0.83333333333333337</v>
      </c>
      <c r="P43" s="74">
        <f>SUM(O$24:O43)/L$8</f>
        <v>1.98125</v>
      </c>
      <c r="Q43" s="277"/>
    </row>
    <row r="44" spans="1:17">
      <c r="A44" s="301">
        <v>29</v>
      </c>
      <c r="B44" s="301">
        <f t="shared" si="5"/>
        <v>38640</v>
      </c>
      <c r="C44" s="301">
        <f t="shared" si="3"/>
        <v>302590</v>
      </c>
      <c r="D44" s="301">
        <f t="shared" si="6"/>
        <v>3864</v>
      </c>
      <c r="E44" s="301">
        <f t="shared" si="1"/>
        <v>3</v>
      </c>
      <c r="F44" s="74">
        <f t="shared" si="11"/>
        <v>11592</v>
      </c>
      <c r="G44" s="109">
        <f t="shared" si="12"/>
        <v>92</v>
      </c>
      <c r="H44" s="74">
        <f t="shared" si="7"/>
        <v>19320</v>
      </c>
      <c r="I44" s="109">
        <f t="shared" si="8"/>
        <v>7728</v>
      </c>
      <c r="J44" s="74">
        <f t="shared" si="15"/>
        <v>10</v>
      </c>
      <c r="K44" s="74">
        <f t="shared" si="14"/>
        <v>210</v>
      </c>
      <c r="L44" s="74">
        <f>SUM(K30:K44)</f>
        <v>2100</v>
      </c>
      <c r="M44" s="322"/>
      <c r="N44" s="74">
        <f t="shared" si="9"/>
        <v>35</v>
      </c>
      <c r="O44" s="251">
        <f t="shared" si="10"/>
        <v>0.875</v>
      </c>
      <c r="P44" s="74">
        <f>SUM(O$24:O44)/L$8</f>
        <v>2.2000000000000002</v>
      </c>
      <c r="Q44" s="277"/>
    </row>
    <row r="45" spans="1:17">
      <c r="A45" s="301">
        <v>30</v>
      </c>
      <c r="B45" s="301">
        <f t="shared" si="5"/>
        <v>42240</v>
      </c>
      <c r="C45" s="301">
        <f t="shared" si="3"/>
        <v>344830</v>
      </c>
      <c r="D45" s="301">
        <f t="shared" si="6"/>
        <v>3168</v>
      </c>
      <c r="E45" s="301">
        <f t="shared" si="1"/>
        <v>4</v>
      </c>
      <c r="F45" s="74">
        <f t="shared" si="11"/>
        <v>12672</v>
      </c>
      <c r="G45" s="109">
        <f t="shared" si="12"/>
        <v>96</v>
      </c>
      <c r="H45" s="74">
        <f t="shared" si="7"/>
        <v>21120</v>
      </c>
      <c r="I45" s="109">
        <f t="shared" si="8"/>
        <v>8448</v>
      </c>
      <c r="J45" s="74">
        <f t="shared" si="15"/>
        <v>10</v>
      </c>
      <c r="K45" s="74">
        <f t="shared" si="14"/>
        <v>220</v>
      </c>
      <c r="L45" s="74"/>
      <c r="M45" s="322"/>
      <c r="N45" s="74">
        <f t="shared" si="9"/>
        <v>36.666666666666664</v>
      </c>
      <c r="O45" s="251">
        <f t="shared" si="10"/>
        <v>0.91666666666666663</v>
      </c>
      <c r="P45" s="74">
        <f>SUM(O$24:O45)/L$8</f>
        <v>2.4291666666666667</v>
      </c>
      <c r="Q45" s="277" t="s">
        <v>670</v>
      </c>
    </row>
    <row r="46" spans="1:17">
      <c r="A46" s="301">
        <v>31</v>
      </c>
      <c r="B46" s="301">
        <f t="shared" si="5"/>
        <v>51000</v>
      </c>
      <c r="C46" s="301">
        <f t="shared" si="3"/>
        <v>395830</v>
      </c>
      <c r="D46" s="301">
        <f t="shared" si="6"/>
        <v>3825</v>
      </c>
      <c r="E46" s="301">
        <f t="shared" si="1"/>
        <v>4</v>
      </c>
      <c r="F46" s="74">
        <f t="shared" si="11"/>
        <v>15300</v>
      </c>
      <c r="G46" s="109">
        <f t="shared" si="12"/>
        <v>100</v>
      </c>
      <c r="H46" s="74">
        <f t="shared" si="7"/>
        <v>25500</v>
      </c>
      <c r="I46" s="109">
        <f t="shared" si="8"/>
        <v>10200</v>
      </c>
      <c r="J46" s="74">
        <f t="shared" ref="J46:J65" si="16">C$10</f>
        <v>16</v>
      </c>
      <c r="K46" s="74">
        <f t="shared" ref="K46:K60" si="17">K45+M$3</f>
        <v>255</v>
      </c>
      <c r="L46" s="74"/>
      <c r="M46" s="322"/>
      <c r="N46" s="74">
        <f t="shared" si="9"/>
        <v>68</v>
      </c>
      <c r="O46" s="251">
        <f t="shared" si="10"/>
        <v>1.7</v>
      </c>
      <c r="P46" s="74">
        <f>SUM(O$24:O46)/L$8</f>
        <v>2.8541666666666665</v>
      </c>
      <c r="Q46" s="277"/>
    </row>
    <row r="47" spans="1:17">
      <c r="A47" s="301">
        <v>32</v>
      </c>
      <c r="B47" s="301">
        <f t="shared" si="5"/>
        <v>60320</v>
      </c>
      <c r="C47" s="301">
        <f t="shared" si="3"/>
        <v>456150</v>
      </c>
      <c r="D47" s="301">
        <f t="shared" si="6"/>
        <v>4524</v>
      </c>
      <c r="E47" s="301">
        <f t="shared" si="1"/>
        <v>4</v>
      </c>
      <c r="F47" s="74">
        <f t="shared" si="11"/>
        <v>18096</v>
      </c>
      <c r="G47" s="109">
        <f t="shared" si="12"/>
        <v>104</v>
      </c>
      <c r="H47" s="74">
        <f t="shared" si="7"/>
        <v>30160</v>
      </c>
      <c r="I47" s="109">
        <f t="shared" si="8"/>
        <v>12064</v>
      </c>
      <c r="J47" s="74">
        <f t="shared" si="16"/>
        <v>16</v>
      </c>
      <c r="K47" s="74">
        <f t="shared" si="17"/>
        <v>290</v>
      </c>
      <c r="L47" s="74"/>
      <c r="M47" s="322"/>
      <c r="N47" s="74">
        <f t="shared" si="9"/>
        <v>77.333333333333329</v>
      </c>
      <c r="O47" s="251">
        <f t="shared" si="10"/>
        <v>1.9333333333333333</v>
      </c>
      <c r="P47" s="74">
        <f>SUM(O$24:O47)/L$8</f>
        <v>3.3374999999999999</v>
      </c>
      <c r="Q47" s="277"/>
    </row>
    <row r="48" spans="1:17">
      <c r="A48" s="301">
        <v>33</v>
      </c>
      <c r="B48" s="301">
        <f t="shared" si="5"/>
        <v>70200</v>
      </c>
      <c r="C48" s="301">
        <f t="shared" si="3"/>
        <v>526350</v>
      </c>
      <c r="D48" s="301">
        <f t="shared" si="6"/>
        <v>5265</v>
      </c>
      <c r="E48" s="301">
        <f t="shared" ref="E48:E79" si="18">INT(A48/10)+1</f>
        <v>4</v>
      </c>
      <c r="F48" s="74">
        <f t="shared" si="11"/>
        <v>21060</v>
      </c>
      <c r="G48" s="109">
        <f t="shared" si="12"/>
        <v>108</v>
      </c>
      <c r="H48" s="74">
        <f t="shared" si="7"/>
        <v>35100</v>
      </c>
      <c r="I48" s="109">
        <f t="shared" si="8"/>
        <v>14040</v>
      </c>
      <c r="J48" s="74">
        <f t="shared" si="16"/>
        <v>16</v>
      </c>
      <c r="K48" s="74">
        <f t="shared" si="17"/>
        <v>325</v>
      </c>
      <c r="L48" s="74"/>
      <c r="M48" s="322"/>
      <c r="N48" s="74">
        <f t="shared" ref="N48:N80" si="19">J48*K48/60</f>
        <v>86.666666666666671</v>
      </c>
      <c r="O48" s="251">
        <f t="shared" si="10"/>
        <v>2.1666666666666665</v>
      </c>
      <c r="P48" s="74">
        <f>SUM(O$24:O48)/L$8</f>
        <v>3.8791666666666664</v>
      </c>
      <c r="Q48" s="277"/>
    </row>
    <row r="49" spans="1:17">
      <c r="A49" s="301">
        <v>34</v>
      </c>
      <c r="B49" s="301">
        <f t="shared" si="5"/>
        <v>80640</v>
      </c>
      <c r="C49" s="301">
        <f t="shared" si="3"/>
        <v>606990</v>
      </c>
      <c r="D49" s="301">
        <f t="shared" si="6"/>
        <v>6048</v>
      </c>
      <c r="E49" s="301">
        <f t="shared" si="18"/>
        <v>4</v>
      </c>
      <c r="F49" s="74">
        <f t="shared" si="11"/>
        <v>24192</v>
      </c>
      <c r="G49" s="109">
        <f t="shared" si="12"/>
        <v>112</v>
      </c>
      <c r="H49" s="74">
        <f t="shared" si="7"/>
        <v>40320</v>
      </c>
      <c r="I49" s="109">
        <f t="shared" si="8"/>
        <v>16128</v>
      </c>
      <c r="J49" s="74">
        <f t="shared" si="16"/>
        <v>16</v>
      </c>
      <c r="K49" s="74">
        <f t="shared" si="17"/>
        <v>360</v>
      </c>
      <c r="L49" s="74"/>
      <c r="M49" s="322"/>
      <c r="N49" s="74">
        <f t="shared" si="19"/>
        <v>96</v>
      </c>
      <c r="O49" s="251">
        <f t="shared" si="10"/>
        <v>2.4</v>
      </c>
      <c r="P49" s="74">
        <f>SUM(O$24:O49)/L$8</f>
        <v>4.4791666666666661</v>
      </c>
      <c r="Q49" s="277"/>
    </row>
    <row r="50" spans="1:17">
      <c r="A50" s="301">
        <v>35</v>
      </c>
      <c r="B50" s="301">
        <f t="shared" si="5"/>
        <v>91640</v>
      </c>
      <c r="C50" s="301">
        <f t="shared" si="3"/>
        <v>698630</v>
      </c>
      <c r="D50" s="301">
        <f t="shared" si="6"/>
        <v>6873</v>
      </c>
      <c r="E50" s="301">
        <f t="shared" si="18"/>
        <v>4</v>
      </c>
      <c r="F50" s="74">
        <f t="shared" si="11"/>
        <v>27492</v>
      </c>
      <c r="G50" s="109">
        <f t="shared" si="12"/>
        <v>116</v>
      </c>
      <c r="H50" s="74">
        <f t="shared" si="7"/>
        <v>45820</v>
      </c>
      <c r="I50" s="109">
        <f t="shared" si="8"/>
        <v>18328</v>
      </c>
      <c r="J50" s="74">
        <f t="shared" si="16"/>
        <v>16</v>
      </c>
      <c r="K50" s="74">
        <f t="shared" si="17"/>
        <v>395</v>
      </c>
      <c r="L50" s="74"/>
      <c r="M50" s="322"/>
      <c r="N50" s="74">
        <f t="shared" si="19"/>
        <v>105.33333333333333</v>
      </c>
      <c r="O50" s="251">
        <f t="shared" si="10"/>
        <v>2.6333333333333333</v>
      </c>
      <c r="P50" s="74">
        <f>SUM(O$24:O50)/L$8</f>
        <v>5.1374999999999993</v>
      </c>
      <c r="Q50" s="277"/>
    </row>
    <row r="51" spans="1:17">
      <c r="A51" s="301">
        <v>36</v>
      </c>
      <c r="B51" s="301">
        <f t="shared" si="5"/>
        <v>103200</v>
      </c>
      <c r="C51" s="301">
        <f t="shared" si="3"/>
        <v>801830</v>
      </c>
      <c r="D51" s="301">
        <f t="shared" si="6"/>
        <v>7740</v>
      </c>
      <c r="E51" s="301">
        <f t="shared" si="18"/>
        <v>4</v>
      </c>
      <c r="F51" s="74">
        <f t="shared" si="11"/>
        <v>30960</v>
      </c>
      <c r="G51" s="109">
        <f t="shared" si="12"/>
        <v>120</v>
      </c>
      <c r="H51" s="74">
        <f t="shared" si="7"/>
        <v>51600</v>
      </c>
      <c r="I51" s="109">
        <f t="shared" si="8"/>
        <v>20640</v>
      </c>
      <c r="J51" s="74">
        <f t="shared" si="16"/>
        <v>16</v>
      </c>
      <c r="K51" s="74">
        <f t="shared" si="17"/>
        <v>430</v>
      </c>
      <c r="L51" s="74"/>
      <c r="M51" s="322"/>
      <c r="N51" s="74">
        <f t="shared" si="19"/>
        <v>114.66666666666667</v>
      </c>
      <c r="O51" s="251">
        <f t="shared" si="10"/>
        <v>2.8666666666666667</v>
      </c>
      <c r="P51" s="74">
        <f>SUM(O$24:O51)/L$8</f>
        <v>5.8541666666666661</v>
      </c>
      <c r="Q51" s="277"/>
    </row>
    <row r="52" spans="1:17">
      <c r="A52" s="301">
        <v>37</v>
      </c>
      <c r="B52" s="301">
        <f t="shared" si="5"/>
        <v>115320</v>
      </c>
      <c r="C52" s="301">
        <f t="shared" si="3"/>
        <v>917150</v>
      </c>
      <c r="D52" s="301">
        <f t="shared" si="6"/>
        <v>8649</v>
      </c>
      <c r="E52" s="301">
        <f t="shared" si="18"/>
        <v>4</v>
      </c>
      <c r="F52" s="74">
        <f t="shared" si="11"/>
        <v>34596</v>
      </c>
      <c r="G52" s="109">
        <f t="shared" si="12"/>
        <v>124</v>
      </c>
      <c r="H52" s="74">
        <f t="shared" si="7"/>
        <v>57660</v>
      </c>
      <c r="I52" s="109">
        <f t="shared" si="8"/>
        <v>23064</v>
      </c>
      <c r="J52" s="74">
        <f t="shared" si="16"/>
        <v>16</v>
      </c>
      <c r="K52" s="74">
        <f t="shared" si="17"/>
        <v>465</v>
      </c>
      <c r="L52" s="74"/>
      <c r="M52" s="322"/>
      <c r="N52" s="74">
        <f t="shared" si="19"/>
        <v>124</v>
      </c>
      <c r="O52" s="251">
        <f t="shared" si="10"/>
        <v>3.1</v>
      </c>
      <c r="P52" s="74">
        <f>SUM(O$24:O52)/L$8</f>
        <v>6.6291666666666664</v>
      </c>
      <c r="Q52" s="277"/>
    </row>
    <row r="53" spans="1:17">
      <c r="A53" s="301">
        <v>38</v>
      </c>
      <c r="B53" s="301">
        <f t="shared" si="5"/>
        <v>128000</v>
      </c>
      <c r="C53" s="301">
        <f t="shared" si="3"/>
        <v>1045150</v>
      </c>
      <c r="D53" s="301">
        <f t="shared" si="6"/>
        <v>9600</v>
      </c>
      <c r="E53" s="301">
        <f t="shared" si="18"/>
        <v>4</v>
      </c>
      <c r="F53" s="74">
        <f t="shared" si="11"/>
        <v>38400</v>
      </c>
      <c r="G53" s="109">
        <f t="shared" si="12"/>
        <v>128</v>
      </c>
      <c r="H53" s="74">
        <f t="shared" si="7"/>
        <v>64000</v>
      </c>
      <c r="I53" s="109">
        <f t="shared" si="8"/>
        <v>25600</v>
      </c>
      <c r="J53" s="74">
        <f t="shared" si="16"/>
        <v>16</v>
      </c>
      <c r="K53" s="74">
        <f t="shared" si="17"/>
        <v>500</v>
      </c>
      <c r="L53" s="74"/>
      <c r="M53" s="322"/>
      <c r="N53" s="74">
        <f t="shared" si="19"/>
        <v>133.33333333333334</v>
      </c>
      <c r="O53" s="251">
        <f t="shared" si="10"/>
        <v>3.3333333333333335</v>
      </c>
      <c r="P53" s="74">
        <f>SUM(O$24:O53)/L$8</f>
        <v>7.4624999999999995</v>
      </c>
      <c r="Q53" s="277"/>
    </row>
    <row r="54" spans="1:17">
      <c r="A54" s="301">
        <v>39</v>
      </c>
      <c r="B54" s="301">
        <f t="shared" si="5"/>
        <v>141240</v>
      </c>
      <c r="C54" s="301">
        <f t="shared" si="3"/>
        <v>1186390</v>
      </c>
      <c r="D54" s="301">
        <f t="shared" si="6"/>
        <v>10593</v>
      </c>
      <c r="E54" s="301">
        <f t="shared" si="18"/>
        <v>4</v>
      </c>
      <c r="F54" s="74">
        <f t="shared" si="11"/>
        <v>42372</v>
      </c>
      <c r="G54" s="109">
        <f t="shared" si="12"/>
        <v>132</v>
      </c>
      <c r="H54" s="74">
        <f t="shared" si="7"/>
        <v>70620</v>
      </c>
      <c r="I54" s="109">
        <f t="shared" si="8"/>
        <v>28248</v>
      </c>
      <c r="J54" s="74">
        <f t="shared" si="16"/>
        <v>16</v>
      </c>
      <c r="K54" s="74">
        <f t="shared" si="17"/>
        <v>535</v>
      </c>
      <c r="L54" s="74"/>
      <c r="M54" s="322"/>
      <c r="N54" s="74">
        <f t="shared" si="19"/>
        <v>142.66666666666666</v>
      </c>
      <c r="O54" s="251">
        <f t="shared" si="10"/>
        <v>3.5666666666666669</v>
      </c>
      <c r="P54" s="74">
        <f>SUM(O$24:O54)/L$8</f>
        <v>8.3541666666666661</v>
      </c>
      <c r="Q54" s="277"/>
    </row>
    <row r="55" spans="1:17">
      <c r="A55" s="301">
        <v>40</v>
      </c>
      <c r="B55" s="301">
        <f t="shared" si="5"/>
        <v>155040</v>
      </c>
      <c r="C55" s="301">
        <f t="shared" si="3"/>
        <v>1341430</v>
      </c>
      <c r="D55" s="301">
        <f t="shared" si="6"/>
        <v>9302.4</v>
      </c>
      <c r="E55" s="301">
        <f t="shared" si="18"/>
        <v>5</v>
      </c>
      <c r="F55" s="74">
        <f t="shared" si="11"/>
        <v>46512</v>
      </c>
      <c r="G55" s="109">
        <f t="shared" si="12"/>
        <v>136</v>
      </c>
      <c r="H55" s="74">
        <f t="shared" si="7"/>
        <v>77520</v>
      </c>
      <c r="I55" s="109">
        <f t="shared" si="8"/>
        <v>31008</v>
      </c>
      <c r="J55" s="74">
        <f t="shared" si="16"/>
        <v>16</v>
      </c>
      <c r="K55" s="74">
        <f t="shared" si="17"/>
        <v>570</v>
      </c>
      <c r="L55" s="74"/>
      <c r="M55" s="322"/>
      <c r="N55" s="74">
        <f t="shared" si="19"/>
        <v>152</v>
      </c>
      <c r="O55" s="251">
        <f t="shared" si="10"/>
        <v>3.8</v>
      </c>
      <c r="P55" s="74">
        <f>SUM(O$24:O55)/L$8</f>
        <v>9.3041666666666654</v>
      </c>
      <c r="Q55" s="277"/>
    </row>
    <row r="56" spans="1:17">
      <c r="A56" s="301">
        <v>41</v>
      </c>
      <c r="B56" s="301">
        <f t="shared" si="5"/>
        <v>169400</v>
      </c>
      <c r="C56" s="301">
        <f t="shared" si="3"/>
        <v>1510830</v>
      </c>
      <c r="D56" s="301">
        <f t="shared" si="6"/>
        <v>10164</v>
      </c>
      <c r="E56" s="301">
        <f t="shared" si="18"/>
        <v>5</v>
      </c>
      <c r="F56" s="74">
        <f t="shared" si="11"/>
        <v>50820</v>
      </c>
      <c r="G56" s="109">
        <f t="shared" si="12"/>
        <v>140</v>
      </c>
      <c r="H56" s="74">
        <f t="shared" si="7"/>
        <v>84700</v>
      </c>
      <c r="I56" s="109">
        <f t="shared" si="8"/>
        <v>33880</v>
      </c>
      <c r="J56" s="74">
        <f t="shared" si="16"/>
        <v>16</v>
      </c>
      <c r="K56" s="74">
        <f t="shared" si="17"/>
        <v>605</v>
      </c>
      <c r="L56" s="74"/>
      <c r="M56" s="322"/>
      <c r="N56" s="74">
        <f t="shared" si="19"/>
        <v>161.33333333333334</v>
      </c>
      <c r="O56" s="251">
        <f t="shared" si="10"/>
        <v>4.0333333333333332</v>
      </c>
      <c r="P56" s="74">
        <f>SUM(O$24:O56)/L$8</f>
        <v>10.312499999999998</v>
      </c>
      <c r="Q56" s="277"/>
    </row>
    <row r="57" spans="1:17">
      <c r="A57" s="301">
        <v>42</v>
      </c>
      <c r="B57" s="301">
        <f t="shared" ref="B57:B88" si="20">H57/H$2</f>
        <v>184320</v>
      </c>
      <c r="C57" s="301">
        <f t="shared" si="3"/>
        <v>1695150</v>
      </c>
      <c r="D57" s="301">
        <f t="shared" ref="D57:D88" si="21">F57/E57</f>
        <v>11059.2</v>
      </c>
      <c r="E57" s="301">
        <f t="shared" si="18"/>
        <v>5</v>
      </c>
      <c r="F57" s="74">
        <f t="shared" si="11"/>
        <v>55296</v>
      </c>
      <c r="G57" s="109">
        <f t="shared" si="12"/>
        <v>144</v>
      </c>
      <c r="H57" s="74">
        <f t="shared" ref="H57:H88" si="22">K57*G57</f>
        <v>92160</v>
      </c>
      <c r="I57" s="109">
        <f t="shared" ref="I57:I88" si="23">B57-F57-H57</f>
        <v>36864</v>
      </c>
      <c r="J57" s="74">
        <f t="shared" si="16"/>
        <v>16</v>
      </c>
      <c r="K57" s="74">
        <f t="shared" si="17"/>
        <v>640</v>
      </c>
      <c r="L57" s="74"/>
      <c r="M57" s="322"/>
      <c r="N57" s="74">
        <f t="shared" si="19"/>
        <v>170.66666666666666</v>
      </c>
      <c r="O57" s="251">
        <f t="shared" ref="O57:O88" si="24">N57*H$10/60</f>
        <v>4.2666666666666666</v>
      </c>
      <c r="P57" s="74">
        <f>SUM(O$24:O57)/L$8</f>
        <v>11.379166666666665</v>
      </c>
      <c r="Q57" s="277"/>
    </row>
    <row r="58" spans="1:17">
      <c r="A58" s="301">
        <v>43</v>
      </c>
      <c r="B58" s="301">
        <f t="shared" si="20"/>
        <v>199800</v>
      </c>
      <c r="C58" s="301">
        <f t="shared" si="3"/>
        <v>1894950</v>
      </c>
      <c r="D58" s="301">
        <f t="shared" si="21"/>
        <v>11988</v>
      </c>
      <c r="E58" s="301">
        <f t="shared" si="18"/>
        <v>5</v>
      </c>
      <c r="F58" s="74">
        <f t="shared" si="11"/>
        <v>59940</v>
      </c>
      <c r="G58" s="109">
        <f t="shared" ref="G58:G89" si="25">G57+H$9</f>
        <v>148</v>
      </c>
      <c r="H58" s="74">
        <f t="shared" si="22"/>
        <v>99900</v>
      </c>
      <c r="I58" s="109">
        <f t="shared" si="23"/>
        <v>39960</v>
      </c>
      <c r="J58" s="74">
        <f t="shared" si="16"/>
        <v>16</v>
      </c>
      <c r="K58" s="74">
        <f t="shared" si="17"/>
        <v>675</v>
      </c>
      <c r="L58" s="74"/>
      <c r="M58" s="322"/>
      <c r="N58" s="74">
        <f t="shared" si="19"/>
        <v>180</v>
      </c>
      <c r="O58" s="251">
        <f t="shared" si="24"/>
        <v>4.5</v>
      </c>
      <c r="P58" s="74">
        <f>SUM(O$24:O58)/L$8</f>
        <v>12.504166666666665</v>
      </c>
      <c r="Q58" s="277"/>
    </row>
    <row r="59" spans="1:17">
      <c r="A59" s="301">
        <v>44</v>
      </c>
      <c r="B59" s="301">
        <f t="shared" si="20"/>
        <v>215840</v>
      </c>
      <c r="C59" s="301">
        <f t="shared" si="3"/>
        <v>2110790</v>
      </c>
      <c r="D59" s="301">
        <f t="shared" si="21"/>
        <v>12950.4</v>
      </c>
      <c r="E59" s="301">
        <f t="shared" si="18"/>
        <v>5</v>
      </c>
      <c r="F59" s="74">
        <f t="shared" si="11"/>
        <v>64752</v>
      </c>
      <c r="G59" s="109">
        <f t="shared" si="25"/>
        <v>152</v>
      </c>
      <c r="H59" s="74">
        <f t="shared" si="22"/>
        <v>107920</v>
      </c>
      <c r="I59" s="109">
        <f t="shared" si="23"/>
        <v>43168</v>
      </c>
      <c r="J59" s="74">
        <f t="shared" si="16"/>
        <v>16</v>
      </c>
      <c r="K59" s="74">
        <f t="shared" si="17"/>
        <v>710</v>
      </c>
      <c r="L59" s="74">
        <f>SUM(K45:K59)</f>
        <v>6975</v>
      </c>
      <c r="M59" s="322">
        <f>L59/L44</f>
        <v>3.3214285714285716</v>
      </c>
      <c r="N59" s="74">
        <f t="shared" si="19"/>
        <v>189.33333333333334</v>
      </c>
      <c r="O59" s="251">
        <f t="shared" si="24"/>
        <v>4.7333333333333334</v>
      </c>
      <c r="P59" s="74">
        <f>SUM(O$24:O59)/L$8</f>
        <v>13.687499999999998</v>
      </c>
      <c r="Q59" s="277"/>
    </row>
    <row r="60" spans="1:17">
      <c r="A60" s="301">
        <v>45</v>
      </c>
      <c r="B60" s="301">
        <f t="shared" si="20"/>
        <v>232440</v>
      </c>
      <c r="C60" s="301">
        <f t="shared" si="3"/>
        <v>2343230</v>
      </c>
      <c r="D60" s="301">
        <f t="shared" si="21"/>
        <v>13946.4</v>
      </c>
      <c r="E60" s="301">
        <f t="shared" si="18"/>
        <v>5</v>
      </c>
      <c r="F60" s="74">
        <f t="shared" si="11"/>
        <v>69732</v>
      </c>
      <c r="G60" s="109">
        <f t="shared" si="25"/>
        <v>156</v>
      </c>
      <c r="H60" s="74">
        <f t="shared" si="22"/>
        <v>116220</v>
      </c>
      <c r="I60" s="109">
        <f t="shared" si="23"/>
        <v>46488</v>
      </c>
      <c r="J60" s="74">
        <f t="shared" si="16"/>
        <v>16</v>
      </c>
      <c r="K60" s="74">
        <f t="shared" si="17"/>
        <v>745</v>
      </c>
      <c r="L60" s="74"/>
      <c r="M60" s="322"/>
      <c r="N60" s="74">
        <f t="shared" si="19"/>
        <v>198.66666666666666</v>
      </c>
      <c r="O60" s="251">
        <f t="shared" si="24"/>
        <v>4.9666666666666668</v>
      </c>
      <c r="P60" s="74">
        <f>SUM(O$24:O60)/L$8</f>
        <v>14.929166666666665</v>
      </c>
      <c r="Q60" s="277" t="s">
        <v>671</v>
      </c>
    </row>
    <row r="61" spans="1:17">
      <c r="A61" s="301">
        <v>46</v>
      </c>
      <c r="B61" s="301">
        <f t="shared" si="20"/>
        <v>248000</v>
      </c>
      <c r="C61" s="301">
        <f t="shared" si="3"/>
        <v>2591230</v>
      </c>
      <c r="D61" s="301">
        <f t="shared" si="21"/>
        <v>14880</v>
      </c>
      <c r="E61" s="301">
        <f t="shared" si="18"/>
        <v>5</v>
      </c>
      <c r="F61" s="74">
        <f t="shared" si="11"/>
        <v>74400</v>
      </c>
      <c r="G61" s="109">
        <f t="shared" si="25"/>
        <v>160</v>
      </c>
      <c r="H61" s="74">
        <f t="shared" si="22"/>
        <v>124000</v>
      </c>
      <c r="I61" s="109">
        <f t="shared" si="23"/>
        <v>49600</v>
      </c>
      <c r="J61" s="74">
        <f t="shared" si="16"/>
        <v>16</v>
      </c>
      <c r="K61" s="74">
        <f t="shared" ref="K61:K70" si="26">K60+M$4</f>
        <v>775</v>
      </c>
      <c r="L61" s="74"/>
      <c r="M61" s="322"/>
      <c r="N61" s="74">
        <f t="shared" si="19"/>
        <v>206.66666666666666</v>
      </c>
      <c r="O61" s="251">
        <f t="shared" si="24"/>
        <v>5.166666666666667</v>
      </c>
      <c r="P61" s="74">
        <f>SUM(O$24:O61)/L$8</f>
        <v>16.220833333333331</v>
      </c>
      <c r="Q61" s="277"/>
    </row>
    <row r="62" spans="1:17">
      <c r="A62" s="301">
        <v>47</v>
      </c>
      <c r="B62" s="301">
        <f t="shared" si="20"/>
        <v>264040</v>
      </c>
      <c r="C62" s="301">
        <f t="shared" si="3"/>
        <v>2855270</v>
      </c>
      <c r="D62" s="301">
        <f t="shared" si="21"/>
        <v>15842.4</v>
      </c>
      <c r="E62" s="301">
        <f t="shared" si="18"/>
        <v>5</v>
      </c>
      <c r="F62" s="74">
        <f t="shared" si="11"/>
        <v>79212</v>
      </c>
      <c r="G62" s="109">
        <f t="shared" si="25"/>
        <v>164</v>
      </c>
      <c r="H62" s="74">
        <f t="shared" si="22"/>
        <v>132020</v>
      </c>
      <c r="I62" s="109">
        <f t="shared" si="23"/>
        <v>52808</v>
      </c>
      <c r="J62" s="74">
        <f t="shared" si="16"/>
        <v>16</v>
      </c>
      <c r="K62" s="74">
        <f t="shared" si="26"/>
        <v>805</v>
      </c>
      <c r="L62" s="74"/>
      <c r="M62" s="322"/>
      <c r="N62" s="74">
        <f t="shared" si="19"/>
        <v>214.66666666666666</v>
      </c>
      <c r="O62" s="251">
        <f t="shared" si="24"/>
        <v>5.3666666666666663</v>
      </c>
      <c r="P62" s="74">
        <f>SUM(O$24:O62)/L$8</f>
        <v>17.562499999999996</v>
      </c>
      <c r="Q62" s="277"/>
    </row>
    <row r="63" spans="1:17">
      <c r="A63" s="301">
        <v>48</v>
      </c>
      <c r="B63" s="301">
        <f t="shared" si="20"/>
        <v>280560</v>
      </c>
      <c r="C63" s="301">
        <f t="shared" si="3"/>
        <v>3135830</v>
      </c>
      <c r="D63" s="301">
        <f t="shared" si="21"/>
        <v>16833.599999999999</v>
      </c>
      <c r="E63" s="301">
        <f t="shared" si="18"/>
        <v>5</v>
      </c>
      <c r="F63" s="74">
        <f t="shared" si="11"/>
        <v>84168</v>
      </c>
      <c r="G63" s="109">
        <f t="shared" si="25"/>
        <v>168</v>
      </c>
      <c r="H63" s="74">
        <f t="shared" si="22"/>
        <v>140280</v>
      </c>
      <c r="I63" s="109">
        <f t="shared" si="23"/>
        <v>56112</v>
      </c>
      <c r="J63" s="74">
        <f t="shared" si="16"/>
        <v>16</v>
      </c>
      <c r="K63" s="74">
        <f t="shared" si="26"/>
        <v>835</v>
      </c>
      <c r="L63" s="74"/>
      <c r="M63" s="322"/>
      <c r="N63" s="74">
        <f t="shared" si="19"/>
        <v>222.66666666666666</v>
      </c>
      <c r="O63" s="251">
        <f t="shared" si="24"/>
        <v>5.5666666666666664</v>
      </c>
      <c r="P63" s="74">
        <f>SUM(O$24:O63)/L$8</f>
        <v>18.954166666666662</v>
      </c>
      <c r="Q63" s="277"/>
    </row>
    <row r="64" spans="1:17">
      <c r="A64" s="301">
        <v>49</v>
      </c>
      <c r="B64" s="301">
        <f t="shared" si="20"/>
        <v>297560</v>
      </c>
      <c r="C64" s="301">
        <f t="shared" si="3"/>
        <v>3433390</v>
      </c>
      <c r="D64" s="301">
        <f t="shared" si="21"/>
        <v>17853.599999999999</v>
      </c>
      <c r="E64" s="301">
        <f t="shared" si="18"/>
        <v>5</v>
      </c>
      <c r="F64" s="74">
        <f t="shared" si="11"/>
        <v>89268</v>
      </c>
      <c r="G64" s="109">
        <f t="shared" si="25"/>
        <v>172</v>
      </c>
      <c r="H64" s="74">
        <f t="shared" si="22"/>
        <v>148780</v>
      </c>
      <c r="I64" s="109">
        <f t="shared" si="23"/>
        <v>59512</v>
      </c>
      <c r="J64" s="74">
        <f t="shared" si="16"/>
        <v>16</v>
      </c>
      <c r="K64" s="74">
        <f t="shared" si="26"/>
        <v>865</v>
      </c>
      <c r="L64" s="74"/>
      <c r="M64" s="322"/>
      <c r="N64" s="74">
        <f t="shared" si="19"/>
        <v>230.66666666666666</v>
      </c>
      <c r="O64" s="251">
        <f t="shared" si="24"/>
        <v>5.7666666666666666</v>
      </c>
      <c r="P64" s="74">
        <f>SUM(O$24:O64)/L$8</f>
        <v>20.395833333333329</v>
      </c>
      <c r="Q64" s="277"/>
    </row>
    <row r="65" spans="1:17">
      <c r="A65" s="301">
        <v>50</v>
      </c>
      <c r="B65" s="301">
        <f t="shared" si="20"/>
        <v>315040</v>
      </c>
      <c r="C65" s="301">
        <f t="shared" si="3"/>
        <v>3748430</v>
      </c>
      <c r="D65" s="301">
        <f t="shared" si="21"/>
        <v>15752</v>
      </c>
      <c r="E65" s="301">
        <f t="shared" si="18"/>
        <v>6</v>
      </c>
      <c r="F65" s="74">
        <f t="shared" si="11"/>
        <v>94512</v>
      </c>
      <c r="G65" s="109">
        <f t="shared" si="25"/>
        <v>176</v>
      </c>
      <c r="H65" s="74">
        <f t="shared" si="22"/>
        <v>157520</v>
      </c>
      <c r="I65" s="109">
        <f t="shared" si="23"/>
        <v>63008</v>
      </c>
      <c r="J65" s="74">
        <f t="shared" si="16"/>
        <v>16</v>
      </c>
      <c r="K65" s="74">
        <f t="shared" si="26"/>
        <v>895</v>
      </c>
      <c r="L65" s="74"/>
      <c r="M65" s="322"/>
      <c r="N65" s="74">
        <f t="shared" si="19"/>
        <v>238.66666666666666</v>
      </c>
      <c r="O65" s="251">
        <f t="shared" si="24"/>
        <v>5.9666666666666668</v>
      </c>
      <c r="P65" s="74">
        <f>SUM(O$24:O65)/L$8</f>
        <v>21.887499999999996</v>
      </c>
      <c r="Q65" s="277"/>
    </row>
    <row r="66" spans="1:17">
      <c r="A66" s="301">
        <v>51</v>
      </c>
      <c r="B66" s="301">
        <f t="shared" si="20"/>
        <v>333000</v>
      </c>
      <c r="C66" s="301">
        <f t="shared" si="3"/>
        <v>4081430</v>
      </c>
      <c r="D66" s="301">
        <f t="shared" si="21"/>
        <v>16650</v>
      </c>
      <c r="E66" s="301">
        <f t="shared" si="18"/>
        <v>6</v>
      </c>
      <c r="F66" s="74">
        <f t="shared" si="11"/>
        <v>99900</v>
      </c>
      <c r="G66" s="109">
        <f t="shared" si="25"/>
        <v>180</v>
      </c>
      <c r="H66" s="74">
        <f t="shared" si="22"/>
        <v>166500</v>
      </c>
      <c r="I66" s="109">
        <f t="shared" si="23"/>
        <v>66600</v>
      </c>
      <c r="J66" s="74">
        <f t="shared" ref="J66:J95" si="27">C$11</f>
        <v>16</v>
      </c>
      <c r="K66" s="74">
        <f t="shared" si="26"/>
        <v>925</v>
      </c>
      <c r="L66" s="74"/>
      <c r="M66" s="322"/>
      <c r="N66" s="74">
        <f t="shared" si="19"/>
        <v>246.66666666666666</v>
      </c>
      <c r="O66" s="251">
        <f t="shared" si="24"/>
        <v>6.166666666666667</v>
      </c>
      <c r="P66" s="74">
        <f>SUM(O$24:O66)/L$8</f>
        <v>23.429166666666664</v>
      </c>
      <c r="Q66" s="277"/>
    </row>
    <row r="67" spans="1:17">
      <c r="A67" s="301">
        <v>52</v>
      </c>
      <c r="B67" s="301">
        <f t="shared" si="20"/>
        <v>351440</v>
      </c>
      <c r="C67" s="301">
        <f t="shared" si="3"/>
        <v>4432870</v>
      </c>
      <c r="D67" s="301">
        <f t="shared" si="21"/>
        <v>17572</v>
      </c>
      <c r="E67" s="301">
        <f t="shared" si="18"/>
        <v>6</v>
      </c>
      <c r="F67" s="74">
        <f t="shared" si="11"/>
        <v>105432</v>
      </c>
      <c r="G67" s="109">
        <f t="shared" si="25"/>
        <v>184</v>
      </c>
      <c r="H67" s="74">
        <f t="shared" si="22"/>
        <v>175720</v>
      </c>
      <c r="I67" s="109">
        <f t="shared" si="23"/>
        <v>70288</v>
      </c>
      <c r="J67" s="74">
        <f t="shared" si="27"/>
        <v>16</v>
      </c>
      <c r="K67" s="74">
        <f t="shared" si="26"/>
        <v>955</v>
      </c>
      <c r="L67" s="74"/>
      <c r="M67" s="322"/>
      <c r="N67" s="74">
        <f t="shared" si="19"/>
        <v>254.66666666666666</v>
      </c>
      <c r="O67" s="251">
        <f t="shared" si="24"/>
        <v>6.3666666666666663</v>
      </c>
      <c r="P67" s="74">
        <f>SUM(O$24:O67)/L$8</f>
        <v>25.020833333333329</v>
      </c>
      <c r="Q67" s="277"/>
    </row>
    <row r="68" spans="1:17">
      <c r="A68" s="301">
        <v>53</v>
      </c>
      <c r="B68" s="301">
        <f t="shared" si="20"/>
        <v>370360</v>
      </c>
      <c r="C68" s="301">
        <f t="shared" si="3"/>
        <v>4803230</v>
      </c>
      <c r="D68" s="301">
        <f t="shared" si="21"/>
        <v>18518</v>
      </c>
      <c r="E68" s="301">
        <f t="shared" si="18"/>
        <v>6</v>
      </c>
      <c r="F68" s="74">
        <f t="shared" si="11"/>
        <v>111108</v>
      </c>
      <c r="G68" s="109">
        <f t="shared" si="25"/>
        <v>188</v>
      </c>
      <c r="H68" s="74">
        <f t="shared" si="22"/>
        <v>185180</v>
      </c>
      <c r="I68" s="109">
        <f t="shared" si="23"/>
        <v>74072</v>
      </c>
      <c r="J68" s="74">
        <f t="shared" si="27"/>
        <v>16</v>
      </c>
      <c r="K68" s="74">
        <f t="shared" si="26"/>
        <v>985</v>
      </c>
      <c r="L68" s="74"/>
      <c r="M68" s="322"/>
      <c r="N68" s="74">
        <f t="shared" si="19"/>
        <v>262.66666666666669</v>
      </c>
      <c r="O68" s="251">
        <f t="shared" si="24"/>
        <v>6.5666666666666664</v>
      </c>
      <c r="P68" s="74">
        <f>SUM(O$24:O68)/L$8</f>
        <v>26.662499999999994</v>
      </c>
      <c r="Q68" s="277"/>
    </row>
    <row r="69" spans="1:17">
      <c r="A69" s="301">
        <v>54</v>
      </c>
      <c r="B69" s="301">
        <f t="shared" si="20"/>
        <v>389760</v>
      </c>
      <c r="C69" s="301">
        <f t="shared" si="3"/>
        <v>5192990</v>
      </c>
      <c r="D69" s="301">
        <f t="shared" si="21"/>
        <v>19488</v>
      </c>
      <c r="E69" s="301">
        <f t="shared" si="18"/>
        <v>6</v>
      </c>
      <c r="F69" s="74">
        <f t="shared" si="11"/>
        <v>116928</v>
      </c>
      <c r="G69" s="109">
        <f t="shared" si="25"/>
        <v>192</v>
      </c>
      <c r="H69" s="74">
        <f t="shared" si="22"/>
        <v>194880</v>
      </c>
      <c r="I69" s="109">
        <f t="shared" si="23"/>
        <v>77952</v>
      </c>
      <c r="J69" s="74">
        <f t="shared" si="27"/>
        <v>16</v>
      </c>
      <c r="K69" s="74">
        <f t="shared" si="26"/>
        <v>1015</v>
      </c>
      <c r="L69" s="74"/>
      <c r="M69" s="322"/>
      <c r="N69" s="74">
        <f t="shared" si="19"/>
        <v>270.66666666666669</v>
      </c>
      <c r="O69" s="251">
        <f t="shared" si="24"/>
        <v>6.7666666666666666</v>
      </c>
      <c r="P69" s="74">
        <f>SUM(O$24:O69)/L$8</f>
        <v>28.354166666666661</v>
      </c>
      <c r="Q69" s="277"/>
    </row>
    <row r="70" spans="1:17">
      <c r="A70" s="301">
        <v>55</v>
      </c>
      <c r="B70" s="301">
        <f t="shared" si="20"/>
        <v>409640</v>
      </c>
      <c r="C70" s="301">
        <f t="shared" si="3"/>
        <v>5602630</v>
      </c>
      <c r="D70" s="301">
        <f t="shared" si="21"/>
        <v>20482</v>
      </c>
      <c r="E70" s="301">
        <f t="shared" si="18"/>
        <v>6</v>
      </c>
      <c r="F70" s="74">
        <f t="shared" si="11"/>
        <v>122892</v>
      </c>
      <c r="G70" s="109">
        <f t="shared" si="25"/>
        <v>196</v>
      </c>
      <c r="H70" s="74">
        <f t="shared" si="22"/>
        <v>204820</v>
      </c>
      <c r="I70" s="109">
        <f t="shared" si="23"/>
        <v>81928</v>
      </c>
      <c r="J70" s="74">
        <f t="shared" si="27"/>
        <v>16</v>
      </c>
      <c r="K70" s="74">
        <f t="shared" si="26"/>
        <v>1045</v>
      </c>
      <c r="L70" s="74"/>
      <c r="M70" s="322"/>
      <c r="N70" s="74">
        <f t="shared" si="19"/>
        <v>278.66666666666669</v>
      </c>
      <c r="O70" s="251">
        <f t="shared" si="24"/>
        <v>6.9666666666666668</v>
      </c>
      <c r="P70" s="74">
        <f>SUM(O$24:O70)/L$8</f>
        <v>30.095833333333328</v>
      </c>
      <c r="Q70" s="277" t="s">
        <v>202</v>
      </c>
    </row>
    <row r="71" spans="1:17">
      <c r="A71" s="301">
        <v>56</v>
      </c>
      <c r="B71" s="301">
        <f t="shared" si="20"/>
        <v>424000</v>
      </c>
      <c r="C71" s="301">
        <f t="shared" si="3"/>
        <v>6026630</v>
      </c>
      <c r="D71" s="301">
        <f t="shared" si="21"/>
        <v>21200</v>
      </c>
      <c r="E71" s="301">
        <f t="shared" si="18"/>
        <v>6</v>
      </c>
      <c r="F71" s="74">
        <f t="shared" si="11"/>
        <v>127200</v>
      </c>
      <c r="G71" s="109">
        <f t="shared" si="25"/>
        <v>200</v>
      </c>
      <c r="H71" s="74">
        <f t="shared" si="22"/>
        <v>212000</v>
      </c>
      <c r="I71" s="109">
        <f t="shared" si="23"/>
        <v>84800</v>
      </c>
      <c r="J71" s="74">
        <f t="shared" si="27"/>
        <v>16</v>
      </c>
      <c r="K71" s="74">
        <f t="shared" ref="K71:K85" si="28">K70+M$5</f>
        <v>1060</v>
      </c>
      <c r="L71" s="74"/>
      <c r="M71" s="322"/>
      <c r="N71" s="74">
        <f t="shared" si="19"/>
        <v>282.66666666666669</v>
      </c>
      <c r="O71" s="251">
        <f t="shared" si="24"/>
        <v>7.0666666666666664</v>
      </c>
      <c r="P71" s="74">
        <f>SUM(O$24:O71)/L$8</f>
        <v>31.862499999999994</v>
      </c>
      <c r="Q71" s="277"/>
    </row>
    <row r="72" spans="1:17">
      <c r="A72" s="301">
        <v>57</v>
      </c>
      <c r="B72" s="301">
        <f t="shared" si="20"/>
        <v>438600</v>
      </c>
      <c r="C72" s="301">
        <f t="shared" si="3"/>
        <v>6465230</v>
      </c>
      <c r="D72" s="301">
        <f t="shared" si="21"/>
        <v>21930</v>
      </c>
      <c r="E72" s="301">
        <f t="shared" si="18"/>
        <v>6</v>
      </c>
      <c r="F72" s="74">
        <f t="shared" si="11"/>
        <v>131580</v>
      </c>
      <c r="G72" s="109">
        <f t="shared" si="25"/>
        <v>204</v>
      </c>
      <c r="H72" s="74">
        <f t="shared" si="22"/>
        <v>219300</v>
      </c>
      <c r="I72" s="109">
        <f t="shared" si="23"/>
        <v>87720</v>
      </c>
      <c r="J72" s="74">
        <f t="shared" si="27"/>
        <v>16</v>
      </c>
      <c r="K72" s="74">
        <f t="shared" si="28"/>
        <v>1075</v>
      </c>
      <c r="L72" s="74"/>
      <c r="M72" s="322"/>
      <c r="N72" s="74">
        <f t="shared" si="19"/>
        <v>286.66666666666669</v>
      </c>
      <c r="O72" s="251">
        <f t="shared" si="24"/>
        <v>7.166666666666667</v>
      </c>
      <c r="P72" s="74">
        <f>SUM(O$24:O72)/L$8</f>
        <v>33.654166666666661</v>
      </c>
      <c r="Q72" s="277"/>
    </row>
    <row r="73" spans="1:17">
      <c r="A73" s="301">
        <v>58</v>
      </c>
      <c r="B73" s="301">
        <f t="shared" si="20"/>
        <v>453440</v>
      </c>
      <c r="C73" s="301">
        <f t="shared" si="3"/>
        <v>6918670</v>
      </c>
      <c r="D73" s="301">
        <f t="shared" si="21"/>
        <v>22672</v>
      </c>
      <c r="E73" s="301">
        <f t="shared" si="18"/>
        <v>6</v>
      </c>
      <c r="F73" s="74">
        <f t="shared" si="11"/>
        <v>136032</v>
      </c>
      <c r="G73" s="109">
        <f t="shared" si="25"/>
        <v>208</v>
      </c>
      <c r="H73" s="74">
        <f t="shared" si="22"/>
        <v>226720</v>
      </c>
      <c r="I73" s="109">
        <f t="shared" si="23"/>
        <v>90688</v>
      </c>
      <c r="J73" s="74">
        <f t="shared" si="27"/>
        <v>16</v>
      </c>
      <c r="K73" s="74">
        <f t="shared" si="28"/>
        <v>1090</v>
      </c>
      <c r="L73" s="74"/>
      <c r="M73" s="322"/>
      <c r="N73" s="74">
        <f t="shared" si="19"/>
        <v>290.66666666666669</v>
      </c>
      <c r="O73" s="251">
        <f t="shared" si="24"/>
        <v>7.2666666666666666</v>
      </c>
      <c r="P73" s="74">
        <f>SUM(O$24:O73)/L$8</f>
        <v>35.470833333333331</v>
      </c>
      <c r="Q73" s="277"/>
    </row>
    <row r="74" spans="1:17">
      <c r="A74" s="301">
        <v>59</v>
      </c>
      <c r="B74" s="301">
        <f t="shared" si="20"/>
        <v>468520</v>
      </c>
      <c r="C74" s="301">
        <f t="shared" si="3"/>
        <v>7387190</v>
      </c>
      <c r="D74" s="301">
        <f t="shared" si="21"/>
        <v>23426</v>
      </c>
      <c r="E74" s="301">
        <f t="shared" si="18"/>
        <v>6</v>
      </c>
      <c r="F74" s="74">
        <f t="shared" si="11"/>
        <v>140556</v>
      </c>
      <c r="G74" s="109">
        <f t="shared" si="25"/>
        <v>212</v>
      </c>
      <c r="H74" s="74">
        <f t="shared" si="22"/>
        <v>234260</v>
      </c>
      <c r="I74" s="109">
        <f t="shared" si="23"/>
        <v>93704</v>
      </c>
      <c r="J74" s="74">
        <f t="shared" si="27"/>
        <v>16</v>
      </c>
      <c r="K74" s="74">
        <f t="shared" si="28"/>
        <v>1105</v>
      </c>
      <c r="L74" s="74">
        <f>SUM(K60:K74)</f>
        <v>14175</v>
      </c>
      <c r="M74" s="322">
        <f>L74/L59</f>
        <v>2.032258064516129</v>
      </c>
      <c r="N74" s="74">
        <f t="shared" si="19"/>
        <v>294.66666666666669</v>
      </c>
      <c r="O74" s="251">
        <f t="shared" si="24"/>
        <v>7.3666666666666663</v>
      </c>
      <c r="P74" s="74">
        <f>SUM(O$24:O74)/L$8</f>
        <v>37.3125</v>
      </c>
      <c r="Q74" s="277"/>
    </row>
    <row r="75" spans="1:17">
      <c r="A75" s="301">
        <v>60</v>
      </c>
      <c r="B75" s="301">
        <f t="shared" si="20"/>
        <v>483840</v>
      </c>
      <c r="C75" s="301">
        <f t="shared" si="3"/>
        <v>7871030</v>
      </c>
      <c r="D75" s="301">
        <f t="shared" si="21"/>
        <v>20736</v>
      </c>
      <c r="E75" s="301">
        <f t="shared" si="18"/>
        <v>7</v>
      </c>
      <c r="F75" s="74">
        <f t="shared" si="11"/>
        <v>145152</v>
      </c>
      <c r="G75" s="109">
        <f t="shared" si="25"/>
        <v>216</v>
      </c>
      <c r="H75" s="74">
        <f t="shared" si="22"/>
        <v>241920</v>
      </c>
      <c r="I75" s="109">
        <f t="shared" si="23"/>
        <v>96768</v>
      </c>
      <c r="J75" s="74">
        <f t="shared" si="27"/>
        <v>16</v>
      </c>
      <c r="K75" s="74">
        <f t="shared" si="28"/>
        <v>1120</v>
      </c>
      <c r="L75" s="74"/>
      <c r="M75" s="322"/>
      <c r="N75" s="74">
        <f t="shared" si="19"/>
        <v>298.66666666666669</v>
      </c>
      <c r="O75" s="251">
        <f t="shared" si="24"/>
        <v>7.4666666666666668</v>
      </c>
      <c r="P75" s="74">
        <f>SUM(O$24:O75)/L$8</f>
        <v>39.179166666666667</v>
      </c>
      <c r="Q75" s="277"/>
    </row>
    <row r="76" spans="1:17">
      <c r="A76" s="301">
        <v>61</v>
      </c>
      <c r="B76" s="301">
        <f t="shared" si="20"/>
        <v>499400</v>
      </c>
      <c r="C76" s="301">
        <f t="shared" si="3"/>
        <v>8370430</v>
      </c>
      <c r="D76" s="301">
        <f t="shared" si="21"/>
        <v>21402.857142857141</v>
      </c>
      <c r="E76" s="301">
        <f t="shared" si="18"/>
        <v>7</v>
      </c>
      <c r="F76" s="74">
        <f t="shared" si="11"/>
        <v>149820</v>
      </c>
      <c r="G76" s="109">
        <f t="shared" si="25"/>
        <v>220</v>
      </c>
      <c r="H76" s="74">
        <f t="shared" si="22"/>
        <v>249700</v>
      </c>
      <c r="I76" s="109">
        <f t="shared" si="23"/>
        <v>99880</v>
      </c>
      <c r="J76" s="74">
        <f t="shared" si="27"/>
        <v>16</v>
      </c>
      <c r="K76" s="74">
        <f t="shared" si="28"/>
        <v>1135</v>
      </c>
      <c r="L76" s="74" t="s">
        <v>674</v>
      </c>
      <c r="M76" s="322"/>
      <c r="N76" s="74">
        <f t="shared" si="19"/>
        <v>302.66666666666669</v>
      </c>
      <c r="O76" s="251">
        <f t="shared" si="24"/>
        <v>7.5666666666666664</v>
      </c>
      <c r="P76" s="74">
        <f>SUM(O$24:O76)/L$8</f>
        <v>41.070833333333333</v>
      </c>
      <c r="Q76" s="277"/>
    </row>
    <row r="77" spans="1:17">
      <c r="A77" s="301">
        <v>62</v>
      </c>
      <c r="B77" s="301">
        <f t="shared" si="20"/>
        <v>515200</v>
      </c>
      <c r="C77" s="301">
        <f t="shared" si="3"/>
        <v>8885630</v>
      </c>
      <c r="D77" s="301">
        <f t="shared" si="21"/>
        <v>22080</v>
      </c>
      <c r="E77" s="301">
        <f t="shared" si="18"/>
        <v>7</v>
      </c>
      <c r="F77" s="74">
        <f t="shared" si="11"/>
        <v>154560</v>
      </c>
      <c r="G77" s="109">
        <f t="shared" si="25"/>
        <v>224</v>
      </c>
      <c r="H77" s="74">
        <f t="shared" si="22"/>
        <v>257600</v>
      </c>
      <c r="I77" s="109">
        <f t="shared" si="23"/>
        <v>103040</v>
      </c>
      <c r="J77" s="74">
        <f t="shared" si="27"/>
        <v>16</v>
      </c>
      <c r="K77" s="74">
        <f t="shared" si="28"/>
        <v>1150</v>
      </c>
      <c r="L77" s="74"/>
      <c r="M77" s="322"/>
      <c r="N77" s="74">
        <f t="shared" si="19"/>
        <v>306.66666666666669</v>
      </c>
      <c r="O77" s="251">
        <f t="shared" si="24"/>
        <v>7.666666666666667</v>
      </c>
      <c r="P77" s="74">
        <f>SUM(O$24:O77)/L$8</f>
        <v>42.987499999999997</v>
      </c>
      <c r="Q77" s="277"/>
    </row>
    <row r="78" spans="1:17">
      <c r="A78" s="301">
        <v>63</v>
      </c>
      <c r="B78" s="301">
        <f t="shared" si="20"/>
        <v>531240</v>
      </c>
      <c r="C78" s="301">
        <f t="shared" si="3"/>
        <v>9416870</v>
      </c>
      <c r="D78" s="301">
        <f t="shared" si="21"/>
        <v>22767.428571428572</v>
      </c>
      <c r="E78" s="301">
        <f t="shared" si="18"/>
        <v>7</v>
      </c>
      <c r="F78" s="74">
        <f t="shared" si="11"/>
        <v>159372</v>
      </c>
      <c r="G78" s="109">
        <f t="shared" si="25"/>
        <v>228</v>
      </c>
      <c r="H78" s="74">
        <f t="shared" si="22"/>
        <v>265620</v>
      </c>
      <c r="I78" s="109">
        <f t="shared" si="23"/>
        <v>106248</v>
      </c>
      <c r="J78" s="74">
        <f t="shared" si="27"/>
        <v>16</v>
      </c>
      <c r="K78" s="74">
        <f t="shared" si="28"/>
        <v>1165</v>
      </c>
      <c r="L78" s="74"/>
      <c r="M78" s="322"/>
      <c r="N78" s="74">
        <f t="shared" si="19"/>
        <v>310.66666666666669</v>
      </c>
      <c r="O78" s="251">
        <f t="shared" si="24"/>
        <v>7.7666666666666666</v>
      </c>
      <c r="P78" s="74">
        <f>SUM(O$24:O78)/L$8</f>
        <v>44.929166666666667</v>
      </c>
      <c r="Q78" s="277"/>
    </row>
    <row r="79" spans="1:17">
      <c r="A79" s="301">
        <v>64</v>
      </c>
      <c r="B79" s="301">
        <f t="shared" si="20"/>
        <v>547520</v>
      </c>
      <c r="C79" s="301">
        <f t="shared" si="3"/>
        <v>9964390</v>
      </c>
      <c r="D79" s="301">
        <f t="shared" si="21"/>
        <v>23465.142857142859</v>
      </c>
      <c r="E79" s="301">
        <f t="shared" si="18"/>
        <v>7</v>
      </c>
      <c r="F79" s="74">
        <f t="shared" si="11"/>
        <v>164256</v>
      </c>
      <c r="G79" s="109">
        <f t="shared" si="25"/>
        <v>232</v>
      </c>
      <c r="H79" s="74">
        <f t="shared" si="22"/>
        <v>273760</v>
      </c>
      <c r="I79" s="109">
        <f t="shared" si="23"/>
        <v>109504</v>
      </c>
      <c r="J79" s="74">
        <f t="shared" si="27"/>
        <v>16</v>
      </c>
      <c r="K79" s="74">
        <f t="shared" si="28"/>
        <v>1180</v>
      </c>
      <c r="L79" s="74"/>
      <c r="M79" s="322"/>
      <c r="N79" s="74">
        <f t="shared" si="19"/>
        <v>314.66666666666669</v>
      </c>
      <c r="O79" s="251">
        <f t="shared" si="24"/>
        <v>7.8666666666666663</v>
      </c>
      <c r="P79" s="74">
        <f>SUM(O$24:O79)/L$8</f>
        <v>46.895833333333336</v>
      </c>
      <c r="Q79" s="277"/>
    </row>
    <row r="80" spans="1:17">
      <c r="A80" s="301">
        <v>65</v>
      </c>
      <c r="B80" s="301">
        <f t="shared" si="20"/>
        <v>564040</v>
      </c>
      <c r="C80" s="301">
        <f t="shared" si="3"/>
        <v>10528430</v>
      </c>
      <c r="D80" s="301">
        <f t="shared" si="21"/>
        <v>24173.142857142859</v>
      </c>
      <c r="E80" s="301">
        <f t="shared" ref="E80:E95" si="29">INT(A80/10)+1</f>
        <v>7</v>
      </c>
      <c r="F80" s="74">
        <f t="shared" si="11"/>
        <v>169212</v>
      </c>
      <c r="G80" s="109">
        <f t="shared" si="25"/>
        <v>236</v>
      </c>
      <c r="H80" s="74">
        <f t="shared" si="22"/>
        <v>282020</v>
      </c>
      <c r="I80" s="109">
        <f t="shared" si="23"/>
        <v>112808</v>
      </c>
      <c r="J80" s="74">
        <f t="shared" si="27"/>
        <v>16</v>
      </c>
      <c r="K80" s="74">
        <f t="shared" si="28"/>
        <v>1195</v>
      </c>
      <c r="L80" s="74"/>
      <c r="M80" s="322"/>
      <c r="N80" s="74">
        <f t="shared" si="19"/>
        <v>318.66666666666669</v>
      </c>
      <c r="O80" s="251">
        <f t="shared" si="24"/>
        <v>7.9666666666666668</v>
      </c>
      <c r="P80" s="74">
        <f>SUM(O$24:O80)/L$8</f>
        <v>48.887500000000003</v>
      </c>
      <c r="Q80" s="277"/>
    </row>
    <row r="81" spans="1:17">
      <c r="A81" s="301">
        <v>66</v>
      </c>
      <c r="B81" s="301">
        <f t="shared" si="20"/>
        <v>580800</v>
      </c>
      <c r="C81" s="301">
        <f t="shared" si="3"/>
        <v>11109230</v>
      </c>
      <c r="D81" s="301">
        <f t="shared" si="21"/>
        <v>24891.428571428572</v>
      </c>
      <c r="E81" s="301">
        <f t="shared" si="29"/>
        <v>7</v>
      </c>
      <c r="F81" s="74">
        <f t="shared" si="11"/>
        <v>174240</v>
      </c>
      <c r="G81" s="109">
        <f t="shared" si="25"/>
        <v>240</v>
      </c>
      <c r="H81" s="74">
        <f t="shared" si="22"/>
        <v>290400</v>
      </c>
      <c r="I81" s="109">
        <f t="shared" si="23"/>
        <v>116160</v>
      </c>
      <c r="J81" s="74">
        <f t="shared" si="27"/>
        <v>16</v>
      </c>
      <c r="K81" s="74">
        <f t="shared" si="28"/>
        <v>1210</v>
      </c>
      <c r="L81" s="74"/>
      <c r="M81" s="322"/>
      <c r="N81" s="74">
        <f t="shared" ref="N81:N95" si="30">J81*K81/60</f>
        <v>322.66666666666669</v>
      </c>
      <c r="O81" s="251">
        <f t="shared" si="24"/>
        <v>8.0666666666666664</v>
      </c>
      <c r="P81" s="74">
        <f>SUM(O$24:O81)/L$8</f>
        <v>50.904166666666669</v>
      </c>
      <c r="Q81" s="277"/>
    </row>
    <row r="82" spans="1:17">
      <c r="A82" s="301">
        <v>67</v>
      </c>
      <c r="B82" s="301">
        <f t="shared" si="20"/>
        <v>597800</v>
      </c>
      <c r="C82" s="301">
        <f t="shared" ref="C82:C95" si="31">B82+C81</f>
        <v>11707030</v>
      </c>
      <c r="D82" s="301">
        <f t="shared" si="21"/>
        <v>25620</v>
      </c>
      <c r="E82" s="301">
        <f t="shared" si="29"/>
        <v>7</v>
      </c>
      <c r="F82" s="74">
        <f t="shared" si="11"/>
        <v>179340</v>
      </c>
      <c r="G82" s="109">
        <f t="shared" si="25"/>
        <v>244</v>
      </c>
      <c r="H82" s="74">
        <f t="shared" si="22"/>
        <v>298900</v>
      </c>
      <c r="I82" s="109">
        <f t="shared" si="23"/>
        <v>119560</v>
      </c>
      <c r="J82" s="74">
        <f t="shared" si="27"/>
        <v>16</v>
      </c>
      <c r="K82" s="74">
        <f t="shared" si="28"/>
        <v>1225</v>
      </c>
      <c r="L82" s="74"/>
      <c r="M82" s="322"/>
      <c r="N82" s="74">
        <f t="shared" si="30"/>
        <v>326.66666666666669</v>
      </c>
      <c r="O82" s="251">
        <f t="shared" si="24"/>
        <v>8.1666666666666661</v>
      </c>
      <c r="P82" s="74">
        <f>SUM(O$24:O82)/L$8</f>
        <v>52.945833333333333</v>
      </c>
      <c r="Q82" s="277"/>
    </row>
    <row r="83" spans="1:17">
      <c r="A83" s="301">
        <v>68</v>
      </c>
      <c r="B83" s="301">
        <f t="shared" si="20"/>
        <v>615040</v>
      </c>
      <c r="C83" s="301">
        <f t="shared" si="31"/>
        <v>12322070</v>
      </c>
      <c r="D83" s="301">
        <f t="shared" si="21"/>
        <v>26358.857142857141</v>
      </c>
      <c r="E83" s="301">
        <f t="shared" si="29"/>
        <v>7</v>
      </c>
      <c r="F83" s="74">
        <f t="shared" si="11"/>
        <v>184512</v>
      </c>
      <c r="G83" s="109">
        <f t="shared" si="25"/>
        <v>248</v>
      </c>
      <c r="H83" s="74">
        <f t="shared" si="22"/>
        <v>307520</v>
      </c>
      <c r="I83" s="109">
        <f t="shared" si="23"/>
        <v>123008</v>
      </c>
      <c r="J83" s="74">
        <f t="shared" si="27"/>
        <v>16</v>
      </c>
      <c r="K83" s="74">
        <f t="shared" si="28"/>
        <v>1240</v>
      </c>
      <c r="L83" s="74"/>
      <c r="M83" s="322"/>
      <c r="N83" s="74">
        <f t="shared" si="30"/>
        <v>330.66666666666669</v>
      </c>
      <c r="O83" s="251">
        <f t="shared" si="24"/>
        <v>8.2666666666666675</v>
      </c>
      <c r="P83" s="74">
        <f>SUM(O$24:O83)/L$8</f>
        <v>55.012500000000003</v>
      </c>
      <c r="Q83" s="277"/>
    </row>
    <row r="84" spans="1:17">
      <c r="A84" s="301">
        <v>69</v>
      </c>
      <c r="B84" s="301">
        <f t="shared" si="20"/>
        <v>632520</v>
      </c>
      <c r="C84" s="301">
        <f t="shared" si="31"/>
        <v>12954590</v>
      </c>
      <c r="D84" s="301">
        <f t="shared" si="21"/>
        <v>27108</v>
      </c>
      <c r="E84" s="301">
        <f t="shared" si="29"/>
        <v>7</v>
      </c>
      <c r="F84" s="74">
        <f t="shared" si="11"/>
        <v>189756</v>
      </c>
      <c r="G84" s="109">
        <f t="shared" si="25"/>
        <v>252</v>
      </c>
      <c r="H84" s="74">
        <f t="shared" si="22"/>
        <v>316260</v>
      </c>
      <c r="I84" s="109">
        <f t="shared" si="23"/>
        <v>126504</v>
      </c>
      <c r="J84" s="74">
        <f t="shared" si="27"/>
        <v>16</v>
      </c>
      <c r="K84" s="74">
        <f t="shared" si="28"/>
        <v>1255</v>
      </c>
      <c r="L84" s="74">
        <f>SUM(K75:K84)</f>
        <v>11875</v>
      </c>
      <c r="M84" s="322">
        <f>L84/L74</f>
        <v>0.83774250440917108</v>
      </c>
      <c r="N84" s="74">
        <f t="shared" si="30"/>
        <v>334.66666666666669</v>
      </c>
      <c r="O84" s="251">
        <f t="shared" si="24"/>
        <v>8.3666666666666671</v>
      </c>
      <c r="P84" s="74">
        <f>SUM(O$24:O84)/L$8</f>
        <v>57.104166666666671</v>
      </c>
      <c r="Q84" s="277"/>
    </row>
    <row r="85" spans="1:17">
      <c r="A85" s="301">
        <v>70</v>
      </c>
      <c r="B85" s="301">
        <f t="shared" si="20"/>
        <v>650240</v>
      </c>
      <c r="C85" s="301">
        <f t="shared" si="31"/>
        <v>13604830</v>
      </c>
      <c r="D85" s="301">
        <f t="shared" si="21"/>
        <v>24384</v>
      </c>
      <c r="E85" s="301">
        <f t="shared" si="29"/>
        <v>8</v>
      </c>
      <c r="F85" s="74">
        <f t="shared" si="11"/>
        <v>195072</v>
      </c>
      <c r="G85" s="109">
        <f t="shared" si="25"/>
        <v>256</v>
      </c>
      <c r="H85" s="74">
        <f t="shared" si="22"/>
        <v>325120</v>
      </c>
      <c r="I85" s="109">
        <f t="shared" si="23"/>
        <v>130048</v>
      </c>
      <c r="J85" s="74">
        <f t="shared" si="27"/>
        <v>16</v>
      </c>
      <c r="K85" s="74">
        <f t="shared" si="28"/>
        <v>1270</v>
      </c>
      <c r="L85" s="74"/>
      <c r="M85" s="322"/>
      <c r="N85" s="74">
        <f t="shared" si="30"/>
        <v>338.66666666666669</v>
      </c>
      <c r="O85" s="251">
        <f t="shared" si="24"/>
        <v>8.4666666666666668</v>
      </c>
      <c r="P85" s="74">
        <f>SUM(O$24:O85)/L$8</f>
        <v>59.220833333333339</v>
      </c>
      <c r="Q85" s="277" t="s">
        <v>672</v>
      </c>
    </row>
    <row r="86" spans="1:17">
      <c r="A86" s="301">
        <v>71</v>
      </c>
      <c r="B86" s="301">
        <f t="shared" si="20"/>
        <v>712400</v>
      </c>
      <c r="C86" s="301">
        <f t="shared" si="31"/>
        <v>14317230</v>
      </c>
      <c r="D86" s="301">
        <f t="shared" si="21"/>
        <v>26715</v>
      </c>
      <c r="E86" s="301">
        <f t="shared" si="29"/>
        <v>8</v>
      </c>
      <c r="F86" s="74">
        <f t="shared" si="11"/>
        <v>213720</v>
      </c>
      <c r="G86" s="109">
        <f t="shared" si="25"/>
        <v>260</v>
      </c>
      <c r="H86" s="74">
        <f t="shared" si="22"/>
        <v>356200</v>
      </c>
      <c r="I86" s="109">
        <f t="shared" si="23"/>
        <v>142480</v>
      </c>
      <c r="J86" s="74">
        <f t="shared" si="27"/>
        <v>16</v>
      </c>
      <c r="K86" s="74">
        <f t="shared" ref="K86:K95" si="32">K85+M$6</f>
        <v>1370</v>
      </c>
      <c r="L86" s="74"/>
      <c r="M86" s="322"/>
      <c r="N86" s="74">
        <f t="shared" si="30"/>
        <v>365.33333333333331</v>
      </c>
      <c r="O86" s="251">
        <f t="shared" si="24"/>
        <v>9.1333333333333329</v>
      </c>
      <c r="P86" s="74">
        <f>SUM(O$24:O86)/L$8</f>
        <v>61.50416666666667</v>
      </c>
      <c r="Q86" s="277"/>
    </row>
    <row r="87" spans="1:17">
      <c r="A87" s="301">
        <v>72</v>
      </c>
      <c r="B87" s="301">
        <f t="shared" si="20"/>
        <v>776160</v>
      </c>
      <c r="C87" s="301">
        <f t="shared" si="31"/>
        <v>15093390</v>
      </c>
      <c r="D87" s="301">
        <f t="shared" si="21"/>
        <v>29106</v>
      </c>
      <c r="E87" s="301">
        <f t="shared" si="29"/>
        <v>8</v>
      </c>
      <c r="F87" s="74">
        <f t="shared" si="11"/>
        <v>232848</v>
      </c>
      <c r="G87" s="109">
        <f t="shared" si="25"/>
        <v>264</v>
      </c>
      <c r="H87" s="74">
        <f t="shared" si="22"/>
        <v>388080</v>
      </c>
      <c r="I87" s="109">
        <f t="shared" si="23"/>
        <v>155232</v>
      </c>
      <c r="J87" s="74">
        <f t="shared" si="27"/>
        <v>16</v>
      </c>
      <c r="K87" s="74">
        <f t="shared" si="32"/>
        <v>1470</v>
      </c>
      <c r="L87" s="74"/>
      <c r="M87" s="322"/>
      <c r="N87" s="74">
        <f t="shared" si="30"/>
        <v>392</v>
      </c>
      <c r="O87" s="251">
        <f t="shared" si="24"/>
        <v>9.8000000000000007</v>
      </c>
      <c r="P87" s="74">
        <f>SUM(O$24:O87)/L$8</f>
        <v>63.954166666666673</v>
      </c>
      <c r="Q87" s="277"/>
    </row>
    <row r="88" spans="1:17">
      <c r="A88" s="301">
        <v>73</v>
      </c>
      <c r="B88" s="301">
        <f t="shared" si="20"/>
        <v>841520</v>
      </c>
      <c r="C88" s="301">
        <f t="shared" si="31"/>
        <v>15934910</v>
      </c>
      <c r="D88" s="301">
        <f t="shared" si="21"/>
        <v>31557</v>
      </c>
      <c r="E88" s="301">
        <f t="shared" si="29"/>
        <v>8</v>
      </c>
      <c r="F88" s="74">
        <f t="shared" si="11"/>
        <v>252456</v>
      </c>
      <c r="G88" s="109">
        <f t="shared" si="25"/>
        <v>268</v>
      </c>
      <c r="H88" s="74">
        <f t="shared" si="22"/>
        <v>420760</v>
      </c>
      <c r="I88" s="109">
        <f t="shared" si="23"/>
        <v>168304</v>
      </c>
      <c r="J88" s="74">
        <f t="shared" si="27"/>
        <v>16</v>
      </c>
      <c r="K88" s="74">
        <f t="shared" si="32"/>
        <v>1570</v>
      </c>
      <c r="L88" s="74"/>
      <c r="M88" s="322"/>
      <c r="N88" s="74">
        <f t="shared" si="30"/>
        <v>418.66666666666669</v>
      </c>
      <c r="O88" s="251">
        <f t="shared" si="24"/>
        <v>10.466666666666667</v>
      </c>
      <c r="P88" s="74">
        <f>SUM(O$24:O88)/L$8</f>
        <v>66.57083333333334</v>
      </c>
      <c r="Q88" s="277"/>
    </row>
    <row r="89" spans="1:17">
      <c r="A89" s="301">
        <v>74</v>
      </c>
      <c r="B89" s="301">
        <f t="shared" ref="B89:B95" si="33">H89/H$2</f>
        <v>908480</v>
      </c>
      <c r="C89" s="301">
        <f t="shared" si="31"/>
        <v>16843390</v>
      </c>
      <c r="D89" s="301">
        <f t="shared" ref="D89:D95" si="34">F89/E89</f>
        <v>34068</v>
      </c>
      <c r="E89" s="301">
        <f t="shared" si="29"/>
        <v>8</v>
      </c>
      <c r="F89" s="74">
        <f t="shared" si="11"/>
        <v>272544</v>
      </c>
      <c r="G89" s="109">
        <f t="shared" si="25"/>
        <v>272</v>
      </c>
      <c r="H89" s="74">
        <f t="shared" ref="H89:H95" si="35">K89*G89</f>
        <v>454240</v>
      </c>
      <c r="I89" s="109">
        <f t="shared" ref="I89:I95" si="36">B89-F89-H89</f>
        <v>181696</v>
      </c>
      <c r="J89" s="74">
        <f t="shared" si="27"/>
        <v>16</v>
      </c>
      <c r="K89" s="74">
        <f t="shared" si="32"/>
        <v>1670</v>
      </c>
      <c r="L89" s="74"/>
      <c r="M89" s="322"/>
      <c r="N89" s="74">
        <f t="shared" si="30"/>
        <v>445.33333333333331</v>
      </c>
      <c r="O89" s="251">
        <f t="shared" ref="O89:O95" si="37">N89*H$10/60</f>
        <v>11.133333333333333</v>
      </c>
      <c r="P89" s="74">
        <f>SUM(O$24:O89)/L$8</f>
        <v>69.354166666666671</v>
      </c>
      <c r="Q89" s="277"/>
    </row>
    <row r="90" spans="1:17">
      <c r="A90" s="301">
        <v>75</v>
      </c>
      <c r="B90" s="301">
        <f t="shared" si="33"/>
        <v>977040</v>
      </c>
      <c r="C90" s="301">
        <f t="shared" si="31"/>
        <v>17820430</v>
      </c>
      <c r="D90" s="301">
        <f t="shared" si="34"/>
        <v>36639</v>
      </c>
      <c r="E90" s="301">
        <f t="shared" si="29"/>
        <v>8</v>
      </c>
      <c r="F90" s="74">
        <f t="shared" ref="F90:F95" si="38">B90*H$1</f>
        <v>293112</v>
      </c>
      <c r="G90" s="109">
        <f t="shared" ref="G90:G95" si="39">G89+H$9</f>
        <v>276</v>
      </c>
      <c r="H90" s="74">
        <f t="shared" si="35"/>
        <v>488520</v>
      </c>
      <c r="I90" s="109">
        <f t="shared" si="36"/>
        <v>195408</v>
      </c>
      <c r="J90" s="74">
        <f t="shared" si="27"/>
        <v>16</v>
      </c>
      <c r="K90" s="74">
        <f t="shared" si="32"/>
        <v>1770</v>
      </c>
      <c r="L90" s="74"/>
      <c r="M90" s="322"/>
      <c r="N90" s="74">
        <f t="shared" si="30"/>
        <v>472</v>
      </c>
      <c r="O90" s="251">
        <f t="shared" si="37"/>
        <v>11.8</v>
      </c>
      <c r="P90" s="74">
        <f>SUM(O$24:O90)/L$8</f>
        <v>72.304166666666674</v>
      </c>
      <c r="Q90" s="277"/>
    </row>
    <row r="91" spans="1:17">
      <c r="A91" s="301">
        <v>76</v>
      </c>
      <c r="B91" s="301">
        <f t="shared" si="33"/>
        <v>1047200</v>
      </c>
      <c r="C91" s="301">
        <f t="shared" si="31"/>
        <v>18867630</v>
      </c>
      <c r="D91" s="301">
        <f t="shared" si="34"/>
        <v>39270</v>
      </c>
      <c r="E91" s="301">
        <f t="shared" si="29"/>
        <v>8</v>
      </c>
      <c r="F91" s="74">
        <f t="shared" si="38"/>
        <v>314160</v>
      </c>
      <c r="G91" s="109">
        <f t="shared" si="39"/>
        <v>280</v>
      </c>
      <c r="H91" s="74">
        <f t="shared" si="35"/>
        <v>523600</v>
      </c>
      <c r="I91" s="109">
        <f t="shared" si="36"/>
        <v>209440</v>
      </c>
      <c r="J91" s="74">
        <f t="shared" si="27"/>
        <v>16</v>
      </c>
      <c r="K91" s="74">
        <f t="shared" si="32"/>
        <v>1870</v>
      </c>
      <c r="L91" s="74"/>
      <c r="M91" s="322"/>
      <c r="N91" s="74">
        <f t="shared" si="30"/>
        <v>498.66666666666669</v>
      </c>
      <c r="O91" s="251">
        <f t="shared" si="37"/>
        <v>12.466666666666667</v>
      </c>
      <c r="P91" s="74">
        <f>SUM(O$24:O91)/L$8</f>
        <v>75.420833333333334</v>
      </c>
      <c r="Q91" s="277"/>
    </row>
    <row r="92" spans="1:17">
      <c r="A92" s="301">
        <v>77</v>
      </c>
      <c r="B92" s="301">
        <f t="shared" si="33"/>
        <v>1118960</v>
      </c>
      <c r="C92" s="301">
        <f t="shared" si="31"/>
        <v>19986590</v>
      </c>
      <c r="D92" s="301">
        <f t="shared" si="34"/>
        <v>41961</v>
      </c>
      <c r="E92" s="301">
        <f t="shared" si="29"/>
        <v>8</v>
      </c>
      <c r="F92" s="74">
        <f t="shared" si="38"/>
        <v>335688</v>
      </c>
      <c r="G92" s="109">
        <f t="shared" si="39"/>
        <v>284</v>
      </c>
      <c r="H92" s="74">
        <f t="shared" si="35"/>
        <v>559480</v>
      </c>
      <c r="I92" s="109">
        <f t="shared" si="36"/>
        <v>223792</v>
      </c>
      <c r="J92" s="74">
        <f t="shared" si="27"/>
        <v>16</v>
      </c>
      <c r="K92" s="74">
        <f t="shared" si="32"/>
        <v>1970</v>
      </c>
      <c r="L92" s="74"/>
      <c r="M92" s="322"/>
      <c r="N92" s="74">
        <f t="shared" si="30"/>
        <v>525.33333333333337</v>
      </c>
      <c r="O92" s="251">
        <f t="shared" si="37"/>
        <v>13.133333333333333</v>
      </c>
      <c r="P92" s="74">
        <f>SUM(O$24:O92)/L$8</f>
        <v>78.704166666666666</v>
      </c>
      <c r="Q92" s="277"/>
    </row>
    <row r="93" spans="1:17">
      <c r="A93" s="301">
        <v>78</v>
      </c>
      <c r="B93" s="301">
        <f t="shared" si="33"/>
        <v>1192320</v>
      </c>
      <c r="C93" s="301">
        <f t="shared" si="31"/>
        <v>21178910</v>
      </c>
      <c r="D93" s="301">
        <f t="shared" si="34"/>
        <v>44712</v>
      </c>
      <c r="E93" s="301">
        <f t="shared" si="29"/>
        <v>8</v>
      </c>
      <c r="F93" s="74">
        <f t="shared" si="38"/>
        <v>357696</v>
      </c>
      <c r="G93" s="109">
        <f t="shared" si="39"/>
        <v>288</v>
      </c>
      <c r="H93" s="74">
        <f t="shared" si="35"/>
        <v>596160</v>
      </c>
      <c r="I93" s="109">
        <f t="shared" si="36"/>
        <v>238464</v>
      </c>
      <c r="J93" s="74">
        <f t="shared" si="27"/>
        <v>16</v>
      </c>
      <c r="K93" s="74">
        <f t="shared" si="32"/>
        <v>2070</v>
      </c>
      <c r="L93" s="74"/>
      <c r="M93" s="322"/>
      <c r="N93" s="74">
        <f t="shared" si="30"/>
        <v>552</v>
      </c>
      <c r="O93" s="251">
        <f t="shared" si="37"/>
        <v>13.8</v>
      </c>
      <c r="P93" s="74">
        <f>SUM(O$24:O93)/L$8</f>
        <v>82.154166666666669</v>
      </c>
      <c r="Q93" s="277"/>
    </row>
    <row r="94" spans="1:17">
      <c r="A94" s="301">
        <v>79</v>
      </c>
      <c r="B94" s="301">
        <f t="shared" si="33"/>
        <v>1267280</v>
      </c>
      <c r="C94" s="301">
        <f t="shared" si="31"/>
        <v>22446190</v>
      </c>
      <c r="D94" s="301">
        <f t="shared" si="34"/>
        <v>47523</v>
      </c>
      <c r="E94" s="301">
        <f t="shared" si="29"/>
        <v>8</v>
      </c>
      <c r="F94" s="74">
        <f t="shared" si="38"/>
        <v>380184</v>
      </c>
      <c r="G94" s="109">
        <f t="shared" si="39"/>
        <v>292</v>
      </c>
      <c r="H94" s="74">
        <f t="shared" si="35"/>
        <v>633640</v>
      </c>
      <c r="I94" s="109">
        <f t="shared" si="36"/>
        <v>253456</v>
      </c>
      <c r="J94" s="74">
        <f t="shared" si="27"/>
        <v>16</v>
      </c>
      <c r="K94" s="74">
        <f t="shared" si="32"/>
        <v>2170</v>
      </c>
      <c r="L94" s="74">
        <f>SUM(K85:K94)</f>
        <v>17200</v>
      </c>
      <c r="M94" s="322">
        <f>L94/L84</f>
        <v>1.4484210526315791</v>
      </c>
      <c r="N94" s="74">
        <f t="shared" si="30"/>
        <v>578.66666666666663</v>
      </c>
      <c r="O94" s="251">
        <f t="shared" si="37"/>
        <v>14.466666666666667</v>
      </c>
      <c r="P94" s="74">
        <f>SUM(O$24:O94)/L$8</f>
        <v>85.770833333333329</v>
      </c>
      <c r="Q94" s="277"/>
    </row>
    <row r="95" spans="1:17">
      <c r="A95" s="301">
        <v>80</v>
      </c>
      <c r="B95" s="301">
        <f t="shared" si="33"/>
        <v>1343840</v>
      </c>
      <c r="C95" s="301">
        <f t="shared" si="31"/>
        <v>23790030</v>
      </c>
      <c r="D95" s="301">
        <f t="shared" si="34"/>
        <v>44794.666666666664</v>
      </c>
      <c r="E95" s="301">
        <f t="shared" si="29"/>
        <v>9</v>
      </c>
      <c r="F95" s="74">
        <f t="shared" si="38"/>
        <v>403152</v>
      </c>
      <c r="G95" s="109">
        <f t="shared" si="39"/>
        <v>296</v>
      </c>
      <c r="H95" s="74">
        <f t="shared" si="35"/>
        <v>671920</v>
      </c>
      <c r="I95" s="109">
        <f t="shared" si="36"/>
        <v>268768</v>
      </c>
      <c r="J95" s="74">
        <f t="shared" si="27"/>
        <v>16</v>
      </c>
      <c r="K95" s="74">
        <f t="shared" si="32"/>
        <v>2270</v>
      </c>
      <c r="L95" s="74"/>
      <c r="M95" s="322"/>
      <c r="N95" s="74">
        <f t="shared" si="30"/>
        <v>605.33333333333337</v>
      </c>
      <c r="O95" s="251">
        <f t="shared" si="37"/>
        <v>15.133333333333333</v>
      </c>
      <c r="P95" s="74">
        <f>SUM(O$24:O95)/L$8</f>
        <v>89.55416666666666</v>
      </c>
      <c r="Q95" s="277" t="s">
        <v>363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H83"/>
  <sheetViews>
    <sheetView workbookViewId="0">
      <selection activeCell="AH18" sqref="AH18"/>
    </sheetView>
  </sheetViews>
  <sheetFormatPr defaultColWidth="6.625" defaultRowHeight="14.1" customHeight="1"/>
  <cols>
    <col min="3" max="3" width="7.625" bestFit="1" customWidth="1"/>
    <col min="6" max="6" width="6.75" bestFit="1" customWidth="1"/>
    <col min="7" max="7" width="7" customWidth="1"/>
    <col min="14" max="14" width="6.75" bestFit="1" customWidth="1"/>
  </cols>
  <sheetData>
    <row r="1" spans="1:34" ht="14.1" customHeight="1">
      <c r="A1" s="333" t="str">
        <f>职业设计!A13</f>
        <v>武器战士</v>
      </c>
      <c r="B1" s="334"/>
      <c r="C1" s="334"/>
      <c r="D1" s="334"/>
      <c r="E1" s="334"/>
      <c r="F1" s="334"/>
      <c r="H1" s="333" t="str">
        <f>职业设计!A10</f>
        <v>防御战士</v>
      </c>
      <c r="I1" s="334"/>
      <c r="J1" s="334"/>
      <c r="K1" s="334"/>
      <c r="L1" s="334"/>
      <c r="M1" s="334"/>
      <c r="O1" s="333" t="str">
        <f>职业设计!A11</f>
        <v>法师</v>
      </c>
      <c r="P1" s="334"/>
      <c r="Q1" s="334"/>
      <c r="R1" s="334"/>
      <c r="S1" s="334"/>
      <c r="T1" s="334"/>
      <c r="V1" s="333" t="str">
        <f>职业设计!A12</f>
        <v>牧师</v>
      </c>
      <c r="W1" s="334"/>
      <c r="X1" s="334"/>
      <c r="Y1" s="334"/>
      <c r="Z1" s="334"/>
      <c r="AA1" s="334"/>
      <c r="AC1" s="333" t="str">
        <f>职业设计!A14</f>
        <v>猎人</v>
      </c>
      <c r="AD1" s="334"/>
      <c r="AE1" s="334"/>
      <c r="AF1" s="334"/>
      <c r="AG1" s="334"/>
      <c r="AH1" s="334"/>
    </row>
    <row r="2" spans="1:34" ht="14.1" customHeight="1">
      <c r="A2" s="335" t="s">
        <v>677</v>
      </c>
      <c r="B2" s="351">
        <v>1</v>
      </c>
      <c r="C2" s="351">
        <v>1</v>
      </c>
      <c r="D2" s="351">
        <v>1</v>
      </c>
      <c r="E2" s="351">
        <v>1</v>
      </c>
      <c r="F2" s="351">
        <v>1</v>
      </c>
      <c r="H2" s="335" t="s">
        <v>677</v>
      </c>
      <c r="I2" s="351">
        <f>职业设计!B10</f>
        <v>1.5</v>
      </c>
      <c r="J2" s="351">
        <f>职业设计!D10</f>
        <v>0.6</v>
      </c>
      <c r="K2" s="351">
        <f>职业设计!F10</f>
        <v>0.67</v>
      </c>
      <c r="L2" s="351">
        <f>职业设计!H10</f>
        <v>1.5</v>
      </c>
      <c r="M2" s="351">
        <f>职业设计!J10</f>
        <v>0.6</v>
      </c>
      <c r="O2" s="335" t="str">
        <f>H2</f>
        <v>比例</v>
      </c>
      <c r="P2" s="351">
        <f>职业设计!B11</f>
        <v>0.67</v>
      </c>
      <c r="Q2" s="351">
        <f>职业设计!D11</f>
        <v>1.5</v>
      </c>
      <c r="R2" s="351">
        <f>职业设计!F11</f>
        <v>1.5</v>
      </c>
      <c r="S2" s="351">
        <f>职业设计!H11</f>
        <v>0.67</v>
      </c>
      <c r="T2" s="351">
        <f>职业设计!J11</f>
        <v>1.5</v>
      </c>
      <c r="V2" s="335" t="str">
        <f>O2</f>
        <v>比例</v>
      </c>
      <c r="W2" s="351">
        <f>职业设计!B12</f>
        <v>1</v>
      </c>
      <c r="X2" s="351">
        <f>职业设计!D12</f>
        <v>2</v>
      </c>
      <c r="Y2" s="351">
        <f>职业设计!F12</f>
        <v>1.5</v>
      </c>
      <c r="Z2" s="351">
        <f>职业设计!H12</f>
        <v>0.67</v>
      </c>
      <c r="AA2" s="351">
        <f>职业设计!J12</f>
        <v>0.6</v>
      </c>
      <c r="AC2" s="335" t="str">
        <f>V2</f>
        <v>比例</v>
      </c>
      <c r="AD2" s="351">
        <f>职业设计!B14</f>
        <v>0.9</v>
      </c>
      <c r="AE2" s="351">
        <f>职业设计!D14</f>
        <v>1</v>
      </c>
      <c r="AF2" s="351">
        <f>职业设计!F14</f>
        <v>1</v>
      </c>
      <c r="AG2" s="351">
        <f>职业设计!H14</f>
        <v>0.8</v>
      </c>
      <c r="AH2" s="351">
        <f>职业设计!J14</f>
        <v>0.9</v>
      </c>
    </row>
    <row r="3" spans="1:34" ht="26.25" customHeight="1">
      <c r="A3" s="142" t="s">
        <v>117</v>
      </c>
      <c r="B3" s="336" t="s">
        <v>678</v>
      </c>
      <c r="C3" s="153" t="s">
        <v>679</v>
      </c>
      <c r="D3" s="154" t="s">
        <v>118</v>
      </c>
      <c r="E3" s="155" t="s">
        <v>119</v>
      </c>
      <c r="F3" s="156" t="s">
        <v>120</v>
      </c>
      <c r="H3" s="142" t="str">
        <f t="shared" ref="H3:M3" si="0">A3</f>
        <v>等级</v>
      </c>
      <c r="I3" s="336" t="str">
        <f t="shared" si="0"/>
        <v>裸体生命值</v>
      </c>
      <c r="J3" s="153" t="str">
        <f t="shared" si="0"/>
        <v>裸体魔法值</v>
      </c>
      <c r="K3" s="154" t="str">
        <f t="shared" si="0"/>
        <v>裸体物理防御</v>
      </c>
      <c r="L3" s="155" t="str">
        <f t="shared" si="0"/>
        <v>裸体魔法防御</v>
      </c>
      <c r="M3" s="156" t="str">
        <f t="shared" si="0"/>
        <v>裸体攻击</v>
      </c>
      <c r="O3" s="142" t="str">
        <f t="shared" ref="O3:T3" si="1">H3</f>
        <v>等级</v>
      </c>
      <c r="P3" s="336" t="str">
        <f t="shared" si="1"/>
        <v>裸体生命值</v>
      </c>
      <c r="Q3" s="153" t="str">
        <f t="shared" si="1"/>
        <v>裸体魔法值</v>
      </c>
      <c r="R3" s="154" t="str">
        <f t="shared" si="1"/>
        <v>裸体物理防御</v>
      </c>
      <c r="S3" s="155" t="str">
        <f t="shared" si="1"/>
        <v>裸体魔法防御</v>
      </c>
      <c r="T3" s="156" t="str">
        <f t="shared" si="1"/>
        <v>裸体攻击</v>
      </c>
      <c r="V3" s="142" t="str">
        <f t="shared" ref="V3:AA3" si="2">O3</f>
        <v>等级</v>
      </c>
      <c r="W3" s="336" t="str">
        <f t="shared" si="2"/>
        <v>裸体生命值</v>
      </c>
      <c r="X3" s="153" t="str">
        <f t="shared" si="2"/>
        <v>裸体魔法值</v>
      </c>
      <c r="Y3" s="154" t="str">
        <f t="shared" si="2"/>
        <v>裸体物理防御</v>
      </c>
      <c r="Z3" s="155" t="str">
        <f t="shared" si="2"/>
        <v>裸体魔法防御</v>
      </c>
      <c r="AA3" s="156" t="str">
        <f t="shared" si="2"/>
        <v>裸体攻击</v>
      </c>
      <c r="AC3" s="142" t="str">
        <f t="shared" ref="AC3:AH3" si="3">V3</f>
        <v>等级</v>
      </c>
      <c r="AD3" s="336" t="str">
        <f t="shared" si="3"/>
        <v>裸体生命值</v>
      </c>
      <c r="AE3" s="153" t="str">
        <f t="shared" si="3"/>
        <v>裸体魔法值</v>
      </c>
      <c r="AF3" s="154" t="str">
        <f t="shared" si="3"/>
        <v>裸体物理防御</v>
      </c>
      <c r="AG3" s="155" t="str">
        <f t="shared" si="3"/>
        <v>裸体魔法防御</v>
      </c>
      <c r="AH3" s="156" t="str">
        <f t="shared" si="3"/>
        <v>裸体攻击</v>
      </c>
    </row>
    <row r="4" spans="1:34" ht="14.1" customHeight="1">
      <c r="A4" s="143">
        <v>1</v>
      </c>
      <c r="B4" s="145">
        <f>职业设计!O68</f>
        <v>140.23544100142124</v>
      </c>
      <c r="C4" s="145">
        <f>B4*职业设计!D$13/职业设计!B$13</f>
        <v>140.23544100142124</v>
      </c>
      <c r="D4" s="145">
        <f>职业设计!O84</f>
        <v>84.141264600852708</v>
      </c>
      <c r="E4" s="145">
        <f t="shared" ref="E4:E19" si="4">D4</f>
        <v>84.141264600852708</v>
      </c>
      <c r="F4" s="145">
        <f>职业设计!M100</f>
        <v>13.560734521436684</v>
      </c>
      <c r="H4" s="143">
        <f>A4</f>
        <v>1</v>
      </c>
      <c r="I4" s="145">
        <f t="shared" ref="I4:I67" si="5">B4*I$2</f>
        <v>210.35316150213185</v>
      </c>
      <c r="J4" s="145">
        <f t="shared" ref="J4:J67" si="6">C4*J$2</f>
        <v>84.141264600852736</v>
      </c>
      <c r="K4" s="145">
        <f t="shared" ref="K4:K67" si="7">D4/K$2</f>
        <v>125.58397701619806</v>
      </c>
      <c r="L4" s="145">
        <f t="shared" ref="L4:L67" si="8">E4/L$2</f>
        <v>56.094176400568472</v>
      </c>
      <c r="M4" s="145">
        <f t="shared" ref="M4:M67" si="9">F4*M$2</f>
        <v>8.1364407128620098</v>
      </c>
      <c r="O4" s="143">
        <f>H4</f>
        <v>1</v>
      </c>
      <c r="P4" s="145">
        <f>B4*P$2</f>
        <v>93.957745470952233</v>
      </c>
      <c r="Q4" s="145">
        <f>C4*Q$2</f>
        <v>210.35316150213185</v>
      </c>
      <c r="R4" s="145">
        <f>D4/R$2</f>
        <v>56.094176400568472</v>
      </c>
      <c r="S4" s="145">
        <f>E4/S$2</f>
        <v>125.58397701619806</v>
      </c>
      <c r="T4" s="145">
        <f>F4*T$2</f>
        <v>20.341101782155025</v>
      </c>
      <c r="V4" s="143">
        <f>O4</f>
        <v>1</v>
      </c>
      <c r="W4" s="145">
        <f>B4*W$2</f>
        <v>140.23544100142124</v>
      </c>
      <c r="X4" s="145">
        <f>C4*X$2</f>
        <v>280.47088200284247</v>
      </c>
      <c r="Y4" s="145">
        <f>D4/Y$2</f>
        <v>56.094176400568472</v>
      </c>
      <c r="Z4" s="145">
        <f>E4/Z$2</f>
        <v>125.58397701619806</v>
      </c>
      <c r="AA4" s="145">
        <f>F4*AA$2</f>
        <v>8.1364407128620098</v>
      </c>
      <c r="AC4" s="143">
        <f>V4</f>
        <v>1</v>
      </c>
      <c r="AD4" s="145">
        <f>B4*AD$2</f>
        <v>126.21189690127912</v>
      </c>
      <c r="AE4" s="145">
        <f>C4*AE$2</f>
        <v>140.23544100142124</v>
      </c>
      <c r="AF4" s="145">
        <f>D4/AF$2</f>
        <v>84.141264600852708</v>
      </c>
      <c r="AG4" s="145">
        <f>E4/AG$2</f>
        <v>105.17658075106588</v>
      </c>
      <c r="AH4" s="145">
        <f>F4*AH$2</f>
        <v>12.204661069293016</v>
      </c>
    </row>
    <row r="5" spans="1:34" ht="14.1" customHeight="1">
      <c r="A5" s="144">
        <v>2</v>
      </c>
      <c r="B5" s="146">
        <f>B4+(B18-B4)/14</f>
        <v>146.78771910942922</v>
      </c>
      <c r="C5" s="146">
        <f>B5*职业设计!D$13/职业设计!B$13</f>
        <v>146.78771910942922</v>
      </c>
      <c r="D5" s="146">
        <f>D4+(D18-D4)/14</f>
        <v>88.072631465657494</v>
      </c>
      <c r="E5" s="146">
        <f t="shared" si="4"/>
        <v>88.072631465657494</v>
      </c>
      <c r="F5" s="146">
        <f>F4+(F18-F4)/14</f>
        <v>14.194338290204502</v>
      </c>
      <c r="H5" s="144">
        <f t="shared" ref="H5:H68" si="10">A5</f>
        <v>2</v>
      </c>
      <c r="I5" s="146">
        <f t="shared" si="5"/>
        <v>220.18157866414384</v>
      </c>
      <c r="J5" s="146">
        <f t="shared" si="6"/>
        <v>88.072631465657523</v>
      </c>
      <c r="K5" s="146">
        <f t="shared" si="7"/>
        <v>131.45168875471268</v>
      </c>
      <c r="L5" s="146">
        <f t="shared" si="8"/>
        <v>58.71508764377166</v>
      </c>
      <c r="M5" s="146">
        <f t="shared" si="9"/>
        <v>8.5166029741227014</v>
      </c>
      <c r="O5" s="144">
        <f t="shared" ref="O5:O68" si="11">H5</f>
        <v>2</v>
      </c>
      <c r="P5" s="146">
        <f t="shared" ref="P5:P68" si="12">B5*P$2</f>
        <v>98.347771803317585</v>
      </c>
      <c r="Q5" s="146">
        <f t="shared" ref="Q5:Q68" si="13">C5*Q$2</f>
        <v>220.18157866414384</v>
      </c>
      <c r="R5" s="146">
        <f t="shared" ref="R5:R68" si="14">D5/R$2</f>
        <v>58.71508764377166</v>
      </c>
      <c r="S5" s="146">
        <f t="shared" ref="S5:S68" si="15">E5/S$2</f>
        <v>131.45168875471268</v>
      </c>
      <c r="T5" s="146">
        <f t="shared" ref="T5:T68" si="16">F5*T$2</f>
        <v>21.291507435306755</v>
      </c>
      <c r="V5" s="144">
        <f t="shared" ref="V5:V68" si="17">O5</f>
        <v>2</v>
      </c>
      <c r="W5" s="146">
        <f t="shared" ref="W5:W68" si="18">B5*W$2</f>
        <v>146.78771910942922</v>
      </c>
      <c r="X5" s="146">
        <f t="shared" ref="X5:X68" si="19">C5*X$2</f>
        <v>293.57543821885844</v>
      </c>
      <c r="Y5" s="146">
        <f t="shared" ref="Y5:Y68" si="20">D5/Y$2</f>
        <v>58.71508764377166</v>
      </c>
      <c r="Z5" s="146">
        <f t="shared" ref="Z5:Z68" si="21">E5/Z$2</f>
        <v>131.45168875471268</v>
      </c>
      <c r="AA5" s="146">
        <f t="shared" ref="AA5:AA68" si="22">F5*AA$2</f>
        <v>8.5166029741227014</v>
      </c>
      <c r="AC5" s="144">
        <f t="shared" ref="AC5:AC68" si="23">V5</f>
        <v>2</v>
      </c>
      <c r="AD5" s="146">
        <f t="shared" ref="AD5:AD68" si="24">B5*AD$2</f>
        <v>132.10894719848631</v>
      </c>
      <c r="AE5" s="146">
        <f t="shared" ref="AE5:AE68" si="25">C5*AE$2</f>
        <v>146.78771910942922</v>
      </c>
      <c r="AF5" s="146">
        <f t="shared" ref="AF5:AF68" si="26">D5/AF$2</f>
        <v>88.072631465657494</v>
      </c>
      <c r="AG5" s="146">
        <f t="shared" ref="AG5:AG68" si="27">E5/AG$2</f>
        <v>110.09078933207186</v>
      </c>
      <c r="AH5" s="146">
        <f t="shared" ref="AH5:AH68" si="28">F5*AH$2</f>
        <v>12.774904461184052</v>
      </c>
    </row>
    <row r="6" spans="1:34" ht="14.1" customHeight="1">
      <c r="A6" s="144">
        <v>3</v>
      </c>
      <c r="B6" s="146">
        <f>B5+(B18-B4)/14</f>
        <v>153.3399972174372</v>
      </c>
      <c r="C6" s="146">
        <f>B6*职业设计!D$13/职业设计!B$13</f>
        <v>153.3399972174372</v>
      </c>
      <c r="D6" s="146">
        <f>D5+(D18-D4)/14</f>
        <v>92.003998330462281</v>
      </c>
      <c r="E6" s="146">
        <f t="shared" si="4"/>
        <v>92.003998330462281</v>
      </c>
      <c r="F6" s="146">
        <f>F5+(F18-F4)/14</f>
        <v>14.827942058972321</v>
      </c>
      <c r="H6" s="144">
        <f t="shared" si="10"/>
        <v>3</v>
      </c>
      <c r="I6" s="146">
        <f t="shared" si="5"/>
        <v>230.0099958261558</v>
      </c>
      <c r="J6" s="146">
        <f t="shared" si="6"/>
        <v>92.003998330462323</v>
      </c>
      <c r="K6" s="146">
        <f t="shared" si="7"/>
        <v>137.31940049322728</v>
      </c>
      <c r="L6" s="146">
        <f t="shared" si="8"/>
        <v>61.335998886974856</v>
      </c>
      <c r="M6" s="146">
        <f t="shared" si="9"/>
        <v>8.8967652353833913</v>
      </c>
      <c r="O6" s="144">
        <f t="shared" si="11"/>
        <v>3</v>
      </c>
      <c r="P6" s="146">
        <f t="shared" si="12"/>
        <v>102.73779813568294</v>
      </c>
      <c r="Q6" s="146">
        <f t="shared" si="13"/>
        <v>230.0099958261558</v>
      </c>
      <c r="R6" s="146">
        <f t="shared" si="14"/>
        <v>61.335998886974856</v>
      </c>
      <c r="S6" s="146">
        <f t="shared" si="15"/>
        <v>137.31940049322728</v>
      </c>
      <c r="T6" s="146">
        <f t="shared" si="16"/>
        <v>22.241913088458482</v>
      </c>
      <c r="V6" s="144">
        <f t="shared" si="17"/>
        <v>3</v>
      </c>
      <c r="W6" s="146">
        <f t="shared" si="18"/>
        <v>153.3399972174372</v>
      </c>
      <c r="X6" s="146">
        <f t="shared" si="19"/>
        <v>306.6799944348744</v>
      </c>
      <c r="Y6" s="146">
        <f t="shared" si="20"/>
        <v>61.335998886974856</v>
      </c>
      <c r="Z6" s="146">
        <f t="shared" si="21"/>
        <v>137.31940049322728</v>
      </c>
      <c r="AA6" s="146">
        <f t="shared" si="22"/>
        <v>8.8967652353833913</v>
      </c>
      <c r="AC6" s="144">
        <f t="shared" si="23"/>
        <v>3</v>
      </c>
      <c r="AD6" s="146">
        <f t="shared" si="24"/>
        <v>138.00599749569349</v>
      </c>
      <c r="AE6" s="146">
        <f t="shared" si="25"/>
        <v>153.3399972174372</v>
      </c>
      <c r="AF6" s="146">
        <f t="shared" si="26"/>
        <v>92.003998330462281</v>
      </c>
      <c r="AG6" s="146">
        <f t="shared" si="27"/>
        <v>115.00499791307784</v>
      </c>
      <c r="AH6" s="146">
        <f t="shared" si="28"/>
        <v>13.345147853075089</v>
      </c>
    </row>
    <row r="7" spans="1:34" ht="14.1" customHeight="1">
      <c r="A7" s="144">
        <v>4</v>
      </c>
      <c r="B7" s="146">
        <f>B6+(B18-B4)/14</f>
        <v>159.89227532544518</v>
      </c>
      <c r="C7" s="146">
        <f>B7*职业设计!D$13/职业设计!B$13</f>
        <v>159.89227532544518</v>
      </c>
      <c r="D7" s="146">
        <f>D6+(D18-D4)/14</f>
        <v>95.935365195267067</v>
      </c>
      <c r="E7" s="146">
        <f t="shared" si="4"/>
        <v>95.935365195267067</v>
      </c>
      <c r="F7" s="146">
        <f>F6+(F18-F4)/14</f>
        <v>15.461545827740139</v>
      </c>
      <c r="H7" s="144">
        <f t="shared" si="10"/>
        <v>4</v>
      </c>
      <c r="I7" s="146">
        <f t="shared" si="5"/>
        <v>239.83841298816776</v>
      </c>
      <c r="J7" s="146">
        <f t="shared" si="6"/>
        <v>95.93536519526711</v>
      </c>
      <c r="K7" s="146">
        <f t="shared" si="7"/>
        <v>143.18711223174188</v>
      </c>
      <c r="L7" s="146">
        <f t="shared" si="8"/>
        <v>63.956910130178045</v>
      </c>
      <c r="M7" s="146">
        <f t="shared" si="9"/>
        <v>9.2769274966440829</v>
      </c>
      <c r="O7" s="144">
        <f t="shared" si="11"/>
        <v>4</v>
      </c>
      <c r="P7" s="146">
        <f t="shared" si="12"/>
        <v>107.12782446804827</v>
      </c>
      <c r="Q7" s="146">
        <f t="shared" si="13"/>
        <v>239.83841298816776</v>
      </c>
      <c r="R7" s="146">
        <f t="shared" si="14"/>
        <v>63.956910130178045</v>
      </c>
      <c r="S7" s="146">
        <f t="shared" si="15"/>
        <v>143.18711223174188</v>
      </c>
      <c r="T7" s="146">
        <f t="shared" si="16"/>
        <v>23.192318741610208</v>
      </c>
      <c r="V7" s="144">
        <f t="shared" si="17"/>
        <v>4</v>
      </c>
      <c r="W7" s="146">
        <f t="shared" si="18"/>
        <v>159.89227532544518</v>
      </c>
      <c r="X7" s="146">
        <f t="shared" si="19"/>
        <v>319.78455065089037</v>
      </c>
      <c r="Y7" s="146">
        <f t="shared" si="20"/>
        <v>63.956910130178045</v>
      </c>
      <c r="Z7" s="146">
        <f t="shared" si="21"/>
        <v>143.18711223174188</v>
      </c>
      <c r="AA7" s="146">
        <f t="shared" si="22"/>
        <v>9.2769274966440829</v>
      </c>
      <c r="AC7" s="144">
        <f t="shared" si="23"/>
        <v>4</v>
      </c>
      <c r="AD7" s="146">
        <f t="shared" si="24"/>
        <v>143.90304779290068</v>
      </c>
      <c r="AE7" s="146">
        <f t="shared" si="25"/>
        <v>159.89227532544518</v>
      </c>
      <c r="AF7" s="146">
        <f t="shared" si="26"/>
        <v>95.935365195267067</v>
      </c>
      <c r="AG7" s="146">
        <f t="shared" si="27"/>
        <v>119.91920649408382</v>
      </c>
      <c r="AH7" s="146">
        <f t="shared" si="28"/>
        <v>13.915391244966125</v>
      </c>
    </row>
    <row r="8" spans="1:34" ht="14.1" customHeight="1">
      <c r="A8" s="144">
        <v>5</v>
      </c>
      <c r="B8" s="146">
        <f>B7+(B18-B4)/14</f>
        <v>166.44455343345317</v>
      </c>
      <c r="C8" s="146">
        <f>B8*职业设计!D$13/职业设计!B$13</f>
        <v>166.44455343345317</v>
      </c>
      <c r="D8" s="146">
        <f>D7+(D18-D4)/14</f>
        <v>99.866732060071854</v>
      </c>
      <c r="E8" s="146">
        <f t="shared" si="4"/>
        <v>99.866732060071854</v>
      </c>
      <c r="F8" s="146">
        <f>F7+(F18-F4)/14</f>
        <v>16.095149596507955</v>
      </c>
      <c r="H8" s="144">
        <f t="shared" si="10"/>
        <v>5</v>
      </c>
      <c r="I8" s="146">
        <f t="shared" si="5"/>
        <v>249.66683015017975</v>
      </c>
      <c r="J8" s="146">
        <f t="shared" si="6"/>
        <v>99.866732060071897</v>
      </c>
      <c r="K8" s="146">
        <f t="shared" si="7"/>
        <v>149.05482397025648</v>
      </c>
      <c r="L8" s="146">
        <f t="shared" si="8"/>
        <v>66.577821373381241</v>
      </c>
      <c r="M8" s="146">
        <f t="shared" si="9"/>
        <v>9.6570897579047728</v>
      </c>
      <c r="O8" s="144">
        <f t="shared" si="11"/>
        <v>5</v>
      </c>
      <c r="P8" s="146">
        <f t="shared" si="12"/>
        <v>111.51785080041363</v>
      </c>
      <c r="Q8" s="146">
        <f t="shared" si="13"/>
        <v>249.66683015017975</v>
      </c>
      <c r="R8" s="146">
        <f t="shared" si="14"/>
        <v>66.577821373381241</v>
      </c>
      <c r="S8" s="146">
        <f t="shared" si="15"/>
        <v>149.05482397025648</v>
      </c>
      <c r="T8" s="146">
        <f t="shared" si="16"/>
        <v>24.142724394761935</v>
      </c>
      <c r="V8" s="144">
        <f t="shared" si="17"/>
        <v>5</v>
      </c>
      <c r="W8" s="146">
        <f t="shared" si="18"/>
        <v>166.44455343345317</v>
      </c>
      <c r="X8" s="146">
        <f t="shared" si="19"/>
        <v>332.88910686690633</v>
      </c>
      <c r="Y8" s="146">
        <f t="shared" si="20"/>
        <v>66.577821373381241</v>
      </c>
      <c r="Z8" s="146">
        <f t="shared" si="21"/>
        <v>149.05482397025648</v>
      </c>
      <c r="AA8" s="146">
        <f t="shared" si="22"/>
        <v>9.6570897579047728</v>
      </c>
      <c r="AC8" s="144">
        <f t="shared" si="23"/>
        <v>5</v>
      </c>
      <c r="AD8" s="146">
        <f t="shared" si="24"/>
        <v>149.80009809010787</v>
      </c>
      <c r="AE8" s="146">
        <f t="shared" si="25"/>
        <v>166.44455343345317</v>
      </c>
      <c r="AF8" s="146">
        <f t="shared" si="26"/>
        <v>99.866732060071854</v>
      </c>
      <c r="AG8" s="146">
        <f t="shared" si="27"/>
        <v>124.83341507508982</v>
      </c>
      <c r="AH8" s="146">
        <f t="shared" si="28"/>
        <v>14.48563463685716</v>
      </c>
    </row>
    <row r="9" spans="1:34" ht="14.1" customHeight="1">
      <c r="A9" s="144">
        <v>6</v>
      </c>
      <c r="B9" s="146">
        <f>B8+(B18-B4)/14</f>
        <v>172.99683154146115</v>
      </c>
      <c r="C9" s="146">
        <f>B9*职业设计!D$13/职业设计!B$13</f>
        <v>172.99683154146115</v>
      </c>
      <c r="D9" s="146">
        <f>D8+(D18-D4)/14</f>
        <v>103.79809892487664</v>
      </c>
      <c r="E9" s="146">
        <f t="shared" si="4"/>
        <v>103.79809892487664</v>
      </c>
      <c r="F9" s="146">
        <f>F8+(F18-F4)/14</f>
        <v>16.728753365275772</v>
      </c>
      <c r="H9" s="144">
        <f t="shared" si="10"/>
        <v>6</v>
      </c>
      <c r="I9" s="146">
        <f t="shared" si="5"/>
        <v>259.49524731219174</v>
      </c>
      <c r="J9" s="146">
        <f t="shared" si="6"/>
        <v>103.79809892487668</v>
      </c>
      <c r="K9" s="146">
        <f t="shared" si="7"/>
        <v>154.92253570877111</v>
      </c>
      <c r="L9" s="146">
        <f t="shared" si="8"/>
        <v>69.198732616584422</v>
      </c>
      <c r="M9" s="146">
        <f t="shared" si="9"/>
        <v>10.037252019165463</v>
      </c>
      <c r="O9" s="144">
        <f t="shared" si="11"/>
        <v>6</v>
      </c>
      <c r="P9" s="146">
        <f t="shared" si="12"/>
        <v>115.90787713277898</v>
      </c>
      <c r="Q9" s="146">
        <f t="shared" si="13"/>
        <v>259.49524731219174</v>
      </c>
      <c r="R9" s="146">
        <f t="shared" si="14"/>
        <v>69.198732616584422</v>
      </c>
      <c r="S9" s="146">
        <f t="shared" si="15"/>
        <v>154.92253570877111</v>
      </c>
      <c r="T9" s="146">
        <f t="shared" si="16"/>
        <v>25.093130047913657</v>
      </c>
      <c r="V9" s="144">
        <f t="shared" si="17"/>
        <v>6</v>
      </c>
      <c r="W9" s="146">
        <f t="shared" si="18"/>
        <v>172.99683154146115</v>
      </c>
      <c r="X9" s="146">
        <f t="shared" si="19"/>
        <v>345.9936630829223</v>
      </c>
      <c r="Y9" s="146">
        <f t="shared" si="20"/>
        <v>69.198732616584422</v>
      </c>
      <c r="Z9" s="146">
        <f t="shared" si="21"/>
        <v>154.92253570877111</v>
      </c>
      <c r="AA9" s="146">
        <f t="shared" si="22"/>
        <v>10.037252019165463</v>
      </c>
      <c r="AC9" s="144">
        <f t="shared" si="23"/>
        <v>6</v>
      </c>
      <c r="AD9" s="146">
        <f t="shared" si="24"/>
        <v>155.69714838731502</v>
      </c>
      <c r="AE9" s="146">
        <f t="shared" si="25"/>
        <v>172.99683154146115</v>
      </c>
      <c r="AF9" s="146">
        <f t="shared" si="26"/>
        <v>103.79809892487664</v>
      </c>
      <c r="AG9" s="146">
        <f t="shared" si="27"/>
        <v>129.74762365609578</v>
      </c>
      <c r="AH9" s="146">
        <f t="shared" si="28"/>
        <v>15.055878028748195</v>
      </c>
    </row>
    <row r="10" spans="1:34" ht="14.1" customHeight="1">
      <c r="A10" s="144">
        <v>7</v>
      </c>
      <c r="B10" s="146">
        <f>B9+(B18-B4)/14</f>
        <v>179.54910964946913</v>
      </c>
      <c r="C10" s="146">
        <f>B10*职业设计!D$13/职业设计!B$13</f>
        <v>179.54910964946913</v>
      </c>
      <c r="D10" s="146">
        <f>D9+(D18-D4)/14</f>
        <v>107.72946578968143</v>
      </c>
      <c r="E10" s="146">
        <f t="shared" si="4"/>
        <v>107.72946578968143</v>
      </c>
      <c r="F10" s="146">
        <f>F9+(F18-F4)/14</f>
        <v>17.362357134043588</v>
      </c>
      <c r="H10" s="144">
        <f t="shared" si="10"/>
        <v>7</v>
      </c>
      <c r="I10" s="146">
        <f t="shared" si="5"/>
        <v>269.32366447420372</v>
      </c>
      <c r="J10" s="146">
        <f t="shared" si="6"/>
        <v>107.72946578968147</v>
      </c>
      <c r="K10" s="146">
        <f t="shared" si="7"/>
        <v>160.79024744728571</v>
      </c>
      <c r="L10" s="146">
        <f t="shared" si="8"/>
        <v>71.819643859787618</v>
      </c>
      <c r="M10" s="146">
        <f t="shared" si="9"/>
        <v>10.417414280426152</v>
      </c>
      <c r="O10" s="144">
        <f t="shared" si="11"/>
        <v>7</v>
      </c>
      <c r="P10" s="146">
        <f t="shared" si="12"/>
        <v>120.29790346514433</v>
      </c>
      <c r="Q10" s="146">
        <f t="shared" si="13"/>
        <v>269.32366447420372</v>
      </c>
      <c r="R10" s="146">
        <f t="shared" si="14"/>
        <v>71.819643859787618</v>
      </c>
      <c r="S10" s="146">
        <f t="shared" si="15"/>
        <v>160.79024744728571</v>
      </c>
      <c r="T10" s="146">
        <f t="shared" si="16"/>
        <v>26.04353570106538</v>
      </c>
      <c r="V10" s="144">
        <f t="shared" si="17"/>
        <v>7</v>
      </c>
      <c r="W10" s="146">
        <f t="shared" si="18"/>
        <v>179.54910964946913</v>
      </c>
      <c r="X10" s="146">
        <f t="shared" si="19"/>
        <v>359.09821929893826</v>
      </c>
      <c r="Y10" s="146">
        <f t="shared" si="20"/>
        <v>71.819643859787618</v>
      </c>
      <c r="Z10" s="146">
        <f t="shared" si="21"/>
        <v>160.79024744728571</v>
      </c>
      <c r="AA10" s="146">
        <f t="shared" si="22"/>
        <v>10.417414280426152</v>
      </c>
      <c r="AC10" s="144">
        <f t="shared" si="23"/>
        <v>7</v>
      </c>
      <c r="AD10" s="146">
        <f t="shared" si="24"/>
        <v>161.59419868452221</v>
      </c>
      <c r="AE10" s="146">
        <f t="shared" si="25"/>
        <v>179.54910964946913</v>
      </c>
      <c r="AF10" s="146">
        <f t="shared" si="26"/>
        <v>107.72946578968143</v>
      </c>
      <c r="AG10" s="146">
        <f t="shared" si="27"/>
        <v>134.66183223710178</v>
      </c>
      <c r="AH10" s="146">
        <f t="shared" si="28"/>
        <v>15.62612142063923</v>
      </c>
    </row>
    <row r="11" spans="1:34" ht="14.1" customHeight="1">
      <c r="A11" s="144">
        <v>8</v>
      </c>
      <c r="B11" s="146">
        <f>B10+(B18-B4)/14</f>
        <v>186.10138775747711</v>
      </c>
      <c r="C11" s="146">
        <f>B11*职业设计!D$13/职业设计!B$13</f>
        <v>186.10138775747711</v>
      </c>
      <c r="D11" s="146">
        <f>D10+(D18-D4)/14</f>
        <v>111.66083265448621</v>
      </c>
      <c r="E11" s="146">
        <f t="shared" si="4"/>
        <v>111.66083265448621</v>
      </c>
      <c r="F11" s="146">
        <f>F10+(F18-F4)/14</f>
        <v>17.995960902811404</v>
      </c>
      <c r="H11" s="144">
        <f t="shared" si="10"/>
        <v>8</v>
      </c>
      <c r="I11" s="146">
        <f t="shared" si="5"/>
        <v>279.15208163621566</v>
      </c>
      <c r="J11" s="146">
        <f t="shared" si="6"/>
        <v>111.66083265448627</v>
      </c>
      <c r="K11" s="146">
        <f t="shared" si="7"/>
        <v>166.65795918580031</v>
      </c>
      <c r="L11" s="146">
        <f t="shared" si="8"/>
        <v>74.440555102990814</v>
      </c>
      <c r="M11" s="146">
        <f t="shared" si="9"/>
        <v>10.797576541686842</v>
      </c>
      <c r="O11" s="144">
        <f t="shared" si="11"/>
        <v>8</v>
      </c>
      <c r="P11" s="146">
        <f t="shared" si="12"/>
        <v>124.68792979750967</v>
      </c>
      <c r="Q11" s="146">
        <f t="shared" si="13"/>
        <v>279.15208163621566</v>
      </c>
      <c r="R11" s="146">
        <f t="shared" si="14"/>
        <v>74.440555102990814</v>
      </c>
      <c r="S11" s="146">
        <f t="shared" si="15"/>
        <v>166.65795918580031</v>
      </c>
      <c r="T11" s="146">
        <f t="shared" si="16"/>
        <v>26.993941354217107</v>
      </c>
      <c r="V11" s="144">
        <f t="shared" si="17"/>
        <v>8</v>
      </c>
      <c r="W11" s="146">
        <f t="shared" si="18"/>
        <v>186.10138775747711</v>
      </c>
      <c r="X11" s="146">
        <f t="shared" si="19"/>
        <v>372.20277551495423</v>
      </c>
      <c r="Y11" s="146">
        <f t="shared" si="20"/>
        <v>74.440555102990814</v>
      </c>
      <c r="Z11" s="146">
        <f t="shared" si="21"/>
        <v>166.65795918580031</v>
      </c>
      <c r="AA11" s="146">
        <f t="shared" si="22"/>
        <v>10.797576541686842</v>
      </c>
      <c r="AC11" s="144">
        <f t="shared" si="23"/>
        <v>8</v>
      </c>
      <c r="AD11" s="146">
        <f t="shared" si="24"/>
        <v>167.4912489817294</v>
      </c>
      <c r="AE11" s="146">
        <f t="shared" si="25"/>
        <v>186.10138775747711</v>
      </c>
      <c r="AF11" s="146">
        <f t="shared" si="26"/>
        <v>111.66083265448621</v>
      </c>
      <c r="AG11" s="146">
        <f t="shared" si="27"/>
        <v>139.57604081810777</v>
      </c>
      <c r="AH11" s="146">
        <f t="shared" si="28"/>
        <v>16.196364812530266</v>
      </c>
    </row>
    <row r="12" spans="1:34" ht="14.1" customHeight="1">
      <c r="A12" s="144">
        <v>9</v>
      </c>
      <c r="B12" s="146">
        <f>B11+(B18-B4)/14</f>
        <v>192.6536658654851</v>
      </c>
      <c r="C12" s="146">
        <f>B12*职业设计!D$13/职业设计!B$13</f>
        <v>192.6536658654851</v>
      </c>
      <c r="D12" s="146">
        <f>D11+(D18-D4)/14</f>
        <v>115.592199519291</v>
      </c>
      <c r="E12" s="146">
        <f t="shared" si="4"/>
        <v>115.592199519291</v>
      </c>
      <c r="F12" s="146">
        <f>F11+(F18-F4)/14</f>
        <v>18.629564671579221</v>
      </c>
      <c r="H12" s="144">
        <f t="shared" si="10"/>
        <v>9</v>
      </c>
      <c r="I12" s="146">
        <f t="shared" si="5"/>
        <v>288.98049879822764</v>
      </c>
      <c r="J12" s="146">
        <f t="shared" si="6"/>
        <v>115.59219951929106</v>
      </c>
      <c r="K12" s="146">
        <f t="shared" si="7"/>
        <v>172.52567092431491</v>
      </c>
      <c r="L12" s="146">
        <f t="shared" si="8"/>
        <v>77.061466346193995</v>
      </c>
      <c r="M12" s="146">
        <f t="shared" si="9"/>
        <v>11.177738802947532</v>
      </c>
      <c r="O12" s="144">
        <f t="shared" si="11"/>
        <v>9</v>
      </c>
      <c r="P12" s="146">
        <f t="shared" si="12"/>
        <v>129.07795612987502</v>
      </c>
      <c r="Q12" s="146">
        <f t="shared" si="13"/>
        <v>288.98049879822764</v>
      </c>
      <c r="R12" s="146">
        <f t="shared" si="14"/>
        <v>77.061466346193995</v>
      </c>
      <c r="S12" s="146">
        <f t="shared" si="15"/>
        <v>172.52567092431491</v>
      </c>
      <c r="T12" s="146">
        <f t="shared" si="16"/>
        <v>27.944347007368833</v>
      </c>
      <c r="V12" s="144">
        <f t="shared" si="17"/>
        <v>9</v>
      </c>
      <c r="W12" s="146">
        <f t="shared" si="18"/>
        <v>192.6536658654851</v>
      </c>
      <c r="X12" s="146">
        <f t="shared" si="19"/>
        <v>385.30733173097019</v>
      </c>
      <c r="Y12" s="146">
        <f t="shared" si="20"/>
        <v>77.061466346193995</v>
      </c>
      <c r="Z12" s="146">
        <f t="shared" si="21"/>
        <v>172.52567092431491</v>
      </c>
      <c r="AA12" s="146">
        <f t="shared" si="22"/>
        <v>11.177738802947532</v>
      </c>
      <c r="AC12" s="144">
        <f t="shared" si="23"/>
        <v>9</v>
      </c>
      <c r="AD12" s="146">
        <f t="shared" si="24"/>
        <v>173.38829927893659</v>
      </c>
      <c r="AE12" s="146">
        <f t="shared" si="25"/>
        <v>192.6536658654851</v>
      </c>
      <c r="AF12" s="146">
        <f t="shared" si="26"/>
        <v>115.592199519291</v>
      </c>
      <c r="AG12" s="146">
        <f t="shared" si="27"/>
        <v>144.49024939911374</v>
      </c>
      <c r="AH12" s="146">
        <f t="shared" si="28"/>
        <v>16.766608204421299</v>
      </c>
    </row>
    <row r="13" spans="1:34" ht="14.1" customHeight="1">
      <c r="A13" s="144">
        <v>10</v>
      </c>
      <c r="B13" s="146">
        <f>B12+(B18-B4)/14</f>
        <v>199.20594397349308</v>
      </c>
      <c r="C13" s="146">
        <f>B13*职业设计!D$13/职业设计!B$13</f>
        <v>199.20594397349308</v>
      </c>
      <c r="D13" s="146">
        <f>D12+(D18-D4)/14</f>
        <v>119.52356638409579</v>
      </c>
      <c r="E13" s="146">
        <f t="shared" si="4"/>
        <v>119.52356638409579</v>
      </c>
      <c r="F13" s="146">
        <f>F12+(F18-F4)/14</f>
        <v>19.263168440347037</v>
      </c>
      <c r="H13" s="144">
        <f t="shared" si="10"/>
        <v>10</v>
      </c>
      <c r="I13" s="146">
        <f t="shared" si="5"/>
        <v>298.80891596023963</v>
      </c>
      <c r="J13" s="146">
        <f t="shared" si="6"/>
        <v>119.52356638409584</v>
      </c>
      <c r="K13" s="146">
        <f t="shared" si="7"/>
        <v>178.39338266282951</v>
      </c>
      <c r="L13" s="146">
        <f t="shared" si="8"/>
        <v>79.682377589397191</v>
      </c>
      <c r="M13" s="146">
        <f t="shared" si="9"/>
        <v>11.557901064208222</v>
      </c>
      <c r="O13" s="144">
        <f t="shared" si="11"/>
        <v>10</v>
      </c>
      <c r="P13" s="146">
        <f t="shared" si="12"/>
        <v>133.46798246224037</v>
      </c>
      <c r="Q13" s="146">
        <f t="shared" si="13"/>
        <v>298.80891596023963</v>
      </c>
      <c r="R13" s="146">
        <f t="shared" si="14"/>
        <v>79.682377589397191</v>
      </c>
      <c r="S13" s="146">
        <f t="shared" si="15"/>
        <v>178.39338266282951</v>
      </c>
      <c r="T13" s="146">
        <f t="shared" si="16"/>
        <v>28.894752660520556</v>
      </c>
      <c r="V13" s="144">
        <f t="shared" si="17"/>
        <v>10</v>
      </c>
      <c r="W13" s="146">
        <f t="shared" si="18"/>
        <v>199.20594397349308</v>
      </c>
      <c r="X13" s="146">
        <f t="shared" si="19"/>
        <v>398.41188794698616</v>
      </c>
      <c r="Y13" s="146">
        <f t="shared" si="20"/>
        <v>79.682377589397191</v>
      </c>
      <c r="Z13" s="146">
        <f t="shared" si="21"/>
        <v>178.39338266282951</v>
      </c>
      <c r="AA13" s="146">
        <f t="shared" si="22"/>
        <v>11.557901064208222</v>
      </c>
      <c r="AC13" s="144">
        <f t="shared" si="23"/>
        <v>10</v>
      </c>
      <c r="AD13" s="146">
        <f t="shared" si="24"/>
        <v>179.28534957614377</v>
      </c>
      <c r="AE13" s="146">
        <f t="shared" si="25"/>
        <v>199.20594397349308</v>
      </c>
      <c r="AF13" s="146">
        <f t="shared" si="26"/>
        <v>119.52356638409579</v>
      </c>
      <c r="AG13" s="146">
        <f t="shared" si="27"/>
        <v>149.40445798011973</v>
      </c>
      <c r="AH13" s="146">
        <f t="shared" si="28"/>
        <v>17.336851596312336</v>
      </c>
    </row>
    <row r="14" spans="1:34" ht="14.1" customHeight="1">
      <c r="A14" s="144">
        <v>11</v>
      </c>
      <c r="B14" s="146">
        <f>B13+(B18-B4)/14</f>
        <v>205.75822208150106</v>
      </c>
      <c r="C14" s="146">
        <f>B14*职业设计!D$13/职业设计!B$13</f>
        <v>205.75822208150106</v>
      </c>
      <c r="D14" s="146">
        <f>D13+(D18-D4)/14</f>
        <v>123.45493324890057</v>
      </c>
      <c r="E14" s="146">
        <f t="shared" si="4"/>
        <v>123.45493324890057</v>
      </c>
      <c r="F14" s="146">
        <f>F13+(F18-F4)/14</f>
        <v>19.896772209114854</v>
      </c>
      <c r="H14" s="144">
        <f t="shared" si="10"/>
        <v>11</v>
      </c>
      <c r="I14" s="146">
        <f t="shared" si="5"/>
        <v>308.63733312225156</v>
      </c>
      <c r="J14" s="146">
        <f t="shared" si="6"/>
        <v>123.45493324890063</v>
      </c>
      <c r="K14" s="146">
        <f t="shared" si="7"/>
        <v>184.26109440134414</v>
      </c>
      <c r="L14" s="146">
        <f t="shared" si="8"/>
        <v>82.303288832600387</v>
      </c>
      <c r="M14" s="146">
        <f t="shared" si="9"/>
        <v>11.938063325468912</v>
      </c>
      <c r="O14" s="144">
        <f t="shared" si="11"/>
        <v>11</v>
      </c>
      <c r="P14" s="146">
        <f t="shared" si="12"/>
        <v>137.85800879460572</v>
      </c>
      <c r="Q14" s="146">
        <f t="shared" si="13"/>
        <v>308.63733312225156</v>
      </c>
      <c r="R14" s="146">
        <f t="shared" si="14"/>
        <v>82.303288832600387</v>
      </c>
      <c r="S14" s="146">
        <f t="shared" si="15"/>
        <v>184.26109440134414</v>
      </c>
      <c r="T14" s="146">
        <f t="shared" si="16"/>
        <v>29.845158313672279</v>
      </c>
      <c r="V14" s="144">
        <f t="shared" si="17"/>
        <v>11</v>
      </c>
      <c r="W14" s="146">
        <f t="shared" si="18"/>
        <v>205.75822208150106</v>
      </c>
      <c r="X14" s="146">
        <f t="shared" si="19"/>
        <v>411.51644416300212</v>
      </c>
      <c r="Y14" s="146">
        <f t="shared" si="20"/>
        <v>82.303288832600387</v>
      </c>
      <c r="Z14" s="146">
        <f t="shared" si="21"/>
        <v>184.26109440134414</v>
      </c>
      <c r="AA14" s="146">
        <f t="shared" si="22"/>
        <v>11.938063325468912</v>
      </c>
      <c r="AC14" s="144">
        <f t="shared" si="23"/>
        <v>11</v>
      </c>
      <c r="AD14" s="146">
        <f t="shared" si="24"/>
        <v>185.18239987335096</v>
      </c>
      <c r="AE14" s="146">
        <f t="shared" si="25"/>
        <v>205.75822208150106</v>
      </c>
      <c r="AF14" s="146">
        <f t="shared" si="26"/>
        <v>123.45493324890057</v>
      </c>
      <c r="AG14" s="146">
        <f t="shared" si="27"/>
        <v>154.3186665611257</v>
      </c>
      <c r="AH14" s="146">
        <f t="shared" si="28"/>
        <v>17.907094988203369</v>
      </c>
    </row>
    <row r="15" spans="1:34" ht="14.1" customHeight="1">
      <c r="A15" s="144">
        <v>12</v>
      </c>
      <c r="B15" s="146">
        <f>B14+(B18-B4)/14</f>
        <v>212.31050018950904</v>
      </c>
      <c r="C15" s="146">
        <f>B15*职业设计!D$13/职业设计!B$13</f>
        <v>212.31050018950904</v>
      </c>
      <c r="D15" s="146">
        <f>D14+(D18-D4)/14</f>
        <v>127.38630011370536</v>
      </c>
      <c r="E15" s="146">
        <f t="shared" si="4"/>
        <v>127.38630011370536</v>
      </c>
      <c r="F15" s="146">
        <f>F14+(F18-F4)/14</f>
        <v>20.53037597788267</v>
      </c>
      <c r="H15" s="144">
        <f t="shared" si="10"/>
        <v>12</v>
      </c>
      <c r="I15" s="146">
        <f t="shared" si="5"/>
        <v>318.46575028426355</v>
      </c>
      <c r="J15" s="146">
        <f t="shared" si="6"/>
        <v>127.38630011370542</v>
      </c>
      <c r="K15" s="146">
        <f t="shared" si="7"/>
        <v>190.12880613985874</v>
      </c>
      <c r="L15" s="146">
        <f t="shared" si="8"/>
        <v>84.924200075803569</v>
      </c>
      <c r="M15" s="146">
        <f t="shared" si="9"/>
        <v>12.318225586729602</v>
      </c>
      <c r="O15" s="144">
        <f t="shared" si="11"/>
        <v>12</v>
      </c>
      <c r="P15" s="146">
        <f t="shared" si="12"/>
        <v>142.24803512697108</v>
      </c>
      <c r="Q15" s="146">
        <f t="shared" si="13"/>
        <v>318.46575028426355</v>
      </c>
      <c r="R15" s="146">
        <f t="shared" si="14"/>
        <v>84.924200075803569</v>
      </c>
      <c r="S15" s="146">
        <f t="shared" si="15"/>
        <v>190.12880613985874</v>
      </c>
      <c r="T15" s="146">
        <f t="shared" si="16"/>
        <v>30.795563966824005</v>
      </c>
      <c r="V15" s="144">
        <f t="shared" si="17"/>
        <v>12</v>
      </c>
      <c r="W15" s="146">
        <f t="shared" si="18"/>
        <v>212.31050018950904</v>
      </c>
      <c r="X15" s="146">
        <f t="shared" si="19"/>
        <v>424.62100037901808</v>
      </c>
      <c r="Y15" s="146">
        <f t="shared" si="20"/>
        <v>84.924200075803569</v>
      </c>
      <c r="Z15" s="146">
        <f t="shared" si="21"/>
        <v>190.12880613985874</v>
      </c>
      <c r="AA15" s="146">
        <f t="shared" si="22"/>
        <v>12.318225586729602</v>
      </c>
      <c r="AC15" s="144">
        <f t="shared" si="23"/>
        <v>12</v>
      </c>
      <c r="AD15" s="146">
        <f t="shared" si="24"/>
        <v>191.07945017055815</v>
      </c>
      <c r="AE15" s="146">
        <f t="shared" si="25"/>
        <v>212.31050018950904</v>
      </c>
      <c r="AF15" s="146">
        <f t="shared" si="26"/>
        <v>127.38630011370536</v>
      </c>
      <c r="AG15" s="146">
        <f t="shared" si="27"/>
        <v>159.23287514213169</v>
      </c>
      <c r="AH15" s="146">
        <f t="shared" si="28"/>
        <v>18.477338380094405</v>
      </c>
    </row>
    <row r="16" spans="1:34" ht="14.1" customHeight="1">
      <c r="A16" s="144">
        <v>13</v>
      </c>
      <c r="B16" s="146">
        <f>B15+(B18-B4)/14</f>
        <v>218.86277829751702</v>
      </c>
      <c r="C16" s="146">
        <f>B16*职业设计!D$13/职业设计!B$13</f>
        <v>218.86277829751702</v>
      </c>
      <c r="D16" s="146">
        <f>D15+(D18-D4)/14</f>
        <v>131.31766697851015</v>
      </c>
      <c r="E16" s="146">
        <f t="shared" si="4"/>
        <v>131.31766697851015</v>
      </c>
      <c r="F16" s="146">
        <f>F15+(F18-F4)/14</f>
        <v>21.163979746650487</v>
      </c>
      <c r="H16" s="144">
        <f t="shared" si="10"/>
        <v>13</v>
      </c>
      <c r="I16" s="146">
        <f t="shared" si="5"/>
        <v>328.29416744627554</v>
      </c>
      <c r="J16" s="146">
        <f t="shared" si="6"/>
        <v>131.3176669785102</v>
      </c>
      <c r="K16" s="146">
        <f t="shared" si="7"/>
        <v>195.99651787837334</v>
      </c>
      <c r="L16" s="146">
        <f t="shared" si="8"/>
        <v>87.545111319006764</v>
      </c>
      <c r="M16" s="146">
        <f t="shared" si="9"/>
        <v>12.698387847990292</v>
      </c>
      <c r="O16" s="144">
        <f t="shared" si="11"/>
        <v>13</v>
      </c>
      <c r="P16" s="146">
        <f t="shared" si="12"/>
        <v>146.63806145933643</v>
      </c>
      <c r="Q16" s="146">
        <f t="shared" si="13"/>
        <v>328.29416744627554</v>
      </c>
      <c r="R16" s="146">
        <f t="shared" si="14"/>
        <v>87.545111319006764</v>
      </c>
      <c r="S16" s="146">
        <f t="shared" si="15"/>
        <v>195.99651787837334</v>
      </c>
      <c r="T16" s="146">
        <f t="shared" si="16"/>
        <v>31.745969619975732</v>
      </c>
      <c r="V16" s="144">
        <f t="shared" si="17"/>
        <v>13</v>
      </c>
      <c r="W16" s="146">
        <f t="shared" si="18"/>
        <v>218.86277829751702</v>
      </c>
      <c r="X16" s="146">
        <f t="shared" si="19"/>
        <v>437.72555659503405</v>
      </c>
      <c r="Y16" s="146">
        <f t="shared" si="20"/>
        <v>87.545111319006764</v>
      </c>
      <c r="Z16" s="146">
        <f t="shared" si="21"/>
        <v>195.99651787837334</v>
      </c>
      <c r="AA16" s="146">
        <f t="shared" si="22"/>
        <v>12.698387847990292</v>
      </c>
      <c r="AC16" s="144">
        <f t="shared" si="23"/>
        <v>13</v>
      </c>
      <c r="AD16" s="146">
        <f t="shared" si="24"/>
        <v>196.97650046776533</v>
      </c>
      <c r="AE16" s="146">
        <f t="shared" si="25"/>
        <v>218.86277829751702</v>
      </c>
      <c r="AF16" s="146">
        <f t="shared" si="26"/>
        <v>131.31766697851015</v>
      </c>
      <c r="AG16" s="146">
        <f t="shared" si="27"/>
        <v>164.14708372313768</v>
      </c>
      <c r="AH16" s="146">
        <f t="shared" si="28"/>
        <v>19.047581771985438</v>
      </c>
    </row>
    <row r="17" spans="1:34" ht="14.1" customHeight="1">
      <c r="A17" s="144">
        <v>14</v>
      </c>
      <c r="B17" s="146">
        <f>B16+(B18-B4)/14</f>
        <v>225.41505640552501</v>
      </c>
      <c r="C17" s="146">
        <f>B17*职业设计!D$13/职业设计!B$13</f>
        <v>225.41505640552501</v>
      </c>
      <c r="D17" s="146">
        <f>D16+(D18-D4)/14</f>
        <v>135.24903384331492</v>
      </c>
      <c r="E17" s="146">
        <f t="shared" si="4"/>
        <v>135.24903384331492</v>
      </c>
      <c r="F17" s="146">
        <f>F16+(F18-F4)/14</f>
        <v>21.797583515418303</v>
      </c>
      <c r="H17" s="144">
        <f t="shared" si="10"/>
        <v>14</v>
      </c>
      <c r="I17" s="146">
        <f t="shared" si="5"/>
        <v>338.12258460828753</v>
      </c>
      <c r="J17" s="146">
        <f t="shared" si="6"/>
        <v>135.249033843315</v>
      </c>
      <c r="K17" s="146">
        <f t="shared" si="7"/>
        <v>201.86422961688794</v>
      </c>
      <c r="L17" s="146">
        <f t="shared" si="8"/>
        <v>90.166022562209946</v>
      </c>
      <c r="M17" s="146">
        <f t="shared" si="9"/>
        <v>13.078550109250981</v>
      </c>
      <c r="O17" s="144">
        <f t="shared" si="11"/>
        <v>14</v>
      </c>
      <c r="P17" s="146">
        <f t="shared" si="12"/>
        <v>151.02808779170175</v>
      </c>
      <c r="Q17" s="146">
        <f t="shared" si="13"/>
        <v>338.12258460828753</v>
      </c>
      <c r="R17" s="146">
        <f t="shared" si="14"/>
        <v>90.166022562209946</v>
      </c>
      <c r="S17" s="146">
        <f t="shared" si="15"/>
        <v>201.86422961688794</v>
      </c>
      <c r="T17" s="146">
        <f t="shared" si="16"/>
        <v>32.696375273127458</v>
      </c>
      <c r="V17" s="144">
        <f t="shared" si="17"/>
        <v>14</v>
      </c>
      <c r="W17" s="146">
        <f t="shared" si="18"/>
        <v>225.41505640552501</v>
      </c>
      <c r="X17" s="146">
        <f t="shared" si="19"/>
        <v>450.83011281105001</v>
      </c>
      <c r="Y17" s="146">
        <f t="shared" si="20"/>
        <v>90.166022562209946</v>
      </c>
      <c r="Z17" s="146">
        <f t="shared" si="21"/>
        <v>201.86422961688794</v>
      </c>
      <c r="AA17" s="146">
        <f t="shared" si="22"/>
        <v>13.078550109250981</v>
      </c>
      <c r="AC17" s="144">
        <f t="shared" si="23"/>
        <v>14</v>
      </c>
      <c r="AD17" s="146">
        <f t="shared" si="24"/>
        <v>202.87355076497252</v>
      </c>
      <c r="AE17" s="146">
        <f t="shared" si="25"/>
        <v>225.41505640552501</v>
      </c>
      <c r="AF17" s="146">
        <f t="shared" si="26"/>
        <v>135.24903384331492</v>
      </c>
      <c r="AG17" s="146">
        <f t="shared" si="27"/>
        <v>169.06129230414365</v>
      </c>
      <c r="AH17" s="146">
        <f t="shared" si="28"/>
        <v>19.617825163876475</v>
      </c>
    </row>
    <row r="18" spans="1:34" ht="14.1" customHeight="1">
      <c r="A18" s="143">
        <v>15</v>
      </c>
      <c r="B18" s="145">
        <f>职业设计!O69</f>
        <v>231.96733451353282</v>
      </c>
      <c r="C18" s="145">
        <f>B18*职业设计!D$13/职业设计!B$13</f>
        <v>231.96733451353282</v>
      </c>
      <c r="D18" s="145">
        <f>职业设计!O85</f>
        <v>139.18040070811963</v>
      </c>
      <c r="E18" s="145">
        <f t="shared" si="4"/>
        <v>139.18040070811963</v>
      </c>
      <c r="F18" s="145">
        <f>职业设计!M101</f>
        <v>22.431187284186137</v>
      </c>
      <c r="H18" s="143">
        <f t="shared" si="10"/>
        <v>15</v>
      </c>
      <c r="I18" s="145">
        <f t="shared" si="5"/>
        <v>347.95100177029923</v>
      </c>
      <c r="J18" s="145">
        <f t="shared" si="6"/>
        <v>139.18040070811969</v>
      </c>
      <c r="K18" s="145">
        <f t="shared" si="7"/>
        <v>207.73194135540243</v>
      </c>
      <c r="L18" s="145">
        <f t="shared" si="8"/>
        <v>92.786933805413085</v>
      </c>
      <c r="M18" s="145">
        <f t="shared" si="9"/>
        <v>13.458712370511682</v>
      </c>
      <c r="O18" s="143">
        <f t="shared" si="11"/>
        <v>15</v>
      </c>
      <c r="P18" s="145">
        <f t="shared" si="12"/>
        <v>155.41811412406699</v>
      </c>
      <c r="Q18" s="145">
        <f t="shared" si="13"/>
        <v>347.95100177029923</v>
      </c>
      <c r="R18" s="145">
        <f t="shared" si="14"/>
        <v>92.786933805413085</v>
      </c>
      <c r="S18" s="145">
        <f t="shared" si="15"/>
        <v>207.73194135540243</v>
      </c>
      <c r="T18" s="145">
        <f t="shared" si="16"/>
        <v>33.646780926279206</v>
      </c>
      <c r="V18" s="143">
        <f t="shared" si="17"/>
        <v>15</v>
      </c>
      <c r="W18" s="145">
        <f t="shared" si="18"/>
        <v>231.96733451353282</v>
      </c>
      <c r="X18" s="145">
        <f t="shared" si="19"/>
        <v>463.93466902706564</v>
      </c>
      <c r="Y18" s="145">
        <f t="shared" si="20"/>
        <v>92.786933805413085</v>
      </c>
      <c r="Z18" s="145">
        <f t="shared" si="21"/>
        <v>207.73194135540243</v>
      </c>
      <c r="AA18" s="145">
        <f t="shared" si="22"/>
        <v>13.458712370511682</v>
      </c>
      <c r="AC18" s="143">
        <f t="shared" si="23"/>
        <v>15</v>
      </c>
      <c r="AD18" s="145">
        <f t="shared" si="24"/>
        <v>208.77060106217954</v>
      </c>
      <c r="AE18" s="145">
        <f t="shared" si="25"/>
        <v>231.96733451353282</v>
      </c>
      <c r="AF18" s="145">
        <f t="shared" si="26"/>
        <v>139.18040070811963</v>
      </c>
      <c r="AG18" s="145">
        <f t="shared" si="27"/>
        <v>173.97550088514953</v>
      </c>
      <c r="AH18" s="145">
        <f t="shared" si="28"/>
        <v>20.188068555767526</v>
      </c>
    </row>
    <row r="19" spans="1:34" ht="14.1" customHeight="1">
      <c r="A19" s="144">
        <v>16</v>
      </c>
      <c r="B19" s="146">
        <f>B18+(B33-B18)/15</f>
        <v>242.0830858889492</v>
      </c>
      <c r="C19" s="146">
        <f>B19*职业设计!D$13/职业设计!B$13</f>
        <v>242.0830858889492</v>
      </c>
      <c r="D19" s="146">
        <f>D18+(D33-D18)/15</f>
        <v>145.24985153336948</v>
      </c>
      <c r="E19" s="146">
        <f t="shared" si="4"/>
        <v>145.24985153336948</v>
      </c>
      <c r="F19" s="146">
        <f>F18+(F33-F18)/15</f>
        <v>23.409378088930634</v>
      </c>
      <c r="H19" s="144">
        <f t="shared" si="10"/>
        <v>16</v>
      </c>
      <c r="I19" s="146">
        <f t="shared" si="5"/>
        <v>363.1246288334238</v>
      </c>
      <c r="J19" s="146">
        <f t="shared" si="6"/>
        <v>145.24985153336951</v>
      </c>
      <c r="K19" s="146">
        <f t="shared" si="7"/>
        <v>216.79082318413353</v>
      </c>
      <c r="L19" s="146">
        <f t="shared" si="8"/>
        <v>96.833234355579648</v>
      </c>
      <c r="M19" s="146">
        <f t="shared" si="9"/>
        <v>14.04562685335838</v>
      </c>
      <c r="O19" s="144">
        <f t="shared" si="11"/>
        <v>16</v>
      </c>
      <c r="P19" s="146">
        <f t="shared" si="12"/>
        <v>162.19566754559597</v>
      </c>
      <c r="Q19" s="146">
        <f t="shared" si="13"/>
        <v>363.1246288334238</v>
      </c>
      <c r="R19" s="146">
        <f t="shared" si="14"/>
        <v>96.833234355579648</v>
      </c>
      <c r="S19" s="146">
        <f t="shared" si="15"/>
        <v>216.79082318413353</v>
      </c>
      <c r="T19" s="146">
        <f t="shared" si="16"/>
        <v>35.114067133395949</v>
      </c>
      <c r="V19" s="144">
        <f t="shared" si="17"/>
        <v>16</v>
      </c>
      <c r="W19" s="146">
        <f t="shared" si="18"/>
        <v>242.0830858889492</v>
      </c>
      <c r="X19" s="146">
        <f t="shared" si="19"/>
        <v>484.1661717778984</v>
      </c>
      <c r="Y19" s="146">
        <f t="shared" si="20"/>
        <v>96.833234355579648</v>
      </c>
      <c r="Z19" s="146">
        <f t="shared" si="21"/>
        <v>216.79082318413353</v>
      </c>
      <c r="AA19" s="146">
        <f t="shared" si="22"/>
        <v>14.04562685335838</v>
      </c>
      <c r="AC19" s="144">
        <f t="shared" si="23"/>
        <v>16</v>
      </c>
      <c r="AD19" s="146">
        <f t="shared" si="24"/>
        <v>217.87477730005429</v>
      </c>
      <c r="AE19" s="146">
        <f t="shared" si="25"/>
        <v>242.0830858889492</v>
      </c>
      <c r="AF19" s="146">
        <f t="shared" si="26"/>
        <v>145.24985153336948</v>
      </c>
      <c r="AG19" s="146">
        <f t="shared" si="27"/>
        <v>181.56231441671184</v>
      </c>
      <c r="AH19" s="146">
        <f t="shared" si="28"/>
        <v>21.068440280037571</v>
      </c>
    </row>
    <row r="20" spans="1:34" ht="14.1" customHeight="1">
      <c r="A20" s="144">
        <v>17</v>
      </c>
      <c r="B20" s="146">
        <f>B19+(B33-B18)/15</f>
        <v>252.19883726436558</v>
      </c>
      <c r="C20" s="146">
        <f>B20*职业设计!D$13/职业设计!B$13</f>
        <v>252.19883726436558</v>
      </c>
      <c r="D20" s="146">
        <f>D19+(D33-D18)/15</f>
        <v>151.31930235861932</v>
      </c>
      <c r="E20" s="146">
        <f t="shared" ref="E20:E31" si="29">D20</f>
        <v>151.31930235861932</v>
      </c>
      <c r="F20" s="146">
        <f>F19+(F33-F18)/15</f>
        <v>24.38756889367513</v>
      </c>
      <c r="H20" s="144">
        <f t="shared" si="10"/>
        <v>17</v>
      </c>
      <c r="I20" s="146">
        <f t="shared" si="5"/>
        <v>378.29825589654837</v>
      </c>
      <c r="J20" s="146">
        <f t="shared" si="6"/>
        <v>151.31930235861935</v>
      </c>
      <c r="K20" s="146">
        <f t="shared" si="7"/>
        <v>225.84970501286466</v>
      </c>
      <c r="L20" s="146">
        <f t="shared" si="8"/>
        <v>100.87953490574621</v>
      </c>
      <c r="M20" s="146">
        <f t="shared" si="9"/>
        <v>14.632541336205078</v>
      </c>
      <c r="O20" s="144">
        <f t="shared" si="11"/>
        <v>17</v>
      </c>
      <c r="P20" s="146">
        <f t="shared" si="12"/>
        <v>168.97322096712494</v>
      </c>
      <c r="Q20" s="146">
        <f t="shared" si="13"/>
        <v>378.29825589654837</v>
      </c>
      <c r="R20" s="146">
        <f t="shared" si="14"/>
        <v>100.87953490574621</v>
      </c>
      <c r="S20" s="146">
        <f t="shared" si="15"/>
        <v>225.84970501286466</v>
      </c>
      <c r="T20" s="146">
        <f t="shared" si="16"/>
        <v>36.581353340512692</v>
      </c>
      <c r="V20" s="144">
        <f t="shared" si="17"/>
        <v>17</v>
      </c>
      <c r="W20" s="146">
        <f t="shared" si="18"/>
        <v>252.19883726436558</v>
      </c>
      <c r="X20" s="146">
        <f t="shared" si="19"/>
        <v>504.39767452873116</v>
      </c>
      <c r="Y20" s="146">
        <f t="shared" si="20"/>
        <v>100.87953490574621</v>
      </c>
      <c r="Z20" s="146">
        <f t="shared" si="21"/>
        <v>225.84970501286466</v>
      </c>
      <c r="AA20" s="146">
        <f t="shared" si="22"/>
        <v>14.632541336205078</v>
      </c>
      <c r="AC20" s="144">
        <f t="shared" si="23"/>
        <v>17</v>
      </c>
      <c r="AD20" s="146">
        <f t="shared" si="24"/>
        <v>226.97895353792902</v>
      </c>
      <c r="AE20" s="146">
        <f t="shared" si="25"/>
        <v>252.19883726436558</v>
      </c>
      <c r="AF20" s="146">
        <f t="shared" si="26"/>
        <v>151.31930235861932</v>
      </c>
      <c r="AG20" s="146">
        <f t="shared" si="27"/>
        <v>189.14912794827416</v>
      </c>
      <c r="AH20" s="146">
        <f t="shared" si="28"/>
        <v>21.948812004307619</v>
      </c>
    </row>
    <row r="21" spans="1:34" ht="14.1" customHeight="1">
      <c r="A21" s="144">
        <v>18</v>
      </c>
      <c r="B21" s="146">
        <f>B20+(B33-B18)/15</f>
        <v>262.31458863978196</v>
      </c>
      <c r="C21" s="146">
        <f>B21*职业设计!D$13/职业设计!B$13</f>
        <v>262.31458863978196</v>
      </c>
      <c r="D21" s="146">
        <f>D20+(D33-D18)/15</f>
        <v>157.38875318386917</v>
      </c>
      <c r="E21" s="146">
        <f t="shared" si="29"/>
        <v>157.38875318386917</v>
      </c>
      <c r="F21" s="146">
        <f>F20+(F33-F18)/15</f>
        <v>25.365759698419627</v>
      </c>
      <c r="H21" s="144">
        <f t="shared" si="10"/>
        <v>18</v>
      </c>
      <c r="I21" s="146">
        <f t="shared" si="5"/>
        <v>393.47188295967294</v>
      </c>
      <c r="J21" s="146">
        <f t="shared" si="6"/>
        <v>157.38875318386917</v>
      </c>
      <c r="K21" s="146">
        <f t="shared" si="7"/>
        <v>234.90858684159576</v>
      </c>
      <c r="L21" s="146">
        <f t="shared" si="8"/>
        <v>104.92583545591278</v>
      </c>
      <c r="M21" s="146">
        <f t="shared" si="9"/>
        <v>15.219455819051776</v>
      </c>
      <c r="O21" s="144">
        <f t="shared" si="11"/>
        <v>18</v>
      </c>
      <c r="P21" s="146">
        <f t="shared" si="12"/>
        <v>175.75077438865392</v>
      </c>
      <c r="Q21" s="146">
        <f t="shared" si="13"/>
        <v>393.47188295967294</v>
      </c>
      <c r="R21" s="146">
        <f t="shared" si="14"/>
        <v>104.92583545591278</v>
      </c>
      <c r="S21" s="146">
        <f t="shared" si="15"/>
        <v>234.90858684159576</v>
      </c>
      <c r="T21" s="146">
        <f t="shared" si="16"/>
        <v>38.048639547629442</v>
      </c>
      <c r="V21" s="144">
        <f t="shared" si="17"/>
        <v>18</v>
      </c>
      <c r="W21" s="146">
        <f t="shared" si="18"/>
        <v>262.31458863978196</v>
      </c>
      <c r="X21" s="146">
        <f t="shared" si="19"/>
        <v>524.62917727956392</v>
      </c>
      <c r="Y21" s="146">
        <f t="shared" si="20"/>
        <v>104.92583545591278</v>
      </c>
      <c r="Z21" s="146">
        <f t="shared" si="21"/>
        <v>234.90858684159576</v>
      </c>
      <c r="AA21" s="146">
        <f t="shared" si="22"/>
        <v>15.219455819051776</v>
      </c>
      <c r="AC21" s="144">
        <f t="shared" si="23"/>
        <v>18</v>
      </c>
      <c r="AD21" s="146">
        <f t="shared" si="24"/>
        <v>236.08312977580377</v>
      </c>
      <c r="AE21" s="146">
        <f t="shared" si="25"/>
        <v>262.31458863978196</v>
      </c>
      <c r="AF21" s="146">
        <f t="shared" si="26"/>
        <v>157.38875318386917</v>
      </c>
      <c r="AG21" s="146">
        <f t="shared" si="27"/>
        <v>196.73594147983644</v>
      </c>
      <c r="AH21" s="146">
        <f t="shared" si="28"/>
        <v>22.829183728577664</v>
      </c>
    </row>
    <row r="22" spans="1:34" ht="14.1" customHeight="1">
      <c r="A22" s="144">
        <v>19</v>
      </c>
      <c r="B22" s="146">
        <f>B21+(B33-B18)/15</f>
        <v>272.43034001519834</v>
      </c>
      <c r="C22" s="146">
        <f>B22*职业设计!D$13/职业设计!B$13</f>
        <v>272.43034001519834</v>
      </c>
      <c r="D22" s="146">
        <f>D21+(D33-D18)/15</f>
        <v>163.45820400911902</v>
      </c>
      <c r="E22" s="146">
        <f t="shared" si="29"/>
        <v>163.45820400911902</v>
      </c>
      <c r="F22" s="146">
        <f>F21+(F33-F18)/15</f>
        <v>26.343950503164123</v>
      </c>
      <c r="H22" s="144">
        <f t="shared" si="10"/>
        <v>19</v>
      </c>
      <c r="I22" s="146">
        <f t="shared" si="5"/>
        <v>408.64551002279751</v>
      </c>
      <c r="J22" s="146">
        <f t="shared" si="6"/>
        <v>163.45820400911899</v>
      </c>
      <c r="K22" s="146">
        <f t="shared" si="7"/>
        <v>243.96746867032687</v>
      </c>
      <c r="L22" s="146">
        <f t="shared" si="8"/>
        <v>108.97213600607934</v>
      </c>
      <c r="M22" s="146">
        <f t="shared" si="9"/>
        <v>15.806370301898474</v>
      </c>
      <c r="O22" s="144">
        <f t="shared" si="11"/>
        <v>19</v>
      </c>
      <c r="P22" s="146">
        <f t="shared" si="12"/>
        <v>182.5283278101829</v>
      </c>
      <c r="Q22" s="146">
        <f t="shared" si="13"/>
        <v>408.64551002279751</v>
      </c>
      <c r="R22" s="146">
        <f t="shared" si="14"/>
        <v>108.97213600607934</v>
      </c>
      <c r="S22" s="146">
        <f t="shared" si="15"/>
        <v>243.96746867032687</v>
      </c>
      <c r="T22" s="146">
        <f t="shared" si="16"/>
        <v>39.515925754746185</v>
      </c>
      <c r="V22" s="144">
        <f t="shared" si="17"/>
        <v>19</v>
      </c>
      <c r="W22" s="146">
        <f t="shared" si="18"/>
        <v>272.43034001519834</v>
      </c>
      <c r="X22" s="146">
        <f t="shared" si="19"/>
        <v>544.86068003039668</v>
      </c>
      <c r="Y22" s="146">
        <f t="shared" si="20"/>
        <v>108.97213600607934</v>
      </c>
      <c r="Z22" s="146">
        <f t="shared" si="21"/>
        <v>243.96746867032687</v>
      </c>
      <c r="AA22" s="146">
        <f t="shared" si="22"/>
        <v>15.806370301898474</v>
      </c>
      <c r="AC22" s="144">
        <f t="shared" si="23"/>
        <v>19</v>
      </c>
      <c r="AD22" s="146">
        <f t="shared" si="24"/>
        <v>245.18730601367852</v>
      </c>
      <c r="AE22" s="146">
        <f t="shared" si="25"/>
        <v>272.43034001519834</v>
      </c>
      <c r="AF22" s="146">
        <f t="shared" si="26"/>
        <v>163.45820400911902</v>
      </c>
      <c r="AG22" s="146">
        <f t="shared" si="27"/>
        <v>204.32275501139875</v>
      </c>
      <c r="AH22" s="146">
        <f t="shared" si="28"/>
        <v>23.709555452847713</v>
      </c>
    </row>
    <row r="23" spans="1:34" ht="14.1" customHeight="1">
      <c r="A23" s="144">
        <v>20</v>
      </c>
      <c r="B23" s="146">
        <f>B22+(B33-B18)/15</f>
        <v>282.54609139061472</v>
      </c>
      <c r="C23" s="146">
        <f>B23*职业设计!D$13/职业设计!B$13</f>
        <v>282.54609139061472</v>
      </c>
      <c r="D23" s="146">
        <f>D22+(D33-D18)/15</f>
        <v>169.52765483436886</v>
      </c>
      <c r="E23" s="146">
        <f t="shared" si="29"/>
        <v>169.52765483436886</v>
      </c>
      <c r="F23" s="146">
        <f>F22+(F33-F18)/15</f>
        <v>27.32214130790862</v>
      </c>
      <c r="H23" s="144">
        <f t="shared" si="10"/>
        <v>20</v>
      </c>
      <c r="I23" s="146">
        <f t="shared" si="5"/>
        <v>423.81913708592208</v>
      </c>
      <c r="J23" s="146">
        <f t="shared" si="6"/>
        <v>169.52765483436883</v>
      </c>
      <c r="K23" s="146">
        <f t="shared" si="7"/>
        <v>253.026350499058</v>
      </c>
      <c r="L23" s="146">
        <f t="shared" si="8"/>
        <v>113.0184365562459</v>
      </c>
      <c r="M23" s="146">
        <f t="shared" si="9"/>
        <v>16.39328478474517</v>
      </c>
      <c r="O23" s="144">
        <f t="shared" si="11"/>
        <v>20</v>
      </c>
      <c r="P23" s="146">
        <f t="shared" si="12"/>
        <v>189.30588123171188</v>
      </c>
      <c r="Q23" s="146">
        <f t="shared" si="13"/>
        <v>423.81913708592208</v>
      </c>
      <c r="R23" s="146">
        <f t="shared" si="14"/>
        <v>113.0184365562459</v>
      </c>
      <c r="S23" s="146">
        <f t="shared" si="15"/>
        <v>253.026350499058</v>
      </c>
      <c r="T23" s="146">
        <f t="shared" si="16"/>
        <v>40.983211961862928</v>
      </c>
      <c r="V23" s="144">
        <f t="shared" si="17"/>
        <v>20</v>
      </c>
      <c r="W23" s="146">
        <f t="shared" si="18"/>
        <v>282.54609139061472</v>
      </c>
      <c r="X23" s="146">
        <f t="shared" si="19"/>
        <v>565.09218278122944</v>
      </c>
      <c r="Y23" s="146">
        <f t="shared" si="20"/>
        <v>113.0184365562459</v>
      </c>
      <c r="Z23" s="146">
        <f t="shared" si="21"/>
        <v>253.026350499058</v>
      </c>
      <c r="AA23" s="146">
        <f t="shared" si="22"/>
        <v>16.39328478474517</v>
      </c>
      <c r="AC23" s="144">
        <f t="shared" si="23"/>
        <v>20</v>
      </c>
      <c r="AD23" s="146">
        <f t="shared" si="24"/>
        <v>254.29148225155325</v>
      </c>
      <c r="AE23" s="146">
        <f t="shared" si="25"/>
        <v>282.54609139061472</v>
      </c>
      <c r="AF23" s="146">
        <f t="shared" si="26"/>
        <v>169.52765483436886</v>
      </c>
      <c r="AG23" s="146">
        <f t="shared" si="27"/>
        <v>211.90956854296107</v>
      </c>
      <c r="AH23" s="146">
        <f t="shared" si="28"/>
        <v>24.589927177117758</v>
      </c>
    </row>
    <row r="24" spans="1:34" ht="14.1" customHeight="1">
      <c r="A24" s="144">
        <v>21</v>
      </c>
      <c r="B24" s="146">
        <f>B23+(B33-B18)/15</f>
        <v>292.6618427660311</v>
      </c>
      <c r="C24" s="146">
        <f>B24*职业设计!D$13/职业设计!B$13</f>
        <v>292.6618427660311</v>
      </c>
      <c r="D24" s="146">
        <f>D23+(D33-D18)/15</f>
        <v>175.59710565961871</v>
      </c>
      <c r="E24" s="146">
        <f t="shared" si="29"/>
        <v>175.59710565961871</v>
      </c>
      <c r="F24" s="146">
        <f>F23+(F33-F18)/15</f>
        <v>28.300332112653116</v>
      </c>
      <c r="H24" s="144">
        <f t="shared" si="10"/>
        <v>21</v>
      </c>
      <c r="I24" s="146">
        <f t="shared" si="5"/>
        <v>438.99276414904665</v>
      </c>
      <c r="J24" s="146">
        <f t="shared" si="6"/>
        <v>175.59710565961865</v>
      </c>
      <c r="K24" s="146">
        <f t="shared" si="7"/>
        <v>262.08523232778907</v>
      </c>
      <c r="L24" s="146">
        <f t="shared" si="8"/>
        <v>117.06473710641247</v>
      </c>
      <c r="M24" s="146">
        <f t="shared" si="9"/>
        <v>16.980199267591868</v>
      </c>
      <c r="O24" s="144">
        <f t="shared" si="11"/>
        <v>21</v>
      </c>
      <c r="P24" s="146">
        <f t="shared" si="12"/>
        <v>196.08343465324086</v>
      </c>
      <c r="Q24" s="146">
        <f t="shared" si="13"/>
        <v>438.99276414904665</v>
      </c>
      <c r="R24" s="146">
        <f t="shared" si="14"/>
        <v>117.06473710641247</v>
      </c>
      <c r="S24" s="146">
        <f t="shared" si="15"/>
        <v>262.08523232778907</v>
      </c>
      <c r="T24" s="146">
        <f t="shared" si="16"/>
        <v>42.450498168979678</v>
      </c>
      <c r="V24" s="144">
        <f t="shared" si="17"/>
        <v>21</v>
      </c>
      <c r="W24" s="146">
        <f t="shared" si="18"/>
        <v>292.6618427660311</v>
      </c>
      <c r="X24" s="146">
        <f t="shared" si="19"/>
        <v>585.3236855320622</v>
      </c>
      <c r="Y24" s="146">
        <f t="shared" si="20"/>
        <v>117.06473710641247</v>
      </c>
      <c r="Z24" s="146">
        <f t="shared" si="21"/>
        <v>262.08523232778907</v>
      </c>
      <c r="AA24" s="146">
        <f t="shared" si="22"/>
        <v>16.980199267591868</v>
      </c>
      <c r="AC24" s="144">
        <f t="shared" si="23"/>
        <v>21</v>
      </c>
      <c r="AD24" s="146">
        <f t="shared" si="24"/>
        <v>263.395658489428</v>
      </c>
      <c r="AE24" s="146">
        <f t="shared" si="25"/>
        <v>292.6618427660311</v>
      </c>
      <c r="AF24" s="146">
        <f t="shared" si="26"/>
        <v>175.59710565961871</v>
      </c>
      <c r="AG24" s="146">
        <f t="shared" si="27"/>
        <v>219.49638207452338</v>
      </c>
      <c r="AH24" s="146">
        <f t="shared" si="28"/>
        <v>25.470298901387807</v>
      </c>
    </row>
    <row r="25" spans="1:34" ht="14.1" customHeight="1">
      <c r="A25" s="144">
        <v>22</v>
      </c>
      <c r="B25" s="146">
        <f>B24+(B33-B18)/15</f>
        <v>302.77759414144748</v>
      </c>
      <c r="C25" s="146">
        <f>B25*职业设计!D$13/职业设计!B$13</f>
        <v>302.77759414144748</v>
      </c>
      <c r="D25" s="146">
        <f>D24+(D33-D18)/15</f>
        <v>181.66655648486855</v>
      </c>
      <c r="E25" s="146">
        <f t="shared" si="29"/>
        <v>181.66655648486855</v>
      </c>
      <c r="F25" s="146">
        <f>F24+(F33-F18)/15</f>
        <v>29.278522917397613</v>
      </c>
      <c r="H25" s="144">
        <f t="shared" si="10"/>
        <v>22</v>
      </c>
      <c r="I25" s="146">
        <f t="shared" si="5"/>
        <v>454.16639121217122</v>
      </c>
      <c r="J25" s="146">
        <f t="shared" si="6"/>
        <v>181.66655648486849</v>
      </c>
      <c r="K25" s="146">
        <f t="shared" si="7"/>
        <v>271.14411415652023</v>
      </c>
      <c r="L25" s="146">
        <f t="shared" si="8"/>
        <v>121.11103765657903</v>
      </c>
      <c r="M25" s="146">
        <f t="shared" si="9"/>
        <v>17.567113750438565</v>
      </c>
      <c r="O25" s="144">
        <f t="shared" si="11"/>
        <v>22</v>
      </c>
      <c r="P25" s="146">
        <f t="shared" si="12"/>
        <v>202.86098807476984</v>
      </c>
      <c r="Q25" s="146">
        <f t="shared" si="13"/>
        <v>454.16639121217122</v>
      </c>
      <c r="R25" s="146">
        <f t="shared" si="14"/>
        <v>121.11103765657903</v>
      </c>
      <c r="S25" s="146">
        <f t="shared" si="15"/>
        <v>271.14411415652023</v>
      </c>
      <c r="T25" s="146">
        <f t="shared" si="16"/>
        <v>43.917784376096421</v>
      </c>
      <c r="V25" s="144">
        <f t="shared" si="17"/>
        <v>22</v>
      </c>
      <c r="W25" s="146">
        <f t="shared" si="18"/>
        <v>302.77759414144748</v>
      </c>
      <c r="X25" s="146">
        <f t="shared" si="19"/>
        <v>605.55518828289496</v>
      </c>
      <c r="Y25" s="146">
        <f t="shared" si="20"/>
        <v>121.11103765657903</v>
      </c>
      <c r="Z25" s="146">
        <f t="shared" si="21"/>
        <v>271.14411415652023</v>
      </c>
      <c r="AA25" s="146">
        <f t="shared" si="22"/>
        <v>17.567113750438565</v>
      </c>
      <c r="AC25" s="144">
        <f t="shared" si="23"/>
        <v>22</v>
      </c>
      <c r="AD25" s="146">
        <f t="shared" si="24"/>
        <v>272.49983472730275</v>
      </c>
      <c r="AE25" s="146">
        <f t="shared" si="25"/>
        <v>302.77759414144748</v>
      </c>
      <c r="AF25" s="146">
        <f t="shared" si="26"/>
        <v>181.66655648486855</v>
      </c>
      <c r="AG25" s="146">
        <f t="shared" si="27"/>
        <v>227.08319560608567</v>
      </c>
      <c r="AH25" s="146">
        <f t="shared" si="28"/>
        <v>26.350670625657852</v>
      </c>
    </row>
    <row r="26" spans="1:34" ht="14.1" customHeight="1">
      <c r="A26" s="144">
        <v>23</v>
      </c>
      <c r="B26" s="146">
        <f>B25+(B33-B18)/15</f>
        <v>312.89334551686386</v>
      </c>
      <c r="C26" s="146">
        <f>B26*职业设计!D$13/职业设计!B$13</f>
        <v>312.89334551686386</v>
      </c>
      <c r="D26" s="146">
        <f>D25+(D33-D18)/15</f>
        <v>187.7360073101184</v>
      </c>
      <c r="E26" s="146">
        <f t="shared" si="29"/>
        <v>187.7360073101184</v>
      </c>
      <c r="F26" s="146">
        <f>F25+(F33-F18)/15</f>
        <v>30.256713722142109</v>
      </c>
      <c r="H26" s="144">
        <f t="shared" si="10"/>
        <v>23</v>
      </c>
      <c r="I26" s="146">
        <f t="shared" si="5"/>
        <v>469.34001827529579</v>
      </c>
      <c r="J26" s="146">
        <f t="shared" si="6"/>
        <v>187.73600731011831</v>
      </c>
      <c r="K26" s="146">
        <f t="shared" si="7"/>
        <v>280.20299598525133</v>
      </c>
      <c r="L26" s="146">
        <f t="shared" si="8"/>
        <v>125.15733820674559</v>
      </c>
      <c r="M26" s="146">
        <f t="shared" si="9"/>
        <v>18.154028233285263</v>
      </c>
      <c r="O26" s="144">
        <f t="shared" si="11"/>
        <v>23</v>
      </c>
      <c r="P26" s="146">
        <f t="shared" si="12"/>
        <v>209.63854149629879</v>
      </c>
      <c r="Q26" s="146">
        <f t="shared" si="13"/>
        <v>469.34001827529579</v>
      </c>
      <c r="R26" s="146">
        <f t="shared" si="14"/>
        <v>125.15733820674559</v>
      </c>
      <c r="S26" s="146">
        <f t="shared" si="15"/>
        <v>280.20299598525133</v>
      </c>
      <c r="T26" s="146">
        <f t="shared" si="16"/>
        <v>45.385070583213164</v>
      </c>
      <c r="V26" s="144">
        <f t="shared" si="17"/>
        <v>23</v>
      </c>
      <c r="W26" s="146">
        <f t="shared" si="18"/>
        <v>312.89334551686386</v>
      </c>
      <c r="X26" s="146">
        <f t="shared" si="19"/>
        <v>625.78669103372772</v>
      </c>
      <c r="Y26" s="146">
        <f t="shared" si="20"/>
        <v>125.15733820674559</v>
      </c>
      <c r="Z26" s="146">
        <f t="shared" si="21"/>
        <v>280.20299598525133</v>
      </c>
      <c r="AA26" s="146">
        <f t="shared" si="22"/>
        <v>18.154028233285263</v>
      </c>
      <c r="AC26" s="144">
        <f t="shared" si="23"/>
        <v>23</v>
      </c>
      <c r="AD26" s="146">
        <f t="shared" si="24"/>
        <v>281.60401096517751</v>
      </c>
      <c r="AE26" s="146">
        <f t="shared" si="25"/>
        <v>312.89334551686386</v>
      </c>
      <c r="AF26" s="146">
        <f t="shared" si="26"/>
        <v>187.7360073101184</v>
      </c>
      <c r="AG26" s="146">
        <f t="shared" si="27"/>
        <v>234.67000913764798</v>
      </c>
      <c r="AH26" s="146">
        <f t="shared" si="28"/>
        <v>27.2310423499279</v>
      </c>
    </row>
    <row r="27" spans="1:34" ht="14.1" customHeight="1">
      <c r="A27" s="144">
        <v>24</v>
      </c>
      <c r="B27" s="146">
        <f>B26+(B33-B18)/15</f>
        <v>323.00909689228024</v>
      </c>
      <c r="C27" s="146">
        <f>B27*职业设计!D$13/职业设计!B$13</f>
        <v>323.00909689228024</v>
      </c>
      <c r="D27" s="146">
        <f>D26+(D33-D18)/15</f>
        <v>193.80545813536824</v>
      </c>
      <c r="E27" s="146">
        <f t="shared" si="29"/>
        <v>193.80545813536824</v>
      </c>
      <c r="F27" s="146">
        <f>F26+(F33-F18)/15</f>
        <v>31.234904526886606</v>
      </c>
      <c r="H27" s="144">
        <f t="shared" si="10"/>
        <v>24</v>
      </c>
      <c r="I27" s="146">
        <f t="shared" si="5"/>
        <v>484.51364533842036</v>
      </c>
      <c r="J27" s="146">
        <f t="shared" si="6"/>
        <v>193.80545813536813</v>
      </c>
      <c r="K27" s="146">
        <f t="shared" si="7"/>
        <v>289.26187781398244</v>
      </c>
      <c r="L27" s="146">
        <f t="shared" si="8"/>
        <v>129.20363875691217</v>
      </c>
      <c r="M27" s="146">
        <f t="shared" si="9"/>
        <v>18.740942716131961</v>
      </c>
      <c r="O27" s="144">
        <f t="shared" si="11"/>
        <v>24</v>
      </c>
      <c r="P27" s="146">
        <f t="shared" si="12"/>
        <v>216.41609491782776</v>
      </c>
      <c r="Q27" s="146">
        <f t="shared" si="13"/>
        <v>484.51364533842036</v>
      </c>
      <c r="R27" s="146">
        <f t="shared" si="14"/>
        <v>129.20363875691217</v>
      </c>
      <c r="S27" s="146">
        <f t="shared" si="15"/>
        <v>289.26187781398244</v>
      </c>
      <c r="T27" s="146">
        <f t="shared" si="16"/>
        <v>46.852356790329907</v>
      </c>
      <c r="V27" s="144">
        <f t="shared" si="17"/>
        <v>24</v>
      </c>
      <c r="W27" s="146">
        <f t="shared" si="18"/>
        <v>323.00909689228024</v>
      </c>
      <c r="X27" s="146">
        <f t="shared" si="19"/>
        <v>646.01819378456048</v>
      </c>
      <c r="Y27" s="146">
        <f t="shared" si="20"/>
        <v>129.20363875691217</v>
      </c>
      <c r="Z27" s="146">
        <f t="shared" si="21"/>
        <v>289.26187781398244</v>
      </c>
      <c r="AA27" s="146">
        <f t="shared" si="22"/>
        <v>18.740942716131961</v>
      </c>
      <c r="AC27" s="144">
        <f t="shared" si="23"/>
        <v>24</v>
      </c>
      <c r="AD27" s="146">
        <f t="shared" si="24"/>
        <v>290.7081872030522</v>
      </c>
      <c r="AE27" s="146">
        <f t="shared" si="25"/>
        <v>323.00909689228024</v>
      </c>
      <c r="AF27" s="146">
        <f t="shared" si="26"/>
        <v>193.80545813536824</v>
      </c>
      <c r="AG27" s="146">
        <f t="shared" si="27"/>
        <v>242.25682266921029</v>
      </c>
      <c r="AH27" s="146">
        <f t="shared" si="28"/>
        <v>28.111414074197945</v>
      </c>
    </row>
    <row r="28" spans="1:34" ht="14.1" customHeight="1">
      <c r="A28" s="144">
        <v>25</v>
      </c>
      <c r="B28" s="146">
        <f>B27+(B33-B18)/15</f>
        <v>333.12484826769662</v>
      </c>
      <c r="C28" s="146">
        <f>B28*职业设计!D$13/职业设计!B$13</f>
        <v>333.12484826769662</v>
      </c>
      <c r="D28" s="146">
        <f>D27+(D33-D18)/15</f>
        <v>199.87490896061809</v>
      </c>
      <c r="E28" s="146">
        <f t="shared" si="29"/>
        <v>199.87490896061809</v>
      </c>
      <c r="F28" s="146">
        <f>F27+(F33-F18)/15</f>
        <v>32.213095331631102</v>
      </c>
      <c r="H28" s="144">
        <f t="shared" si="10"/>
        <v>25</v>
      </c>
      <c r="I28" s="146">
        <f t="shared" si="5"/>
        <v>499.68727240154493</v>
      </c>
      <c r="J28" s="146">
        <f t="shared" si="6"/>
        <v>199.87490896061797</v>
      </c>
      <c r="K28" s="146">
        <f t="shared" si="7"/>
        <v>298.32075964271354</v>
      </c>
      <c r="L28" s="146">
        <f t="shared" si="8"/>
        <v>133.24993930707873</v>
      </c>
      <c r="M28" s="146">
        <f t="shared" si="9"/>
        <v>19.327857198978659</v>
      </c>
      <c r="O28" s="144">
        <f t="shared" si="11"/>
        <v>25</v>
      </c>
      <c r="P28" s="146">
        <f t="shared" si="12"/>
        <v>223.19364833935674</v>
      </c>
      <c r="Q28" s="146">
        <f t="shared" si="13"/>
        <v>499.68727240154493</v>
      </c>
      <c r="R28" s="146">
        <f t="shared" si="14"/>
        <v>133.24993930707873</v>
      </c>
      <c r="S28" s="146">
        <f t="shared" si="15"/>
        <v>298.32075964271354</v>
      </c>
      <c r="T28" s="146">
        <f t="shared" si="16"/>
        <v>48.31964299744665</v>
      </c>
      <c r="V28" s="144">
        <f t="shared" si="17"/>
        <v>25</v>
      </c>
      <c r="W28" s="146">
        <f t="shared" si="18"/>
        <v>333.12484826769662</v>
      </c>
      <c r="X28" s="146">
        <f t="shared" si="19"/>
        <v>666.24969653539324</v>
      </c>
      <c r="Y28" s="146">
        <f t="shared" si="20"/>
        <v>133.24993930707873</v>
      </c>
      <c r="Z28" s="146">
        <f t="shared" si="21"/>
        <v>298.32075964271354</v>
      </c>
      <c r="AA28" s="146">
        <f t="shared" si="22"/>
        <v>19.327857198978659</v>
      </c>
      <c r="AC28" s="144">
        <f t="shared" si="23"/>
        <v>25</v>
      </c>
      <c r="AD28" s="146">
        <f t="shared" si="24"/>
        <v>299.81236344092696</v>
      </c>
      <c r="AE28" s="146">
        <f t="shared" si="25"/>
        <v>333.12484826769662</v>
      </c>
      <c r="AF28" s="146">
        <f t="shared" si="26"/>
        <v>199.87490896061809</v>
      </c>
      <c r="AG28" s="146">
        <f t="shared" si="27"/>
        <v>249.84363620077261</v>
      </c>
      <c r="AH28" s="146">
        <f t="shared" si="28"/>
        <v>28.991785798467994</v>
      </c>
    </row>
    <row r="29" spans="1:34" ht="14.1" customHeight="1">
      <c r="A29" s="144">
        <v>26</v>
      </c>
      <c r="B29" s="146">
        <f>B28+(B33-B18)/15</f>
        <v>343.240599643113</v>
      </c>
      <c r="C29" s="146">
        <f>B29*职业设计!D$13/职业设计!B$13</f>
        <v>343.240599643113</v>
      </c>
      <c r="D29" s="146">
        <f>D28+(D33-D18)/15</f>
        <v>205.94435978586793</v>
      </c>
      <c r="E29" s="146">
        <f t="shared" si="29"/>
        <v>205.94435978586793</v>
      </c>
      <c r="F29" s="146">
        <f>F28+(F33-F18)/15</f>
        <v>33.191286136375595</v>
      </c>
      <c r="H29" s="144">
        <f t="shared" si="10"/>
        <v>26</v>
      </c>
      <c r="I29" s="146">
        <f t="shared" si="5"/>
        <v>514.8608994646695</v>
      </c>
      <c r="J29" s="146">
        <f t="shared" si="6"/>
        <v>205.94435978586779</v>
      </c>
      <c r="K29" s="146">
        <f t="shared" si="7"/>
        <v>307.37964147144464</v>
      </c>
      <c r="L29" s="146">
        <f t="shared" si="8"/>
        <v>137.2962398572453</v>
      </c>
      <c r="M29" s="146">
        <f t="shared" si="9"/>
        <v>19.914771681825357</v>
      </c>
      <c r="O29" s="144">
        <f t="shared" si="11"/>
        <v>26</v>
      </c>
      <c r="P29" s="146">
        <f t="shared" si="12"/>
        <v>229.97120176088572</v>
      </c>
      <c r="Q29" s="146">
        <f t="shared" si="13"/>
        <v>514.8608994646695</v>
      </c>
      <c r="R29" s="146">
        <f t="shared" si="14"/>
        <v>137.2962398572453</v>
      </c>
      <c r="S29" s="146">
        <f t="shared" si="15"/>
        <v>307.37964147144464</v>
      </c>
      <c r="T29" s="146">
        <f t="shared" si="16"/>
        <v>49.786929204563393</v>
      </c>
      <c r="V29" s="144">
        <f t="shared" si="17"/>
        <v>26</v>
      </c>
      <c r="W29" s="146">
        <f t="shared" si="18"/>
        <v>343.240599643113</v>
      </c>
      <c r="X29" s="146">
        <f t="shared" si="19"/>
        <v>686.481199286226</v>
      </c>
      <c r="Y29" s="146">
        <f t="shared" si="20"/>
        <v>137.2962398572453</v>
      </c>
      <c r="Z29" s="146">
        <f t="shared" si="21"/>
        <v>307.37964147144464</v>
      </c>
      <c r="AA29" s="146">
        <f t="shared" si="22"/>
        <v>19.914771681825357</v>
      </c>
      <c r="AC29" s="144">
        <f t="shared" si="23"/>
        <v>26</v>
      </c>
      <c r="AD29" s="146">
        <f t="shared" si="24"/>
        <v>308.91653967880171</v>
      </c>
      <c r="AE29" s="146">
        <f t="shared" si="25"/>
        <v>343.240599643113</v>
      </c>
      <c r="AF29" s="146">
        <f t="shared" si="26"/>
        <v>205.94435978586793</v>
      </c>
      <c r="AG29" s="146">
        <f t="shared" si="27"/>
        <v>257.43044973233492</v>
      </c>
      <c r="AH29" s="146">
        <f t="shared" si="28"/>
        <v>29.872157522738036</v>
      </c>
    </row>
    <row r="30" spans="1:34" ht="14.1" customHeight="1">
      <c r="A30" s="144">
        <v>27</v>
      </c>
      <c r="B30" s="146">
        <f>B29+(B33-B18)/15</f>
        <v>353.35635101852938</v>
      </c>
      <c r="C30" s="146">
        <f>B30*职业设计!D$13/职业设计!B$13</f>
        <v>353.35635101852938</v>
      </c>
      <c r="D30" s="146">
        <f>D29+(D33-D18)/15</f>
        <v>212.01381061111778</v>
      </c>
      <c r="E30" s="146">
        <f t="shared" si="29"/>
        <v>212.01381061111778</v>
      </c>
      <c r="F30" s="146">
        <f>F29+(F33-F18)/15</f>
        <v>34.169476941120088</v>
      </c>
      <c r="H30" s="144">
        <f t="shared" si="10"/>
        <v>27</v>
      </c>
      <c r="I30" s="146">
        <f t="shared" si="5"/>
        <v>530.03452652779401</v>
      </c>
      <c r="J30" s="146">
        <f t="shared" si="6"/>
        <v>212.01381061111763</v>
      </c>
      <c r="K30" s="146">
        <f t="shared" si="7"/>
        <v>316.43852330017575</v>
      </c>
      <c r="L30" s="146">
        <f t="shared" si="8"/>
        <v>141.34254040741186</v>
      </c>
      <c r="M30" s="146">
        <f t="shared" si="9"/>
        <v>20.501686164672051</v>
      </c>
      <c r="O30" s="144">
        <f t="shared" si="11"/>
        <v>27</v>
      </c>
      <c r="P30" s="146">
        <f t="shared" si="12"/>
        <v>236.7487551824147</v>
      </c>
      <c r="Q30" s="146">
        <f t="shared" si="13"/>
        <v>530.03452652779401</v>
      </c>
      <c r="R30" s="146">
        <f t="shared" si="14"/>
        <v>141.34254040741186</v>
      </c>
      <c r="S30" s="146">
        <f t="shared" si="15"/>
        <v>316.43852330017575</v>
      </c>
      <c r="T30" s="146">
        <f t="shared" si="16"/>
        <v>51.254215411680136</v>
      </c>
      <c r="V30" s="144">
        <f t="shared" si="17"/>
        <v>27</v>
      </c>
      <c r="W30" s="146">
        <f t="shared" si="18"/>
        <v>353.35635101852938</v>
      </c>
      <c r="X30" s="146">
        <f t="shared" si="19"/>
        <v>706.71270203705876</v>
      </c>
      <c r="Y30" s="146">
        <f t="shared" si="20"/>
        <v>141.34254040741186</v>
      </c>
      <c r="Z30" s="146">
        <f t="shared" si="21"/>
        <v>316.43852330017575</v>
      </c>
      <c r="AA30" s="146">
        <f t="shared" si="22"/>
        <v>20.501686164672051</v>
      </c>
      <c r="AC30" s="144">
        <f t="shared" si="23"/>
        <v>27</v>
      </c>
      <c r="AD30" s="146">
        <f t="shared" si="24"/>
        <v>318.02071591667647</v>
      </c>
      <c r="AE30" s="146">
        <f t="shared" si="25"/>
        <v>353.35635101852938</v>
      </c>
      <c r="AF30" s="146">
        <f t="shared" si="26"/>
        <v>212.01381061111778</v>
      </c>
      <c r="AG30" s="146">
        <f t="shared" si="27"/>
        <v>265.01726326389718</v>
      </c>
      <c r="AH30" s="146">
        <f t="shared" si="28"/>
        <v>30.752529247008081</v>
      </c>
    </row>
    <row r="31" spans="1:34" ht="14.1" customHeight="1">
      <c r="A31" s="144">
        <v>28</v>
      </c>
      <c r="B31" s="146">
        <f>B30+(B33-B18)/15</f>
        <v>363.47210239394576</v>
      </c>
      <c r="C31" s="146">
        <f>B31*职业设计!D$13/职业设计!B$13</f>
        <v>363.47210239394576</v>
      </c>
      <c r="D31" s="146">
        <f>D30+(D33-D18)/15</f>
        <v>218.08326143636762</v>
      </c>
      <c r="E31" s="146">
        <f t="shared" si="29"/>
        <v>218.08326143636762</v>
      </c>
      <c r="F31" s="146">
        <f>F30+(F33-F18)/15</f>
        <v>35.147667745864581</v>
      </c>
      <c r="H31" s="144">
        <f t="shared" si="10"/>
        <v>28</v>
      </c>
      <c r="I31" s="146">
        <f t="shared" si="5"/>
        <v>545.20815359091864</v>
      </c>
      <c r="J31" s="146">
        <f t="shared" si="6"/>
        <v>218.08326143636745</v>
      </c>
      <c r="K31" s="146">
        <f t="shared" si="7"/>
        <v>325.49740512890691</v>
      </c>
      <c r="L31" s="146">
        <f t="shared" si="8"/>
        <v>145.38884095757842</v>
      </c>
      <c r="M31" s="146">
        <f t="shared" si="9"/>
        <v>21.088600647518749</v>
      </c>
      <c r="O31" s="144">
        <f t="shared" si="11"/>
        <v>28</v>
      </c>
      <c r="P31" s="146">
        <f t="shared" si="12"/>
        <v>243.52630860394368</v>
      </c>
      <c r="Q31" s="146">
        <f t="shared" si="13"/>
        <v>545.20815359091864</v>
      </c>
      <c r="R31" s="146">
        <f t="shared" si="14"/>
        <v>145.38884095757842</v>
      </c>
      <c r="S31" s="146">
        <f t="shared" si="15"/>
        <v>325.49740512890691</v>
      </c>
      <c r="T31" s="146">
        <f t="shared" si="16"/>
        <v>52.721501618796871</v>
      </c>
      <c r="V31" s="144">
        <f t="shared" si="17"/>
        <v>28</v>
      </c>
      <c r="W31" s="146">
        <f t="shared" si="18"/>
        <v>363.47210239394576</v>
      </c>
      <c r="X31" s="146">
        <f t="shared" si="19"/>
        <v>726.94420478789152</v>
      </c>
      <c r="Y31" s="146">
        <f t="shared" si="20"/>
        <v>145.38884095757842</v>
      </c>
      <c r="Z31" s="146">
        <f t="shared" si="21"/>
        <v>325.49740512890691</v>
      </c>
      <c r="AA31" s="146">
        <f t="shared" si="22"/>
        <v>21.088600647518749</v>
      </c>
      <c r="AC31" s="144">
        <f t="shared" si="23"/>
        <v>28</v>
      </c>
      <c r="AD31" s="146">
        <f t="shared" si="24"/>
        <v>327.12489215455122</v>
      </c>
      <c r="AE31" s="146">
        <f t="shared" si="25"/>
        <v>363.47210239394576</v>
      </c>
      <c r="AF31" s="146">
        <f t="shared" si="26"/>
        <v>218.08326143636762</v>
      </c>
      <c r="AG31" s="146">
        <f t="shared" si="27"/>
        <v>272.60407679545949</v>
      </c>
      <c r="AH31" s="146">
        <f t="shared" si="28"/>
        <v>31.632900971278122</v>
      </c>
    </row>
    <row r="32" spans="1:34" ht="14.1" customHeight="1">
      <c r="A32" s="144">
        <v>29</v>
      </c>
      <c r="B32" s="146">
        <f>B31+(B33-B18)/15</f>
        <v>373.58785376936214</v>
      </c>
      <c r="C32" s="146">
        <f>B32*职业设计!D$13/职业设计!B$13</f>
        <v>373.58785376936214</v>
      </c>
      <c r="D32" s="146">
        <f>D31+(D33-D18)/15</f>
        <v>224.15271226161747</v>
      </c>
      <c r="E32" s="146">
        <f>D32</f>
        <v>224.15271226161747</v>
      </c>
      <c r="F32" s="146">
        <f>F31+(F33-F18)/15</f>
        <v>36.125858550609074</v>
      </c>
      <c r="H32" s="144">
        <f t="shared" si="10"/>
        <v>29</v>
      </c>
      <c r="I32" s="146">
        <f t="shared" si="5"/>
        <v>560.38178065404327</v>
      </c>
      <c r="J32" s="146">
        <f t="shared" si="6"/>
        <v>224.15271226161727</v>
      </c>
      <c r="K32" s="146">
        <f t="shared" si="7"/>
        <v>334.55628695763801</v>
      </c>
      <c r="L32" s="146">
        <f t="shared" si="8"/>
        <v>149.43514150774499</v>
      </c>
      <c r="M32" s="146">
        <f t="shared" si="9"/>
        <v>21.675515130365444</v>
      </c>
      <c r="O32" s="144">
        <f t="shared" si="11"/>
        <v>29</v>
      </c>
      <c r="P32" s="146">
        <f t="shared" si="12"/>
        <v>250.30386202547265</v>
      </c>
      <c r="Q32" s="146">
        <f t="shared" si="13"/>
        <v>560.38178065404327</v>
      </c>
      <c r="R32" s="146">
        <f t="shared" si="14"/>
        <v>149.43514150774499</v>
      </c>
      <c r="S32" s="146">
        <f t="shared" si="15"/>
        <v>334.55628695763801</v>
      </c>
      <c r="T32" s="146">
        <f t="shared" si="16"/>
        <v>54.188787825913607</v>
      </c>
      <c r="V32" s="144">
        <f t="shared" si="17"/>
        <v>29</v>
      </c>
      <c r="W32" s="146">
        <f t="shared" si="18"/>
        <v>373.58785376936214</v>
      </c>
      <c r="X32" s="146">
        <f t="shared" si="19"/>
        <v>747.17570753872428</v>
      </c>
      <c r="Y32" s="146">
        <f t="shared" si="20"/>
        <v>149.43514150774499</v>
      </c>
      <c r="Z32" s="146">
        <f t="shared" si="21"/>
        <v>334.55628695763801</v>
      </c>
      <c r="AA32" s="146">
        <f t="shared" si="22"/>
        <v>21.675515130365444</v>
      </c>
      <c r="AC32" s="144">
        <f t="shared" si="23"/>
        <v>29</v>
      </c>
      <c r="AD32" s="146">
        <f t="shared" si="24"/>
        <v>336.22906839242592</v>
      </c>
      <c r="AE32" s="146">
        <f t="shared" si="25"/>
        <v>373.58785376936214</v>
      </c>
      <c r="AF32" s="146">
        <f t="shared" si="26"/>
        <v>224.15271226161747</v>
      </c>
      <c r="AG32" s="146">
        <f t="shared" si="27"/>
        <v>280.1908903270218</v>
      </c>
      <c r="AH32" s="146">
        <f t="shared" si="28"/>
        <v>32.513272695548167</v>
      </c>
    </row>
    <row r="33" spans="1:34" ht="14.1" customHeight="1">
      <c r="A33" s="143">
        <v>30</v>
      </c>
      <c r="B33" s="145">
        <f>职业设计!O70</f>
        <v>383.70360514477852</v>
      </c>
      <c r="C33" s="145">
        <f>B33*职业设计!D$13/职业设计!B$13</f>
        <v>383.70360514477852</v>
      </c>
      <c r="D33" s="145">
        <f>职业设计!O86</f>
        <v>230.22216308686711</v>
      </c>
      <c r="E33" s="145">
        <f>D33</f>
        <v>230.22216308686711</v>
      </c>
      <c r="F33" s="145">
        <f>职业设计!M102</f>
        <v>37.104049355353581</v>
      </c>
      <c r="H33" s="143">
        <f t="shared" si="10"/>
        <v>30</v>
      </c>
      <c r="I33" s="145">
        <f t="shared" si="5"/>
        <v>575.55540771716778</v>
      </c>
      <c r="J33" s="145">
        <f t="shared" si="6"/>
        <v>230.22216308686711</v>
      </c>
      <c r="K33" s="145">
        <f t="shared" si="7"/>
        <v>343.61516878636883</v>
      </c>
      <c r="L33" s="145">
        <f t="shared" si="8"/>
        <v>153.48144205791141</v>
      </c>
      <c r="M33" s="145">
        <f t="shared" si="9"/>
        <v>22.262429613212149</v>
      </c>
      <c r="O33" s="143">
        <f t="shared" si="11"/>
        <v>30</v>
      </c>
      <c r="P33" s="145">
        <f t="shared" si="12"/>
        <v>257.08141544700163</v>
      </c>
      <c r="Q33" s="145">
        <f t="shared" si="13"/>
        <v>575.55540771716778</v>
      </c>
      <c r="R33" s="145">
        <f t="shared" si="14"/>
        <v>153.48144205791141</v>
      </c>
      <c r="S33" s="145">
        <f t="shared" si="15"/>
        <v>343.61516878636883</v>
      </c>
      <c r="T33" s="145">
        <f t="shared" si="16"/>
        <v>55.656074033030372</v>
      </c>
      <c r="V33" s="143">
        <f t="shared" si="17"/>
        <v>30</v>
      </c>
      <c r="W33" s="145">
        <f t="shared" si="18"/>
        <v>383.70360514477852</v>
      </c>
      <c r="X33" s="145">
        <f t="shared" si="19"/>
        <v>767.40721028955704</v>
      </c>
      <c r="Y33" s="145">
        <f t="shared" si="20"/>
        <v>153.48144205791141</v>
      </c>
      <c r="Z33" s="145">
        <f t="shared" si="21"/>
        <v>343.61516878636883</v>
      </c>
      <c r="AA33" s="145">
        <f t="shared" si="22"/>
        <v>22.262429613212149</v>
      </c>
      <c r="AC33" s="143">
        <f t="shared" si="23"/>
        <v>30</v>
      </c>
      <c r="AD33" s="145">
        <f t="shared" si="24"/>
        <v>345.33324463030067</v>
      </c>
      <c r="AE33" s="145">
        <f t="shared" si="25"/>
        <v>383.70360514477852</v>
      </c>
      <c r="AF33" s="145">
        <f t="shared" si="26"/>
        <v>230.22216308686711</v>
      </c>
      <c r="AG33" s="145">
        <f t="shared" si="27"/>
        <v>287.77770385858389</v>
      </c>
      <c r="AH33" s="145">
        <f t="shared" si="28"/>
        <v>33.393644419818223</v>
      </c>
    </row>
    <row r="34" spans="1:34" ht="14.1" customHeight="1">
      <c r="A34" s="144">
        <v>31</v>
      </c>
      <c r="B34" s="146">
        <f>B33+(B48-B33)/15</f>
        <v>400.43635020836882</v>
      </c>
      <c r="C34" s="146">
        <f>B34*职业设计!D$13/职业设计!B$13</f>
        <v>400.43635020836882</v>
      </c>
      <c r="D34" s="146">
        <f>D33+(D48-D33)/15</f>
        <v>240.2618101250213</v>
      </c>
      <c r="E34" s="146">
        <f>D34</f>
        <v>240.2618101250213</v>
      </c>
      <c r="F34" s="146">
        <f>F33+(F48-F33)/15</f>
        <v>38.72210191041296</v>
      </c>
      <c r="H34" s="144">
        <f t="shared" si="10"/>
        <v>31</v>
      </c>
      <c r="I34" s="146">
        <f t="shared" si="5"/>
        <v>600.65452531255323</v>
      </c>
      <c r="J34" s="146">
        <f t="shared" si="6"/>
        <v>240.26181012502127</v>
      </c>
      <c r="K34" s="146">
        <f t="shared" si="7"/>
        <v>358.59971660450935</v>
      </c>
      <c r="L34" s="146">
        <f t="shared" si="8"/>
        <v>160.17454008334752</v>
      </c>
      <c r="M34" s="146">
        <f t="shared" si="9"/>
        <v>23.233261146247774</v>
      </c>
      <c r="O34" s="144">
        <f t="shared" si="11"/>
        <v>31</v>
      </c>
      <c r="P34" s="146">
        <f t="shared" si="12"/>
        <v>268.29235463960714</v>
      </c>
      <c r="Q34" s="146">
        <f t="shared" si="13"/>
        <v>600.65452531255323</v>
      </c>
      <c r="R34" s="146">
        <f t="shared" si="14"/>
        <v>160.17454008334752</v>
      </c>
      <c r="S34" s="146">
        <f t="shared" si="15"/>
        <v>358.59971660450935</v>
      </c>
      <c r="T34" s="146">
        <f t="shared" si="16"/>
        <v>58.083152865619439</v>
      </c>
      <c r="V34" s="144">
        <f t="shared" si="17"/>
        <v>31</v>
      </c>
      <c r="W34" s="146">
        <f t="shared" si="18"/>
        <v>400.43635020836882</v>
      </c>
      <c r="X34" s="146">
        <f t="shared" si="19"/>
        <v>800.87270041673764</v>
      </c>
      <c r="Y34" s="146">
        <f t="shared" si="20"/>
        <v>160.17454008334752</v>
      </c>
      <c r="Z34" s="146">
        <f t="shared" si="21"/>
        <v>358.59971660450935</v>
      </c>
      <c r="AA34" s="146">
        <f t="shared" si="22"/>
        <v>23.233261146247774</v>
      </c>
      <c r="AC34" s="144">
        <f t="shared" si="23"/>
        <v>31</v>
      </c>
      <c r="AD34" s="146">
        <f t="shared" si="24"/>
        <v>360.39271518753196</v>
      </c>
      <c r="AE34" s="146">
        <f t="shared" si="25"/>
        <v>400.43635020836882</v>
      </c>
      <c r="AF34" s="146">
        <f t="shared" si="26"/>
        <v>240.2618101250213</v>
      </c>
      <c r="AG34" s="146">
        <f t="shared" si="27"/>
        <v>300.32726265627662</v>
      </c>
      <c r="AH34" s="146">
        <f t="shared" si="28"/>
        <v>34.849891719371662</v>
      </c>
    </row>
    <row r="35" spans="1:34" ht="14.1" customHeight="1">
      <c r="A35" s="144">
        <v>32</v>
      </c>
      <c r="B35" s="146">
        <f>B34+(B48-B33)/15</f>
        <v>417.16909527195912</v>
      </c>
      <c r="C35" s="146">
        <f>B35*职业设计!D$13/职业设计!B$13</f>
        <v>417.16909527195912</v>
      </c>
      <c r="D35" s="146">
        <f>D34+(D48-D33)/15</f>
        <v>250.30145716317548</v>
      </c>
      <c r="E35" s="146">
        <f t="shared" ref="E35:E46" si="30">D35</f>
        <v>250.30145716317548</v>
      </c>
      <c r="F35" s="146">
        <f>F34+(F48-F33)/15</f>
        <v>40.340154465472338</v>
      </c>
      <c r="H35" s="144">
        <f t="shared" si="10"/>
        <v>32</v>
      </c>
      <c r="I35" s="146">
        <f t="shared" si="5"/>
        <v>625.75364290793868</v>
      </c>
      <c r="J35" s="146">
        <f t="shared" si="6"/>
        <v>250.30145716317546</v>
      </c>
      <c r="K35" s="146">
        <f t="shared" si="7"/>
        <v>373.58426442264994</v>
      </c>
      <c r="L35" s="146">
        <f t="shared" si="8"/>
        <v>166.86763810878367</v>
      </c>
      <c r="M35" s="146">
        <f t="shared" si="9"/>
        <v>24.204092679283402</v>
      </c>
      <c r="O35" s="144">
        <f t="shared" si="11"/>
        <v>32</v>
      </c>
      <c r="P35" s="146">
        <f t="shared" si="12"/>
        <v>279.50329383221265</v>
      </c>
      <c r="Q35" s="146">
        <f t="shared" si="13"/>
        <v>625.75364290793868</v>
      </c>
      <c r="R35" s="146">
        <f t="shared" si="14"/>
        <v>166.86763810878367</v>
      </c>
      <c r="S35" s="146">
        <f t="shared" si="15"/>
        <v>373.58426442264994</v>
      </c>
      <c r="T35" s="146">
        <f t="shared" si="16"/>
        <v>60.510231698208507</v>
      </c>
      <c r="V35" s="144">
        <f t="shared" si="17"/>
        <v>32</v>
      </c>
      <c r="W35" s="146">
        <f t="shared" si="18"/>
        <v>417.16909527195912</v>
      </c>
      <c r="X35" s="146">
        <f t="shared" si="19"/>
        <v>834.33819054391824</v>
      </c>
      <c r="Y35" s="146">
        <f t="shared" si="20"/>
        <v>166.86763810878367</v>
      </c>
      <c r="Z35" s="146">
        <f t="shared" si="21"/>
        <v>373.58426442264994</v>
      </c>
      <c r="AA35" s="146">
        <f t="shared" si="22"/>
        <v>24.204092679283402</v>
      </c>
      <c r="AC35" s="144">
        <f t="shared" si="23"/>
        <v>32</v>
      </c>
      <c r="AD35" s="146">
        <f t="shared" si="24"/>
        <v>375.4521857447632</v>
      </c>
      <c r="AE35" s="146">
        <f t="shared" si="25"/>
        <v>417.16909527195912</v>
      </c>
      <c r="AF35" s="146">
        <f t="shared" si="26"/>
        <v>250.30145716317548</v>
      </c>
      <c r="AG35" s="146">
        <f t="shared" si="27"/>
        <v>312.87682145396934</v>
      </c>
      <c r="AH35" s="146">
        <f t="shared" si="28"/>
        <v>36.306139018925109</v>
      </c>
    </row>
    <row r="36" spans="1:34" ht="14.1" customHeight="1">
      <c r="A36" s="144">
        <v>33</v>
      </c>
      <c r="B36" s="146">
        <f>B35+(B48-B33)/15</f>
        <v>433.90184033554942</v>
      </c>
      <c r="C36" s="146">
        <f>B36*职业设计!D$13/职业设计!B$13</f>
        <v>433.90184033554942</v>
      </c>
      <c r="D36" s="146">
        <f>D35+(D48-D33)/15</f>
        <v>260.34110420132964</v>
      </c>
      <c r="E36" s="146">
        <f t="shared" si="30"/>
        <v>260.34110420132964</v>
      </c>
      <c r="F36" s="146">
        <f>F35+(F48-F33)/15</f>
        <v>41.958207020531717</v>
      </c>
      <c r="H36" s="144">
        <f t="shared" si="10"/>
        <v>33</v>
      </c>
      <c r="I36" s="146">
        <f t="shared" si="5"/>
        <v>650.85276050332413</v>
      </c>
      <c r="J36" s="146">
        <f t="shared" si="6"/>
        <v>260.34110420132964</v>
      </c>
      <c r="K36" s="146">
        <f t="shared" si="7"/>
        <v>388.56881224079046</v>
      </c>
      <c r="L36" s="146">
        <f t="shared" si="8"/>
        <v>173.56073613421975</v>
      </c>
      <c r="M36" s="146">
        <f t="shared" si="9"/>
        <v>25.174924212319031</v>
      </c>
      <c r="O36" s="144">
        <f t="shared" si="11"/>
        <v>33</v>
      </c>
      <c r="P36" s="146">
        <f t="shared" si="12"/>
        <v>290.71423302481816</v>
      </c>
      <c r="Q36" s="146">
        <f t="shared" si="13"/>
        <v>650.85276050332413</v>
      </c>
      <c r="R36" s="146">
        <f t="shared" si="14"/>
        <v>173.56073613421975</v>
      </c>
      <c r="S36" s="146">
        <f t="shared" si="15"/>
        <v>388.56881224079046</v>
      </c>
      <c r="T36" s="146">
        <f t="shared" si="16"/>
        <v>62.937310530797575</v>
      </c>
      <c r="V36" s="144">
        <f t="shared" si="17"/>
        <v>33</v>
      </c>
      <c r="W36" s="146">
        <f t="shared" si="18"/>
        <v>433.90184033554942</v>
      </c>
      <c r="X36" s="146">
        <f t="shared" si="19"/>
        <v>867.80368067109885</v>
      </c>
      <c r="Y36" s="146">
        <f t="shared" si="20"/>
        <v>173.56073613421975</v>
      </c>
      <c r="Z36" s="146">
        <f t="shared" si="21"/>
        <v>388.56881224079046</v>
      </c>
      <c r="AA36" s="146">
        <f t="shared" si="22"/>
        <v>25.174924212319031</v>
      </c>
      <c r="AC36" s="144">
        <f t="shared" si="23"/>
        <v>33</v>
      </c>
      <c r="AD36" s="146">
        <f t="shared" si="24"/>
        <v>390.51165630199449</v>
      </c>
      <c r="AE36" s="146">
        <f t="shared" si="25"/>
        <v>433.90184033554942</v>
      </c>
      <c r="AF36" s="146">
        <f t="shared" si="26"/>
        <v>260.34110420132964</v>
      </c>
      <c r="AG36" s="146">
        <f t="shared" si="27"/>
        <v>325.42638025166201</v>
      </c>
      <c r="AH36" s="146">
        <f t="shared" si="28"/>
        <v>37.762386318478548</v>
      </c>
    </row>
    <row r="37" spans="1:34" ht="14.1" customHeight="1">
      <c r="A37" s="144">
        <v>34</v>
      </c>
      <c r="B37" s="146">
        <f>B36+(B48-B33)/15</f>
        <v>450.63458539913972</v>
      </c>
      <c r="C37" s="146">
        <f>B37*职业设计!D$13/职业设计!B$13</f>
        <v>450.63458539913972</v>
      </c>
      <c r="D37" s="146">
        <f>D36+(D48-D33)/15</f>
        <v>270.3807512394838</v>
      </c>
      <c r="E37" s="146">
        <f t="shared" si="30"/>
        <v>270.3807512394838</v>
      </c>
      <c r="F37" s="146">
        <f>F36+(F48-F33)/15</f>
        <v>43.576259575591095</v>
      </c>
      <c r="H37" s="144">
        <f t="shared" si="10"/>
        <v>34</v>
      </c>
      <c r="I37" s="146">
        <f t="shared" si="5"/>
        <v>675.95187809870959</v>
      </c>
      <c r="J37" s="146">
        <f t="shared" si="6"/>
        <v>270.3807512394838</v>
      </c>
      <c r="K37" s="146">
        <f t="shared" si="7"/>
        <v>403.55336005893105</v>
      </c>
      <c r="L37" s="146">
        <f t="shared" si="8"/>
        <v>180.25383415965587</v>
      </c>
      <c r="M37" s="146">
        <f t="shared" si="9"/>
        <v>26.145755745354656</v>
      </c>
      <c r="O37" s="144">
        <f t="shared" si="11"/>
        <v>34</v>
      </c>
      <c r="P37" s="146">
        <f t="shared" si="12"/>
        <v>301.92517221742361</v>
      </c>
      <c r="Q37" s="146">
        <f t="shared" si="13"/>
        <v>675.95187809870959</v>
      </c>
      <c r="R37" s="146">
        <f t="shared" si="14"/>
        <v>180.25383415965587</v>
      </c>
      <c r="S37" s="146">
        <f t="shared" si="15"/>
        <v>403.55336005893105</v>
      </c>
      <c r="T37" s="146">
        <f t="shared" si="16"/>
        <v>65.364389363386636</v>
      </c>
      <c r="V37" s="144">
        <f t="shared" si="17"/>
        <v>34</v>
      </c>
      <c r="W37" s="146">
        <f t="shared" si="18"/>
        <v>450.63458539913972</v>
      </c>
      <c r="X37" s="146">
        <f t="shared" si="19"/>
        <v>901.26917079827945</v>
      </c>
      <c r="Y37" s="146">
        <f t="shared" si="20"/>
        <v>180.25383415965587</v>
      </c>
      <c r="Z37" s="146">
        <f t="shared" si="21"/>
        <v>403.55336005893105</v>
      </c>
      <c r="AA37" s="146">
        <f t="shared" si="22"/>
        <v>26.145755745354656</v>
      </c>
      <c r="AC37" s="144">
        <f t="shared" si="23"/>
        <v>34</v>
      </c>
      <c r="AD37" s="146">
        <f t="shared" si="24"/>
        <v>405.57112685922579</v>
      </c>
      <c r="AE37" s="146">
        <f t="shared" si="25"/>
        <v>450.63458539913972</v>
      </c>
      <c r="AF37" s="146">
        <f t="shared" si="26"/>
        <v>270.3807512394838</v>
      </c>
      <c r="AG37" s="146">
        <f t="shared" si="27"/>
        <v>337.97593904935474</v>
      </c>
      <c r="AH37" s="146">
        <f t="shared" si="28"/>
        <v>39.218633618031987</v>
      </c>
    </row>
    <row r="38" spans="1:34" ht="14.1" customHeight="1">
      <c r="A38" s="144">
        <v>35</v>
      </c>
      <c r="B38" s="146">
        <f>B37+(B48-B33)/15</f>
        <v>467.36733046273002</v>
      </c>
      <c r="C38" s="146">
        <f>B38*职业设计!D$13/职业设计!B$13</f>
        <v>467.36733046273002</v>
      </c>
      <c r="D38" s="146">
        <f>D37+(D48-D33)/15</f>
        <v>280.42039827763796</v>
      </c>
      <c r="E38" s="146">
        <f t="shared" si="30"/>
        <v>280.42039827763796</v>
      </c>
      <c r="F38" s="146">
        <f>F37+(F48-F33)/15</f>
        <v>45.194312130650474</v>
      </c>
      <c r="H38" s="144">
        <f t="shared" si="10"/>
        <v>35</v>
      </c>
      <c r="I38" s="146">
        <f t="shared" si="5"/>
        <v>701.05099569409504</v>
      </c>
      <c r="J38" s="146">
        <f t="shared" si="6"/>
        <v>280.42039827763801</v>
      </c>
      <c r="K38" s="146">
        <f t="shared" si="7"/>
        <v>418.53790787707158</v>
      </c>
      <c r="L38" s="146">
        <f t="shared" si="8"/>
        <v>186.94693218509198</v>
      </c>
      <c r="M38" s="146">
        <f t="shared" si="9"/>
        <v>27.116587278390284</v>
      </c>
      <c r="O38" s="144">
        <f t="shared" si="11"/>
        <v>35</v>
      </c>
      <c r="P38" s="146">
        <f t="shared" si="12"/>
        <v>313.13611141002912</v>
      </c>
      <c r="Q38" s="146">
        <f t="shared" si="13"/>
        <v>701.05099569409504</v>
      </c>
      <c r="R38" s="146">
        <f t="shared" si="14"/>
        <v>186.94693218509198</v>
      </c>
      <c r="S38" s="146">
        <f t="shared" si="15"/>
        <v>418.53790787707158</v>
      </c>
      <c r="T38" s="146">
        <f t="shared" si="16"/>
        <v>67.79146819597571</v>
      </c>
      <c r="V38" s="144">
        <f t="shared" si="17"/>
        <v>35</v>
      </c>
      <c r="W38" s="146">
        <f t="shared" si="18"/>
        <v>467.36733046273002</v>
      </c>
      <c r="X38" s="146">
        <f t="shared" si="19"/>
        <v>934.73466092546005</v>
      </c>
      <c r="Y38" s="146">
        <f t="shared" si="20"/>
        <v>186.94693218509198</v>
      </c>
      <c r="Z38" s="146">
        <f t="shared" si="21"/>
        <v>418.53790787707158</v>
      </c>
      <c r="AA38" s="146">
        <f t="shared" si="22"/>
        <v>27.116587278390284</v>
      </c>
      <c r="AC38" s="144">
        <f t="shared" si="23"/>
        <v>35</v>
      </c>
      <c r="AD38" s="146">
        <f t="shared" si="24"/>
        <v>420.63059741645702</v>
      </c>
      <c r="AE38" s="146">
        <f t="shared" si="25"/>
        <v>467.36733046273002</v>
      </c>
      <c r="AF38" s="146">
        <f t="shared" si="26"/>
        <v>280.42039827763796</v>
      </c>
      <c r="AG38" s="146">
        <f t="shared" si="27"/>
        <v>350.5254978470474</v>
      </c>
      <c r="AH38" s="146">
        <f t="shared" si="28"/>
        <v>40.674880917585426</v>
      </c>
    </row>
    <row r="39" spans="1:34" ht="14.1" customHeight="1">
      <c r="A39" s="144">
        <v>36</v>
      </c>
      <c r="B39" s="146">
        <f>B38+(B48-B33)/15</f>
        <v>484.10007552632032</v>
      </c>
      <c r="C39" s="146">
        <f>B39*职业设计!D$13/职业设计!B$13</f>
        <v>484.10007552632032</v>
      </c>
      <c r="D39" s="146">
        <f>D38+(D48-D33)/15</f>
        <v>290.46004531579212</v>
      </c>
      <c r="E39" s="146">
        <f t="shared" si="30"/>
        <v>290.46004531579212</v>
      </c>
      <c r="F39" s="146">
        <f>F38+(F48-F33)/15</f>
        <v>46.812364685709852</v>
      </c>
      <c r="H39" s="144">
        <f t="shared" si="10"/>
        <v>36</v>
      </c>
      <c r="I39" s="146">
        <f t="shared" si="5"/>
        <v>726.15011328948049</v>
      </c>
      <c r="J39" s="146">
        <f t="shared" si="6"/>
        <v>290.46004531579217</v>
      </c>
      <c r="K39" s="146">
        <f t="shared" si="7"/>
        <v>433.5224556952121</v>
      </c>
      <c r="L39" s="146">
        <f t="shared" si="8"/>
        <v>193.64003021052807</v>
      </c>
      <c r="M39" s="146">
        <f t="shared" si="9"/>
        <v>28.087418811425909</v>
      </c>
      <c r="O39" s="144">
        <f t="shared" si="11"/>
        <v>36</v>
      </c>
      <c r="P39" s="146">
        <f t="shared" si="12"/>
        <v>324.34705060263462</v>
      </c>
      <c r="Q39" s="146">
        <f t="shared" si="13"/>
        <v>726.15011328948049</v>
      </c>
      <c r="R39" s="146">
        <f t="shared" si="14"/>
        <v>193.64003021052807</v>
      </c>
      <c r="S39" s="146">
        <f t="shared" si="15"/>
        <v>433.5224556952121</v>
      </c>
      <c r="T39" s="146">
        <f t="shared" si="16"/>
        <v>70.218547028564785</v>
      </c>
      <c r="V39" s="144">
        <f t="shared" si="17"/>
        <v>36</v>
      </c>
      <c r="W39" s="146">
        <f t="shared" si="18"/>
        <v>484.10007552632032</v>
      </c>
      <c r="X39" s="146">
        <f t="shared" si="19"/>
        <v>968.20015105264065</v>
      </c>
      <c r="Y39" s="146">
        <f t="shared" si="20"/>
        <v>193.64003021052807</v>
      </c>
      <c r="Z39" s="146">
        <f t="shared" si="21"/>
        <v>433.5224556952121</v>
      </c>
      <c r="AA39" s="146">
        <f t="shared" si="22"/>
        <v>28.087418811425909</v>
      </c>
      <c r="AC39" s="144">
        <f t="shared" si="23"/>
        <v>36</v>
      </c>
      <c r="AD39" s="146">
        <f t="shared" si="24"/>
        <v>435.69006797368831</v>
      </c>
      <c r="AE39" s="146">
        <f t="shared" si="25"/>
        <v>484.10007552632032</v>
      </c>
      <c r="AF39" s="146">
        <f t="shared" si="26"/>
        <v>290.46004531579212</v>
      </c>
      <c r="AG39" s="146">
        <f t="shared" si="27"/>
        <v>363.07505664474013</v>
      </c>
      <c r="AH39" s="146">
        <f t="shared" si="28"/>
        <v>42.131128217138865</v>
      </c>
    </row>
    <row r="40" spans="1:34" ht="14.1" customHeight="1">
      <c r="A40" s="144">
        <v>37</v>
      </c>
      <c r="B40" s="146">
        <f>B39+(B48-B33)/15</f>
        <v>500.83282058991063</v>
      </c>
      <c r="C40" s="146">
        <f>B40*职业设计!D$13/职业设计!B$13</f>
        <v>500.83282058991063</v>
      </c>
      <c r="D40" s="146">
        <f>D39+(D48-D33)/15</f>
        <v>300.49969235394627</v>
      </c>
      <c r="E40" s="146">
        <f t="shared" si="30"/>
        <v>300.49969235394627</v>
      </c>
      <c r="F40" s="146">
        <f>F39+(F48-F33)/15</f>
        <v>48.430417240769231</v>
      </c>
      <c r="H40" s="144">
        <f t="shared" si="10"/>
        <v>37</v>
      </c>
      <c r="I40" s="146">
        <f t="shared" si="5"/>
        <v>751.24923088486594</v>
      </c>
      <c r="J40" s="146">
        <f t="shared" si="6"/>
        <v>300.49969235394639</v>
      </c>
      <c r="K40" s="146">
        <f t="shared" si="7"/>
        <v>448.50700351335263</v>
      </c>
      <c r="L40" s="146">
        <f t="shared" si="8"/>
        <v>200.33312823596418</v>
      </c>
      <c r="M40" s="146">
        <f t="shared" si="9"/>
        <v>29.058250344461538</v>
      </c>
      <c r="O40" s="144">
        <f t="shared" si="11"/>
        <v>37</v>
      </c>
      <c r="P40" s="146">
        <f t="shared" si="12"/>
        <v>335.55798979524013</v>
      </c>
      <c r="Q40" s="146">
        <f t="shared" si="13"/>
        <v>751.24923088486594</v>
      </c>
      <c r="R40" s="146">
        <f t="shared" si="14"/>
        <v>200.33312823596418</v>
      </c>
      <c r="S40" s="146">
        <f t="shared" si="15"/>
        <v>448.50700351335263</v>
      </c>
      <c r="T40" s="146">
        <f t="shared" si="16"/>
        <v>72.645625861153846</v>
      </c>
      <c r="V40" s="144">
        <f t="shared" si="17"/>
        <v>37</v>
      </c>
      <c r="W40" s="146">
        <f t="shared" si="18"/>
        <v>500.83282058991063</v>
      </c>
      <c r="X40" s="146">
        <f t="shared" si="19"/>
        <v>1001.6656411798213</v>
      </c>
      <c r="Y40" s="146">
        <f t="shared" si="20"/>
        <v>200.33312823596418</v>
      </c>
      <c r="Z40" s="146">
        <f t="shared" si="21"/>
        <v>448.50700351335263</v>
      </c>
      <c r="AA40" s="146">
        <f t="shared" si="22"/>
        <v>29.058250344461538</v>
      </c>
      <c r="AC40" s="144">
        <f t="shared" si="23"/>
        <v>37</v>
      </c>
      <c r="AD40" s="146">
        <f t="shared" si="24"/>
        <v>450.74953853091955</v>
      </c>
      <c r="AE40" s="146">
        <f t="shared" si="25"/>
        <v>500.83282058991063</v>
      </c>
      <c r="AF40" s="146">
        <f t="shared" si="26"/>
        <v>300.49969235394627</v>
      </c>
      <c r="AG40" s="146">
        <f t="shared" si="27"/>
        <v>375.6246154424328</v>
      </c>
      <c r="AH40" s="146">
        <f t="shared" si="28"/>
        <v>43.587375516692312</v>
      </c>
    </row>
    <row r="41" spans="1:34" ht="14.1" customHeight="1">
      <c r="A41" s="144">
        <v>38</v>
      </c>
      <c r="B41" s="146">
        <f>B40+(B48-B33)/15</f>
        <v>517.56556565350093</v>
      </c>
      <c r="C41" s="146">
        <f>B41*职业设计!D$13/职业设计!B$13</f>
        <v>517.56556565350093</v>
      </c>
      <c r="D41" s="146">
        <f>D40+(D48-D33)/15</f>
        <v>310.53933939210043</v>
      </c>
      <c r="E41" s="146">
        <f t="shared" si="30"/>
        <v>310.53933939210043</v>
      </c>
      <c r="F41" s="146">
        <f>F40+(F48-F33)/15</f>
        <v>50.048469795828609</v>
      </c>
      <c r="H41" s="144">
        <f t="shared" si="10"/>
        <v>38</v>
      </c>
      <c r="I41" s="146">
        <f t="shared" si="5"/>
        <v>776.34834848025139</v>
      </c>
      <c r="J41" s="146">
        <f t="shared" si="6"/>
        <v>310.53933939210054</v>
      </c>
      <c r="K41" s="146">
        <f t="shared" si="7"/>
        <v>463.49155133149316</v>
      </c>
      <c r="L41" s="146">
        <f t="shared" si="8"/>
        <v>207.0262262614003</v>
      </c>
      <c r="M41" s="146">
        <f t="shared" si="9"/>
        <v>30.029081877497163</v>
      </c>
      <c r="O41" s="144">
        <f t="shared" si="11"/>
        <v>38</v>
      </c>
      <c r="P41" s="146">
        <f t="shared" si="12"/>
        <v>346.76892898784564</v>
      </c>
      <c r="Q41" s="146">
        <f t="shared" si="13"/>
        <v>776.34834848025139</v>
      </c>
      <c r="R41" s="146">
        <f t="shared" si="14"/>
        <v>207.0262262614003</v>
      </c>
      <c r="S41" s="146">
        <f t="shared" si="15"/>
        <v>463.49155133149316</v>
      </c>
      <c r="T41" s="146">
        <f t="shared" si="16"/>
        <v>75.072704693742907</v>
      </c>
      <c r="V41" s="144">
        <f t="shared" si="17"/>
        <v>38</v>
      </c>
      <c r="W41" s="146">
        <f t="shared" si="18"/>
        <v>517.56556565350093</v>
      </c>
      <c r="X41" s="146">
        <f t="shared" si="19"/>
        <v>1035.1311313070019</v>
      </c>
      <c r="Y41" s="146">
        <f t="shared" si="20"/>
        <v>207.0262262614003</v>
      </c>
      <c r="Z41" s="146">
        <f t="shared" si="21"/>
        <v>463.49155133149316</v>
      </c>
      <c r="AA41" s="146">
        <f t="shared" si="22"/>
        <v>30.029081877497163</v>
      </c>
      <c r="AC41" s="144">
        <f t="shared" si="23"/>
        <v>38</v>
      </c>
      <c r="AD41" s="146">
        <f t="shared" si="24"/>
        <v>465.80900908815084</v>
      </c>
      <c r="AE41" s="146">
        <f t="shared" si="25"/>
        <v>517.56556565350093</v>
      </c>
      <c r="AF41" s="146">
        <f t="shared" si="26"/>
        <v>310.53933939210043</v>
      </c>
      <c r="AG41" s="146">
        <f t="shared" si="27"/>
        <v>388.17417424012552</v>
      </c>
      <c r="AH41" s="146">
        <f t="shared" si="28"/>
        <v>45.043622816245751</v>
      </c>
    </row>
    <row r="42" spans="1:34" ht="14.1" customHeight="1">
      <c r="A42" s="144">
        <v>39</v>
      </c>
      <c r="B42" s="146">
        <f>B41+(B48-B33)/15</f>
        <v>534.29831071709123</v>
      </c>
      <c r="C42" s="146">
        <f>B42*职业设计!D$13/职业设计!B$13</f>
        <v>534.29831071709123</v>
      </c>
      <c r="D42" s="146">
        <f>D41+(D48-D33)/15</f>
        <v>320.57898643025459</v>
      </c>
      <c r="E42" s="146">
        <f t="shared" si="30"/>
        <v>320.57898643025459</v>
      </c>
      <c r="F42" s="146">
        <f>F41+(F48-F33)/15</f>
        <v>51.666522350887988</v>
      </c>
      <c r="H42" s="144">
        <f t="shared" si="10"/>
        <v>39</v>
      </c>
      <c r="I42" s="146">
        <f t="shared" si="5"/>
        <v>801.44746607563684</v>
      </c>
      <c r="J42" s="146">
        <f t="shared" si="6"/>
        <v>320.5789864302547</v>
      </c>
      <c r="K42" s="146">
        <f t="shared" si="7"/>
        <v>478.47609914963368</v>
      </c>
      <c r="L42" s="146">
        <f t="shared" si="8"/>
        <v>213.71932428683638</v>
      </c>
      <c r="M42" s="146">
        <f t="shared" si="9"/>
        <v>30.999913410532791</v>
      </c>
      <c r="O42" s="144">
        <f t="shared" si="11"/>
        <v>39</v>
      </c>
      <c r="P42" s="146">
        <f t="shared" si="12"/>
        <v>357.97986818045115</v>
      </c>
      <c r="Q42" s="146">
        <f t="shared" si="13"/>
        <v>801.44746607563684</v>
      </c>
      <c r="R42" s="146">
        <f t="shared" si="14"/>
        <v>213.71932428683638</v>
      </c>
      <c r="S42" s="146">
        <f t="shared" si="15"/>
        <v>478.47609914963368</v>
      </c>
      <c r="T42" s="146">
        <f t="shared" si="16"/>
        <v>77.499783526331981</v>
      </c>
      <c r="V42" s="144">
        <f t="shared" si="17"/>
        <v>39</v>
      </c>
      <c r="W42" s="146">
        <f t="shared" si="18"/>
        <v>534.29831071709123</v>
      </c>
      <c r="X42" s="146">
        <f t="shared" si="19"/>
        <v>1068.5966214341825</v>
      </c>
      <c r="Y42" s="146">
        <f t="shared" si="20"/>
        <v>213.71932428683638</v>
      </c>
      <c r="Z42" s="146">
        <f t="shared" si="21"/>
        <v>478.47609914963368</v>
      </c>
      <c r="AA42" s="146">
        <f t="shared" si="22"/>
        <v>30.999913410532791</v>
      </c>
      <c r="AC42" s="144">
        <f t="shared" si="23"/>
        <v>39</v>
      </c>
      <c r="AD42" s="146">
        <f t="shared" si="24"/>
        <v>480.86847964538214</v>
      </c>
      <c r="AE42" s="146">
        <f t="shared" si="25"/>
        <v>534.29831071709123</v>
      </c>
      <c r="AF42" s="146">
        <f t="shared" si="26"/>
        <v>320.57898643025459</v>
      </c>
      <c r="AG42" s="146">
        <f t="shared" si="27"/>
        <v>400.72373303781819</v>
      </c>
      <c r="AH42" s="146">
        <f t="shared" si="28"/>
        <v>46.49987011579919</v>
      </c>
    </row>
    <row r="43" spans="1:34" ht="14.1" customHeight="1">
      <c r="A43" s="144">
        <v>40</v>
      </c>
      <c r="B43" s="146">
        <f>B42+(B48-B33)/15</f>
        <v>551.03105578068153</v>
      </c>
      <c r="C43" s="146">
        <f>B43*职业设计!D$13/职业设计!B$13</f>
        <v>551.03105578068153</v>
      </c>
      <c r="D43" s="146">
        <f>D42+(D48-D33)/15</f>
        <v>330.61863346840875</v>
      </c>
      <c r="E43" s="146">
        <f t="shared" si="30"/>
        <v>330.61863346840875</v>
      </c>
      <c r="F43" s="146">
        <f>F42+(F48-F33)/15</f>
        <v>53.284574905947366</v>
      </c>
      <c r="H43" s="144">
        <f t="shared" si="10"/>
        <v>40</v>
      </c>
      <c r="I43" s="146">
        <f t="shared" si="5"/>
        <v>826.54658367102229</v>
      </c>
      <c r="J43" s="146">
        <f t="shared" si="6"/>
        <v>330.61863346840892</v>
      </c>
      <c r="K43" s="146">
        <f t="shared" si="7"/>
        <v>493.46064696777421</v>
      </c>
      <c r="L43" s="146">
        <f t="shared" si="8"/>
        <v>220.4124223122725</v>
      </c>
      <c r="M43" s="146">
        <f t="shared" si="9"/>
        <v>31.97074494356842</v>
      </c>
      <c r="O43" s="144">
        <f t="shared" si="11"/>
        <v>40</v>
      </c>
      <c r="P43" s="146">
        <f t="shared" si="12"/>
        <v>369.19080737305666</v>
      </c>
      <c r="Q43" s="146">
        <f t="shared" si="13"/>
        <v>826.54658367102229</v>
      </c>
      <c r="R43" s="146">
        <f t="shared" si="14"/>
        <v>220.4124223122725</v>
      </c>
      <c r="S43" s="146">
        <f t="shared" si="15"/>
        <v>493.46064696777421</v>
      </c>
      <c r="T43" s="146">
        <f t="shared" si="16"/>
        <v>79.926862358921056</v>
      </c>
      <c r="V43" s="144">
        <f t="shared" si="17"/>
        <v>40</v>
      </c>
      <c r="W43" s="146">
        <f t="shared" si="18"/>
        <v>551.03105578068153</v>
      </c>
      <c r="X43" s="146">
        <f t="shared" si="19"/>
        <v>1102.0621115613631</v>
      </c>
      <c r="Y43" s="146">
        <f t="shared" si="20"/>
        <v>220.4124223122725</v>
      </c>
      <c r="Z43" s="146">
        <f t="shared" si="21"/>
        <v>493.46064696777421</v>
      </c>
      <c r="AA43" s="146">
        <f t="shared" si="22"/>
        <v>31.97074494356842</v>
      </c>
      <c r="AC43" s="144">
        <f t="shared" si="23"/>
        <v>40</v>
      </c>
      <c r="AD43" s="146">
        <f t="shared" si="24"/>
        <v>495.92795020261337</v>
      </c>
      <c r="AE43" s="146">
        <f t="shared" si="25"/>
        <v>551.03105578068153</v>
      </c>
      <c r="AF43" s="146">
        <f t="shared" si="26"/>
        <v>330.61863346840875</v>
      </c>
      <c r="AG43" s="146">
        <f t="shared" si="27"/>
        <v>413.27329183551092</v>
      </c>
      <c r="AH43" s="146">
        <f t="shared" si="28"/>
        <v>47.95611741535263</v>
      </c>
    </row>
    <row r="44" spans="1:34" ht="14.1" customHeight="1">
      <c r="A44" s="144">
        <v>41</v>
      </c>
      <c r="B44" s="146">
        <f>B43+(B48-B33)/15</f>
        <v>567.76380084427183</v>
      </c>
      <c r="C44" s="146">
        <f>B44*职业设计!D$13/职业设计!B$13</f>
        <v>567.76380084427183</v>
      </c>
      <c r="D44" s="146">
        <f>D43+(D48-D33)/15</f>
        <v>340.6582805065629</v>
      </c>
      <c r="E44" s="146">
        <f t="shared" si="30"/>
        <v>340.6582805065629</v>
      </c>
      <c r="F44" s="146">
        <f>F43+(F48-F33)/15</f>
        <v>54.902627461006745</v>
      </c>
      <c r="H44" s="144">
        <f t="shared" si="10"/>
        <v>41</v>
      </c>
      <c r="I44" s="146">
        <f t="shared" si="5"/>
        <v>851.64570126640774</v>
      </c>
      <c r="J44" s="146">
        <f t="shared" si="6"/>
        <v>340.65828050656307</v>
      </c>
      <c r="K44" s="146">
        <f t="shared" si="7"/>
        <v>508.44519478591474</v>
      </c>
      <c r="L44" s="146">
        <f t="shared" si="8"/>
        <v>227.10552033770861</v>
      </c>
      <c r="M44" s="146">
        <f t="shared" si="9"/>
        <v>32.941576476604048</v>
      </c>
      <c r="O44" s="144">
        <f t="shared" si="11"/>
        <v>41</v>
      </c>
      <c r="P44" s="146">
        <f t="shared" si="12"/>
        <v>380.40174656566217</v>
      </c>
      <c r="Q44" s="146">
        <f t="shared" si="13"/>
        <v>851.64570126640774</v>
      </c>
      <c r="R44" s="146">
        <f t="shared" si="14"/>
        <v>227.10552033770861</v>
      </c>
      <c r="S44" s="146">
        <f t="shared" si="15"/>
        <v>508.44519478591474</v>
      </c>
      <c r="T44" s="146">
        <f t="shared" si="16"/>
        <v>82.353941191510117</v>
      </c>
      <c r="V44" s="144">
        <f t="shared" si="17"/>
        <v>41</v>
      </c>
      <c r="W44" s="146">
        <f t="shared" si="18"/>
        <v>567.76380084427183</v>
      </c>
      <c r="X44" s="146">
        <f t="shared" si="19"/>
        <v>1135.5276016885437</v>
      </c>
      <c r="Y44" s="146">
        <f t="shared" si="20"/>
        <v>227.10552033770861</v>
      </c>
      <c r="Z44" s="146">
        <f t="shared" si="21"/>
        <v>508.44519478591474</v>
      </c>
      <c r="AA44" s="146">
        <f t="shared" si="22"/>
        <v>32.941576476604048</v>
      </c>
      <c r="AC44" s="144">
        <f t="shared" si="23"/>
        <v>41</v>
      </c>
      <c r="AD44" s="146">
        <f t="shared" si="24"/>
        <v>510.98742075984467</v>
      </c>
      <c r="AE44" s="146">
        <f t="shared" si="25"/>
        <v>567.76380084427183</v>
      </c>
      <c r="AF44" s="146">
        <f t="shared" si="26"/>
        <v>340.6582805065629</v>
      </c>
      <c r="AG44" s="146">
        <f t="shared" si="27"/>
        <v>425.82285063320359</v>
      </c>
      <c r="AH44" s="146">
        <f t="shared" si="28"/>
        <v>49.412364714906069</v>
      </c>
    </row>
    <row r="45" spans="1:34" ht="14.1" customHeight="1">
      <c r="A45" s="144">
        <v>42</v>
      </c>
      <c r="B45" s="146">
        <f>B44+(B48-B33)/15</f>
        <v>584.49654590786213</v>
      </c>
      <c r="C45" s="146">
        <f>B45*职业设计!D$13/职业设计!B$13</f>
        <v>584.49654590786213</v>
      </c>
      <c r="D45" s="146">
        <f>D44+(D48-D33)/15</f>
        <v>350.69792754471706</v>
      </c>
      <c r="E45" s="146">
        <f t="shared" si="30"/>
        <v>350.69792754471706</v>
      </c>
      <c r="F45" s="146">
        <f>F44+(F48-F33)/15</f>
        <v>56.520680016066123</v>
      </c>
      <c r="H45" s="144">
        <f t="shared" si="10"/>
        <v>42</v>
      </c>
      <c r="I45" s="146">
        <f t="shared" si="5"/>
        <v>876.74481886179319</v>
      </c>
      <c r="J45" s="146">
        <f t="shared" si="6"/>
        <v>350.69792754471729</v>
      </c>
      <c r="K45" s="146">
        <f t="shared" si="7"/>
        <v>523.42974260405526</v>
      </c>
      <c r="L45" s="146">
        <f t="shared" si="8"/>
        <v>233.7986183631447</v>
      </c>
      <c r="M45" s="146">
        <f t="shared" si="9"/>
        <v>33.91240800963967</v>
      </c>
      <c r="O45" s="144">
        <f t="shared" si="11"/>
        <v>42</v>
      </c>
      <c r="P45" s="146">
        <f t="shared" si="12"/>
        <v>391.61268575826767</v>
      </c>
      <c r="Q45" s="146">
        <f t="shared" si="13"/>
        <v>876.74481886179319</v>
      </c>
      <c r="R45" s="146">
        <f t="shared" si="14"/>
        <v>233.7986183631447</v>
      </c>
      <c r="S45" s="146">
        <f t="shared" si="15"/>
        <v>523.42974260405526</v>
      </c>
      <c r="T45" s="146">
        <f t="shared" si="16"/>
        <v>84.781020024099178</v>
      </c>
      <c r="V45" s="144">
        <f t="shared" si="17"/>
        <v>42</v>
      </c>
      <c r="W45" s="146">
        <f t="shared" si="18"/>
        <v>584.49654590786213</v>
      </c>
      <c r="X45" s="146">
        <f t="shared" si="19"/>
        <v>1168.9930918157243</v>
      </c>
      <c r="Y45" s="146">
        <f t="shared" si="20"/>
        <v>233.7986183631447</v>
      </c>
      <c r="Z45" s="146">
        <f t="shared" si="21"/>
        <v>523.42974260405526</v>
      </c>
      <c r="AA45" s="146">
        <f t="shared" si="22"/>
        <v>33.91240800963967</v>
      </c>
      <c r="AC45" s="144">
        <f t="shared" si="23"/>
        <v>42</v>
      </c>
      <c r="AD45" s="146">
        <f t="shared" si="24"/>
        <v>526.04689131707596</v>
      </c>
      <c r="AE45" s="146">
        <f t="shared" si="25"/>
        <v>584.49654590786213</v>
      </c>
      <c r="AF45" s="146">
        <f t="shared" si="26"/>
        <v>350.69792754471706</v>
      </c>
      <c r="AG45" s="146">
        <f t="shared" si="27"/>
        <v>438.37240943089631</v>
      </c>
      <c r="AH45" s="146">
        <f t="shared" si="28"/>
        <v>50.868612014459515</v>
      </c>
    </row>
    <row r="46" spans="1:34" ht="14.1" customHeight="1">
      <c r="A46" s="144">
        <v>43</v>
      </c>
      <c r="B46" s="146">
        <f>B45+(B48-B33)/15</f>
        <v>601.22929097145243</v>
      </c>
      <c r="C46" s="146">
        <f>B46*职业设计!D$13/职业设计!B$13</f>
        <v>601.22929097145243</v>
      </c>
      <c r="D46" s="146">
        <f>D45+(D48-D33)/15</f>
        <v>360.73757458287122</v>
      </c>
      <c r="E46" s="146">
        <f t="shared" si="30"/>
        <v>360.73757458287122</v>
      </c>
      <c r="F46" s="146">
        <f>F45+(F48-F33)/15</f>
        <v>58.138732571125502</v>
      </c>
      <c r="H46" s="144">
        <f t="shared" si="10"/>
        <v>43</v>
      </c>
      <c r="I46" s="146">
        <f t="shared" si="5"/>
        <v>901.84393645717864</v>
      </c>
      <c r="J46" s="146">
        <f t="shared" si="6"/>
        <v>360.73757458287145</v>
      </c>
      <c r="K46" s="146">
        <f t="shared" si="7"/>
        <v>538.41429042219579</v>
      </c>
      <c r="L46" s="146">
        <f t="shared" si="8"/>
        <v>240.49171638858081</v>
      </c>
      <c r="M46" s="146">
        <f t="shared" si="9"/>
        <v>34.883239542675298</v>
      </c>
      <c r="O46" s="144">
        <f t="shared" si="11"/>
        <v>43</v>
      </c>
      <c r="P46" s="146">
        <f t="shared" si="12"/>
        <v>402.82362495087312</v>
      </c>
      <c r="Q46" s="146">
        <f t="shared" si="13"/>
        <v>901.84393645717864</v>
      </c>
      <c r="R46" s="146">
        <f t="shared" si="14"/>
        <v>240.49171638858081</v>
      </c>
      <c r="S46" s="146">
        <f t="shared" si="15"/>
        <v>538.41429042219579</v>
      </c>
      <c r="T46" s="146">
        <f t="shared" si="16"/>
        <v>87.208098856688252</v>
      </c>
      <c r="V46" s="144">
        <f t="shared" si="17"/>
        <v>43</v>
      </c>
      <c r="W46" s="146">
        <f t="shared" si="18"/>
        <v>601.22929097145243</v>
      </c>
      <c r="X46" s="146">
        <f t="shared" si="19"/>
        <v>1202.4585819429049</v>
      </c>
      <c r="Y46" s="146">
        <f t="shared" si="20"/>
        <v>240.49171638858081</v>
      </c>
      <c r="Z46" s="146">
        <f t="shared" si="21"/>
        <v>538.41429042219579</v>
      </c>
      <c r="AA46" s="146">
        <f t="shared" si="22"/>
        <v>34.883239542675298</v>
      </c>
      <c r="AC46" s="144">
        <f t="shared" si="23"/>
        <v>43</v>
      </c>
      <c r="AD46" s="146">
        <f t="shared" si="24"/>
        <v>541.10636187430725</v>
      </c>
      <c r="AE46" s="146">
        <f t="shared" si="25"/>
        <v>601.22929097145243</v>
      </c>
      <c r="AF46" s="146">
        <f t="shared" si="26"/>
        <v>360.73757458287122</v>
      </c>
      <c r="AG46" s="146">
        <f t="shared" si="27"/>
        <v>450.92196822858898</v>
      </c>
      <c r="AH46" s="146">
        <f t="shared" si="28"/>
        <v>52.324859314012954</v>
      </c>
    </row>
    <row r="47" spans="1:34" ht="14.1" customHeight="1">
      <c r="A47" s="144">
        <v>44</v>
      </c>
      <c r="B47" s="146">
        <f>B46+(B48-B33)/15</f>
        <v>617.96203603504273</v>
      </c>
      <c r="C47" s="146">
        <f>B47*职业设计!D$13/职业设计!B$13</f>
        <v>617.96203603504273</v>
      </c>
      <c r="D47" s="146">
        <f>D46+(D48-D33)/15</f>
        <v>370.77722162102538</v>
      </c>
      <c r="E47" s="146">
        <f>D47</f>
        <v>370.77722162102538</v>
      </c>
      <c r="F47" s="146">
        <f>F46+(F48-F33)/15</f>
        <v>59.75678512618488</v>
      </c>
      <c r="H47" s="144">
        <f t="shared" si="10"/>
        <v>44</v>
      </c>
      <c r="I47" s="146">
        <f t="shared" si="5"/>
        <v>926.94305405256409</v>
      </c>
      <c r="J47" s="146">
        <f t="shared" si="6"/>
        <v>370.7772216210256</v>
      </c>
      <c r="K47" s="146">
        <f t="shared" si="7"/>
        <v>553.39883824033632</v>
      </c>
      <c r="L47" s="146">
        <f t="shared" si="8"/>
        <v>247.18481441401693</v>
      </c>
      <c r="M47" s="146">
        <f t="shared" si="9"/>
        <v>35.854071075710927</v>
      </c>
      <c r="O47" s="144">
        <f t="shared" si="11"/>
        <v>44</v>
      </c>
      <c r="P47" s="146">
        <f t="shared" si="12"/>
        <v>414.03456414347863</v>
      </c>
      <c r="Q47" s="146">
        <f t="shared" si="13"/>
        <v>926.94305405256409</v>
      </c>
      <c r="R47" s="146">
        <f t="shared" si="14"/>
        <v>247.18481441401693</v>
      </c>
      <c r="S47" s="146">
        <f t="shared" si="15"/>
        <v>553.39883824033632</v>
      </c>
      <c r="T47" s="146">
        <f t="shared" si="16"/>
        <v>89.635177689277327</v>
      </c>
      <c r="V47" s="144">
        <f t="shared" si="17"/>
        <v>44</v>
      </c>
      <c r="W47" s="146">
        <f t="shared" si="18"/>
        <v>617.96203603504273</v>
      </c>
      <c r="X47" s="146">
        <f t="shared" si="19"/>
        <v>1235.9240720700855</v>
      </c>
      <c r="Y47" s="146">
        <f t="shared" si="20"/>
        <v>247.18481441401693</v>
      </c>
      <c r="Z47" s="146">
        <f t="shared" si="21"/>
        <v>553.39883824033632</v>
      </c>
      <c r="AA47" s="146">
        <f t="shared" si="22"/>
        <v>35.854071075710927</v>
      </c>
      <c r="AC47" s="144">
        <f t="shared" si="23"/>
        <v>44</v>
      </c>
      <c r="AD47" s="146">
        <f t="shared" si="24"/>
        <v>556.16583243153843</v>
      </c>
      <c r="AE47" s="146">
        <f t="shared" si="25"/>
        <v>617.96203603504273</v>
      </c>
      <c r="AF47" s="146">
        <f t="shared" si="26"/>
        <v>370.77722162102538</v>
      </c>
      <c r="AG47" s="146">
        <f t="shared" si="27"/>
        <v>463.47152702628171</v>
      </c>
      <c r="AH47" s="146">
        <f t="shared" si="28"/>
        <v>53.781106613566394</v>
      </c>
    </row>
    <row r="48" spans="1:34" ht="14.1" customHeight="1">
      <c r="A48" s="143">
        <v>45</v>
      </c>
      <c r="B48" s="145">
        <f>职业设计!O71</f>
        <v>634.69478109863326</v>
      </c>
      <c r="C48" s="145">
        <f>B48*职业设计!D$13/职业设计!B$13</f>
        <v>634.69478109863326</v>
      </c>
      <c r="D48" s="145">
        <f>职业设计!O87</f>
        <v>380.81686865917982</v>
      </c>
      <c r="E48" s="145">
        <f>D48</f>
        <v>380.81686865917982</v>
      </c>
      <c r="F48" s="145">
        <f>职业设计!M103</f>
        <v>61.374837681244259</v>
      </c>
      <c r="H48" s="143">
        <f t="shared" si="10"/>
        <v>45</v>
      </c>
      <c r="I48" s="145">
        <f t="shared" si="5"/>
        <v>952.04217164794989</v>
      </c>
      <c r="J48" s="145">
        <f t="shared" si="6"/>
        <v>380.81686865917993</v>
      </c>
      <c r="K48" s="145">
        <f t="shared" si="7"/>
        <v>568.3833860584773</v>
      </c>
      <c r="L48" s="145">
        <f t="shared" si="8"/>
        <v>253.87791243945321</v>
      </c>
      <c r="M48" s="145">
        <f t="shared" si="9"/>
        <v>36.824902608746555</v>
      </c>
      <c r="O48" s="143">
        <f t="shared" si="11"/>
        <v>45</v>
      </c>
      <c r="P48" s="145">
        <f t="shared" si="12"/>
        <v>425.24550333608431</v>
      </c>
      <c r="Q48" s="145">
        <f t="shared" si="13"/>
        <v>952.04217164794989</v>
      </c>
      <c r="R48" s="145">
        <f t="shared" si="14"/>
        <v>253.87791243945321</v>
      </c>
      <c r="S48" s="145">
        <f t="shared" si="15"/>
        <v>568.3833860584773</v>
      </c>
      <c r="T48" s="145">
        <f t="shared" si="16"/>
        <v>92.062256521866388</v>
      </c>
      <c r="V48" s="143">
        <f t="shared" si="17"/>
        <v>45</v>
      </c>
      <c r="W48" s="145">
        <f t="shared" si="18"/>
        <v>634.69478109863326</v>
      </c>
      <c r="X48" s="145">
        <f t="shared" si="19"/>
        <v>1269.3895621972665</v>
      </c>
      <c r="Y48" s="145">
        <f t="shared" si="20"/>
        <v>253.87791243945321</v>
      </c>
      <c r="Z48" s="145">
        <f t="shared" si="21"/>
        <v>568.3833860584773</v>
      </c>
      <c r="AA48" s="145">
        <f t="shared" si="22"/>
        <v>36.824902608746555</v>
      </c>
      <c r="AC48" s="143">
        <f t="shared" si="23"/>
        <v>45</v>
      </c>
      <c r="AD48" s="145">
        <f t="shared" si="24"/>
        <v>571.22530298876995</v>
      </c>
      <c r="AE48" s="145">
        <f t="shared" si="25"/>
        <v>634.69478109863326</v>
      </c>
      <c r="AF48" s="145">
        <f t="shared" si="26"/>
        <v>380.81686865917982</v>
      </c>
      <c r="AG48" s="145">
        <f t="shared" si="27"/>
        <v>476.02108582397477</v>
      </c>
      <c r="AH48" s="145">
        <f t="shared" si="28"/>
        <v>55.237353913119833</v>
      </c>
    </row>
    <row r="49" spans="1:34" ht="14.1" customHeight="1">
      <c r="A49" s="144">
        <v>46</v>
      </c>
      <c r="B49" s="146">
        <f>B48+(B63-B48)/15</f>
        <v>662.3728790443314</v>
      </c>
      <c r="C49" s="146">
        <f>B49*职业设计!D$13/职业设计!B$13</f>
        <v>662.3728790443314</v>
      </c>
      <c r="D49" s="146">
        <f>D48+(D63-D48)/15</f>
        <v>397.42372742659876</v>
      </c>
      <c r="E49" s="146">
        <f>D49</f>
        <v>397.42372742659876</v>
      </c>
      <c r="F49" s="146">
        <f>F48+(F63-F48)/15</f>
        <v>64.051303313752456</v>
      </c>
      <c r="H49" s="144">
        <f t="shared" si="10"/>
        <v>46</v>
      </c>
      <c r="I49" s="146">
        <f t="shared" si="5"/>
        <v>993.55931856649704</v>
      </c>
      <c r="J49" s="146">
        <f t="shared" si="6"/>
        <v>397.42372742659882</v>
      </c>
      <c r="K49" s="146">
        <f t="shared" si="7"/>
        <v>593.16974242775927</v>
      </c>
      <c r="L49" s="146">
        <f t="shared" si="8"/>
        <v>264.94915161773253</v>
      </c>
      <c r="M49" s="146">
        <f t="shared" si="9"/>
        <v>38.430781988251475</v>
      </c>
      <c r="O49" s="144">
        <f t="shared" si="11"/>
        <v>46</v>
      </c>
      <c r="P49" s="146">
        <f t="shared" si="12"/>
        <v>443.78982895970205</v>
      </c>
      <c r="Q49" s="146">
        <f t="shared" si="13"/>
        <v>993.55931856649704</v>
      </c>
      <c r="R49" s="146">
        <f t="shared" si="14"/>
        <v>264.94915161773253</v>
      </c>
      <c r="S49" s="146">
        <f t="shared" si="15"/>
        <v>593.16974242775927</v>
      </c>
      <c r="T49" s="146">
        <f t="shared" si="16"/>
        <v>96.076954970628691</v>
      </c>
      <c r="V49" s="144">
        <f t="shared" si="17"/>
        <v>46</v>
      </c>
      <c r="W49" s="146">
        <f t="shared" si="18"/>
        <v>662.3728790443314</v>
      </c>
      <c r="X49" s="146">
        <f t="shared" si="19"/>
        <v>1324.7457580886628</v>
      </c>
      <c r="Y49" s="146">
        <f t="shared" si="20"/>
        <v>264.94915161773253</v>
      </c>
      <c r="Z49" s="146">
        <f t="shared" si="21"/>
        <v>593.16974242775927</v>
      </c>
      <c r="AA49" s="146">
        <f t="shared" si="22"/>
        <v>38.430781988251475</v>
      </c>
      <c r="AC49" s="144">
        <f t="shared" si="23"/>
        <v>46</v>
      </c>
      <c r="AD49" s="146">
        <f t="shared" si="24"/>
        <v>596.13559113989822</v>
      </c>
      <c r="AE49" s="146">
        <f t="shared" si="25"/>
        <v>662.3728790443314</v>
      </c>
      <c r="AF49" s="146">
        <f t="shared" si="26"/>
        <v>397.42372742659876</v>
      </c>
      <c r="AG49" s="146">
        <f t="shared" si="27"/>
        <v>496.77965928324841</v>
      </c>
      <c r="AH49" s="146">
        <f t="shared" si="28"/>
        <v>57.646172982377209</v>
      </c>
    </row>
    <row r="50" spans="1:34" ht="14.1" customHeight="1">
      <c r="A50" s="144">
        <v>47</v>
      </c>
      <c r="B50" s="146">
        <f>B49+(B63-B48)/15</f>
        <v>690.05097699002954</v>
      </c>
      <c r="C50" s="146">
        <f>B50*职业设计!D$13/职业设计!B$13</f>
        <v>690.05097699002954</v>
      </c>
      <c r="D50" s="146">
        <f>D49+(D63-D48)/15</f>
        <v>414.0305861940177</v>
      </c>
      <c r="E50" s="146">
        <f t="shared" ref="E50:E61" si="31">D50</f>
        <v>414.0305861940177</v>
      </c>
      <c r="F50" s="146">
        <f>F49+(F63-F48)/15</f>
        <v>66.727768946260653</v>
      </c>
      <c r="H50" s="144">
        <f t="shared" si="10"/>
        <v>47</v>
      </c>
      <c r="I50" s="146">
        <f t="shared" si="5"/>
        <v>1035.0764654850443</v>
      </c>
      <c r="J50" s="146">
        <f t="shared" si="6"/>
        <v>414.0305861940177</v>
      </c>
      <c r="K50" s="146">
        <f t="shared" si="7"/>
        <v>617.95609879704136</v>
      </c>
      <c r="L50" s="146">
        <f t="shared" si="8"/>
        <v>276.02039079601178</v>
      </c>
      <c r="M50" s="146">
        <f t="shared" si="9"/>
        <v>40.036661367756388</v>
      </c>
      <c r="O50" s="144">
        <f t="shared" si="11"/>
        <v>47</v>
      </c>
      <c r="P50" s="146">
        <f t="shared" si="12"/>
        <v>462.33415458331984</v>
      </c>
      <c r="Q50" s="146">
        <f t="shared" si="13"/>
        <v>1035.0764654850443</v>
      </c>
      <c r="R50" s="146">
        <f t="shared" si="14"/>
        <v>276.02039079601178</v>
      </c>
      <c r="S50" s="146">
        <f t="shared" si="15"/>
        <v>617.95609879704136</v>
      </c>
      <c r="T50" s="146">
        <f t="shared" si="16"/>
        <v>100.09165341939098</v>
      </c>
      <c r="V50" s="144">
        <f t="shared" si="17"/>
        <v>47</v>
      </c>
      <c r="W50" s="146">
        <f t="shared" si="18"/>
        <v>690.05097699002954</v>
      </c>
      <c r="X50" s="146">
        <f t="shared" si="19"/>
        <v>1380.1019539800591</v>
      </c>
      <c r="Y50" s="146">
        <f t="shared" si="20"/>
        <v>276.02039079601178</v>
      </c>
      <c r="Z50" s="146">
        <f t="shared" si="21"/>
        <v>617.95609879704136</v>
      </c>
      <c r="AA50" s="146">
        <f t="shared" si="22"/>
        <v>40.036661367756388</v>
      </c>
      <c r="AC50" s="144">
        <f t="shared" si="23"/>
        <v>47</v>
      </c>
      <c r="AD50" s="146">
        <f t="shared" si="24"/>
        <v>621.04587929102661</v>
      </c>
      <c r="AE50" s="146">
        <f t="shared" si="25"/>
        <v>690.05097699002954</v>
      </c>
      <c r="AF50" s="146">
        <f t="shared" si="26"/>
        <v>414.0305861940177</v>
      </c>
      <c r="AG50" s="146">
        <f t="shared" si="27"/>
        <v>517.53823274252204</v>
      </c>
      <c r="AH50" s="146">
        <f t="shared" si="28"/>
        <v>60.054992051634592</v>
      </c>
    </row>
    <row r="51" spans="1:34" ht="14.1" customHeight="1">
      <c r="A51" s="144">
        <v>48</v>
      </c>
      <c r="B51" s="146">
        <f>B50+(B63-B48)/15</f>
        <v>717.72907493572768</v>
      </c>
      <c r="C51" s="146">
        <f>B51*职业设计!D$13/职业设计!B$13</f>
        <v>717.72907493572768</v>
      </c>
      <c r="D51" s="146">
        <f>D50+(D63-D48)/15</f>
        <v>430.63744496143664</v>
      </c>
      <c r="E51" s="146">
        <f t="shared" si="31"/>
        <v>430.63744496143664</v>
      </c>
      <c r="F51" s="146">
        <f>F50+(F63-F48)/15</f>
        <v>69.40423457876885</v>
      </c>
      <c r="H51" s="144">
        <f t="shared" si="10"/>
        <v>48</v>
      </c>
      <c r="I51" s="146">
        <f t="shared" si="5"/>
        <v>1076.5936124035916</v>
      </c>
      <c r="J51" s="146">
        <f t="shared" si="6"/>
        <v>430.63744496143659</v>
      </c>
      <c r="K51" s="146">
        <f t="shared" si="7"/>
        <v>642.74245516632334</v>
      </c>
      <c r="L51" s="146">
        <f t="shared" si="8"/>
        <v>287.0916299742911</v>
      </c>
      <c r="M51" s="146">
        <f t="shared" si="9"/>
        <v>41.642540747261307</v>
      </c>
      <c r="O51" s="144">
        <f t="shared" si="11"/>
        <v>48</v>
      </c>
      <c r="P51" s="146">
        <f t="shared" si="12"/>
        <v>480.87848020693758</v>
      </c>
      <c r="Q51" s="146">
        <f t="shared" si="13"/>
        <v>1076.5936124035916</v>
      </c>
      <c r="R51" s="146">
        <f t="shared" si="14"/>
        <v>287.0916299742911</v>
      </c>
      <c r="S51" s="146">
        <f t="shared" si="15"/>
        <v>642.74245516632334</v>
      </c>
      <c r="T51" s="146">
        <f t="shared" si="16"/>
        <v>104.10635186815327</v>
      </c>
      <c r="V51" s="144">
        <f t="shared" si="17"/>
        <v>48</v>
      </c>
      <c r="W51" s="146">
        <f t="shared" si="18"/>
        <v>717.72907493572768</v>
      </c>
      <c r="X51" s="146">
        <f t="shared" si="19"/>
        <v>1435.4581498714554</v>
      </c>
      <c r="Y51" s="146">
        <f t="shared" si="20"/>
        <v>287.0916299742911</v>
      </c>
      <c r="Z51" s="146">
        <f t="shared" si="21"/>
        <v>642.74245516632334</v>
      </c>
      <c r="AA51" s="146">
        <f t="shared" si="22"/>
        <v>41.642540747261307</v>
      </c>
      <c r="AC51" s="144">
        <f t="shared" si="23"/>
        <v>48</v>
      </c>
      <c r="AD51" s="146">
        <f t="shared" si="24"/>
        <v>645.95616744215488</v>
      </c>
      <c r="AE51" s="146">
        <f t="shared" si="25"/>
        <v>717.72907493572768</v>
      </c>
      <c r="AF51" s="146">
        <f t="shared" si="26"/>
        <v>430.63744496143664</v>
      </c>
      <c r="AG51" s="146">
        <f t="shared" si="27"/>
        <v>538.29680620179579</v>
      </c>
      <c r="AH51" s="146">
        <f t="shared" si="28"/>
        <v>62.463811120891968</v>
      </c>
    </row>
    <row r="52" spans="1:34" ht="14.1" customHeight="1">
      <c r="A52" s="144">
        <v>49</v>
      </c>
      <c r="B52" s="146">
        <f>B51+(B63-B48)/15</f>
        <v>745.40717288142582</v>
      </c>
      <c r="C52" s="146">
        <f>B52*职业设计!D$13/职业设计!B$13</f>
        <v>745.40717288142582</v>
      </c>
      <c r="D52" s="146">
        <f>D51+(D63-D48)/15</f>
        <v>447.24430372885558</v>
      </c>
      <c r="E52" s="146">
        <f t="shared" si="31"/>
        <v>447.24430372885558</v>
      </c>
      <c r="F52" s="146">
        <f>F51+(F63-F48)/15</f>
        <v>72.080700211277048</v>
      </c>
      <c r="H52" s="144">
        <f t="shared" si="10"/>
        <v>49</v>
      </c>
      <c r="I52" s="146">
        <f t="shared" si="5"/>
        <v>1118.1107593221386</v>
      </c>
      <c r="J52" s="146">
        <f t="shared" si="6"/>
        <v>447.24430372885547</v>
      </c>
      <c r="K52" s="146">
        <f t="shared" si="7"/>
        <v>667.52881153560531</v>
      </c>
      <c r="L52" s="146">
        <f t="shared" si="8"/>
        <v>298.16286915257041</v>
      </c>
      <c r="M52" s="146">
        <f t="shared" si="9"/>
        <v>43.248420126766227</v>
      </c>
      <c r="O52" s="144">
        <f t="shared" si="11"/>
        <v>49</v>
      </c>
      <c r="P52" s="146">
        <f t="shared" si="12"/>
        <v>499.42280583055532</v>
      </c>
      <c r="Q52" s="146">
        <f t="shared" si="13"/>
        <v>1118.1107593221386</v>
      </c>
      <c r="R52" s="146">
        <f t="shared" si="14"/>
        <v>298.16286915257041</v>
      </c>
      <c r="S52" s="146">
        <f t="shared" si="15"/>
        <v>667.52881153560531</v>
      </c>
      <c r="T52" s="146">
        <f t="shared" si="16"/>
        <v>108.12105031691557</v>
      </c>
      <c r="V52" s="144">
        <f t="shared" si="17"/>
        <v>49</v>
      </c>
      <c r="W52" s="146">
        <f t="shared" si="18"/>
        <v>745.40717288142582</v>
      </c>
      <c r="X52" s="146">
        <f t="shared" si="19"/>
        <v>1490.8143457628516</v>
      </c>
      <c r="Y52" s="146">
        <f t="shared" si="20"/>
        <v>298.16286915257041</v>
      </c>
      <c r="Z52" s="146">
        <f t="shared" si="21"/>
        <v>667.52881153560531</v>
      </c>
      <c r="AA52" s="146">
        <f t="shared" si="22"/>
        <v>43.248420126766227</v>
      </c>
      <c r="AC52" s="144">
        <f t="shared" si="23"/>
        <v>49</v>
      </c>
      <c r="AD52" s="146">
        <f t="shared" si="24"/>
        <v>670.86645559328326</v>
      </c>
      <c r="AE52" s="146">
        <f t="shared" si="25"/>
        <v>745.40717288142582</v>
      </c>
      <c r="AF52" s="146">
        <f t="shared" si="26"/>
        <v>447.24430372885558</v>
      </c>
      <c r="AG52" s="146">
        <f t="shared" si="27"/>
        <v>559.05537966106942</v>
      </c>
      <c r="AH52" s="146">
        <f t="shared" si="28"/>
        <v>64.872630190149351</v>
      </c>
    </row>
    <row r="53" spans="1:34" ht="14.1" customHeight="1">
      <c r="A53" s="144">
        <v>50</v>
      </c>
      <c r="B53" s="146">
        <f>B52+(B63-B48)/15</f>
        <v>773.08527082712396</v>
      </c>
      <c r="C53" s="146">
        <f>B53*职业设计!D$13/职业设计!B$13</f>
        <v>773.08527082712396</v>
      </c>
      <c r="D53" s="146">
        <f>D52+(D63-D48)/15</f>
        <v>463.85116249627453</v>
      </c>
      <c r="E53" s="146">
        <f t="shared" si="31"/>
        <v>463.85116249627453</v>
      </c>
      <c r="F53" s="146">
        <f>F52+(F63-F48)/15</f>
        <v>74.757165843785245</v>
      </c>
      <c r="H53" s="144">
        <f t="shared" si="10"/>
        <v>50</v>
      </c>
      <c r="I53" s="146">
        <f t="shared" si="5"/>
        <v>1159.6279062406859</v>
      </c>
      <c r="J53" s="146">
        <f t="shared" si="6"/>
        <v>463.85116249627436</v>
      </c>
      <c r="K53" s="146">
        <f t="shared" si="7"/>
        <v>692.31516790488729</v>
      </c>
      <c r="L53" s="146">
        <f t="shared" si="8"/>
        <v>309.23410833084966</v>
      </c>
      <c r="M53" s="146">
        <f t="shared" si="9"/>
        <v>44.854299506271147</v>
      </c>
      <c r="O53" s="144">
        <f t="shared" si="11"/>
        <v>50</v>
      </c>
      <c r="P53" s="146">
        <f t="shared" si="12"/>
        <v>517.96713145417311</v>
      </c>
      <c r="Q53" s="146">
        <f t="shared" si="13"/>
        <v>1159.6279062406859</v>
      </c>
      <c r="R53" s="146">
        <f t="shared" si="14"/>
        <v>309.23410833084966</v>
      </c>
      <c r="S53" s="146">
        <f t="shared" si="15"/>
        <v>692.31516790488729</v>
      </c>
      <c r="T53" s="146">
        <f t="shared" si="16"/>
        <v>112.13574876567787</v>
      </c>
      <c r="V53" s="144">
        <f t="shared" si="17"/>
        <v>50</v>
      </c>
      <c r="W53" s="146">
        <f t="shared" si="18"/>
        <v>773.08527082712396</v>
      </c>
      <c r="X53" s="146">
        <f t="shared" si="19"/>
        <v>1546.1705416542479</v>
      </c>
      <c r="Y53" s="146">
        <f t="shared" si="20"/>
        <v>309.23410833084966</v>
      </c>
      <c r="Z53" s="146">
        <f t="shared" si="21"/>
        <v>692.31516790488729</v>
      </c>
      <c r="AA53" s="146">
        <f t="shared" si="22"/>
        <v>44.854299506271147</v>
      </c>
      <c r="AC53" s="144">
        <f t="shared" si="23"/>
        <v>50</v>
      </c>
      <c r="AD53" s="146">
        <f t="shared" si="24"/>
        <v>695.77674374441153</v>
      </c>
      <c r="AE53" s="146">
        <f t="shared" si="25"/>
        <v>773.08527082712396</v>
      </c>
      <c r="AF53" s="146">
        <f t="shared" si="26"/>
        <v>463.85116249627453</v>
      </c>
      <c r="AG53" s="146">
        <f t="shared" si="27"/>
        <v>579.81395312034317</v>
      </c>
      <c r="AH53" s="146">
        <f t="shared" si="28"/>
        <v>67.281449259406727</v>
      </c>
    </row>
    <row r="54" spans="1:34" ht="14.1" customHeight="1">
      <c r="A54" s="144">
        <v>51</v>
      </c>
      <c r="B54" s="146">
        <f>B53+(B63-B48)/15</f>
        <v>800.7633687728221</v>
      </c>
      <c r="C54" s="146">
        <f>B54*职业设计!D$13/职业设计!B$13</f>
        <v>800.7633687728221</v>
      </c>
      <c r="D54" s="146">
        <f>D53+(D63-D48)/15</f>
        <v>480.45802126369347</v>
      </c>
      <c r="E54" s="146">
        <f t="shared" si="31"/>
        <v>480.45802126369347</v>
      </c>
      <c r="F54" s="146">
        <f>F53+(F63-F48)/15</f>
        <v>77.433631476293442</v>
      </c>
      <c r="H54" s="144">
        <f t="shared" si="10"/>
        <v>51</v>
      </c>
      <c r="I54" s="146">
        <f t="shared" si="5"/>
        <v>1201.1450531592332</v>
      </c>
      <c r="J54" s="146">
        <f t="shared" si="6"/>
        <v>480.45802126369324</v>
      </c>
      <c r="K54" s="146">
        <f t="shared" si="7"/>
        <v>717.10152427416926</v>
      </c>
      <c r="L54" s="146">
        <f t="shared" si="8"/>
        <v>320.30534750912898</v>
      </c>
      <c r="M54" s="146">
        <f t="shared" si="9"/>
        <v>46.460178885776067</v>
      </c>
      <c r="O54" s="144">
        <f t="shared" si="11"/>
        <v>51</v>
      </c>
      <c r="P54" s="146">
        <f t="shared" si="12"/>
        <v>536.51145707779085</v>
      </c>
      <c r="Q54" s="146">
        <f t="shared" si="13"/>
        <v>1201.1450531592332</v>
      </c>
      <c r="R54" s="146">
        <f t="shared" si="14"/>
        <v>320.30534750912898</v>
      </c>
      <c r="S54" s="146">
        <f t="shared" si="15"/>
        <v>717.10152427416926</v>
      </c>
      <c r="T54" s="146">
        <f t="shared" si="16"/>
        <v>116.15044721444016</v>
      </c>
      <c r="V54" s="144">
        <f t="shared" si="17"/>
        <v>51</v>
      </c>
      <c r="W54" s="146">
        <f t="shared" si="18"/>
        <v>800.7633687728221</v>
      </c>
      <c r="X54" s="146">
        <f t="shared" si="19"/>
        <v>1601.5267375456442</v>
      </c>
      <c r="Y54" s="146">
        <f t="shared" si="20"/>
        <v>320.30534750912898</v>
      </c>
      <c r="Z54" s="146">
        <f t="shared" si="21"/>
        <v>717.10152427416926</v>
      </c>
      <c r="AA54" s="146">
        <f t="shared" si="22"/>
        <v>46.460178885776067</v>
      </c>
      <c r="AC54" s="144">
        <f t="shared" si="23"/>
        <v>51</v>
      </c>
      <c r="AD54" s="146">
        <f t="shared" si="24"/>
        <v>720.68703189553992</v>
      </c>
      <c r="AE54" s="146">
        <f t="shared" si="25"/>
        <v>800.7633687728221</v>
      </c>
      <c r="AF54" s="146">
        <f t="shared" si="26"/>
        <v>480.45802126369347</v>
      </c>
      <c r="AG54" s="146">
        <f t="shared" si="27"/>
        <v>600.57252657961681</v>
      </c>
      <c r="AH54" s="146">
        <f t="shared" si="28"/>
        <v>69.690268328664104</v>
      </c>
    </row>
    <row r="55" spans="1:34" ht="14.1" customHeight="1">
      <c r="A55" s="144">
        <v>52</v>
      </c>
      <c r="B55" s="146">
        <f>B54+(B63-B48)/15</f>
        <v>828.44146671852025</v>
      </c>
      <c r="C55" s="146">
        <f>B55*职业设计!D$13/职业设计!B$13</f>
        <v>828.44146671852025</v>
      </c>
      <c r="D55" s="146">
        <f>D54+(D63-D48)/15</f>
        <v>497.06488003111241</v>
      </c>
      <c r="E55" s="146">
        <f t="shared" si="31"/>
        <v>497.06488003111241</v>
      </c>
      <c r="F55" s="146">
        <f>F54+(F63-F48)/15</f>
        <v>80.110097108801639</v>
      </c>
      <c r="H55" s="144">
        <f t="shared" si="10"/>
        <v>52</v>
      </c>
      <c r="I55" s="146">
        <f t="shared" si="5"/>
        <v>1242.6622000777804</v>
      </c>
      <c r="J55" s="146">
        <f t="shared" si="6"/>
        <v>497.06488003111212</v>
      </c>
      <c r="K55" s="146">
        <f t="shared" si="7"/>
        <v>741.88788064345135</v>
      </c>
      <c r="L55" s="146">
        <f t="shared" si="8"/>
        <v>331.37658668740829</v>
      </c>
      <c r="M55" s="146">
        <f t="shared" si="9"/>
        <v>48.066058265280979</v>
      </c>
      <c r="O55" s="144">
        <f t="shared" si="11"/>
        <v>52</v>
      </c>
      <c r="P55" s="146">
        <f t="shared" si="12"/>
        <v>555.05578270140859</v>
      </c>
      <c r="Q55" s="146">
        <f t="shared" si="13"/>
        <v>1242.6622000777804</v>
      </c>
      <c r="R55" s="146">
        <f t="shared" si="14"/>
        <v>331.37658668740829</v>
      </c>
      <c r="S55" s="146">
        <f t="shared" si="15"/>
        <v>741.88788064345135</v>
      </c>
      <c r="T55" s="146">
        <f t="shared" si="16"/>
        <v>120.16514566320245</v>
      </c>
      <c r="V55" s="144">
        <f t="shared" si="17"/>
        <v>52</v>
      </c>
      <c r="W55" s="146">
        <f t="shared" si="18"/>
        <v>828.44146671852025</v>
      </c>
      <c r="X55" s="146">
        <f t="shared" si="19"/>
        <v>1656.8829334370405</v>
      </c>
      <c r="Y55" s="146">
        <f t="shared" si="20"/>
        <v>331.37658668740829</v>
      </c>
      <c r="Z55" s="146">
        <f t="shared" si="21"/>
        <v>741.88788064345135</v>
      </c>
      <c r="AA55" s="146">
        <f t="shared" si="22"/>
        <v>48.066058265280979</v>
      </c>
      <c r="AC55" s="144">
        <f t="shared" si="23"/>
        <v>52</v>
      </c>
      <c r="AD55" s="146">
        <f t="shared" si="24"/>
        <v>745.59732004666819</v>
      </c>
      <c r="AE55" s="146">
        <f t="shared" si="25"/>
        <v>828.44146671852025</v>
      </c>
      <c r="AF55" s="146">
        <f t="shared" si="26"/>
        <v>497.06488003111241</v>
      </c>
      <c r="AG55" s="146">
        <f t="shared" si="27"/>
        <v>621.33110003889044</v>
      </c>
      <c r="AH55" s="146">
        <f t="shared" si="28"/>
        <v>72.09908739792148</v>
      </c>
    </row>
    <row r="56" spans="1:34" ht="14.1" customHeight="1">
      <c r="A56" s="144">
        <v>53</v>
      </c>
      <c r="B56" s="146">
        <f>B55+(B63-B48)/15</f>
        <v>856.11956466421839</v>
      </c>
      <c r="C56" s="146">
        <f>B56*职业设计!D$13/职业设计!B$13</f>
        <v>856.11956466421839</v>
      </c>
      <c r="D56" s="146">
        <f>D55+(D63-D48)/15</f>
        <v>513.67173879853135</v>
      </c>
      <c r="E56" s="146">
        <f t="shared" si="31"/>
        <v>513.67173879853135</v>
      </c>
      <c r="F56" s="146">
        <f>F55+(F63-F48)/15</f>
        <v>82.786562741309837</v>
      </c>
      <c r="H56" s="144">
        <f t="shared" si="10"/>
        <v>53</v>
      </c>
      <c r="I56" s="146">
        <f t="shared" si="5"/>
        <v>1284.1793469963277</v>
      </c>
      <c r="J56" s="146">
        <f t="shared" si="6"/>
        <v>513.67173879853101</v>
      </c>
      <c r="K56" s="146">
        <f t="shared" si="7"/>
        <v>766.67423701273333</v>
      </c>
      <c r="L56" s="146">
        <f t="shared" si="8"/>
        <v>342.44782586568755</v>
      </c>
      <c r="M56" s="146">
        <f t="shared" si="9"/>
        <v>49.671937644785899</v>
      </c>
      <c r="O56" s="144">
        <f t="shared" si="11"/>
        <v>53</v>
      </c>
      <c r="P56" s="146">
        <f t="shared" si="12"/>
        <v>573.60010832502633</v>
      </c>
      <c r="Q56" s="146">
        <f t="shared" si="13"/>
        <v>1284.1793469963277</v>
      </c>
      <c r="R56" s="146">
        <f t="shared" si="14"/>
        <v>342.44782586568755</v>
      </c>
      <c r="S56" s="146">
        <f t="shared" si="15"/>
        <v>766.67423701273333</v>
      </c>
      <c r="T56" s="146">
        <f t="shared" si="16"/>
        <v>124.17984411196475</v>
      </c>
      <c r="V56" s="144">
        <f t="shared" si="17"/>
        <v>53</v>
      </c>
      <c r="W56" s="146">
        <f t="shared" si="18"/>
        <v>856.11956466421839</v>
      </c>
      <c r="X56" s="146">
        <f t="shared" si="19"/>
        <v>1712.2391293284368</v>
      </c>
      <c r="Y56" s="146">
        <f t="shared" si="20"/>
        <v>342.44782586568755</v>
      </c>
      <c r="Z56" s="146">
        <f t="shared" si="21"/>
        <v>766.67423701273333</v>
      </c>
      <c r="AA56" s="146">
        <f t="shared" si="22"/>
        <v>49.671937644785899</v>
      </c>
      <c r="AC56" s="144">
        <f t="shared" si="23"/>
        <v>53</v>
      </c>
      <c r="AD56" s="146">
        <f t="shared" si="24"/>
        <v>770.50760819779657</v>
      </c>
      <c r="AE56" s="146">
        <f t="shared" si="25"/>
        <v>856.11956466421839</v>
      </c>
      <c r="AF56" s="146">
        <f t="shared" si="26"/>
        <v>513.67173879853135</v>
      </c>
      <c r="AG56" s="146">
        <f t="shared" si="27"/>
        <v>642.08967349816419</v>
      </c>
      <c r="AH56" s="146">
        <f t="shared" si="28"/>
        <v>74.507906467178856</v>
      </c>
    </row>
    <row r="57" spans="1:34" ht="14.1" customHeight="1">
      <c r="A57" s="144">
        <v>54</v>
      </c>
      <c r="B57" s="146">
        <f>B56+(B63-B48)/15</f>
        <v>883.79766260991653</v>
      </c>
      <c r="C57" s="146">
        <f>B57*职业设计!D$13/职业设计!B$13</f>
        <v>883.79766260991653</v>
      </c>
      <c r="D57" s="146">
        <f>D56+(D63-D48)/15</f>
        <v>530.27859756595024</v>
      </c>
      <c r="E57" s="146">
        <f t="shared" si="31"/>
        <v>530.27859756595024</v>
      </c>
      <c r="F57" s="146">
        <f>F56+(F63-F48)/15</f>
        <v>85.463028373818034</v>
      </c>
      <c r="H57" s="144">
        <f t="shared" si="10"/>
        <v>54</v>
      </c>
      <c r="I57" s="146">
        <f t="shared" si="5"/>
        <v>1325.6964939148747</v>
      </c>
      <c r="J57" s="146">
        <f t="shared" si="6"/>
        <v>530.27859756594989</v>
      </c>
      <c r="K57" s="146">
        <f t="shared" si="7"/>
        <v>791.46059338201519</v>
      </c>
      <c r="L57" s="146">
        <f t="shared" si="8"/>
        <v>353.5190650439668</v>
      </c>
      <c r="M57" s="146">
        <f t="shared" si="9"/>
        <v>51.277817024290819</v>
      </c>
      <c r="O57" s="144">
        <f t="shared" si="11"/>
        <v>54</v>
      </c>
      <c r="P57" s="146">
        <f t="shared" si="12"/>
        <v>592.14443394864406</v>
      </c>
      <c r="Q57" s="146">
        <f t="shared" si="13"/>
        <v>1325.6964939148747</v>
      </c>
      <c r="R57" s="146">
        <f t="shared" si="14"/>
        <v>353.5190650439668</v>
      </c>
      <c r="S57" s="146">
        <f t="shared" si="15"/>
        <v>791.46059338201519</v>
      </c>
      <c r="T57" s="146">
        <f t="shared" si="16"/>
        <v>128.19454256072706</v>
      </c>
      <c r="V57" s="144">
        <f t="shared" si="17"/>
        <v>54</v>
      </c>
      <c r="W57" s="146">
        <f t="shared" si="18"/>
        <v>883.79766260991653</v>
      </c>
      <c r="X57" s="146">
        <f t="shared" si="19"/>
        <v>1767.5953252198331</v>
      </c>
      <c r="Y57" s="146">
        <f t="shared" si="20"/>
        <v>353.5190650439668</v>
      </c>
      <c r="Z57" s="146">
        <f t="shared" si="21"/>
        <v>791.46059338201519</v>
      </c>
      <c r="AA57" s="146">
        <f t="shared" si="22"/>
        <v>51.277817024290819</v>
      </c>
      <c r="AC57" s="144">
        <f t="shared" si="23"/>
        <v>54</v>
      </c>
      <c r="AD57" s="146">
        <f t="shared" si="24"/>
        <v>795.41789634892484</v>
      </c>
      <c r="AE57" s="146">
        <f t="shared" si="25"/>
        <v>883.79766260991653</v>
      </c>
      <c r="AF57" s="146">
        <f t="shared" si="26"/>
        <v>530.27859756595024</v>
      </c>
      <c r="AG57" s="146">
        <f t="shared" si="27"/>
        <v>662.84824695743771</v>
      </c>
      <c r="AH57" s="146">
        <f t="shared" si="28"/>
        <v>76.916725536436232</v>
      </c>
    </row>
    <row r="58" spans="1:34" ht="14.1" customHeight="1">
      <c r="A58" s="144">
        <v>55</v>
      </c>
      <c r="B58" s="146">
        <f>B57+(B63-B48)/15</f>
        <v>911.47576055561467</v>
      </c>
      <c r="C58" s="146">
        <f>B58*职业设计!D$13/职业设计!B$13</f>
        <v>911.47576055561467</v>
      </c>
      <c r="D58" s="146">
        <f>D57+(D63-D48)/15</f>
        <v>546.88545633336912</v>
      </c>
      <c r="E58" s="146">
        <f t="shared" si="31"/>
        <v>546.88545633336912</v>
      </c>
      <c r="F58" s="146">
        <f>F57+(F63-F48)/15</f>
        <v>88.139494006326231</v>
      </c>
      <c r="H58" s="144">
        <f t="shared" si="10"/>
        <v>55</v>
      </c>
      <c r="I58" s="146">
        <f t="shared" si="5"/>
        <v>1367.213640833422</v>
      </c>
      <c r="J58" s="146">
        <f t="shared" si="6"/>
        <v>546.88545633336878</v>
      </c>
      <c r="K58" s="146">
        <f t="shared" si="7"/>
        <v>816.24694975129717</v>
      </c>
      <c r="L58" s="146">
        <f t="shared" si="8"/>
        <v>364.59030422224606</v>
      </c>
      <c r="M58" s="146">
        <f t="shared" si="9"/>
        <v>52.883696403795739</v>
      </c>
      <c r="O58" s="144">
        <f t="shared" si="11"/>
        <v>55</v>
      </c>
      <c r="P58" s="146">
        <f t="shared" si="12"/>
        <v>610.68875957226192</v>
      </c>
      <c r="Q58" s="146">
        <f t="shared" si="13"/>
        <v>1367.213640833422</v>
      </c>
      <c r="R58" s="146">
        <f t="shared" si="14"/>
        <v>364.59030422224606</v>
      </c>
      <c r="S58" s="146">
        <f t="shared" si="15"/>
        <v>816.24694975129717</v>
      </c>
      <c r="T58" s="146">
        <f t="shared" si="16"/>
        <v>132.20924100948935</v>
      </c>
      <c r="V58" s="144">
        <f t="shared" si="17"/>
        <v>55</v>
      </c>
      <c r="W58" s="146">
        <f t="shared" si="18"/>
        <v>911.47576055561467</v>
      </c>
      <c r="X58" s="146">
        <f t="shared" si="19"/>
        <v>1822.9515211112293</v>
      </c>
      <c r="Y58" s="146">
        <f t="shared" si="20"/>
        <v>364.59030422224606</v>
      </c>
      <c r="Z58" s="146">
        <f t="shared" si="21"/>
        <v>816.24694975129717</v>
      </c>
      <c r="AA58" s="146">
        <f t="shared" si="22"/>
        <v>52.883696403795739</v>
      </c>
      <c r="AC58" s="144">
        <f t="shared" si="23"/>
        <v>55</v>
      </c>
      <c r="AD58" s="146">
        <f t="shared" si="24"/>
        <v>820.32818450005323</v>
      </c>
      <c r="AE58" s="146">
        <f t="shared" si="25"/>
        <v>911.47576055561467</v>
      </c>
      <c r="AF58" s="146">
        <f t="shared" si="26"/>
        <v>546.88545633336912</v>
      </c>
      <c r="AG58" s="146">
        <f t="shared" si="27"/>
        <v>683.60682041671134</v>
      </c>
      <c r="AH58" s="146">
        <f t="shared" si="28"/>
        <v>79.325544605693608</v>
      </c>
    </row>
    <row r="59" spans="1:34" ht="14.1" customHeight="1">
      <c r="A59" s="144">
        <v>56</v>
      </c>
      <c r="B59" s="146">
        <f>B58+(B63-B48)/15</f>
        <v>939.15385850131281</v>
      </c>
      <c r="C59" s="146">
        <f>B59*职业设计!D$13/职业设计!B$13</f>
        <v>939.15385850131281</v>
      </c>
      <c r="D59" s="146">
        <f>D58+(D63-D48)/15</f>
        <v>563.49231510078801</v>
      </c>
      <c r="E59" s="146">
        <f t="shared" si="31"/>
        <v>563.49231510078801</v>
      </c>
      <c r="F59" s="146">
        <f>F58+(F63-F48)/15</f>
        <v>90.815959638834428</v>
      </c>
      <c r="H59" s="144">
        <f t="shared" si="10"/>
        <v>56</v>
      </c>
      <c r="I59" s="146">
        <f t="shared" si="5"/>
        <v>1408.7307877519693</v>
      </c>
      <c r="J59" s="146">
        <f t="shared" si="6"/>
        <v>563.49231510078766</v>
      </c>
      <c r="K59" s="146">
        <f t="shared" si="7"/>
        <v>841.03330612057903</v>
      </c>
      <c r="L59" s="146">
        <f t="shared" si="8"/>
        <v>375.66154340052532</v>
      </c>
      <c r="M59" s="146">
        <f t="shared" si="9"/>
        <v>54.489575783300658</v>
      </c>
      <c r="O59" s="144">
        <f t="shared" si="11"/>
        <v>56</v>
      </c>
      <c r="P59" s="146">
        <f t="shared" si="12"/>
        <v>629.23308519587965</v>
      </c>
      <c r="Q59" s="146">
        <f t="shared" si="13"/>
        <v>1408.7307877519693</v>
      </c>
      <c r="R59" s="146">
        <f t="shared" si="14"/>
        <v>375.66154340052532</v>
      </c>
      <c r="S59" s="146">
        <f t="shared" si="15"/>
        <v>841.03330612057903</v>
      </c>
      <c r="T59" s="146">
        <f t="shared" si="16"/>
        <v>136.22393945825164</v>
      </c>
      <c r="V59" s="144">
        <f t="shared" si="17"/>
        <v>56</v>
      </c>
      <c r="W59" s="146">
        <f t="shared" si="18"/>
        <v>939.15385850131281</v>
      </c>
      <c r="X59" s="146">
        <f t="shared" si="19"/>
        <v>1878.3077170026256</v>
      </c>
      <c r="Y59" s="146">
        <f t="shared" si="20"/>
        <v>375.66154340052532</v>
      </c>
      <c r="Z59" s="146">
        <f t="shared" si="21"/>
        <v>841.03330612057903</v>
      </c>
      <c r="AA59" s="146">
        <f t="shared" si="22"/>
        <v>54.489575783300658</v>
      </c>
      <c r="AC59" s="144">
        <f t="shared" si="23"/>
        <v>56</v>
      </c>
      <c r="AD59" s="146">
        <f t="shared" si="24"/>
        <v>845.2384726511815</v>
      </c>
      <c r="AE59" s="146">
        <f t="shared" si="25"/>
        <v>939.15385850131281</v>
      </c>
      <c r="AF59" s="146">
        <f t="shared" si="26"/>
        <v>563.49231510078801</v>
      </c>
      <c r="AG59" s="146">
        <f t="shared" si="27"/>
        <v>704.36539387598498</v>
      </c>
      <c r="AH59" s="146">
        <f t="shared" si="28"/>
        <v>81.734363674950984</v>
      </c>
    </row>
    <row r="60" spans="1:34" ht="14.1" customHeight="1">
      <c r="A60" s="144">
        <v>57</v>
      </c>
      <c r="B60" s="146">
        <f>B59+(B63-B48)/15</f>
        <v>966.83195644701095</v>
      </c>
      <c r="C60" s="146">
        <f>B60*职业设计!D$13/职业设计!B$13</f>
        <v>966.83195644701095</v>
      </c>
      <c r="D60" s="146">
        <f>D59+(D63-D48)/15</f>
        <v>580.09917386820689</v>
      </c>
      <c r="E60" s="146">
        <f t="shared" si="31"/>
        <v>580.09917386820689</v>
      </c>
      <c r="F60" s="146">
        <f>F59+(F63-F48)/15</f>
        <v>93.492425271342626</v>
      </c>
      <c r="H60" s="144">
        <f t="shared" si="10"/>
        <v>57</v>
      </c>
      <c r="I60" s="146">
        <f t="shared" si="5"/>
        <v>1450.2479346705163</v>
      </c>
      <c r="J60" s="146">
        <f t="shared" si="6"/>
        <v>580.09917386820655</v>
      </c>
      <c r="K60" s="146">
        <f t="shared" si="7"/>
        <v>865.819662489861</v>
      </c>
      <c r="L60" s="146">
        <f t="shared" si="8"/>
        <v>386.73278257880457</v>
      </c>
      <c r="M60" s="146">
        <f t="shared" si="9"/>
        <v>56.095455162805571</v>
      </c>
      <c r="O60" s="144">
        <f t="shared" si="11"/>
        <v>57</v>
      </c>
      <c r="P60" s="146">
        <f t="shared" si="12"/>
        <v>647.77741081949739</v>
      </c>
      <c r="Q60" s="146">
        <f t="shared" si="13"/>
        <v>1450.2479346705163</v>
      </c>
      <c r="R60" s="146">
        <f t="shared" si="14"/>
        <v>386.73278257880457</v>
      </c>
      <c r="S60" s="146">
        <f t="shared" si="15"/>
        <v>865.819662489861</v>
      </c>
      <c r="T60" s="146">
        <f t="shared" si="16"/>
        <v>140.23863790701392</v>
      </c>
      <c r="V60" s="144">
        <f t="shared" si="17"/>
        <v>57</v>
      </c>
      <c r="W60" s="146">
        <f t="shared" si="18"/>
        <v>966.83195644701095</v>
      </c>
      <c r="X60" s="146">
        <f t="shared" si="19"/>
        <v>1933.6639128940219</v>
      </c>
      <c r="Y60" s="146">
        <f t="shared" si="20"/>
        <v>386.73278257880457</v>
      </c>
      <c r="Z60" s="146">
        <f t="shared" si="21"/>
        <v>865.819662489861</v>
      </c>
      <c r="AA60" s="146">
        <f t="shared" si="22"/>
        <v>56.095455162805571</v>
      </c>
      <c r="AC60" s="144">
        <f t="shared" si="23"/>
        <v>57</v>
      </c>
      <c r="AD60" s="146">
        <f t="shared" si="24"/>
        <v>870.14876080230988</v>
      </c>
      <c r="AE60" s="146">
        <f t="shared" si="25"/>
        <v>966.83195644701095</v>
      </c>
      <c r="AF60" s="146">
        <f t="shared" si="26"/>
        <v>580.09917386820689</v>
      </c>
      <c r="AG60" s="146">
        <f t="shared" si="27"/>
        <v>725.12396733525861</v>
      </c>
      <c r="AH60" s="146">
        <f t="shared" si="28"/>
        <v>84.14318274420836</v>
      </c>
    </row>
    <row r="61" spans="1:34" ht="14.1" customHeight="1">
      <c r="A61" s="144">
        <v>58</v>
      </c>
      <c r="B61" s="146">
        <f>B60+(B63-B48)/15</f>
        <v>994.51005439270909</v>
      </c>
      <c r="C61" s="146">
        <f>B61*职业设计!D$13/职业设计!B$13</f>
        <v>994.51005439270909</v>
      </c>
      <c r="D61" s="146">
        <f>D60+(D63-D48)/15</f>
        <v>596.70603263562577</v>
      </c>
      <c r="E61" s="146">
        <f t="shared" si="31"/>
        <v>596.70603263562577</v>
      </c>
      <c r="F61" s="146">
        <f>F60+(F63-F48)/15</f>
        <v>96.168890903850823</v>
      </c>
      <c r="H61" s="144">
        <f t="shared" si="10"/>
        <v>58</v>
      </c>
      <c r="I61" s="146">
        <f t="shared" si="5"/>
        <v>1491.7650815890636</v>
      </c>
      <c r="J61" s="146">
        <f t="shared" si="6"/>
        <v>596.70603263562543</v>
      </c>
      <c r="K61" s="146">
        <f t="shared" si="7"/>
        <v>890.60601885914286</v>
      </c>
      <c r="L61" s="146">
        <f t="shared" si="8"/>
        <v>397.80402175708383</v>
      </c>
      <c r="M61" s="146">
        <f t="shared" si="9"/>
        <v>57.701334542310491</v>
      </c>
      <c r="O61" s="144">
        <f t="shared" si="11"/>
        <v>58</v>
      </c>
      <c r="P61" s="146">
        <f t="shared" si="12"/>
        <v>666.32173644311513</v>
      </c>
      <c r="Q61" s="146">
        <f t="shared" si="13"/>
        <v>1491.7650815890636</v>
      </c>
      <c r="R61" s="146">
        <f t="shared" si="14"/>
        <v>397.80402175708383</v>
      </c>
      <c r="S61" s="146">
        <f t="shared" si="15"/>
        <v>890.60601885914286</v>
      </c>
      <c r="T61" s="146">
        <f t="shared" si="16"/>
        <v>144.25333635577624</v>
      </c>
      <c r="V61" s="144">
        <f t="shared" si="17"/>
        <v>58</v>
      </c>
      <c r="W61" s="146">
        <f t="shared" si="18"/>
        <v>994.51005439270909</v>
      </c>
      <c r="X61" s="146">
        <f t="shared" si="19"/>
        <v>1989.0201087854182</v>
      </c>
      <c r="Y61" s="146">
        <f t="shared" si="20"/>
        <v>397.80402175708383</v>
      </c>
      <c r="Z61" s="146">
        <f t="shared" si="21"/>
        <v>890.60601885914286</v>
      </c>
      <c r="AA61" s="146">
        <f t="shared" si="22"/>
        <v>57.701334542310491</v>
      </c>
      <c r="AC61" s="144">
        <f t="shared" si="23"/>
        <v>58</v>
      </c>
      <c r="AD61" s="146">
        <f t="shared" si="24"/>
        <v>895.05904895343815</v>
      </c>
      <c r="AE61" s="146">
        <f t="shared" si="25"/>
        <v>994.51005439270909</v>
      </c>
      <c r="AF61" s="146">
        <f t="shared" si="26"/>
        <v>596.70603263562577</v>
      </c>
      <c r="AG61" s="146">
        <f t="shared" si="27"/>
        <v>745.88254079453213</v>
      </c>
      <c r="AH61" s="146">
        <f t="shared" si="28"/>
        <v>86.552001813465736</v>
      </c>
    </row>
    <row r="62" spans="1:34" ht="14.1" customHeight="1">
      <c r="A62" s="144">
        <v>59</v>
      </c>
      <c r="B62" s="146">
        <f>B61+(B63-B48)/15</f>
        <v>1022.1881523384072</v>
      </c>
      <c r="C62" s="146">
        <f>B62*职业设计!D$13/职业设计!B$13</f>
        <v>1022.1881523384072</v>
      </c>
      <c r="D62" s="146">
        <f>D61+(D63-D48)/15</f>
        <v>613.31289140304466</v>
      </c>
      <c r="E62" s="146">
        <f>D62</f>
        <v>613.31289140304466</v>
      </c>
      <c r="F62" s="146">
        <f>F61+(F63-F48)/15</f>
        <v>98.84535653635902</v>
      </c>
      <c r="H62" s="144">
        <f t="shared" si="10"/>
        <v>59</v>
      </c>
      <c r="I62" s="146">
        <f t="shared" si="5"/>
        <v>1533.2822285076109</v>
      </c>
      <c r="J62" s="146">
        <f t="shared" si="6"/>
        <v>613.31289140304432</v>
      </c>
      <c r="K62" s="146">
        <f t="shared" si="7"/>
        <v>915.39237522842484</v>
      </c>
      <c r="L62" s="146">
        <f t="shared" si="8"/>
        <v>408.87526093536309</v>
      </c>
      <c r="M62" s="146">
        <f t="shared" si="9"/>
        <v>59.307213921815411</v>
      </c>
      <c r="O62" s="144">
        <f t="shared" si="11"/>
        <v>59</v>
      </c>
      <c r="P62" s="146">
        <f t="shared" si="12"/>
        <v>684.86606206673287</v>
      </c>
      <c r="Q62" s="146">
        <f t="shared" si="13"/>
        <v>1533.2822285076109</v>
      </c>
      <c r="R62" s="146">
        <f t="shared" si="14"/>
        <v>408.87526093536309</v>
      </c>
      <c r="S62" s="146">
        <f t="shared" si="15"/>
        <v>915.39237522842484</v>
      </c>
      <c r="T62" s="146">
        <f t="shared" si="16"/>
        <v>148.26803480453853</v>
      </c>
      <c r="V62" s="144">
        <f t="shared" si="17"/>
        <v>59</v>
      </c>
      <c r="W62" s="146">
        <f t="shared" si="18"/>
        <v>1022.1881523384072</v>
      </c>
      <c r="X62" s="146">
        <f t="shared" si="19"/>
        <v>2044.3763046768145</v>
      </c>
      <c r="Y62" s="146">
        <f t="shared" si="20"/>
        <v>408.87526093536309</v>
      </c>
      <c r="Z62" s="146">
        <f t="shared" si="21"/>
        <v>915.39237522842484</v>
      </c>
      <c r="AA62" s="146">
        <f t="shared" si="22"/>
        <v>59.307213921815411</v>
      </c>
      <c r="AC62" s="144">
        <f t="shared" si="23"/>
        <v>59</v>
      </c>
      <c r="AD62" s="146">
        <f t="shared" si="24"/>
        <v>919.96933710456653</v>
      </c>
      <c r="AE62" s="146">
        <f t="shared" si="25"/>
        <v>1022.1881523384072</v>
      </c>
      <c r="AF62" s="146">
        <f t="shared" si="26"/>
        <v>613.31289140304466</v>
      </c>
      <c r="AG62" s="146">
        <f t="shared" si="27"/>
        <v>766.64111425380577</v>
      </c>
      <c r="AH62" s="146">
        <f t="shared" si="28"/>
        <v>88.960820882723127</v>
      </c>
    </row>
    <row r="63" spans="1:34" ht="14.1" customHeight="1">
      <c r="A63" s="143">
        <v>60</v>
      </c>
      <c r="B63" s="145">
        <f>职业设计!O72</f>
        <v>1049.8662502841062</v>
      </c>
      <c r="C63" s="145">
        <f>B63*职业设计!D$13/职业设计!B$13</f>
        <v>1049.8662502841062</v>
      </c>
      <c r="D63" s="145">
        <f>职业设计!O88</f>
        <v>629.91975017046366</v>
      </c>
      <c r="E63" s="145">
        <f>D63</f>
        <v>629.91975017046366</v>
      </c>
      <c r="F63" s="145">
        <f>职业设计!M104</f>
        <v>101.52182216886727</v>
      </c>
      <c r="H63" s="143">
        <f t="shared" si="10"/>
        <v>60</v>
      </c>
      <c r="I63" s="145">
        <f t="shared" si="5"/>
        <v>1574.7993754261593</v>
      </c>
      <c r="J63" s="145">
        <f t="shared" si="6"/>
        <v>629.91975017046366</v>
      </c>
      <c r="K63" s="145">
        <f t="shared" si="7"/>
        <v>940.17873159770693</v>
      </c>
      <c r="L63" s="145">
        <f t="shared" si="8"/>
        <v>419.94650011364246</v>
      </c>
      <c r="M63" s="145">
        <f t="shared" si="9"/>
        <v>60.913093301320359</v>
      </c>
      <c r="O63" s="143">
        <f t="shared" si="11"/>
        <v>60</v>
      </c>
      <c r="P63" s="145">
        <f t="shared" si="12"/>
        <v>703.41038769035117</v>
      </c>
      <c r="Q63" s="145">
        <f t="shared" si="13"/>
        <v>1574.7993754261593</v>
      </c>
      <c r="R63" s="145">
        <f t="shared" si="14"/>
        <v>419.94650011364246</v>
      </c>
      <c r="S63" s="145">
        <f t="shared" si="15"/>
        <v>940.17873159770693</v>
      </c>
      <c r="T63" s="145">
        <f t="shared" si="16"/>
        <v>152.2827332533009</v>
      </c>
      <c r="V63" s="143">
        <f t="shared" si="17"/>
        <v>60</v>
      </c>
      <c r="W63" s="145">
        <f t="shared" si="18"/>
        <v>1049.8662502841062</v>
      </c>
      <c r="X63" s="145">
        <f t="shared" si="19"/>
        <v>2099.7325005682123</v>
      </c>
      <c r="Y63" s="145">
        <f t="shared" si="20"/>
        <v>419.94650011364246</v>
      </c>
      <c r="Z63" s="145">
        <f t="shared" si="21"/>
        <v>940.17873159770693</v>
      </c>
      <c r="AA63" s="145">
        <f t="shared" si="22"/>
        <v>60.913093301320359</v>
      </c>
      <c r="AC63" s="143">
        <f t="shared" si="23"/>
        <v>60</v>
      </c>
      <c r="AD63" s="145">
        <f t="shared" si="24"/>
        <v>944.8796252556956</v>
      </c>
      <c r="AE63" s="145">
        <f t="shared" si="25"/>
        <v>1049.8662502841062</v>
      </c>
      <c r="AF63" s="145">
        <f t="shared" si="26"/>
        <v>629.91975017046366</v>
      </c>
      <c r="AG63" s="145">
        <f t="shared" si="27"/>
        <v>787.39968771307952</v>
      </c>
      <c r="AH63" s="145">
        <f t="shared" si="28"/>
        <v>91.369639951980545</v>
      </c>
    </row>
    <row r="64" spans="1:34" ht="14.1" customHeight="1">
      <c r="A64" s="144">
        <v>61</v>
      </c>
      <c r="B64" s="146">
        <f>B63+(B73-B63)/10</f>
        <v>1118.5409151087033</v>
      </c>
      <c r="C64" s="146">
        <f>B64*职业设计!D$13/职业设计!B$13</f>
        <v>1118.5409151087033</v>
      </c>
      <c r="D64" s="146">
        <f>D63+(D73-D63)/10</f>
        <v>671.12454906522191</v>
      </c>
      <c r="E64" s="146">
        <f t="shared" ref="E64:E71" si="32">D64</f>
        <v>671.12454906522191</v>
      </c>
      <c r="F64" s="146">
        <f>F63+(F73-F63)/10</f>
        <v>108.16264628140789</v>
      </c>
      <c r="H64" s="144">
        <f t="shared" si="10"/>
        <v>61</v>
      </c>
      <c r="I64" s="146">
        <f t="shared" si="5"/>
        <v>1677.811372663055</v>
      </c>
      <c r="J64" s="146">
        <f t="shared" si="6"/>
        <v>671.12454906522191</v>
      </c>
      <c r="K64" s="146">
        <f t="shared" si="7"/>
        <v>1001.6784314406297</v>
      </c>
      <c r="L64" s="146">
        <f t="shared" si="8"/>
        <v>447.41636604348128</v>
      </c>
      <c r="M64" s="146">
        <f t="shared" si="9"/>
        <v>64.89758776884473</v>
      </c>
      <c r="O64" s="144">
        <f t="shared" si="11"/>
        <v>61</v>
      </c>
      <c r="P64" s="146">
        <f t="shared" si="12"/>
        <v>749.42241312283124</v>
      </c>
      <c r="Q64" s="146">
        <f t="shared" si="13"/>
        <v>1677.811372663055</v>
      </c>
      <c r="R64" s="146">
        <f t="shared" si="14"/>
        <v>447.41636604348128</v>
      </c>
      <c r="S64" s="146">
        <f t="shared" si="15"/>
        <v>1001.6784314406297</v>
      </c>
      <c r="T64" s="146">
        <f t="shared" si="16"/>
        <v>162.24396942211183</v>
      </c>
      <c r="V64" s="144">
        <f t="shared" si="17"/>
        <v>61</v>
      </c>
      <c r="W64" s="146">
        <f t="shared" si="18"/>
        <v>1118.5409151087033</v>
      </c>
      <c r="X64" s="146">
        <f t="shared" si="19"/>
        <v>2237.0818302174066</v>
      </c>
      <c r="Y64" s="146">
        <f t="shared" si="20"/>
        <v>447.41636604348128</v>
      </c>
      <c r="Z64" s="146">
        <f t="shared" si="21"/>
        <v>1001.6784314406297</v>
      </c>
      <c r="AA64" s="146">
        <f t="shared" si="22"/>
        <v>64.89758776884473</v>
      </c>
      <c r="AC64" s="144">
        <f t="shared" si="23"/>
        <v>61</v>
      </c>
      <c r="AD64" s="146">
        <f t="shared" si="24"/>
        <v>1006.686823597833</v>
      </c>
      <c r="AE64" s="146">
        <f t="shared" si="25"/>
        <v>1118.5409151087033</v>
      </c>
      <c r="AF64" s="146">
        <f t="shared" si="26"/>
        <v>671.12454906522191</v>
      </c>
      <c r="AG64" s="146">
        <f t="shared" si="27"/>
        <v>838.90568633152736</v>
      </c>
      <c r="AH64" s="146">
        <f t="shared" si="28"/>
        <v>97.346381653267102</v>
      </c>
    </row>
    <row r="65" spans="1:34" ht="14.1" customHeight="1">
      <c r="A65" s="144">
        <v>62</v>
      </c>
      <c r="B65" s="146">
        <f>B64+(B73-B63)/10</f>
        <v>1187.2155799333004</v>
      </c>
      <c r="C65" s="146">
        <f>B65*职业设计!D$13/职业设计!B$13</f>
        <v>1187.2155799333004</v>
      </c>
      <c r="D65" s="146">
        <f>D64+(D73-D63)/10</f>
        <v>712.32934795998017</v>
      </c>
      <c r="E65" s="146">
        <f t="shared" si="32"/>
        <v>712.32934795998017</v>
      </c>
      <c r="F65" s="146">
        <f>F64+(F73-F63)/10</f>
        <v>114.80347039394852</v>
      </c>
      <c r="H65" s="144">
        <f t="shared" si="10"/>
        <v>62</v>
      </c>
      <c r="I65" s="146">
        <f t="shared" si="5"/>
        <v>1780.8233698999506</v>
      </c>
      <c r="J65" s="146">
        <f t="shared" si="6"/>
        <v>712.32934795998028</v>
      </c>
      <c r="K65" s="146">
        <f t="shared" si="7"/>
        <v>1063.1781312835524</v>
      </c>
      <c r="L65" s="146">
        <f t="shared" si="8"/>
        <v>474.88623197332009</v>
      </c>
      <c r="M65" s="146">
        <f t="shared" si="9"/>
        <v>68.882082236369101</v>
      </c>
      <c r="O65" s="144">
        <f t="shared" si="11"/>
        <v>62</v>
      </c>
      <c r="P65" s="146">
        <f t="shared" si="12"/>
        <v>795.43443855531132</v>
      </c>
      <c r="Q65" s="146">
        <f t="shared" si="13"/>
        <v>1780.8233698999506</v>
      </c>
      <c r="R65" s="146">
        <f t="shared" si="14"/>
        <v>474.88623197332009</v>
      </c>
      <c r="S65" s="146">
        <f t="shared" si="15"/>
        <v>1063.1781312835524</v>
      </c>
      <c r="T65" s="146">
        <f t="shared" si="16"/>
        <v>172.20520559092279</v>
      </c>
      <c r="V65" s="144">
        <f t="shared" si="17"/>
        <v>62</v>
      </c>
      <c r="W65" s="146">
        <f t="shared" si="18"/>
        <v>1187.2155799333004</v>
      </c>
      <c r="X65" s="146">
        <f t="shared" si="19"/>
        <v>2374.4311598666009</v>
      </c>
      <c r="Y65" s="146">
        <f t="shared" si="20"/>
        <v>474.88623197332009</v>
      </c>
      <c r="Z65" s="146">
        <f t="shared" si="21"/>
        <v>1063.1781312835524</v>
      </c>
      <c r="AA65" s="146">
        <f t="shared" si="22"/>
        <v>68.882082236369101</v>
      </c>
      <c r="AC65" s="144">
        <f t="shared" si="23"/>
        <v>62</v>
      </c>
      <c r="AD65" s="146">
        <f t="shared" si="24"/>
        <v>1068.4940219399705</v>
      </c>
      <c r="AE65" s="146">
        <f t="shared" si="25"/>
        <v>1187.2155799333004</v>
      </c>
      <c r="AF65" s="146">
        <f t="shared" si="26"/>
        <v>712.32934795998017</v>
      </c>
      <c r="AG65" s="146">
        <f t="shared" si="27"/>
        <v>890.41168494997521</v>
      </c>
      <c r="AH65" s="146">
        <f t="shared" si="28"/>
        <v>103.32312335455367</v>
      </c>
    </row>
    <row r="66" spans="1:34" ht="14.1" customHeight="1">
      <c r="A66" s="144">
        <v>63</v>
      </c>
      <c r="B66" s="146">
        <f>B65+(B73-B63)/10</f>
        <v>1255.8902447578976</v>
      </c>
      <c r="C66" s="146">
        <f>B66*职业设计!D$13/职业设计!B$13</f>
        <v>1255.8902447578976</v>
      </c>
      <c r="D66" s="146">
        <f>D65+(D73-D63)/10</f>
        <v>753.53414685473842</v>
      </c>
      <c r="E66" s="146">
        <f t="shared" si="32"/>
        <v>753.53414685473842</v>
      </c>
      <c r="F66" s="146">
        <f>F65+(F73-F63)/10</f>
        <v>121.44429450648914</v>
      </c>
      <c r="H66" s="144">
        <f t="shared" si="10"/>
        <v>63</v>
      </c>
      <c r="I66" s="146">
        <f t="shared" si="5"/>
        <v>1883.8353671368463</v>
      </c>
      <c r="J66" s="146">
        <f t="shared" si="6"/>
        <v>753.53414685473854</v>
      </c>
      <c r="K66" s="146">
        <f t="shared" si="7"/>
        <v>1124.6778311264752</v>
      </c>
      <c r="L66" s="146">
        <f t="shared" si="8"/>
        <v>502.35609790315897</v>
      </c>
      <c r="M66" s="146">
        <f t="shared" si="9"/>
        <v>72.866576703893486</v>
      </c>
      <c r="O66" s="144">
        <f t="shared" si="11"/>
        <v>63</v>
      </c>
      <c r="P66" s="146">
        <f t="shared" si="12"/>
        <v>841.44646398779139</v>
      </c>
      <c r="Q66" s="146">
        <f t="shared" si="13"/>
        <v>1883.8353671368463</v>
      </c>
      <c r="R66" s="146">
        <f t="shared" si="14"/>
        <v>502.35609790315897</v>
      </c>
      <c r="S66" s="146">
        <f t="shared" si="15"/>
        <v>1124.6778311264752</v>
      </c>
      <c r="T66" s="146">
        <f t="shared" si="16"/>
        <v>182.16644175973371</v>
      </c>
      <c r="V66" s="144">
        <f t="shared" si="17"/>
        <v>63</v>
      </c>
      <c r="W66" s="146">
        <f t="shared" si="18"/>
        <v>1255.8902447578976</v>
      </c>
      <c r="X66" s="146">
        <f t="shared" si="19"/>
        <v>2511.7804895157951</v>
      </c>
      <c r="Y66" s="146">
        <f t="shared" si="20"/>
        <v>502.35609790315897</v>
      </c>
      <c r="Z66" s="146">
        <f t="shared" si="21"/>
        <v>1124.6778311264752</v>
      </c>
      <c r="AA66" s="146">
        <f t="shared" si="22"/>
        <v>72.866576703893486</v>
      </c>
      <c r="AC66" s="144">
        <f t="shared" si="23"/>
        <v>63</v>
      </c>
      <c r="AD66" s="146">
        <f t="shared" si="24"/>
        <v>1130.3012202821078</v>
      </c>
      <c r="AE66" s="146">
        <f t="shared" si="25"/>
        <v>1255.8902447578976</v>
      </c>
      <c r="AF66" s="146">
        <f t="shared" si="26"/>
        <v>753.53414685473842</v>
      </c>
      <c r="AG66" s="146">
        <f t="shared" si="27"/>
        <v>941.91768356842294</v>
      </c>
      <c r="AH66" s="146">
        <f t="shared" si="28"/>
        <v>109.29986505584023</v>
      </c>
    </row>
    <row r="67" spans="1:34" ht="14.1" customHeight="1">
      <c r="A67" s="144">
        <v>64</v>
      </c>
      <c r="B67" s="146">
        <f>B66+(B73-B63)/10</f>
        <v>1324.5649095824947</v>
      </c>
      <c r="C67" s="146">
        <f>B67*职业设计!D$13/职业设计!B$13</f>
        <v>1324.5649095824947</v>
      </c>
      <c r="D67" s="146">
        <f>D66+(D73-D63)/10</f>
        <v>794.73894574949668</v>
      </c>
      <c r="E67" s="146">
        <f t="shared" si="32"/>
        <v>794.73894574949668</v>
      </c>
      <c r="F67" s="146">
        <f>F66+(F73-F63)/10</f>
        <v>128.08511861902977</v>
      </c>
      <c r="H67" s="144">
        <f t="shared" si="10"/>
        <v>64</v>
      </c>
      <c r="I67" s="146">
        <f t="shared" si="5"/>
        <v>1986.847364373742</v>
      </c>
      <c r="J67" s="146">
        <f t="shared" si="6"/>
        <v>794.73894574949679</v>
      </c>
      <c r="K67" s="146">
        <f t="shared" si="7"/>
        <v>1186.177530969398</v>
      </c>
      <c r="L67" s="146">
        <f t="shared" si="8"/>
        <v>529.82596383299779</v>
      </c>
      <c r="M67" s="146">
        <f t="shared" si="9"/>
        <v>76.851071171417857</v>
      </c>
      <c r="O67" s="144">
        <f t="shared" si="11"/>
        <v>64</v>
      </c>
      <c r="P67" s="146">
        <f t="shared" si="12"/>
        <v>887.45848942027146</v>
      </c>
      <c r="Q67" s="146">
        <f t="shared" si="13"/>
        <v>1986.847364373742</v>
      </c>
      <c r="R67" s="146">
        <f t="shared" si="14"/>
        <v>529.82596383299779</v>
      </c>
      <c r="S67" s="146">
        <f t="shared" si="15"/>
        <v>1186.177530969398</v>
      </c>
      <c r="T67" s="146">
        <f t="shared" si="16"/>
        <v>192.12767792854464</v>
      </c>
      <c r="V67" s="144">
        <f t="shared" si="17"/>
        <v>64</v>
      </c>
      <c r="W67" s="146">
        <f t="shared" si="18"/>
        <v>1324.5649095824947</v>
      </c>
      <c r="X67" s="146">
        <f t="shared" si="19"/>
        <v>2649.1298191649894</v>
      </c>
      <c r="Y67" s="146">
        <f t="shared" si="20"/>
        <v>529.82596383299779</v>
      </c>
      <c r="Z67" s="146">
        <f t="shared" si="21"/>
        <v>1186.177530969398</v>
      </c>
      <c r="AA67" s="146">
        <f t="shared" si="22"/>
        <v>76.851071171417857</v>
      </c>
      <c r="AC67" s="144">
        <f t="shared" si="23"/>
        <v>64</v>
      </c>
      <c r="AD67" s="146">
        <f t="shared" si="24"/>
        <v>1192.1084186242454</v>
      </c>
      <c r="AE67" s="146">
        <f t="shared" si="25"/>
        <v>1324.5649095824947</v>
      </c>
      <c r="AF67" s="146">
        <f t="shared" si="26"/>
        <v>794.73894574949668</v>
      </c>
      <c r="AG67" s="146">
        <f t="shared" si="27"/>
        <v>993.42368218687079</v>
      </c>
      <c r="AH67" s="146">
        <f t="shared" si="28"/>
        <v>115.2766067571268</v>
      </c>
    </row>
    <row r="68" spans="1:34" ht="14.1" customHeight="1">
      <c r="A68" s="144">
        <v>65</v>
      </c>
      <c r="B68" s="146">
        <f>B67+(B73-B63)/10</f>
        <v>1393.2395744070918</v>
      </c>
      <c r="C68" s="146">
        <f>B68*职业设计!D$13/职业设计!B$13</f>
        <v>1393.2395744070918</v>
      </c>
      <c r="D68" s="146">
        <f>D67+(D73-D63)/10</f>
        <v>835.94374464425493</v>
      </c>
      <c r="E68" s="146">
        <f t="shared" si="32"/>
        <v>835.94374464425493</v>
      </c>
      <c r="F68" s="146">
        <f>F67+(F73-F63)/10</f>
        <v>134.7259427315704</v>
      </c>
      <c r="H68" s="144">
        <f t="shared" si="10"/>
        <v>65</v>
      </c>
      <c r="I68" s="146">
        <f t="shared" ref="I68:J83" si="33">B68*I$2</f>
        <v>2089.8593616106377</v>
      </c>
      <c r="J68" s="146">
        <f t="shared" si="33"/>
        <v>835.94374464425505</v>
      </c>
      <c r="K68" s="146">
        <f t="shared" ref="K68:L83" si="34">D68/K$2</f>
        <v>1247.6772308123207</v>
      </c>
      <c r="L68" s="146">
        <f t="shared" si="34"/>
        <v>557.29582976283666</v>
      </c>
      <c r="M68" s="146">
        <f t="shared" ref="M68:M83" si="35">F68*M$2</f>
        <v>80.835565638942242</v>
      </c>
      <c r="O68" s="144">
        <f t="shared" si="11"/>
        <v>65</v>
      </c>
      <c r="P68" s="146">
        <f t="shared" si="12"/>
        <v>933.47051485275153</v>
      </c>
      <c r="Q68" s="146">
        <f t="shared" si="13"/>
        <v>2089.8593616106377</v>
      </c>
      <c r="R68" s="146">
        <f t="shared" si="14"/>
        <v>557.29582976283666</v>
      </c>
      <c r="S68" s="146">
        <f t="shared" si="15"/>
        <v>1247.6772308123207</v>
      </c>
      <c r="T68" s="146">
        <f t="shared" si="16"/>
        <v>202.0889140973556</v>
      </c>
      <c r="V68" s="144">
        <f t="shared" si="17"/>
        <v>65</v>
      </c>
      <c r="W68" s="146">
        <f t="shared" si="18"/>
        <v>1393.2395744070918</v>
      </c>
      <c r="X68" s="146">
        <f t="shared" si="19"/>
        <v>2786.4791488141836</v>
      </c>
      <c r="Y68" s="146">
        <f t="shared" si="20"/>
        <v>557.29582976283666</v>
      </c>
      <c r="Z68" s="146">
        <f t="shared" si="21"/>
        <v>1247.6772308123207</v>
      </c>
      <c r="AA68" s="146">
        <f t="shared" si="22"/>
        <v>80.835565638942242</v>
      </c>
      <c r="AC68" s="144">
        <f t="shared" si="23"/>
        <v>65</v>
      </c>
      <c r="AD68" s="146">
        <f t="shared" si="24"/>
        <v>1253.9156169663827</v>
      </c>
      <c r="AE68" s="146">
        <f t="shared" si="25"/>
        <v>1393.2395744070918</v>
      </c>
      <c r="AF68" s="146">
        <f t="shared" si="26"/>
        <v>835.94374464425493</v>
      </c>
      <c r="AG68" s="146">
        <f t="shared" si="27"/>
        <v>1044.9296808053186</v>
      </c>
      <c r="AH68" s="146">
        <f t="shared" si="28"/>
        <v>121.25334845841336</v>
      </c>
    </row>
    <row r="69" spans="1:34" ht="14.1" customHeight="1">
      <c r="A69" s="144">
        <v>66</v>
      </c>
      <c r="B69" s="146">
        <f>B68+(B73-B63)/10</f>
        <v>1461.914239231689</v>
      </c>
      <c r="C69" s="146">
        <f>B69*职业设计!D$13/职业设计!B$13</f>
        <v>1461.914239231689</v>
      </c>
      <c r="D69" s="146">
        <f>D68+(D73-D63)/10</f>
        <v>877.14854353901319</v>
      </c>
      <c r="E69" s="146">
        <f t="shared" si="32"/>
        <v>877.14854353901319</v>
      </c>
      <c r="F69" s="146">
        <f>F68+(F73-F63)/10</f>
        <v>141.36676684411103</v>
      </c>
      <c r="H69" s="144">
        <f t="shared" ref="H69:H83" si="36">A69</f>
        <v>66</v>
      </c>
      <c r="I69" s="146">
        <f t="shared" si="33"/>
        <v>2192.8713588475334</v>
      </c>
      <c r="J69" s="146">
        <f t="shared" si="33"/>
        <v>877.1485435390133</v>
      </c>
      <c r="K69" s="146">
        <f t="shared" si="34"/>
        <v>1309.1769306552435</v>
      </c>
      <c r="L69" s="146">
        <f t="shared" si="34"/>
        <v>584.76569569267542</v>
      </c>
      <c r="M69" s="146">
        <f t="shared" si="35"/>
        <v>84.820060106466613</v>
      </c>
      <c r="O69" s="144">
        <f t="shared" ref="O69:O83" si="37">H69</f>
        <v>66</v>
      </c>
      <c r="P69" s="146">
        <f t="shared" ref="P69:P83" si="38">B69*P$2</f>
        <v>979.48254028523161</v>
      </c>
      <c r="Q69" s="146">
        <f t="shared" ref="Q69:Q83" si="39">C69*Q$2</f>
        <v>2192.8713588475334</v>
      </c>
      <c r="R69" s="146">
        <f t="shared" ref="R69:R83" si="40">D69/R$2</f>
        <v>584.76569569267542</v>
      </c>
      <c r="S69" s="146">
        <f t="shared" ref="S69:S83" si="41">E69/S$2</f>
        <v>1309.1769306552435</v>
      </c>
      <c r="T69" s="146">
        <f t="shared" ref="T69:T83" si="42">F69*T$2</f>
        <v>212.05015026616655</v>
      </c>
      <c r="V69" s="144">
        <f t="shared" ref="V69:V83" si="43">O69</f>
        <v>66</v>
      </c>
      <c r="W69" s="146">
        <f t="shared" ref="W69:W83" si="44">B69*W$2</f>
        <v>1461.914239231689</v>
      </c>
      <c r="X69" s="146">
        <f t="shared" ref="X69:X83" si="45">C69*X$2</f>
        <v>2923.8284784633779</v>
      </c>
      <c r="Y69" s="146">
        <f t="shared" ref="Y69:Y83" si="46">D69/Y$2</f>
        <v>584.76569569267542</v>
      </c>
      <c r="Z69" s="146">
        <f t="shared" ref="Z69:Z83" si="47">E69/Z$2</f>
        <v>1309.1769306552435</v>
      </c>
      <c r="AA69" s="146">
        <f t="shared" ref="AA69:AA83" si="48">F69*AA$2</f>
        <v>84.820060106466613</v>
      </c>
      <c r="AC69" s="144">
        <f t="shared" ref="AC69:AC83" si="49">V69</f>
        <v>66</v>
      </c>
      <c r="AD69" s="146">
        <f t="shared" ref="AD69:AD83" si="50">B69*AD$2</f>
        <v>1315.72281530852</v>
      </c>
      <c r="AE69" s="146">
        <f t="shared" ref="AE69:AE83" si="51">C69*AE$2</f>
        <v>1461.914239231689</v>
      </c>
      <c r="AF69" s="146">
        <f t="shared" ref="AF69:AF83" si="52">D69/AF$2</f>
        <v>877.14854353901319</v>
      </c>
      <c r="AG69" s="146">
        <f t="shared" ref="AG69:AG83" si="53">E69/AG$2</f>
        <v>1096.4356794237665</v>
      </c>
      <c r="AH69" s="146">
        <f t="shared" ref="AH69:AH83" si="54">F69*AH$2</f>
        <v>127.23009015969993</v>
      </c>
    </row>
    <row r="70" spans="1:34" ht="14.1" customHeight="1">
      <c r="A70" s="144">
        <v>67</v>
      </c>
      <c r="B70" s="146">
        <f>B69+(B73-B63)/10</f>
        <v>1530.5889040562861</v>
      </c>
      <c r="C70" s="146">
        <f>B70*职业设计!D$13/职业设计!B$13</f>
        <v>1530.5889040562861</v>
      </c>
      <c r="D70" s="146">
        <f>D69+(D73-D63)/10</f>
        <v>918.35334243377145</v>
      </c>
      <c r="E70" s="146">
        <f>D70</f>
        <v>918.35334243377145</v>
      </c>
      <c r="F70" s="146">
        <f>F69+(F73-F63)/10</f>
        <v>148.00759095665165</v>
      </c>
      <c r="H70" s="144">
        <f t="shared" si="36"/>
        <v>67</v>
      </c>
      <c r="I70" s="146">
        <f t="shared" si="33"/>
        <v>2295.8833560844291</v>
      </c>
      <c r="J70" s="146">
        <f t="shared" si="33"/>
        <v>918.35334243377167</v>
      </c>
      <c r="K70" s="146">
        <f t="shared" si="34"/>
        <v>1370.6766304981663</v>
      </c>
      <c r="L70" s="146">
        <f t="shared" si="34"/>
        <v>612.2355616225143</v>
      </c>
      <c r="M70" s="146">
        <f t="shared" si="35"/>
        <v>88.804554573990984</v>
      </c>
      <c r="O70" s="144">
        <f t="shared" si="37"/>
        <v>67</v>
      </c>
      <c r="P70" s="146">
        <f t="shared" si="38"/>
        <v>1025.4945657177118</v>
      </c>
      <c r="Q70" s="146">
        <f t="shared" si="39"/>
        <v>2295.8833560844291</v>
      </c>
      <c r="R70" s="146">
        <f t="shared" si="40"/>
        <v>612.2355616225143</v>
      </c>
      <c r="S70" s="146">
        <f t="shared" si="41"/>
        <v>1370.6766304981663</v>
      </c>
      <c r="T70" s="146">
        <f t="shared" si="42"/>
        <v>222.01138643497748</v>
      </c>
      <c r="V70" s="144">
        <f t="shared" si="43"/>
        <v>67</v>
      </c>
      <c r="W70" s="146">
        <f t="shared" si="44"/>
        <v>1530.5889040562861</v>
      </c>
      <c r="X70" s="146">
        <f t="shared" si="45"/>
        <v>3061.1778081125722</v>
      </c>
      <c r="Y70" s="146">
        <f t="shared" si="46"/>
        <v>612.2355616225143</v>
      </c>
      <c r="Z70" s="146">
        <f t="shared" si="47"/>
        <v>1370.6766304981663</v>
      </c>
      <c r="AA70" s="146">
        <f t="shared" si="48"/>
        <v>88.804554573990984</v>
      </c>
      <c r="AC70" s="144">
        <f t="shared" si="49"/>
        <v>67</v>
      </c>
      <c r="AD70" s="146">
        <f t="shared" si="50"/>
        <v>1377.5300136506576</v>
      </c>
      <c r="AE70" s="146">
        <f t="shared" si="51"/>
        <v>1530.5889040562861</v>
      </c>
      <c r="AF70" s="146">
        <f t="shared" si="52"/>
        <v>918.35334243377145</v>
      </c>
      <c r="AG70" s="146">
        <f t="shared" si="53"/>
        <v>1147.9416780422143</v>
      </c>
      <c r="AH70" s="146">
        <f t="shared" si="54"/>
        <v>133.20683186098648</v>
      </c>
    </row>
    <row r="71" spans="1:34" ht="14.1" customHeight="1">
      <c r="A71" s="144">
        <v>68</v>
      </c>
      <c r="B71" s="146">
        <f>B70+(B73-B63)/10</f>
        <v>1599.2635688808832</v>
      </c>
      <c r="C71" s="146">
        <f>B71*职业设计!D$13/职业设计!B$13</f>
        <v>1599.2635688808832</v>
      </c>
      <c r="D71" s="146">
        <f>D70+(D73-D63)/10</f>
        <v>959.5581413285297</v>
      </c>
      <c r="E71" s="146">
        <f t="shared" si="32"/>
        <v>959.5581413285297</v>
      </c>
      <c r="F71" s="146">
        <f>F70+(F73-F63)/10</f>
        <v>154.64841506919228</v>
      </c>
      <c r="H71" s="144">
        <f t="shared" si="36"/>
        <v>68</v>
      </c>
      <c r="I71" s="146">
        <f t="shared" si="33"/>
        <v>2398.8953533213248</v>
      </c>
      <c r="J71" s="146">
        <f t="shared" si="33"/>
        <v>959.55814132852993</v>
      </c>
      <c r="K71" s="146">
        <f t="shared" si="34"/>
        <v>1432.1763303410889</v>
      </c>
      <c r="L71" s="146">
        <f t="shared" si="34"/>
        <v>639.70542755235317</v>
      </c>
      <c r="M71" s="146">
        <f t="shared" si="35"/>
        <v>92.789049041515369</v>
      </c>
      <c r="O71" s="144">
        <f t="shared" si="37"/>
        <v>68</v>
      </c>
      <c r="P71" s="146">
        <f t="shared" si="38"/>
        <v>1071.5065911501918</v>
      </c>
      <c r="Q71" s="146">
        <f t="shared" si="39"/>
        <v>2398.8953533213248</v>
      </c>
      <c r="R71" s="146">
        <f t="shared" si="40"/>
        <v>639.70542755235317</v>
      </c>
      <c r="S71" s="146">
        <f t="shared" si="41"/>
        <v>1432.1763303410889</v>
      </c>
      <c r="T71" s="146">
        <f t="shared" si="42"/>
        <v>231.97262260378841</v>
      </c>
      <c r="V71" s="144">
        <f t="shared" si="43"/>
        <v>68</v>
      </c>
      <c r="W71" s="146">
        <f t="shared" si="44"/>
        <v>1599.2635688808832</v>
      </c>
      <c r="X71" s="146">
        <f t="shared" si="45"/>
        <v>3198.5271377617664</v>
      </c>
      <c r="Y71" s="146">
        <f t="shared" si="46"/>
        <v>639.70542755235317</v>
      </c>
      <c r="Z71" s="146">
        <f t="shared" si="47"/>
        <v>1432.1763303410889</v>
      </c>
      <c r="AA71" s="146">
        <f t="shared" si="48"/>
        <v>92.789049041515369</v>
      </c>
      <c r="AC71" s="144">
        <f t="shared" si="49"/>
        <v>68</v>
      </c>
      <c r="AD71" s="146">
        <f t="shared" si="50"/>
        <v>1439.3372119927949</v>
      </c>
      <c r="AE71" s="146">
        <f t="shared" si="51"/>
        <v>1599.2635688808832</v>
      </c>
      <c r="AF71" s="146">
        <f t="shared" si="52"/>
        <v>959.5581413285297</v>
      </c>
      <c r="AG71" s="146">
        <f t="shared" si="53"/>
        <v>1199.447676660662</v>
      </c>
      <c r="AH71" s="146">
        <f t="shared" si="54"/>
        <v>139.18357356227307</v>
      </c>
    </row>
    <row r="72" spans="1:34" ht="14.1" customHeight="1">
      <c r="A72" s="144">
        <v>69</v>
      </c>
      <c r="B72" s="146">
        <f>B71+(B73-B63)/10</f>
        <v>1667.9382337054803</v>
      </c>
      <c r="C72" s="146">
        <f>B72*职业设计!D$13/职业设计!B$13</f>
        <v>1667.9382337054803</v>
      </c>
      <c r="D72" s="146">
        <f>D71+(D73-D63)/10</f>
        <v>1000.762940223288</v>
      </c>
      <c r="E72" s="146">
        <f>D72</f>
        <v>1000.762940223288</v>
      </c>
      <c r="F72" s="146">
        <f>F71+(F73-F63)/10</f>
        <v>161.28923918173291</v>
      </c>
      <c r="H72" s="144">
        <f t="shared" si="36"/>
        <v>69</v>
      </c>
      <c r="I72" s="146">
        <f t="shared" si="33"/>
        <v>2501.9073505582205</v>
      </c>
      <c r="J72" s="146">
        <f t="shared" si="33"/>
        <v>1000.7629402232882</v>
      </c>
      <c r="K72" s="146">
        <f t="shared" si="34"/>
        <v>1493.6760301840118</v>
      </c>
      <c r="L72" s="146">
        <f t="shared" si="34"/>
        <v>667.17529348219193</v>
      </c>
      <c r="M72" s="146">
        <f t="shared" si="35"/>
        <v>96.77354350903974</v>
      </c>
      <c r="O72" s="144">
        <f t="shared" si="37"/>
        <v>69</v>
      </c>
      <c r="P72" s="146">
        <f t="shared" si="38"/>
        <v>1117.5186165826719</v>
      </c>
      <c r="Q72" s="146">
        <f t="shared" si="39"/>
        <v>2501.9073505582205</v>
      </c>
      <c r="R72" s="146">
        <f t="shared" si="40"/>
        <v>667.17529348219193</v>
      </c>
      <c r="S72" s="146">
        <f t="shared" si="41"/>
        <v>1493.6760301840118</v>
      </c>
      <c r="T72" s="146">
        <f t="shared" si="42"/>
        <v>241.93385877259936</v>
      </c>
      <c r="V72" s="144">
        <f t="shared" si="43"/>
        <v>69</v>
      </c>
      <c r="W72" s="146">
        <f t="shared" si="44"/>
        <v>1667.9382337054803</v>
      </c>
      <c r="X72" s="146">
        <f t="shared" si="45"/>
        <v>3335.8764674109607</v>
      </c>
      <c r="Y72" s="146">
        <f t="shared" si="46"/>
        <v>667.17529348219193</v>
      </c>
      <c r="Z72" s="146">
        <f t="shared" si="47"/>
        <v>1493.6760301840118</v>
      </c>
      <c r="AA72" s="146">
        <f t="shared" si="48"/>
        <v>96.77354350903974</v>
      </c>
      <c r="AC72" s="144">
        <f t="shared" si="49"/>
        <v>69</v>
      </c>
      <c r="AD72" s="146">
        <f t="shared" si="50"/>
        <v>1501.1444103349324</v>
      </c>
      <c r="AE72" s="146">
        <f t="shared" si="51"/>
        <v>1667.9382337054803</v>
      </c>
      <c r="AF72" s="146">
        <f t="shared" si="52"/>
        <v>1000.762940223288</v>
      </c>
      <c r="AG72" s="146">
        <f t="shared" si="53"/>
        <v>1250.9536752791098</v>
      </c>
      <c r="AH72" s="146">
        <f t="shared" si="54"/>
        <v>145.16031526355962</v>
      </c>
    </row>
    <row r="73" spans="1:34" ht="14.1" customHeight="1">
      <c r="A73" s="143">
        <v>70</v>
      </c>
      <c r="B73" s="145">
        <f>职业设计!O73</f>
        <v>1736.6128985300766</v>
      </c>
      <c r="C73" s="145">
        <f>B73*职业设计!D$13/职业设计!B$13</f>
        <v>1736.6128985300766</v>
      </c>
      <c r="D73" s="145">
        <f>职业设计!O89</f>
        <v>1041.9677391180458</v>
      </c>
      <c r="E73" s="145">
        <f>D73</f>
        <v>1041.9677391180458</v>
      </c>
      <c r="F73" s="145">
        <f>职业设计!M105</f>
        <v>167.93006329427348</v>
      </c>
      <c r="H73" s="143">
        <f t="shared" si="36"/>
        <v>70</v>
      </c>
      <c r="I73" s="145">
        <f t="shared" si="33"/>
        <v>2604.9193477951148</v>
      </c>
      <c r="J73" s="145">
        <f t="shared" si="33"/>
        <v>1041.967739118046</v>
      </c>
      <c r="K73" s="145">
        <f t="shared" si="34"/>
        <v>1555.1757300269339</v>
      </c>
      <c r="L73" s="145">
        <f t="shared" si="34"/>
        <v>694.64515941203047</v>
      </c>
      <c r="M73" s="145">
        <f t="shared" si="35"/>
        <v>100.75803797656408</v>
      </c>
      <c r="O73" s="143">
        <f t="shared" si="37"/>
        <v>70</v>
      </c>
      <c r="P73" s="145">
        <f t="shared" si="38"/>
        <v>1163.5306420151514</v>
      </c>
      <c r="Q73" s="145">
        <f t="shared" si="39"/>
        <v>2604.9193477951148</v>
      </c>
      <c r="R73" s="145">
        <f t="shared" si="40"/>
        <v>694.64515941203047</v>
      </c>
      <c r="S73" s="145">
        <f t="shared" si="41"/>
        <v>1555.1757300269339</v>
      </c>
      <c r="T73" s="145">
        <f t="shared" si="42"/>
        <v>251.89509494141021</v>
      </c>
      <c r="V73" s="143">
        <f t="shared" si="43"/>
        <v>70</v>
      </c>
      <c r="W73" s="145">
        <f t="shared" si="44"/>
        <v>1736.6128985300766</v>
      </c>
      <c r="X73" s="145">
        <f t="shared" si="45"/>
        <v>3473.2257970601531</v>
      </c>
      <c r="Y73" s="145">
        <f t="shared" si="46"/>
        <v>694.64515941203047</v>
      </c>
      <c r="Z73" s="145">
        <f t="shared" si="47"/>
        <v>1555.1757300269339</v>
      </c>
      <c r="AA73" s="145">
        <f t="shared" si="48"/>
        <v>100.75803797656408</v>
      </c>
      <c r="AC73" s="143">
        <f t="shared" si="49"/>
        <v>70</v>
      </c>
      <c r="AD73" s="145">
        <f t="shared" si="50"/>
        <v>1562.9516086770689</v>
      </c>
      <c r="AE73" s="145">
        <f t="shared" si="51"/>
        <v>1736.6128985300766</v>
      </c>
      <c r="AF73" s="145">
        <f t="shared" si="52"/>
        <v>1041.9677391180458</v>
      </c>
      <c r="AG73" s="145">
        <f t="shared" si="53"/>
        <v>1302.4596738975572</v>
      </c>
      <c r="AH73" s="145">
        <f t="shared" si="54"/>
        <v>151.13705696484612</v>
      </c>
    </row>
    <row r="74" spans="1:34" ht="14.1" customHeight="1">
      <c r="A74" s="144">
        <v>71</v>
      </c>
      <c r="B74" s="146">
        <f>B73+(B83-B73)/10</f>
        <v>1850.2095673479866</v>
      </c>
      <c r="C74" s="146">
        <f>B74*职业设计!D$13/职业设计!B$13</f>
        <v>1850.2095673479866</v>
      </c>
      <c r="D74" s="146">
        <f>D73+(D83-D73)/10</f>
        <v>1110.1257404087919</v>
      </c>
      <c r="E74" s="146">
        <f t="shared" ref="E74:E81" si="55">D74</f>
        <v>1110.1257404087919</v>
      </c>
      <c r="F74" s="146">
        <f>F73+(F83-F73)/10</f>
        <v>178.91483474262392</v>
      </c>
      <c r="H74" s="144">
        <f t="shared" si="36"/>
        <v>71</v>
      </c>
      <c r="I74" s="146">
        <f t="shared" si="33"/>
        <v>2775.3143510219797</v>
      </c>
      <c r="J74" s="146">
        <f t="shared" si="33"/>
        <v>1110.1257404087919</v>
      </c>
      <c r="K74" s="146">
        <f t="shared" si="34"/>
        <v>1656.904090162376</v>
      </c>
      <c r="L74" s="146">
        <f t="shared" si="34"/>
        <v>740.08382693919464</v>
      </c>
      <c r="M74" s="146">
        <f t="shared" si="35"/>
        <v>107.34890084557435</v>
      </c>
      <c r="O74" s="144">
        <f t="shared" si="37"/>
        <v>71</v>
      </c>
      <c r="P74" s="146">
        <f t="shared" si="38"/>
        <v>1239.6404101231512</v>
      </c>
      <c r="Q74" s="146">
        <f t="shared" si="39"/>
        <v>2775.3143510219797</v>
      </c>
      <c r="R74" s="146">
        <f t="shared" si="40"/>
        <v>740.08382693919464</v>
      </c>
      <c r="S74" s="146">
        <f t="shared" si="41"/>
        <v>1656.904090162376</v>
      </c>
      <c r="T74" s="146">
        <f t="shared" si="42"/>
        <v>268.37225211393587</v>
      </c>
      <c r="V74" s="144">
        <f t="shared" si="43"/>
        <v>71</v>
      </c>
      <c r="W74" s="146">
        <f t="shared" si="44"/>
        <v>1850.2095673479866</v>
      </c>
      <c r="X74" s="146">
        <f t="shared" si="45"/>
        <v>3700.4191346959733</v>
      </c>
      <c r="Y74" s="146">
        <f t="shared" si="46"/>
        <v>740.08382693919464</v>
      </c>
      <c r="Z74" s="146">
        <f t="shared" si="47"/>
        <v>1656.904090162376</v>
      </c>
      <c r="AA74" s="146">
        <f t="shared" si="48"/>
        <v>107.34890084557435</v>
      </c>
      <c r="AC74" s="144">
        <f t="shared" si="49"/>
        <v>71</v>
      </c>
      <c r="AD74" s="146">
        <f t="shared" si="50"/>
        <v>1665.1886106131881</v>
      </c>
      <c r="AE74" s="146">
        <f t="shared" si="51"/>
        <v>1850.2095673479866</v>
      </c>
      <c r="AF74" s="146">
        <f t="shared" si="52"/>
        <v>1110.1257404087919</v>
      </c>
      <c r="AG74" s="146">
        <f t="shared" si="53"/>
        <v>1387.6571755109899</v>
      </c>
      <c r="AH74" s="146">
        <f t="shared" si="54"/>
        <v>161.02335126836152</v>
      </c>
    </row>
    <row r="75" spans="1:34" ht="14.1" customHeight="1">
      <c r="A75" s="144">
        <v>72</v>
      </c>
      <c r="B75" s="146">
        <f>B74+(B83-B73)/10</f>
        <v>1963.8062361658967</v>
      </c>
      <c r="C75" s="146">
        <f>B75*职业设计!D$13/职业设计!B$13</f>
        <v>1963.8062361658967</v>
      </c>
      <c r="D75" s="146">
        <f>D74+(D83-D73)/10</f>
        <v>1178.283741699538</v>
      </c>
      <c r="E75" s="146">
        <f t="shared" si="55"/>
        <v>1178.283741699538</v>
      </c>
      <c r="F75" s="146">
        <f>F74+(F83-F73)/10</f>
        <v>189.89960619097437</v>
      </c>
      <c r="H75" s="144">
        <f t="shared" si="36"/>
        <v>72</v>
      </c>
      <c r="I75" s="146">
        <f t="shared" si="33"/>
        <v>2945.7093542488451</v>
      </c>
      <c r="J75" s="146">
        <f t="shared" si="33"/>
        <v>1178.283741699538</v>
      </c>
      <c r="K75" s="146">
        <f t="shared" si="34"/>
        <v>1758.632450297818</v>
      </c>
      <c r="L75" s="146">
        <f t="shared" si="34"/>
        <v>785.52249446635869</v>
      </c>
      <c r="M75" s="146">
        <f t="shared" si="35"/>
        <v>113.93976371458461</v>
      </c>
      <c r="O75" s="144">
        <f t="shared" si="37"/>
        <v>72</v>
      </c>
      <c r="P75" s="146">
        <f t="shared" si="38"/>
        <v>1315.7501782311508</v>
      </c>
      <c r="Q75" s="146">
        <f t="shared" si="39"/>
        <v>2945.7093542488451</v>
      </c>
      <c r="R75" s="146">
        <f t="shared" si="40"/>
        <v>785.52249446635869</v>
      </c>
      <c r="S75" s="146">
        <f t="shared" si="41"/>
        <v>1758.632450297818</v>
      </c>
      <c r="T75" s="146">
        <f t="shared" si="42"/>
        <v>284.84940928646154</v>
      </c>
      <c r="V75" s="144">
        <f t="shared" si="43"/>
        <v>72</v>
      </c>
      <c r="W75" s="146">
        <f t="shared" si="44"/>
        <v>1963.8062361658967</v>
      </c>
      <c r="X75" s="146">
        <f t="shared" si="45"/>
        <v>3927.6124723317935</v>
      </c>
      <c r="Y75" s="146">
        <f t="shared" si="46"/>
        <v>785.52249446635869</v>
      </c>
      <c r="Z75" s="146">
        <f t="shared" si="47"/>
        <v>1758.632450297818</v>
      </c>
      <c r="AA75" s="146">
        <f t="shared" si="48"/>
        <v>113.93976371458461</v>
      </c>
      <c r="AC75" s="144">
        <f t="shared" si="49"/>
        <v>72</v>
      </c>
      <c r="AD75" s="146">
        <f t="shared" si="50"/>
        <v>1767.4256125493071</v>
      </c>
      <c r="AE75" s="146">
        <f t="shared" si="51"/>
        <v>1963.8062361658967</v>
      </c>
      <c r="AF75" s="146">
        <f t="shared" si="52"/>
        <v>1178.283741699538</v>
      </c>
      <c r="AG75" s="146">
        <f t="shared" si="53"/>
        <v>1472.8546771244226</v>
      </c>
      <c r="AH75" s="146">
        <f t="shared" si="54"/>
        <v>170.90964557187692</v>
      </c>
    </row>
    <row r="76" spans="1:34" ht="14.1" customHeight="1">
      <c r="A76" s="144">
        <v>73</v>
      </c>
      <c r="B76" s="146">
        <f>B75+(B83-B73)/10</f>
        <v>2077.4029049838068</v>
      </c>
      <c r="C76" s="146">
        <f>B76*职业设计!D$13/职业设计!B$13</f>
        <v>2077.4029049838068</v>
      </c>
      <c r="D76" s="146">
        <f>D75+(D83-D73)/10</f>
        <v>1246.4417429902842</v>
      </c>
      <c r="E76" s="146">
        <f t="shared" si="55"/>
        <v>1246.4417429902842</v>
      </c>
      <c r="F76" s="146">
        <f>F75+(F83-F73)/10</f>
        <v>200.88437763932481</v>
      </c>
      <c r="H76" s="144">
        <f t="shared" si="36"/>
        <v>73</v>
      </c>
      <c r="I76" s="146">
        <f t="shared" si="33"/>
        <v>3116.1043574757105</v>
      </c>
      <c r="J76" s="146">
        <f t="shared" si="33"/>
        <v>1246.441742990284</v>
      </c>
      <c r="K76" s="146">
        <f t="shared" si="34"/>
        <v>1860.3608104332598</v>
      </c>
      <c r="L76" s="146">
        <f t="shared" si="34"/>
        <v>830.96116199352275</v>
      </c>
      <c r="M76" s="146">
        <f t="shared" si="35"/>
        <v>120.53062658359488</v>
      </c>
      <c r="O76" s="144">
        <f t="shared" si="37"/>
        <v>73</v>
      </c>
      <c r="P76" s="146">
        <f t="shared" si="38"/>
        <v>1391.8599463391506</v>
      </c>
      <c r="Q76" s="146">
        <f t="shared" si="39"/>
        <v>3116.1043574757105</v>
      </c>
      <c r="R76" s="146">
        <f t="shared" si="40"/>
        <v>830.96116199352275</v>
      </c>
      <c r="S76" s="146">
        <f t="shared" si="41"/>
        <v>1860.3608104332598</v>
      </c>
      <c r="T76" s="146">
        <f t="shared" si="42"/>
        <v>301.3265664589872</v>
      </c>
      <c r="V76" s="144">
        <f t="shared" si="43"/>
        <v>73</v>
      </c>
      <c r="W76" s="146">
        <f t="shared" si="44"/>
        <v>2077.4029049838068</v>
      </c>
      <c r="X76" s="146">
        <f t="shared" si="45"/>
        <v>4154.8058099676136</v>
      </c>
      <c r="Y76" s="146">
        <f t="shared" si="46"/>
        <v>830.96116199352275</v>
      </c>
      <c r="Z76" s="146">
        <f t="shared" si="47"/>
        <v>1860.3608104332598</v>
      </c>
      <c r="AA76" s="146">
        <f t="shared" si="48"/>
        <v>120.53062658359488</v>
      </c>
      <c r="AC76" s="144">
        <f t="shared" si="49"/>
        <v>73</v>
      </c>
      <c r="AD76" s="146">
        <f t="shared" si="50"/>
        <v>1869.6626144854263</v>
      </c>
      <c r="AE76" s="146">
        <f t="shared" si="51"/>
        <v>2077.4029049838068</v>
      </c>
      <c r="AF76" s="146">
        <f t="shared" si="52"/>
        <v>1246.4417429902842</v>
      </c>
      <c r="AG76" s="146">
        <f t="shared" si="53"/>
        <v>1558.0521787378552</v>
      </c>
      <c r="AH76" s="146">
        <f t="shared" si="54"/>
        <v>180.79593987539232</v>
      </c>
    </row>
    <row r="77" spans="1:34" ht="14.1" customHeight="1">
      <c r="A77" s="144">
        <v>74</v>
      </c>
      <c r="B77" s="146">
        <f>B76+(B83-B73)/10</f>
        <v>2190.9995738017169</v>
      </c>
      <c r="C77" s="146">
        <f>B77*职业设计!D$13/职业设计!B$13</f>
        <v>2190.9995738017169</v>
      </c>
      <c r="D77" s="146">
        <f>D76+(D83-D73)/10</f>
        <v>1314.5997442810303</v>
      </c>
      <c r="E77" s="146">
        <f t="shared" si="55"/>
        <v>1314.5997442810303</v>
      </c>
      <c r="F77" s="146">
        <f>F76+(F83-F73)/10</f>
        <v>211.86914908767525</v>
      </c>
      <c r="H77" s="144">
        <f t="shared" si="36"/>
        <v>74</v>
      </c>
      <c r="I77" s="146">
        <f t="shared" si="33"/>
        <v>3286.4993607025754</v>
      </c>
      <c r="J77" s="146">
        <f t="shared" si="33"/>
        <v>1314.5997442810301</v>
      </c>
      <c r="K77" s="146">
        <f t="shared" si="34"/>
        <v>1962.0891705687018</v>
      </c>
      <c r="L77" s="146">
        <f t="shared" si="34"/>
        <v>876.39982952068692</v>
      </c>
      <c r="M77" s="146">
        <f t="shared" si="35"/>
        <v>127.12148945260515</v>
      </c>
      <c r="O77" s="144">
        <f t="shared" si="37"/>
        <v>74</v>
      </c>
      <c r="P77" s="146">
        <f t="shared" si="38"/>
        <v>1467.9697144471504</v>
      </c>
      <c r="Q77" s="146">
        <f t="shared" si="39"/>
        <v>3286.4993607025754</v>
      </c>
      <c r="R77" s="146">
        <f t="shared" si="40"/>
        <v>876.39982952068692</v>
      </c>
      <c r="S77" s="146">
        <f t="shared" si="41"/>
        <v>1962.0891705687018</v>
      </c>
      <c r="T77" s="146">
        <f t="shared" si="42"/>
        <v>317.80372363151287</v>
      </c>
      <c r="V77" s="144">
        <f t="shared" si="43"/>
        <v>74</v>
      </c>
      <c r="W77" s="146">
        <f t="shared" si="44"/>
        <v>2190.9995738017169</v>
      </c>
      <c r="X77" s="146">
        <f t="shared" si="45"/>
        <v>4381.9991476034338</v>
      </c>
      <c r="Y77" s="146">
        <f t="shared" si="46"/>
        <v>876.39982952068692</v>
      </c>
      <c r="Z77" s="146">
        <f t="shared" si="47"/>
        <v>1962.0891705687018</v>
      </c>
      <c r="AA77" s="146">
        <f t="shared" si="48"/>
        <v>127.12148945260515</v>
      </c>
      <c r="AC77" s="144">
        <f t="shared" si="49"/>
        <v>74</v>
      </c>
      <c r="AD77" s="146">
        <f t="shared" si="50"/>
        <v>1971.8996164215453</v>
      </c>
      <c r="AE77" s="146">
        <f t="shared" si="51"/>
        <v>2190.9995738017169</v>
      </c>
      <c r="AF77" s="146">
        <f t="shared" si="52"/>
        <v>1314.5997442810303</v>
      </c>
      <c r="AG77" s="146">
        <f t="shared" si="53"/>
        <v>1643.2496803512879</v>
      </c>
      <c r="AH77" s="146">
        <f t="shared" si="54"/>
        <v>190.68223417890772</v>
      </c>
    </row>
    <row r="78" spans="1:34" ht="14.1" customHeight="1">
      <c r="A78" s="144">
        <v>75</v>
      </c>
      <c r="B78" s="146">
        <f>B77+(B83-B73)/10</f>
        <v>2304.596242619627</v>
      </c>
      <c r="C78" s="146">
        <f>B78*职业设计!D$13/职业设计!B$13</f>
        <v>2304.596242619627</v>
      </c>
      <c r="D78" s="146">
        <f>D77+(D83-D73)/10</f>
        <v>1382.7577455717765</v>
      </c>
      <c r="E78" s="146">
        <f t="shared" si="55"/>
        <v>1382.7577455717765</v>
      </c>
      <c r="F78" s="146">
        <f>F77+(F83-F73)/10</f>
        <v>222.8539205360257</v>
      </c>
      <c r="H78" s="144">
        <f t="shared" si="36"/>
        <v>75</v>
      </c>
      <c r="I78" s="146">
        <f t="shared" si="33"/>
        <v>3456.8943639294403</v>
      </c>
      <c r="J78" s="146">
        <f t="shared" si="33"/>
        <v>1382.7577455717762</v>
      </c>
      <c r="K78" s="146">
        <f t="shared" si="34"/>
        <v>2063.8175307041438</v>
      </c>
      <c r="L78" s="146">
        <f t="shared" si="34"/>
        <v>921.83849704785098</v>
      </c>
      <c r="M78" s="146">
        <f t="shared" si="35"/>
        <v>133.71235232161541</v>
      </c>
      <c r="O78" s="144">
        <f t="shared" si="37"/>
        <v>75</v>
      </c>
      <c r="P78" s="146">
        <f t="shared" si="38"/>
        <v>1544.0794825551502</v>
      </c>
      <c r="Q78" s="146">
        <f t="shared" si="39"/>
        <v>3456.8943639294403</v>
      </c>
      <c r="R78" s="146">
        <f t="shared" si="40"/>
        <v>921.83849704785098</v>
      </c>
      <c r="S78" s="146">
        <f t="shared" si="41"/>
        <v>2063.8175307041438</v>
      </c>
      <c r="T78" s="146">
        <f t="shared" si="42"/>
        <v>334.28088080403853</v>
      </c>
      <c r="V78" s="144">
        <f t="shared" si="43"/>
        <v>75</v>
      </c>
      <c r="W78" s="146">
        <f t="shared" si="44"/>
        <v>2304.596242619627</v>
      </c>
      <c r="X78" s="146">
        <f t="shared" si="45"/>
        <v>4609.192485239254</v>
      </c>
      <c r="Y78" s="146">
        <f t="shared" si="46"/>
        <v>921.83849704785098</v>
      </c>
      <c r="Z78" s="146">
        <f t="shared" si="47"/>
        <v>2063.8175307041438</v>
      </c>
      <c r="AA78" s="146">
        <f t="shared" si="48"/>
        <v>133.71235232161541</v>
      </c>
      <c r="AC78" s="144">
        <f t="shared" si="49"/>
        <v>75</v>
      </c>
      <c r="AD78" s="146">
        <f t="shared" si="50"/>
        <v>2074.1366183576642</v>
      </c>
      <c r="AE78" s="146">
        <f t="shared" si="51"/>
        <v>2304.596242619627</v>
      </c>
      <c r="AF78" s="146">
        <f t="shared" si="52"/>
        <v>1382.7577455717765</v>
      </c>
      <c r="AG78" s="146">
        <f t="shared" si="53"/>
        <v>1728.4471819647206</v>
      </c>
      <c r="AH78" s="146">
        <f t="shared" si="54"/>
        <v>200.56852848242312</v>
      </c>
    </row>
    <row r="79" spans="1:34" ht="14.1" customHeight="1">
      <c r="A79" s="144">
        <v>76</v>
      </c>
      <c r="B79" s="146">
        <f>B78+(B83-B73)/10</f>
        <v>2418.1929114375371</v>
      </c>
      <c r="C79" s="146">
        <f>B79*职业设计!D$13/职业设计!B$13</f>
        <v>2418.1929114375371</v>
      </c>
      <c r="D79" s="146">
        <f>D78+(D83-D73)/10</f>
        <v>1450.9157468625226</v>
      </c>
      <c r="E79" s="146">
        <f t="shared" si="55"/>
        <v>1450.9157468625226</v>
      </c>
      <c r="F79" s="146">
        <f>F78+(F83-F73)/10</f>
        <v>233.83869198437614</v>
      </c>
      <c r="H79" s="144">
        <f t="shared" si="36"/>
        <v>76</v>
      </c>
      <c r="I79" s="146">
        <f t="shared" si="33"/>
        <v>3627.2893671563056</v>
      </c>
      <c r="J79" s="146">
        <f t="shared" si="33"/>
        <v>1450.9157468625222</v>
      </c>
      <c r="K79" s="146">
        <f t="shared" si="34"/>
        <v>2165.5458908395858</v>
      </c>
      <c r="L79" s="146">
        <f t="shared" si="34"/>
        <v>967.27716457501504</v>
      </c>
      <c r="M79" s="146">
        <f t="shared" si="35"/>
        <v>140.30321519062568</v>
      </c>
      <c r="O79" s="144">
        <f t="shared" si="37"/>
        <v>76</v>
      </c>
      <c r="P79" s="146">
        <f t="shared" si="38"/>
        <v>1620.18925066315</v>
      </c>
      <c r="Q79" s="146">
        <f t="shared" si="39"/>
        <v>3627.2893671563056</v>
      </c>
      <c r="R79" s="146">
        <f t="shared" si="40"/>
        <v>967.27716457501504</v>
      </c>
      <c r="S79" s="146">
        <f t="shared" si="41"/>
        <v>2165.5458908395858</v>
      </c>
      <c r="T79" s="146">
        <f t="shared" si="42"/>
        <v>350.7580379765642</v>
      </c>
      <c r="V79" s="144">
        <f t="shared" si="43"/>
        <v>76</v>
      </c>
      <c r="W79" s="146">
        <f t="shared" si="44"/>
        <v>2418.1929114375371</v>
      </c>
      <c r="X79" s="146">
        <f t="shared" si="45"/>
        <v>4836.3858228750742</v>
      </c>
      <c r="Y79" s="146">
        <f t="shared" si="46"/>
        <v>967.27716457501504</v>
      </c>
      <c r="Z79" s="146">
        <f t="shared" si="47"/>
        <v>2165.5458908395858</v>
      </c>
      <c r="AA79" s="146">
        <f t="shared" si="48"/>
        <v>140.30321519062568</v>
      </c>
      <c r="AC79" s="144">
        <f t="shared" si="49"/>
        <v>76</v>
      </c>
      <c r="AD79" s="146">
        <f t="shared" si="50"/>
        <v>2176.3736202937835</v>
      </c>
      <c r="AE79" s="146">
        <f t="shared" si="51"/>
        <v>2418.1929114375371</v>
      </c>
      <c r="AF79" s="146">
        <f t="shared" si="52"/>
        <v>1450.9157468625226</v>
      </c>
      <c r="AG79" s="146">
        <f t="shared" si="53"/>
        <v>1813.6446835781533</v>
      </c>
      <c r="AH79" s="146">
        <f t="shared" si="54"/>
        <v>210.45482278593852</v>
      </c>
    </row>
    <row r="80" spans="1:34" ht="14.1" customHeight="1">
      <c r="A80" s="144">
        <v>77</v>
      </c>
      <c r="B80" s="146">
        <f>B79+(B83-B73)/10</f>
        <v>2531.7895802554472</v>
      </c>
      <c r="C80" s="146">
        <f>B80*职业设计!D$13/职业设计!B$13</f>
        <v>2531.7895802554472</v>
      </c>
      <c r="D80" s="146">
        <f>D79+(D83-D73)/10</f>
        <v>1519.0737481532688</v>
      </c>
      <c r="E80" s="146">
        <f>D80</f>
        <v>1519.0737481532688</v>
      </c>
      <c r="F80" s="146">
        <f>F79+(F83-F73)/10</f>
        <v>244.82346343272658</v>
      </c>
      <c r="H80" s="144">
        <f t="shared" si="36"/>
        <v>77</v>
      </c>
      <c r="I80" s="146">
        <f t="shared" si="33"/>
        <v>3797.684370383171</v>
      </c>
      <c r="J80" s="146">
        <f t="shared" si="33"/>
        <v>1519.0737481532683</v>
      </c>
      <c r="K80" s="146">
        <f t="shared" si="34"/>
        <v>2267.2742509750278</v>
      </c>
      <c r="L80" s="146">
        <f t="shared" si="34"/>
        <v>1012.7158321021792</v>
      </c>
      <c r="M80" s="146">
        <f t="shared" si="35"/>
        <v>146.89407805963594</v>
      </c>
      <c r="O80" s="144">
        <f t="shared" si="37"/>
        <v>77</v>
      </c>
      <c r="P80" s="146">
        <f t="shared" si="38"/>
        <v>1696.2990187711498</v>
      </c>
      <c r="Q80" s="146">
        <f t="shared" si="39"/>
        <v>3797.684370383171</v>
      </c>
      <c r="R80" s="146">
        <f t="shared" si="40"/>
        <v>1012.7158321021792</v>
      </c>
      <c r="S80" s="146">
        <f t="shared" si="41"/>
        <v>2267.2742509750278</v>
      </c>
      <c r="T80" s="146">
        <f t="shared" si="42"/>
        <v>367.23519514908986</v>
      </c>
      <c r="V80" s="144">
        <f t="shared" si="43"/>
        <v>77</v>
      </c>
      <c r="W80" s="146">
        <f t="shared" si="44"/>
        <v>2531.7895802554472</v>
      </c>
      <c r="X80" s="146">
        <f t="shared" si="45"/>
        <v>5063.5791605108943</v>
      </c>
      <c r="Y80" s="146">
        <f t="shared" si="46"/>
        <v>1012.7158321021792</v>
      </c>
      <c r="Z80" s="146">
        <f t="shared" si="47"/>
        <v>2267.2742509750278</v>
      </c>
      <c r="AA80" s="146">
        <f t="shared" si="48"/>
        <v>146.89407805963594</v>
      </c>
      <c r="AC80" s="144">
        <f t="shared" si="49"/>
        <v>77</v>
      </c>
      <c r="AD80" s="146">
        <f t="shared" si="50"/>
        <v>2278.6106222299027</v>
      </c>
      <c r="AE80" s="146">
        <f t="shared" si="51"/>
        <v>2531.7895802554472</v>
      </c>
      <c r="AF80" s="146">
        <f t="shared" si="52"/>
        <v>1519.0737481532688</v>
      </c>
      <c r="AG80" s="146">
        <f t="shared" si="53"/>
        <v>1898.8421851915859</v>
      </c>
      <c r="AH80" s="146">
        <f t="shared" si="54"/>
        <v>220.34111708945392</v>
      </c>
    </row>
    <row r="81" spans="1:34" ht="14.1" customHeight="1">
      <c r="A81" s="144">
        <v>78</v>
      </c>
      <c r="B81" s="146">
        <f>B80+(B83-B73)/10</f>
        <v>2645.3862490733572</v>
      </c>
      <c r="C81" s="146">
        <f>B81*职业设计!D$13/职业设计!B$13</f>
        <v>2645.3862490733572</v>
      </c>
      <c r="D81" s="146">
        <f>D80+(D83-D73)/10</f>
        <v>1587.2317494440149</v>
      </c>
      <c r="E81" s="146">
        <f t="shared" si="55"/>
        <v>1587.2317494440149</v>
      </c>
      <c r="F81" s="146">
        <f>F80+(F83-F73)/10</f>
        <v>255.80823488107703</v>
      </c>
      <c r="H81" s="144">
        <f t="shared" si="36"/>
        <v>78</v>
      </c>
      <c r="I81" s="146">
        <f t="shared" si="33"/>
        <v>3968.0793736100359</v>
      </c>
      <c r="J81" s="146">
        <f t="shared" si="33"/>
        <v>1587.2317494440142</v>
      </c>
      <c r="K81" s="146">
        <f t="shared" si="34"/>
        <v>2369.0026111104698</v>
      </c>
      <c r="L81" s="146">
        <f t="shared" si="34"/>
        <v>1058.1544996293433</v>
      </c>
      <c r="M81" s="146">
        <f t="shared" si="35"/>
        <v>153.48494092864621</v>
      </c>
      <c r="O81" s="144">
        <f t="shared" si="37"/>
        <v>78</v>
      </c>
      <c r="P81" s="146">
        <f t="shared" si="38"/>
        <v>1772.4087868791494</v>
      </c>
      <c r="Q81" s="146">
        <f t="shared" si="39"/>
        <v>3968.0793736100359</v>
      </c>
      <c r="R81" s="146">
        <f t="shared" si="40"/>
        <v>1058.1544996293433</v>
      </c>
      <c r="S81" s="146">
        <f t="shared" si="41"/>
        <v>2369.0026111104698</v>
      </c>
      <c r="T81" s="146">
        <f t="shared" si="42"/>
        <v>383.71235232161553</v>
      </c>
      <c r="V81" s="144">
        <f t="shared" si="43"/>
        <v>78</v>
      </c>
      <c r="W81" s="146">
        <f t="shared" si="44"/>
        <v>2645.3862490733572</v>
      </c>
      <c r="X81" s="146">
        <f t="shared" si="45"/>
        <v>5290.7724981467145</v>
      </c>
      <c r="Y81" s="146">
        <f t="shared" si="46"/>
        <v>1058.1544996293433</v>
      </c>
      <c r="Z81" s="146">
        <f t="shared" si="47"/>
        <v>2369.0026111104698</v>
      </c>
      <c r="AA81" s="146">
        <f t="shared" si="48"/>
        <v>153.48494092864621</v>
      </c>
      <c r="AC81" s="144">
        <f t="shared" si="49"/>
        <v>78</v>
      </c>
      <c r="AD81" s="146">
        <f t="shared" si="50"/>
        <v>2380.8476241660214</v>
      </c>
      <c r="AE81" s="146">
        <f t="shared" si="51"/>
        <v>2645.3862490733572</v>
      </c>
      <c r="AF81" s="146">
        <f t="shared" si="52"/>
        <v>1587.2317494440149</v>
      </c>
      <c r="AG81" s="146">
        <f t="shared" si="53"/>
        <v>1984.0396868050186</v>
      </c>
      <c r="AH81" s="146">
        <f t="shared" si="54"/>
        <v>230.22741139296932</v>
      </c>
    </row>
    <row r="82" spans="1:34" ht="14.1" customHeight="1">
      <c r="A82" s="144">
        <v>79</v>
      </c>
      <c r="B82" s="146">
        <f>B81+(B83-B73)/10</f>
        <v>2758.9829178912673</v>
      </c>
      <c r="C82" s="146">
        <f>B82*职业设计!D$13/职业设计!B$13</f>
        <v>2758.9829178912673</v>
      </c>
      <c r="D82" s="146">
        <f>D81+(D83-D73)/10</f>
        <v>1655.389750734761</v>
      </c>
      <c r="E82" s="146">
        <f>D82</f>
        <v>1655.389750734761</v>
      </c>
      <c r="F82" s="146">
        <f>F81+(F83-F73)/10</f>
        <v>266.79300632942744</v>
      </c>
      <c r="H82" s="144">
        <f t="shared" si="36"/>
        <v>79</v>
      </c>
      <c r="I82" s="146">
        <f t="shared" si="33"/>
        <v>4138.4743768369008</v>
      </c>
      <c r="J82" s="146">
        <f t="shared" si="33"/>
        <v>1655.3897507347604</v>
      </c>
      <c r="K82" s="146">
        <f t="shared" si="34"/>
        <v>2470.7309712459119</v>
      </c>
      <c r="L82" s="146">
        <f t="shared" si="34"/>
        <v>1103.5931671565074</v>
      </c>
      <c r="M82" s="146">
        <f t="shared" si="35"/>
        <v>160.07580379765645</v>
      </c>
      <c r="O82" s="144">
        <f t="shared" si="37"/>
        <v>79</v>
      </c>
      <c r="P82" s="146">
        <f t="shared" si="38"/>
        <v>1848.5185549871492</v>
      </c>
      <c r="Q82" s="146">
        <f t="shared" si="39"/>
        <v>4138.4743768369008</v>
      </c>
      <c r="R82" s="146">
        <f t="shared" si="40"/>
        <v>1103.5931671565074</v>
      </c>
      <c r="S82" s="146">
        <f t="shared" si="41"/>
        <v>2470.7309712459119</v>
      </c>
      <c r="T82" s="146">
        <f t="shared" si="42"/>
        <v>400.18950949414113</v>
      </c>
      <c r="V82" s="144">
        <f t="shared" si="43"/>
        <v>79</v>
      </c>
      <c r="W82" s="146">
        <f t="shared" si="44"/>
        <v>2758.9829178912673</v>
      </c>
      <c r="X82" s="146">
        <f t="shared" si="45"/>
        <v>5517.9658357825347</v>
      </c>
      <c r="Y82" s="146">
        <f t="shared" si="46"/>
        <v>1103.5931671565074</v>
      </c>
      <c r="Z82" s="146">
        <f t="shared" si="47"/>
        <v>2470.7309712459119</v>
      </c>
      <c r="AA82" s="146">
        <f t="shared" si="48"/>
        <v>160.07580379765645</v>
      </c>
      <c r="AC82" s="144">
        <f t="shared" si="49"/>
        <v>79</v>
      </c>
      <c r="AD82" s="146">
        <f t="shared" si="50"/>
        <v>2483.0846261021406</v>
      </c>
      <c r="AE82" s="146">
        <f t="shared" si="51"/>
        <v>2758.9829178912673</v>
      </c>
      <c r="AF82" s="146">
        <f t="shared" si="52"/>
        <v>1655.389750734761</v>
      </c>
      <c r="AG82" s="146">
        <f t="shared" si="53"/>
        <v>2069.2371884184513</v>
      </c>
      <c r="AH82" s="146">
        <f t="shared" si="54"/>
        <v>240.11370569648471</v>
      </c>
    </row>
    <row r="83" spans="1:34" ht="14.1" customHeight="1">
      <c r="A83" s="143">
        <v>80</v>
      </c>
      <c r="B83" s="145">
        <f>职业设计!O74</f>
        <v>2872.5795867091779</v>
      </c>
      <c r="C83" s="145">
        <f>B83*职业设计!D$13/职业设计!B$13</f>
        <v>2872.5795867091779</v>
      </c>
      <c r="D83" s="145">
        <f>职业设计!O90</f>
        <v>1723.5477520255067</v>
      </c>
      <c r="E83" s="145">
        <f>D83</f>
        <v>1723.5477520255067</v>
      </c>
      <c r="F83" s="145">
        <f>职业设计!M106</f>
        <v>277.77777777777789</v>
      </c>
      <c r="H83" s="143">
        <f t="shared" si="36"/>
        <v>80</v>
      </c>
      <c r="I83" s="145">
        <f t="shared" si="33"/>
        <v>4308.8693800637666</v>
      </c>
      <c r="J83" s="145">
        <f t="shared" si="33"/>
        <v>1723.5477520255067</v>
      </c>
      <c r="K83" s="145">
        <f t="shared" si="34"/>
        <v>2572.459331381353</v>
      </c>
      <c r="L83" s="145">
        <f t="shared" si="34"/>
        <v>1149.0318346836711</v>
      </c>
      <c r="M83" s="145">
        <f t="shared" si="35"/>
        <v>166.66666666666671</v>
      </c>
      <c r="O83" s="143">
        <f t="shared" si="37"/>
        <v>80</v>
      </c>
      <c r="P83" s="145">
        <f t="shared" si="38"/>
        <v>1924.6283230951492</v>
      </c>
      <c r="Q83" s="145">
        <f t="shared" si="39"/>
        <v>4308.8693800637666</v>
      </c>
      <c r="R83" s="145">
        <f t="shared" si="40"/>
        <v>1149.0318346836711</v>
      </c>
      <c r="S83" s="145">
        <f t="shared" si="41"/>
        <v>2572.459331381353</v>
      </c>
      <c r="T83" s="145">
        <f t="shared" si="42"/>
        <v>416.66666666666686</v>
      </c>
      <c r="V83" s="143">
        <f t="shared" si="43"/>
        <v>80</v>
      </c>
      <c r="W83" s="145">
        <f t="shared" si="44"/>
        <v>2872.5795867091779</v>
      </c>
      <c r="X83" s="145">
        <f t="shared" si="45"/>
        <v>5745.1591734183557</v>
      </c>
      <c r="Y83" s="145">
        <f t="shared" si="46"/>
        <v>1149.0318346836711</v>
      </c>
      <c r="Z83" s="145">
        <f t="shared" si="47"/>
        <v>2572.459331381353</v>
      </c>
      <c r="AA83" s="145">
        <f t="shared" si="48"/>
        <v>166.66666666666671</v>
      </c>
      <c r="AC83" s="143">
        <f t="shared" si="49"/>
        <v>80</v>
      </c>
      <c r="AD83" s="145">
        <f t="shared" si="50"/>
        <v>2585.3216280382603</v>
      </c>
      <c r="AE83" s="145">
        <f t="shared" si="51"/>
        <v>2872.5795867091779</v>
      </c>
      <c r="AF83" s="145">
        <f t="shared" si="52"/>
        <v>1723.5477520255067</v>
      </c>
      <c r="AG83" s="145">
        <f t="shared" si="53"/>
        <v>2154.4346900318833</v>
      </c>
      <c r="AH83" s="145">
        <f t="shared" si="54"/>
        <v>250.00000000000011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P94"/>
  <sheetViews>
    <sheetView workbookViewId="0">
      <selection activeCell="E5" sqref="E5"/>
    </sheetView>
  </sheetViews>
  <sheetFormatPr defaultColWidth="9" defaultRowHeight="14.1" customHeight="1"/>
  <cols>
    <col min="1" max="1" width="9" style="5"/>
    <col min="2" max="4" width="9" style="39"/>
    <col min="5" max="8" width="9" style="5"/>
    <col min="9" max="9" width="9" style="41"/>
    <col min="10" max="43" width="8.625" style="5" customWidth="1"/>
    <col min="44" max="44" width="7.75" style="5" customWidth="1"/>
    <col min="45" max="92" width="8.625" style="5" customWidth="1"/>
    <col min="93" max="93" width="7.75" style="5" customWidth="1"/>
    <col min="94" max="137" width="8.625" style="5" customWidth="1"/>
    <col min="138" max="138" width="7.75" style="5" customWidth="1"/>
    <col min="139" max="142" width="8.625" style="5" customWidth="1"/>
    <col min="143" max="181" width="9" style="5" customWidth="1"/>
    <col min="182" max="182" width="8.625" style="5" customWidth="1"/>
    <col min="183" max="183" width="7.75" style="5" customWidth="1"/>
    <col min="184" max="187" width="8.625" style="5" customWidth="1"/>
    <col min="188" max="226" width="8.625" style="5"/>
    <col min="227" max="227" width="8.625" style="5" customWidth="1"/>
    <col min="228" max="228" width="7.75" style="5" customWidth="1"/>
    <col min="229" max="231" width="8.625" style="5" customWidth="1"/>
    <col min="232" max="232" width="8.625" style="5"/>
    <col min="233" max="271" width="8.625" style="1"/>
    <col min="272" max="272" width="8.625" style="1" customWidth="1"/>
    <col min="273" max="273" width="7.75" style="1" customWidth="1"/>
    <col min="274" max="276" width="8.625" style="1" customWidth="1"/>
    <col min="277" max="16384" width="9" style="5"/>
  </cols>
  <sheetData>
    <row r="1" spans="1:276" s="2" customFormat="1" ht="27" customHeight="1">
      <c r="A1" s="147"/>
      <c r="B1" s="321" t="str">
        <f>职业设计!A115</f>
        <v>表16（部件能力百分比表）</v>
      </c>
      <c r="C1" s="1"/>
      <c r="D1" s="339" t="s">
        <v>680</v>
      </c>
      <c r="E1" s="173"/>
      <c r="F1" s="147" t="s">
        <v>680</v>
      </c>
      <c r="G1" s="147"/>
      <c r="H1" s="147"/>
      <c r="I1" s="160"/>
      <c r="J1" s="320" t="str">
        <f>职业设计!B115</f>
        <v>头部</v>
      </c>
      <c r="K1" s="148"/>
      <c r="L1" s="148"/>
      <c r="M1" s="166"/>
      <c r="N1" s="320" t="str">
        <f>职业设计!C115</f>
        <v>手臂</v>
      </c>
      <c r="O1" s="148"/>
      <c r="P1" s="148"/>
      <c r="Q1" s="166"/>
      <c r="R1" s="320" t="str">
        <f>职业设计!D115</f>
        <v>衣服</v>
      </c>
      <c r="S1" s="148"/>
      <c r="T1" s="148"/>
      <c r="U1" s="166"/>
      <c r="V1" s="320" t="str">
        <f>职业设计!E115</f>
        <v>裤子</v>
      </c>
      <c r="W1" s="148"/>
      <c r="X1" s="148"/>
      <c r="Y1" s="166"/>
      <c r="Z1" s="320" t="str">
        <f>职业设计!F115</f>
        <v>腿甲</v>
      </c>
      <c r="AA1" s="148"/>
      <c r="AB1" s="148"/>
      <c r="AC1" s="166"/>
      <c r="AD1" s="320" t="str">
        <f>职业设计!G115</f>
        <v>项链</v>
      </c>
      <c r="AE1" s="148"/>
      <c r="AF1" s="148"/>
      <c r="AG1" s="166"/>
      <c r="AH1" s="320" t="str">
        <f>职业设计!H115</f>
        <v>戒指</v>
      </c>
      <c r="AI1" s="148"/>
      <c r="AJ1" s="148"/>
      <c r="AK1" s="166"/>
      <c r="AL1" s="320" t="str">
        <f>职业设计!I115</f>
        <v>披风</v>
      </c>
      <c r="AM1" s="148"/>
      <c r="AN1" s="148"/>
      <c r="AO1" s="166"/>
      <c r="AP1" s="343" t="str">
        <f>职业设计!K115</f>
        <v>武器</v>
      </c>
      <c r="AQ1" s="173"/>
      <c r="AR1" s="147"/>
      <c r="AS1" s="147"/>
      <c r="AT1" s="147"/>
      <c r="AU1" s="147"/>
      <c r="AV1" s="346" t="str">
        <f>职业设计!A115</f>
        <v>表16（部件能力百分比表）</v>
      </c>
      <c r="AW1" s="348" t="str">
        <f>职业设计!A9</f>
        <v>表2（职业能力表）</v>
      </c>
      <c r="AX1" s="340" t="str">
        <f>职业设计!$B$9</f>
        <v>生命值比例</v>
      </c>
      <c r="AY1" s="341" t="str">
        <f>职业设计!$D$9</f>
        <v>魔法值比例</v>
      </c>
      <c r="AZ1" s="341" t="str">
        <f>职业设计!$F$9</f>
        <v>物理受伤比例</v>
      </c>
      <c r="BA1" s="341" t="str">
        <f>职业设计!$H$9</f>
        <v>魔法受伤比例</v>
      </c>
      <c r="BB1" s="342" t="str">
        <f>职业设计!$J$9</f>
        <v>攻击力比例</v>
      </c>
      <c r="BC1" s="320" t="str">
        <f>职业设计!$B$115</f>
        <v>头部</v>
      </c>
      <c r="BD1" s="148"/>
      <c r="BE1" s="148"/>
      <c r="BF1" s="166"/>
      <c r="BG1" s="320" t="str">
        <f>职业设计!$C$115</f>
        <v>手臂</v>
      </c>
      <c r="BH1" s="148"/>
      <c r="BI1" s="148"/>
      <c r="BJ1" s="166"/>
      <c r="BK1" s="320" t="str">
        <f>职业设计!$D$115</f>
        <v>衣服</v>
      </c>
      <c r="BL1" s="148"/>
      <c r="BM1" s="148"/>
      <c r="BN1" s="166"/>
      <c r="BO1" s="320" t="str">
        <f>职业设计!$E$115</f>
        <v>裤子</v>
      </c>
      <c r="BP1" s="148"/>
      <c r="BQ1" s="148"/>
      <c r="BR1" s="166"/>
      <c r="BS1" s="320" t="str">
        <f>职业设计!$F$115</f>
        <v>腿甲</v>
      </c>
      <c r="BT1" s="148"/>
      <c r="BU1" s="148"/>
      <c r="BV1" s="166"/>
      <c r="BW1" s="320" t="str">
        <f>职业设计!$G$115</f>
        <v>项链</v>
      </c>
      <c r="BX1" s="148"/>
      <c r="BY1" s="148"/>
      <c r="BZ1" s="166"/>
      <c r="CA1" s="320" t="str">
        <f>职业设计!$H$115</f>
        <v>戒指</v>
      </c>
      <c r="CB1" s="148"/>
      <c r="CC1" s="148"/>
      <c r="CD1" s="166"/>
      <c r="CE1" s="320" t="str">
        <f>职业设计!$I$115</f>
        <v>披风</v>
      </c>
      <c r="CF1" s="148"/>
      <c r="CG1" s="148"/>
      <c r="CH1" s="166"/>
      <c r="CI1" s="320" t="str">
        <f>职业设计!J115</f>
        <v>盾牌</v>
      </c>
      <c r="CJ1" s="148"/>
      <c r="CK1" s="148"/>
      <c r="CL1" s="166"/>
      <c r="CM1" s="343" t="str">
        <f>职业设计!$K$115</f>
        <v>武器</v>
      </c>
      <c r="CN1" s="173"/>
      <c r="CO1" s="147"/>
      <c r="CP1" s="147"/>
      <c r="CQ1" s="147"/>
      <c r="CR1" s="147"/>
      <c r="CS1" s="346" t="str">
        <f>职业设计!A115</f>
        <v>表16（部件能力百分比表）</v>
      </c>
      <c r="CT1" s="344" t="str">
        <f>职业设计!A9</f>
        <v>表2（职业能力表）</v>
      </c>
      <c r="CU1" s="340" t="str">
        <f>职业设计!$B$9</f>
        <v>生命值比例</v>
      </c>
      <c r="CV1" s="341" t="str">
        <f>职业设计!$D$9</f>
        <v>魔法值比例</v>
      </c>
      <c r="CW1" s="341" t="str">
        <f>职业设计!$F$9</f>
        <v>物理受伤比例</v>
      </c>
      <c r="CX1" s="341" t="str">
        <f>职业设计!$H$9</f>
        <v>魔法受伤比例</v>
      </c>
      <c r="CY1" s="342" t="str">
        <f>职业设计!$J$9</f>
        <v>攻击力比例</v>
      </c>
      <c r="CZ1" s="320" t="str">
        <f>职业设计!$B$115</f>
        <v>头部</v>
      </c>
      <c r="DA1" s="148"/>
      <c r="DB1" s="148"/>
      <c r="DC1" s="166"/>
      <c r="DD1" s="320" t="str">
        <f>职业设计!$C$115</f>
        <v>手臂</v>
      </c>
      <c r="DE1" s="148"/>
      <c r="DF1" s="148"/>
      <c r="DG1" s="166"/>
      <c r="DH1" s="320" t="str">
        <f>职业设计!$D$115</f>
        <v>衣服</v>
      </c>
      <c r="DI1" s="148"/>
      <c r="DJ1" s="148"/>
      <c r="DK1" s="166"/>
      <c r="DL1" s="320" t="str">
        <f>职业设计!$E$115</f>
        <v>裤子</v>
      </c>
      <c r="DM1" s="148"/>
      <c r="DN1" s="148"/>
      <c r="DO1" s="166"/>
      <c r="DP1" s="320" t="str">
        <f>职业设计!$F$115</f>
        <v>腿甲</v>
      </c>
      <c r="DQ1" s="148"/>
      <c r="DR1" s="148"/>
      <c r="DS1" s="166"/>
      <c r="DT1" s="320" t="str">
        <f>职业设计!$G$115</f>
        <v>项链</v>
      </c>
      <c r="DU1" s="148"/>
      <c r="DV1" s="148"/>
      <c r="DW1" s="166"/>
      <c r="DX1" s="320" t="str">
        <f>职业设计!$H$115</f>
        <v>戒指</v>
      </c>
      <c r="DY1" s="148"/>
      <c r="DZ1" s="148"/>
      <c r="EA1" s="166"/>
      <c r="EB1" s="320" t="str">
        <f>职业设计!$I$115</f>
        <v>披风</v>
      </c>
      <c r="EC1" s="148"/>
      <c r="ED1" s="148"/>
      <c r="EE1" s="166"/>
      <c r="EF1" s="343" t="str">
        <f>职业设计!$K$115</f>
        <v>武器</v>
      </c>
      <c r="EG1" s="173"/>
      <c r="EH1" s="147"/>
      <c r="EI1" s="147"/>
      <c r="EJ1" s="147"/>
      <c r="EK1" s="147"/>
      <c r="EL1" s="346" t="str">
        <f>职业设计!A115</f>
        <v>表16（部件能力百分比表）</v>
      </c>
      <c r="EM1" s="344" t="str">
        <f>职业设计!A9</f>
        <v>表2（职业能力表）</v>
      </c>
      <c r="EN1" s="340" t="str">
        <f>职业设计!$B$9</f>
        <v>生命值比例</v>
      </c>
      <c r="EO1" s="341" t="str">
        <f>职业设计!$D$9</f>
        <v>魔法值比例</v>
      </c>
      <c r="EP1" s="341" t="str">
        <f>职业设计!$F$9</f>
        <v>物理受伤比例</v>
      </c>
      <c r="EQ1" s="341" t="str">
        <f>职业设计!$H$9</f>
        <v>魔法受伤比例</v>
      </c>
      <c r="ER1" s="342" t="str">
        <f>职业设计!$J$9</f>
        <v>攻击力比例</v>
      </c>
      <c r="ES1" s="320" t="str">
        <f>职业设计!$B$115</f>
        <v>头部</v>
      </c>
      <c r="ET1" s="148"/>
      <c r="EU1" s="148"/>
      <c r="EV1" s="166"/>
      <c r="EW1" s="320" t="str">
        <f>职业设计!$C$115</f>
        <v>手臂</v>
      </c>
      <c r="EX1" s="148"/>
      <c r="EY1" s="148"/>
      <c r="EZ1" s="166"/>
      <c r="FA1" s="320" t="str">
        <f>职业设计!$D$115</f>
        <v>衣服</v>
      </c>
      <c r="FB1" s="148"/>
      <c r="FC1" s="148"/>
      <c r="FD1" s="166"/>
      <c r="FE1" s="320" t="str">
        <f>职业设计!$E$115</f>
        <v>裤子</v>
      </c>
      <c r="FF1" s="148"/>
      <c r="FG1" s="148"/>
      <c r="FH1" s="166"/>
      <c r="FI1" s="320" t="str">
        <f>职业设计!$F$115</f>
        <v>腿甲</v>
      </c>
      <c r="FJ1" s="148"/>
      <c r="FK1" s="148"/>
      <c r="FL1" s="166"/>
      <c r="FM1" s="320" t="str">
        <f>职业设计!$G$115</f>
        <v>项链</v>
      </c>
      <c r="FN1" s="148"/>
      <c r="FO1" s="148"/>
      <c r="FP1" s="166"/>
      <c r="FQ1" s="320" t="str">
        <f>职业设计!$H$115</f>
        <v>戒指</v>
      </c>
      <c r="FR1" s="148"/>
      <c r="FS1" s="148"/>
      <c r="FT1" s="166"/>
      <c r="FU1" s="320" t="str">
        <f>职业设计!$I$115</f>
        <v>披风</v>
      </c>
      <c r="FV1" s="148"/>
      <c r="FW1" s="148"/>
      <c r="FX1" s="166"/>
      <c r="FY1" s="343" t="str">
        <f>职业设计!$K$115</f>
        <v>武器</v>
      </c>
      <c r="FZ1" s="173"/>
      <c r="GA1" s="147"/>
      <c r="GB1" s="147"/>
      <c r="GC1" s="147"/>
      <c r="GD1" s="147"/>
      <c r="GE1" s="346" t="str">
        <f>职业设计!A115</f>
        <v>表16（部件能力百分比表）</v>
      </c>
      <c r="GF1" s="344" t="str">
        <f>职业设计!A9</f>
        <v>表2（职业能力表）</v>
      </c>
      <c r="GG1" s="340" t="str">
        <f>职业设计!$B$9</f>
        <v>生命值比例</v>
      </c>
      <c r="GH1" s="341" t="str">
        <f>职业设计!$D$9</f>
        <v>魔法值比例</v>
      </c>
      <c r="GI1" s="341" t="str">
        <f>职业设计!$F$9</f>
        <v>物理受伤比例</v>
      </c>
      <c r="GJ1" s="341" t="str">
        <f>职业设计!$H$9</f>
        <v>魔法受伤比例</v>
      </c>
      <c r="GK1" s="342" t="str">
        <f>职业设计!$J$9</f>
        <v>攻击力比例</v>
      </c>
      <c r="GL1" s="320" t="str">
        <f>职业设计!$B$115</f>
        <v>头部</v>
      </c>
      <c r="GM1" s="148"/>
      <c r="GN1" s="148"/>
      <c r="GO1" s="166"/>
      <c r="GP1" s="320" t="str">
        <f>职业设计!$C$115</f>
        <v>手臂</v>
      </c>
      <c r="GQ1" s="148"/>
      <c r="GR1" s="148"/>
      <c r="GS1" s="166"/>
      <c r="GT1" s="320" t="str">
        <f>职业设计!$D$115</f>
        <v>衣服</v>
      </c>
      <c r="GU1" s="148"/>
      <c r="GV1" s="148"/>
      <c r="GW1" s="166"/>
      <c r="GX1" s="320" t="str">
        <f>职业设计!$E$115</f>
        <v>裤子</v>
      </c>
      <c r="GY1" s="148"/>
      <c r="GZ1" s="148"/>
      <c r="HA1" s="166"/>
      <c r="HB1" s="320" t="str">
        <f>职业设计!$F$115</f>
        <v>腿甲</v>
      </c>
      <c r="HC1" s="148"/>
      <c r="HD1" s="148"/>
      <c r="HE1" s="166"/>
      <c r="HF1" s="320" t="str">
        <f>职业设计!$G$115</f>
        <v>项链</v>
      </c>
      <c r="HG1" s="148"/>
      <c r="HH1" s="148"/>
      <c r="HI1" s="166"/>
      <c r="HJ1" s="320" t="str">
        <f>职业设计!$H$115</f>
        <v>戒指</v>
      </c>
      <c r="HK1" s="148"/>
      <c r="HL1" s="148"/>
      <c r="HM1" s="166"/>
      <c r="HN1" s="320" t="str">
        <f>职业设计!$I$115</f>
        <v>披风</v>
      </c>
      <c r="HO1" s="148"/>
      <c r="HP1" s="148"/>
      <c r="HQ1" s="166"/>
      <c r="HR1" s="343" t="str">
        <f>职业设计!$K$115</f>
        <v>武器</v>
      </c>
      <c r="HS1" s="173"/>
      <c r="HT1" s="147"/>
      <c r="HU1" s="147"/>
      <c r="HV1" s="147"/>
      <c r="HW1" s="147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</row>
    <row r="2" spans="1:276" s="40" customFormat="1" ht="14.1" customHeight="1">
      <c r="A2" s="149"/>
      <c r="B2" s="349" t="s">
        <v>125</v>
      </c>
      <c r="C2" s="337"/>
      <c r="D2" s="338"/>
      <c r="E2" s="177"/>
      <c r="F2" s="149"/>
      <c r="G2" s="149"/>
      <c r="H2" s="149"/>
      <c r="I2" s="161"/>
      <c r="J2" s="191">
        <f>DGET(职业设计!A115:K121,装备属性!J1,(B1:B2))</f>
        <v>0.125</v>
      </c>
      <c r="K2" s="192">
        <f>J2</f>
        <v>0.125</v>
      </c>
      <c r="L2" s="192">
        <f>K2</f>
        <v>0.125</v>
      </c>
      <c r="M2" s="193">
        <f>J2</f>
        <v>0.125</v>
      </c>
      <c r="N2" s="191">
        <f>DGET(职业设计!A115:K121,装备属性!N1,装备属性!B1:B2)</f>
        <v>0.125</v>
      </c>
      <c r="O2" s="192">
        <f>N2</f>
        <v>0.125</v>
      </c>
      <c r="P2" s="192">
        <f>O2</f>
        <v>0.125</v>
      </c>
      <c r="Q2" s="193">
        <f>N2</f>
        <v>0.125</v>
      </c>
      <c r="R2" s="191">
        <f>DGET(职业设计!A115:K121,装备属性!R1,装备属性!B1:B2)</f>
        <v>0.125</v>
      </c>
      <c r="S2" s="192">
        <f>R2</f>
        <v>0.125</v>
      </c>
      <c r="T2" s="192">
        <f>S2</f>
        <v>0.125</v>
      </c>
      <c r="U2" s="193">
        <f>R2</f>
        <v>0.125</v>
      </c>
      <c r="V2" s="191">
        <f>DGET(职业设计!A115:K121,装备属性!V1,装备属性!B1:B2)</f>
        <v>0.125</v>
      </c>
      <c r="W2" s="192">
        <f>V2</f>
        <v>0.125</v>
      </c>
      <c r="X2" s="192">
        <f>W2</f>
        <v>0.125</v>
      </c>
      <c r="Y2" s="193">
        <f>V2</f>
        <v>0.125</v>
      </c>
      <c r="Z2" s="191">
        <f>DGET(职业设计!A115:K121,装备属性!Z1,装备属性!B1:B2)</f>
        <v>0.125</v>
      </c>
      <c r="AA2" s="192">
        <f>Z2</f>
        <v>0.125</v>
      </c>
      <c r="AB2" s="192">
        <f>AA2</f>
        <v>0.125</v>
      </c>
      <c r="AC2" s="193">
        <f>Z2</f>
        <v>0.125</v>
      </c>
      <c r="AD2" s="191">
        <f>DGET(职业设计!A115:K121,装备属性!AD1,装备属性!B1:B2)</f>
        <v>0.125</v>
      </c>
      <c r="AE2" s="192">
        <f>AD2</f>
        <v>0.125</v>
      </c>
      <c r="AF2" s="192">
        <f>AE2</f>
        <v>0.125</v>
      </c>
      <c r="AG2" s="193">
        <f>AD2</f>
        <v>0.125</v>
      </c>
      <c r="AH2" s="191">
        <f>DGET(职业设计!A115:K121,装备属性!AH1,装备属性!B1:B2)</f>
        <v>0.125</v>
      </c>
      <c r="AI2" s="192">
        <f>AH2</f>
        <v>0.125</v>
      </c>
      <c r="AJ2" s="192">
        <f>AI2</f>
        <v>0.125</v>
      </c>
      <c r="AK2" s="193">
        <f>AH2</f>
        <v>0.125</v>
      </c>
      <c r="AL2" s="191">
        <f>DGET(职业设计!A115:K121,装备属性!AL1,装备属性!B1:B2)</f>
        <v>0.125</v>
      </c>
      <c r="AM2" s="192">
        <f>AL2</f>
        <v>0.125</v>
      </c>
      <c r="AN2" s="192">
        <f>AM2</f>
        <v>0.125</v>
      </c>
      <c r="AO2" s="194">
        <f>AL2</f>
        <v>0.125</v>
      </c>
      <c r="AP2" s="195">
        <f>DGET(职业设计!A115:K121,装备属性!AP1,装备属性!B1:B2)</f>
        <v>1</v>
      </c>
      <c r="AQ2" s="164"/>
      <c r="AR2" s="150"/>
      <c r="AS2" s="150"/>
      <c r="AT2" s="150"/>
      <c r="AU2" s="150"/>
      <c r="AV2" s="347" t="str">
        <f>人物属性!H1</f>
        <v>防御战士</v>
      </c>
      <c r="AW2" s="349" t="str">
        <f>AV2</f>
        <v>防御战士</v>
      </c>
      <c r="AX2" s="177">
        <f>DGET(职业设计!$A$9:$O$14,装备属性!AX1,AW1:AW2)</f>
        <v>1.5</v>
      </c>
      <c r="AY2" s="149">
        <f>DGET(职业设计!$A$9:$O$14,装备属性!AY1,AW1:AW2)</f>
        <v>0.6</v>
      </c>
      <c r="AZ2" s="149">
        <f>DGET(职业设计!$A$9:$O$14,装备属性!AZ1,AW1:AW2)</f>
        <v>0.67</v>
      </c>
      <c r="BA2" s="149">
        <f>DGET(职业设计!$A$9:$O$14,装备属性!BA1,AW1:AW2)</f>
        <v>1.5</v>
      </c>
      <c r="BB2" s="161">
        <f>DGET(职业设计!$A$9:$O$14,装备属性!BB1,AW1:AW2)</f>
        <v>0.6</v>
      </c>
      <c r="BC2" s="191">
        <f>DGET(职业设计!$A$115:$K$121,装备属性!BC1,装备属性!AV1:AV2)</f>
        <v>0.1</v>
      </c>
      <c r="BD2" s="192">
        <f>BC2</f>
        <v>0.1</v>
      </c>
      <c r="BE2" s="192">
        <f>BD2</f>
        <v>0.1</v>
      </c>
      <c r="BF2" s="193">
        <f>BC2</f>
        <v>0.1</v>
      </c>
      <c r="BG2" s="191">
        <f>DGET(职业设计!$A$115:$K$121,装备属性!BG1,装备属性!AV1:AV2)</f>
        <v>0.1</v>
      </c>
      <c r="BH2" s="192">
        <f>BG2</f>
        <v>0.1</v>
      </c>
      <c r="BI2" s="192">
        <f>BH2</f>
        <v>0.1</v>
      </c>
      <c r="BJ2" s="193">
        <f>BG2</f>
        <v>0.1</v>
      </c>
      <c r="BK2" s="191">
        <f>DGET(职业设计!$A$115:$K$121,装备属性!BK1,装备属性!AV1:AV2)</f>
        <v>0.1</v>
      </c>
      <c r="BL2" s="192">
        <f>BK2</f>
        <v>0.1</v>
      </c>
      <c r="BM2" s="192">
        <f>BL2</f>
        <v>0.1</v>
      </c>
      <c r="BN2" s="193">
        <f>BK2</f>
        <v>0.1</v>
      </c>
      <c r="BO2" s="191">
        <f>DGET(职业设计!$A$115:$K$121,装备属性!BO1,装备属性!AV1:AV2)</f>
        <v>0.1</v>
      </c>
      <c r="BP2" s="192">
        <f>BO2</f>
        <v>0.1</v>
      </c>
      <c r="BQ2" s="192">
        <f>BP2</f>
        <v>0.1</v>
      </c>
      <c r="BR2" s="193">
        <f>BO2</f>
        <v>0.1</v>
      </c>
      <c r="BS2" s="191">
        <f>DGET(职业设计!$A$115:$K$121,装备属性!BS1,装备属性!AV1:AV2)</f>
        <v>0.1</v>
      </c>
      <c r="BT2" s="192">
        <f>BS2</f>
        <v>0.1</v>
      </c>
      <c r="BU2" s="192">
        <f>BT2</f>
        <v>0.1</v>
      </c>
      <c r="BV2" s="193">
        <f>BS2</f>
        <v>0.1</v>
      </c>
      <c r="BW2" s="191">
        <f>DGET(职业设计!$A$115:$K$121,装备属性!BW1,装备属性!AV1:AV2)</f>
        <v>0.1</v>
      </c>
      <c r="BX2" s="192">
        <f>BW2</f>
        <v>0.1</v>
      </c>
      <c r="BY2" s="192">
        <f>BX2</f>
        <v>0.1</v>
      </c>
      <c r="BZ2" s="193">
        <f>BW2</f>
        <v>0.1</v>
      </c>
      <c r="CA2" s="191">
        <f>DGET(职业设计!$A$115:$K$121,装备属性!CA1,装备属性!AV1:AV2)</f>
        <v>0.1</v>
      </c>
      <c r="CB2" s="192">
        <f>CA2</f>
        <v>0.1</v>
      </c>
      <c r="CC2" s="192">
        <f>CB2</f>
        <v>0.1</v>
      </c>
      <c r="CD2" s="193">
        <f>CA2</f>
        <v>0.1</v>
      </c>
      <c r="CE2" s="191">
        <f>DGET(职业设计!$A$115:$K$121,装备属性!CE1,装备属性!AV1:AV2)</f>
        <v>0.1</v>
      </c>
      <c r="CF2" s="192">
        <f>CE2</f>
        <v>0.1</v>
      </c>
      <c r="CG2" s="192">
        <f>CF2</f>
        <v>0.1</v>
      </c>
      <c r="CH2" s="194">
        <f>CE2</f>
        <v>0.1</v>
      </c>
      <c r="CI2" s="191">
        <f>DGET(职业设计!$A$115:$K$121,装备属性!CI1,装备属性!AV1:AV2)</f>
        <v>0.2</v>
      </c>
      <c r="CJ2" s="192">
        <f>CI2</f>
        <v>0.2</v>
      </c>
      <c r="CK2" s="192">
        <f>CJ2</f>
        <v>0.2</v>
      </c>
      <c r="CL2" s="194">
        <f>CI2</f>
        <v>0.2</v>
      </c>
      <c r="CM2" s="195">
        <f>DGET(职业设计!$A$115:$K$121,装备属性!CM1,装备属性!AV1:AV2)</f>
        <v>1</v>
      </c>
      <c r="CN2" s="164"/>
      <c r="CO2" s="150"/>
      <c r="CP2" s="150"/>
      <c r="CQ2" s="150"/>
      <c r="CR2" s="150"/>
      <c r="CS2" s="347" t="str">
        <f>人物属性!O1</f>
        <v>法师</v>
      </c>
      <c r="CT2" s="349" t="str">
        <f>CS2</f>
        <v>法师</v>
      </c>
      <c r="CU2" s="177">
        <f>DGET(职业设计!$A$9:$O$14,装备属性!CU1,CT1:CT2)</f>
        <v>0.67</v>
      </c>
      <c r="CV2" s="149">
        <f>DGET(职业设计!$A$9:$O$14,装备属性!CV1,CT1:CT2)</f>
        <v>1.5</v>
      </c>
      <c r="CW2" s="149">
        <f>DGET(职业设计!$A$9:$O$14,装备属性!CW1,CT1:CT2)</f>
        <v>1.5</v>
      </c>
      <c r="CX2" s="149">
        <f>DGET(职业设计!$A$9:$O$14,装备属性!CX1,CT1:CT2)</f>
        <v>0.67</v>
      </c>
      <c r="CY2" s="161">
        <f>DGET(职业设计!$A$9:$O$14,装备属性!CY1,CT1:CT2)</f>
        <v>1.5</v>
      </c>
      <c r="CZ2" s="191">
        <f>DGET(职业设计!$A$115:$K$121,装备属性!CZ1,装备属性!CS1:CS2)</f>
        <v>0.125</v>
      </c>
      <c r="DA2" s="192">
        <f>CZ2</f>
        <v>0.125</v>
      </c>
      <c r="DB2" s="192">
        <f>DA2</f>
        <v>0.125</v>
      </c>
      <c r="DC2" s="193">
        <f>CZ2</f>
        <v>0.125</v>
      </c>
      <c r="DD2" s="191">
        <f>DGET(职业设计!$A$115:$K$121,装备属性!DD1,装备属性!CS1:CS2)</f>
        <v>0.125</v>
      </c>
      <c r="DE2" s="192">
        <f>DD2</f>
        <v>0.125</v>
      </c>
      <c r="DF2" s="192">
        <f>DE2</f>
        <v>0.125</v>
      </c>
      <c r="DG2" s="193">
        <f>DD2</f>
        <v>0.125</v>
      </c>
      <c r="DH2" s="191">
        <f>DGET(职业设计!$A$115:$K$121,装备属性!DH1,装备属性!CS1:CS2)</f>
        <v>0.125</v>
      </c>
      <c r="DI2" s="192">
        <f>DH2</f>
        <v>0.125</v>
      </c>
      <c r="DJ2" s="192">
        <f>DI2</f>
        <v>0.125</v>
      </c>
      <c r="DK2" s="193">
        <f>DH2</f>
        <v>0.125</v>
      </c>
      <c r="DL2" s="191">
        <f>DGET(职业设计!$A$115:$K$121,装备属性!DL1,装备属性!CS1:CS2)</f>
        <v>0.125</v>
      </c>
      <c r="DM2" s="192">
        <f>DL2</f>
        <v>0.125</v>
      </c>
      <c r="DN2" s="192">
        <f>DM2</f>
        <v>0.125</v>
      </c>
      <c r="DO2" s="193">
        <f>DL2</f>
        <v>0.125</v>
      </c>
      <c r="DP2" s="191">
        <f>DGET(职业设计!$A$115:$K$121,装备属性!DP1,装备属性!CS1:CS2)</f>
        <v>0.125</v>
      </c>
      <c r="DQ2" s="192">
        <f>DP2</f>
        <v>0.125</v>
      </c>
      <c r="DR2" s="192">
        <f>DQ2</f>
        <v>0.125</v>
      </c>
      <c r="DS2" s="193">
        <f>DP2</f>
        <v>0.125</v>
      </c>
      <c r="DT2" s="191">
        <f>DGET(职业设计!$A$115:$K$121,装备属性!DT1,装备属性!CS1:CS2)</f>
        <v>0.125</v>
      </c>
      <c r="DU2" s="192">
        <f>DT2</f>
        <v>0.125</v>
      </c>
      <c r="DV2" s="192">
        <f>DU2</f>
        <v>0.125</v>
      </c>
      <c r="DW2" s="193">
        <f>DT2</f>
        <v>0.125</v>
      </c>
      <c r="DX2" s="191">
        <f>DGET(职业设计!$A$115:$K$121,装备属性!DX1,装备属性!CS1:CS2)</f>
        <v>0.125</v>
      </c>
      <c r="DY2" s="192">
        <f>DX2</f>
        <v>0.125</v>
      </c>
      <c r="DZ2" s="192">
        <f>DY2</f>
        <v>0.125</v>
      </c>
      <c r="EA2" s="193">
        <f>DX2</f>
        <v>0.125</v>
      </c>
      <c r="EB2" s="191">
        <f>DGET(职业设计!$A$115:$K$121,装备属性!EB1,装备属性!CS1:CS2)</f>
        <v>0.125</v>
      </c>
      <c r="EC2" s="192">
        <f>EB2</f>
        <v>0.125</v>
      </c>
      <c r="ED2" s="192">
        <f>EC2</f>
        <v>0.125</v>
      </c>
      <c r="EE2" s="194">
        <f>EB2</f>
        <v>0.125</v>
      </c>
      <c r="EF2" s="195">
        <f>DGET(职业设计!$A$115:$K$121,装备属性!EF1,装备属性!CS1:CS2)</f>
        <v>1</v>
      </c>
      <c r="EG2" s="195"/>
      <c r="EH2" s="150"/>
      <c r="EI2" s="150"/>
      <c r="EJ2" s="150"/>
      <c r="EK2" s="150"/>
      <c r="EL2" s="347" t="str">
        <f>人物属性!V1</f>
        <v>牧师</v>
      </c>
      <c r="EM2" s="349" t="str">
        <f>EL2</f>
        <v>牧师</v>
      </c>
      <c r="EN2" s="177">
        <f>DGET(职业设计!$A$9:$O$14,装备属性!EN1,EM1:EM2)</f>
        <v>1</v>
      </c>
      <c r="EO2" s="149">
        <f>DGET(职业设计!$A$9:$O$14,装备属性!EO1,EM1:EM2)</f>
        <v>2</v>
      </c>
      <c r="EP2" s="149">
        <f>DGET(职业设计!$A$9:$O$14,装备属性!EP1,EM1:EM2)</f>
        <v>1.5</v>
      </c>
      <c r="EQ2" s="149">
        <f>DGET(职业设计!$A$9:$O$14,装备属性!EQ1,EM1:EM2)</f>
        <v>0.67</v>
      </c>
      <c r="ER2" s="161">
        <f>DGET(职业设计!$A$9:$O$14,装备属性!ER1,EM1:EM2)</f>
        <v>0.6</v>
      </c>
      <c r="ES2" s="191">
        <f>DGET(职业设计!$A$115:$K$121,装备属性!ES1,装备属性!EL1:EL2)</f>
        <v>0.125</v>
      </c>
      <c r="ET2" s="192">
        <f>ES2</f>
        <v>0.125</v>
      </c>
      <c r="EU2" s="192">
        <f>ET2</f>
        <v>0.125</v>
      </c>
      <c r="EV2" s="193">
        <f>ES2</f>
        <v>0.125</v>
      </c>
      <c r="EW2" s="191">
        <f>DGET(职业设计!$A$115:$K$121,装备属性!EW1,装备属性!EL1:EL2)</f>
        <v>0.125</v>
      </c>
      <c r="EX2" s="192">
        <f>EW2</f>
        <v>0.125</v>
      </c>
      <c r="EY2" s="192">
        <f>EX2</f>
        <v>0.125</v>
      </c>
      <c r="EZ2" s="193">
        <f>EW2</f>
        <v>0.125</v>
      </c>
      <c r="FA2" s="191">
        <f>DGET(职业设计!$A$115:$K$121,装备属性!FA1,装备属性!EL1:EL2)</f>
        <v>0.125</v>
      </c>
      <c r="FB2" s="192">
        <f>FA2</f>
        <v>0.125</v>
      </c>
      <c r="FC2" s="192">
        <f>FB2</f>
        <v>0.125</v>
      </c>
      <c r="FD2" s="193">
        <f>FA2</f>
        <v>0.125</v>
      </c>
      <c r="FE2" s="191">
        <f>DGET(职业设计!$A$115:$K$121,装备属性!FE1,装备属性!EL1:EL2)</f>
        <v>0.125</v>
      </c>
      <c r="FF2" s="192">
        <f>FE2</f>
        <v>0.125</v>
      </c>
      <c r="FG2" s="192">
        <f>FF2</f>
        <v>0.125</v>
      </c>
      <c r="FH2" s="193">
        <f>FE2</f>
        <v>0.125</v>
      </c>
      <c r="FI2" s="191">
        <f>DGET(职业设计!$A$115:$K$121,装备属性!FI1,装备属性!EL1:EL2)</f>
        <v>0.125</v>
      </c>
      <c r="FJ2" s="192">
        <f>FI2</f>
        <v>0.125</v>
      </c>
      <c r="FK2" s="192">
        <f>FJ2</f>
        <v>0.125</v>
      </c>
      <c r="FL2" s="193">
        <f>FI2</f>
        <v>0.125</v>
      </c>
      <c r="FM2" s="191">
        <f>DGET(职业设计!$A$115:$K$121,装备属性!FM1,装备属性!EL1:EL2)</f>
        <v>0.125</v>
      </c>
      <c r="FN2" s="192">
        <f>FM2</f>
        <v>0.125</v>
      </c>
      <c r="FO2" s="192">
        <f>FN2</f>
        <v>0.125</v>
      </c>
      <c r="FP2" s="193">
        <f>FM2</f>
        <v>0.125</v>
      </c>
      <c r="FQ2" s="191">
        <f>DGET(职业设计!$A$115:$K$121,装备属性!FQ1,装备属性!EL1:EL2)</f>
        <v>0.125</v>
      </c>
      <c r="FR2" s="192">
        <f>FQ2</f>
        <v>0.125</v>
      </c>
      <c r="FS2" s="192">
        <f>FR2</f>
        <v>0.125</v>
      </c>
      <c r="FT2" s="193">
        <f>FQ2</f>
        <v>0.125</v>
      </c>
      <c r="FU2" s="191">
        <f>DGET(职业设计!$A$115:$K$121,装备属性!FU1,装备属性!EL1:EL2)</f>
        <v>0.125</v>
      </c>
      <c r="FV2" s="192">
        <f>FU2</f>
        <v>0.125</v>
      </c>
      <c r="FW2" s="192">
        <f>FV2</f>
        <v>0.125</v>
      </c>
      <c r="FX2" s="194">
        <f>FU2</f>
        <v>0.125</v>
      </c>
      <c r="FY2" s="195">
        <f>DGET(职业设计!$A$115:$K$121,装备属性!FY1,装备属性!EL1:EL2)</f>
        <v>1</v>
      </c>
      <c r="FZ2" s="164"/>
      <c r="GA2" s="150"/>
      <c r="GB2" s="150"/>
      <c r="GC2" s="150"/>
      <c r="GD2" s="150"/>
      <c r="GE2" s="347" t="str">
        <f>人物属性!AC1</f>
        <v>猎人</v>
      </c>
      <c r="GF2" s="349" t="str">
        <f>GE2</f>
        <v>猎人</v>
      </c>
      <c r="GG2" s="177">
        <f>DGET(职业设计!$A$9:$O$14,装备属性!GG1,GF1:GF2)</f>
        <v>0.9</v>
      </c>
      <c r="GH2" s="149">
        <f>DGET(职业设计!$A$9:$O$14,装备属性!GH1,GF1:GF2)</f>
        <v>1</v>
      </c>
      <c r="GI2" s="149">
        <f>DGET(职业设计!$A$9:$O$14,装备属性!GI1,GF1:GF2)</f>
        <v>1</v>
      </c>
      <c r="GJ2" s="149">
        <f>DGET(职业设计!$A$9:$O$14,装备属性!GJ1,GF1:GF2)</f>
        <v>0.8</v>
      </c>
      <c r="GK2" s="161">
        <f>DGET(职业设计!$A$9:$O$14,装备属性!GK1,GF1:GF2)</f>
        <v>0.9</v>
      </c>
      <c r="GL2" s="191">
        <f>DGET(职业设计!$A$115:$K$121,装备属性!GL1,装备属性!GE1:GE2)</f>
        <v>0.125</v>
      </c>
      <c r="GM2" s="192">
        <f>GL2</f>
        <v>0.125</v>
      </c>
      <c r="GN2" s="192">
        <f>GM2</f>
        <v>0.125</v>
      </c>
      <c r="GO2" s="193">
        <f>GL2</f>
        <v>0.125</v>
      </c>
      <c r="GP2" s="191">
        <f>DGET(职业设计!$A$115:$K$121,装备属性!GP1,装备属性!GE1:GE2)</f>
        <v>0.125</v>
      </c>
      <c r="GQ2" s="192">
        <f>GP2</f>
        <v>0.125</v>
      </c>
      <c r="GR2" s="192">
        <f>GQ2</f>
        <v>0.125</v>
      </c>
      <c r="GS2" s="193">
        <f>GP2</f>
        <v>0.125</v>
      </c>
      <c r="GT2" s="191">
        <f>DGET(职业设计!$A$115:$K$121,装备属性!GT1,装备属性!GE1:GE2)</f>
        <v>0.125</v>
      </c>
      <c r="GU2" s="192">
        <f>GT2</f>
        <v>0.125</v>
      </c>
      <c r="GV2" s="192">
        <f>GU2</f>
        <v>0.125</v>
      </c>
      <c r="GW2" s="193">
        <f>GT2</f>
        <v>0.125</v>
      </c>
      <c r="GX2" s="191">
        <f>DGET(职业设计!$A$115:$K$121,装备属性!GX1,装备属性!GE1:GE2)</f>
        <v>0.125</v>
      </c>
      <c r="GY2" s="192">
        <f>GX2</f>
        <v>0.125</v>
      </c>
      <c r="GZ2" s="192">
        <f>GY2</f>
        <v>0.125</v>
      </c>
      <c r="HA2" s="193">
        <f>GX2</f>
        <v>0.125</v>
      </c>
      <c r="HB2" s="191">
        <f>DGET(职业设计!$A$115:$K$121,装备属性!HB1,装备属性!GE1:GE2)</f>
        <v>0.125</v>
      </c>
      <c r="HC2" s="192">
        <f>HB2</f>
        <v>0.125</v>
      </c>
      <c r="HD2" s="192">
        <f>HC2</f>
        <v>0.125</v>
      </c>
      <c r="HE2" s="193">
        <f>HB2</f>
        <v>0.125</v>
      </c>
      <c r="HF2" s="191">
        <f>DGET(职业设计!$A$115:$K$121,装备属性!HF1,装备属性!GE1:GE2)</f>
        <v>0.125</v>
      </c>
      <c r="HG2" s="192">
        <f>HF2</f>
        <v>0.125</v>
      </c>
      <c r="HH2" s="192">
        <f>HG2</f>
        <v>0.125</v>
      </c>
      <c r="HI2" s="193">
        <f>HF2</f>
        <v>0.125</v>
      </c>
      <c r="HJ2" s="191">
        <f>DGET(职业设计!$A$115:$K$121,装备属性!HJ1,装备属性!GE1:GE2)</f>
        <v>0.125</v>
      </c>
      <c r="HK2" s="192">
        <f>HJ2</f>
        <v>0.125</v>
      </c>
      <c r="HL2" s="192">
        <f>HK2</f>
        <v>0.125</v>
      </c>
      <c r="HM2" s="193">
        <f>HJ2</f>
        <v>0.125</v>
      </c>
      <c r="HN2" s="191">
        <f>DGET(职业设计!$A$115:$K$121,装备属性!HN1,装备属性!GE1:GE2)</f>
        <v>0.125</v>
      </c>
      <c r="HO2" s="192">
        <f>HN2</f>
        <v>0.125</v>
      </c>
      <c r="HP2" s="192">
        <f>HO2</f>
        <v>0.125</v>
      </c>
      <c r="HQ2" s="194">
        <f>HN2</f>
        <v>0.125</v>
      </c>
      <c r="HR2" s="195">
        <f>DGET(职业设计!$A$115:$K$121,装备属性!HR1,装备属性!GE1:GE2)</f>
        <v>1</v>
      </c>
      <c r="HS2" s="164"/>
      <c r="HT2" s="150"/>
      <c r="HU2" s="150"/>
      <c r="HV2" s="150"/>
      <c r="HW2" s="150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</row>
    <row r="3" spans="1:276" s="3" customFormat="1" ht="26.25" customHeight="1">
      <c r="A3" s="151" t="s">
        <v>19</v>
      </c>
      <c r="B3" s="152" t="s">
        <v>111</v>
      </c>
      <c r="C3" s="152" t="s">
        <v>185</v>
      </c>
      <c r="D3" s="179" t="s">
        <v>186</v>
      </c>
      <c r="E3" s="178" t="s">
        <v>112</v>
      </c>
      <c r="F3" s="153" t="s">
        <v>113</v>
      </c>
      <c r="G3" s="154" t="s">
        <v>114</v>
      </c>
      <c r="H3" s="155" t="s">
        <v>115</v>
      </c>
      <c r="I3" s="162" t="s">
        <v>116</v>
      </c>
      <c r="J3" s="167" t="str">
        <f>E3</f>
        <v>附加HP</v>
      </c>
      <c r="K3" s="153" t="str">
        <f>F3</f>
        <v>附加MP</v>
      </c>
      <c r="L3" s="154" t="str">
        <f>G3</f>
        <v>附加物理防御</v>
      </c>
      <c r="M3" s="168" t="str">
        <f>H3</f>
        <v>附加魔法防御</v>
      </c>
      <c r="N3" s="167" t="str">
        <f t="shared" ref="N3:AO3" si="0">J3</f>
        <v>附加HP</v>
      </c>
      <c r="O3" s="153" t="str">
        <f t="shared" si="0"/>
        <v>附加MP</v>
      </c>
      <c r="P3" s="154" t="str">
        <f t="shared" si="0"/>
        <v>附加物理防御</v>
      </c>
      <c r="Q3" s="168" t="str">
        <f t="shared" si="0"/>
        <v>附加魔法防御</v>
      </c>
      <c r="R3" s="167" t="str">
        <f t="shared" si="0"/>
        <v>附加HP</v>
      </c>
      <c r="S3" s="153" t="str">
        <f t="shared" si="0"/>
        <v>附加MP</v>
      </c>
      <c r="T3" s="154" t="str">
        <f t="shared" si="0"/>
        <v>附加物理防御</v>
      </c>
      <c r="U3" s="168" t="str">
        <f t="shared" si="0"/>
        <v>附加魔法防御</v>
      </c>
      <c r="V3" s="167" t="str">
        <f t="shared" si="0"/>
        <v>附加HP</v>
      </c>
      <c r="W3" s="153" t="str">
        <f t="shared" si="0"/>
        <v>附加MP</v>
      </c>
      <c r="X3" s="154" t="str">
        <f t="shared" si="0"/>
        <v>附加物理防御</v>
      </c>
      <c r="Y3" s="168" t="str">
        <f t="shared" si="0"/>
        <v>附加魔法防御</v>
      </c>
      <c r="Z3" s="167" t="str">
        <f t="shared" si="0"/>
        <v>附加HP</v>
      </c>
      <c r="AA3" s="153" t="str">
        <f t="shared" si="0"/>
        <v>附加MP</v>
      </c>
      <c r="AB3" s="154" t="str">
        <f t="shared" si="0"/>
        <v>附加物理防御</v>
      </c>
      <c r="AC3" s="168" t="str">
        <f t="shared" si="0"/>
        <v>附加魔法防御</v>
      </c>
      <c r="AD3" s="167" t="str">
        <f t="shared" si="0"/>
        <v>附加HP</v>
      </c>
      <c r="AE3" s="153" t="str">
        <f t="shared" si="0"/>
        <v>附加MP</v>
      </c>
      <c r="AF3" s="154" t="str">
        <f t="shared" si="0"/>
        <v>附加物理防御</v>
      </c>
      <c r="AG3" s="168" t="str">
        <f t="shared" si="0"/>
        <v>附加魔法防御</v>
      </c>
      <c r="AH3" s="167" t="str">
        <f t="shared" si="0"/>
        <v>附加HP</v>
      </c>
      <c r="AI3" s="153" t="str">
        <f t="shared" si="0"/>
        <v>附加MP</v>
      </c>
      <c r="AJ3" s="154" t="str">
        <f t="shared" si="0"/>
        <v>附加物理防御</v>
      </c>
      <c r="AK3" s="168" t="str">
        <f t="shared" si="0"/>
        <v>附加魔法防御</v>
      </c>
      <c r="AL3" s="167" t="str">
        <f t="shared" si="0"/>
        <v>附加HP</v>
      </c>
      <c r="AM3" s="153" t="str">
        <f t="shared" si="0"/>
        <v>附加MP</v>
      </c>
      <c r="AN3" s="154" t="str">
        <f t="shared" si="0"/>
        <v>附加物理防御</v>
      </c>
      <c r="AO3" s="171" t="str">
        <f t="shared" si="0"/>
        <v>附加魔法防御</v>
      </c>
      <c r="AP3" s="175" t="str">
        <f>I3</f>
        <v>附加攻击</v>
      </c>
      <c r="AQ3" s="165" t="s">
        <v>180</v>
      </c>
      <c r="AR3" s="153" t="s">
        <v>181</v>
      </c>
      <c r="AS3" s="154" t="s">
        <v>182</v>
      </c>
      <c r="AT3" s="155" t="s">
        <v>183</v>
      </c>
      <c r="AU3" s="156" t="s">
        <v>184</v>
      </c>
      <c r="AV3" s="42"/>
      <c r="AW3" s="152" t="str">
        <f>A3</f>
        <v>装备品质等级及强化情况</v>
      </c>
      <c r="AX3" s="178" t="str">
        <f>E3</f>
        <v>附加HP</v>
      </c>
      <c r="AY3" s="153" t="str">
        <f>F3</f>
        <v>附加MP</v>
      </c>
      <c r="AZ3" s="154" t="str">
        <f>G3</f>
        <v>附加物理防御</v>
      </c>
      <c r="BA3" s="155" t="str">
        <f>H3</f>
        <v>附加魔法防御</v>
      </c>
      <c r="BB3" s="162" t="str">
        <f>I3</f>
        <v>附加攻击</v>
      </c>
      <c r="BC3" s="167" t="str">
        <f>AX3</f>
        <v>附加HP</v>
      </c>
      <c r="BD3" s="153" t="str">
        <f>AY3</f>
        <v>附加MP</v>
      </c>
      <c r="BE3" s="154" t="str">
        <f>AZ3</f>
        <v>附加物理防御</v>
      </c>
      <c r="BF3" s="168" t="str">
        <f>BA3</f>
        <v>附加魔法防御</v>
      </c>
      <c r="BG3" s="167" t="str">
        <f t="shared" ref="BG3:CL3" si="1">BC3</f>
        <v>附加HP</v>
      </c>
      <c r="BH3" s="153" t="str">
        <f t="shared" si="1"/>
        <v>附加MP</v>
      </c>
      <c r="BI3" s="154" t="str">
        <f t="shared" si="1"/>
        <v>附加物理防御</v>
      </c>
      <c r="BJ3" s="168" t="str">
        <f t="shared" si="1"/>
        <v>附加魔法防御</v>
      </c>
      <c r="BK3" s="167" t="str">
        <f t="shared" si="1"/>
        <v>附加HP</v>
      </c>
      <c r="BL3" s="153" t="str">
        <f t="shared" si="1"/>
        <v>附加MP</v>
      </c>
      <c r="BM3" s="154" t="str">
        <f t="shared" si="1"/>
        <v>附加物理防御</v>
      </c>
      <c r="BN3" s="168" t="str">
        <f t="shared" si="1"/>
        <v>附加魔法防御</v>
      </c>
      <c r="BO3" s="167" t="str">
        <f t="shared" si="1"/>
        <v>附加HP</v>
      </c>
      <c r="BP3" s="153" t="str">
        <f t="shared" si="1"/>
        <v>附加MP</v>
      </c>
      <c r="BQ3" s="154" t="str">
        <f t="shared" si="1"/>
        <v>附加物理防御</v>
      </c>
      <c r="BR3" s="168" t="str">
        <f t="shared" si="1"/>
        <v>附加魔法防御</v>
      </c>
      <c r="BS3" s="167" t="str">
        <f t="shared" si="1"/>
        <v>附加HP</v>
      </c>
      <c r="BT3" s="153" t="str">
        <f t="shared" si="1"/>
        <v>附加MP</v>
      </c>
      <c r="BU3" s="154" t="str">
        <f t="shared" si="1"/>
        <v>附加物理防御</v>
      </c>
      <c r="BV3" s="168" t="str">
        <f t="shared" si="1"/>
        <v>附加魔法防御</v>
      </c>
      <c r="BW3" s="167" t="str">
        <f t="shared" si="1"/>
        <v>附加HP</v>
      </c>
      <c r="BX3" s="153" t="str">
        <f t="shared" si="1"/>
        <v>附加MP</v>
      </c>
      <c r="BY3" s="154" t="str">
        <f t="shared" si="1"/>
        <v>附加物理防御</v>
      </c>
      <c r="BZ3" s="168" t="str">
        <f t="shared" si="1"/>
        <v>附加魔法防御</v>
      </c>
      <c r="CA3" s="167" t="str">
        <f t="shared" si="1"/>
        <v>附加HP</v>
      </c>
      <c r="CB3" s="153" t="str">
        <f t="shared" si="1"/>
        <v>附加MP</v>
      </c>
      <c r="CC3" s="154" t="str">
        <f t="shared" si="1"/>
        <v>附加物理防御</v>
      </c>
      <c r="CD3" s="168" t="str">
        <f t="shared" si="1"/>
        <v>附加魔法防御</v>
      </c>
      <c r="CE3" s="167" t="str">
        <f t="shared" si="1"/>
        <v>附加HP</v>
      </c>
      <c r="CF3" s="153" t="str">
        <f t="shared" si="1"/>
        <v>附加MP</v>
      </c>
      <c r="CG3" s="154" t="str">
        <f t="shared" si="1"/>
        <v>附加物理防御</v>
      </c>
      <c r="CH3" s="171" t="str">
        <f t="shared" si="1"/>
        <v>附加魔法防御</v>
      </c>
      <c r="CI3" s="167" t="str">
        <f t="shared" si="1"/>
        <v>附加HP</v>
      </c>
      <c r="CJ3" s="153" t="str">
        <f t="shared" si="1"/>
        <v>附加MP</v>
      </c>
      <c r="CK3" s="154" t="str">
        <f t="shared" si="1"/>
        <v>附加物理防御</v>
      </c>
      <c r="CL3" s="171" t="str">
        <f t="shared" si="1"/>
        <v>附加魔法防御</v>
      </c>
      <c r="CM3" s="175" t="str">
        <f>AP3</f>
        <v>附加攻击</v>
      </c>
      <c r="CN3" s="165" t="s">
        <v>180</v>
      </c>
      <c r="CO3" s="153" t="s">
        <v>181</v>
      </c>
      <c r="CP3" s="154" t="s">
        <v>182</v>
      </c>
      <c r="CQ3" s="155" t="s">
        <v>183</v>
      </c>
      <c r="CR3" s="156" t="s">
        <v>368</v>
      </c>
      <c r="CS3" s="1"/>
      <c r="CT3" s="152" t="str">
        <f>A3</f>
        <v>装备品质等级及强化情况</v>
      </c>
      <c r="CU3" s="178" t="str">
        <f>AX3</f>
        <v>附加HP</v>
      </c>
      <c r="CV3" s="153" t="str">
        <f>AY3</f>
        <v>附加MP</v>
      </c>
      <c r="CW3" s="154" t="str">
        <f>AZ3</f>
        <v>附加物理防御</v>
      </c>
      <c r="CX3" s="155" t="str">
        <f>BA3</f>
        <v>附加魔法防御</v>
      </c>
      <c r="CY3" s="162" t="str">
        <f>BB3</f>
        <v>附加攻击</v>
      </c>
      <c r="CZ3" s="167" t="str">
        <f>CU3</f>
        <v>附加HP</v>
      </c>
      <c r="DA3" s="153" t="str">
        <f>CV3</f>
        <v>附加MP</v>
      </c>
      <c r="DB3" s="154" t="str">
        <f>CW3</f>
        <v>附加物理防御</v>
      </c>
      <c r="DC3" s="168" t="str">
        <f>CX3</f>
        <v>附加魔法防御</v>
      </c>
      <c r="DD3" s="167" t="str">
        <f t="shared" ref="DD3:EE3" si="2">CZ3</f>
        <v>附加HP</v>
      </c>
      <c r="DE3" s="153" t="str">
        <f t="shared" si="2"/>
        <v>附加MP</v>
      </c>
      <c r="DF3" s="154" t="str">
        <f t="shared" si="2"/>
        <v>附加物理防御</v>
      </c>
      <c r="DG3" s="168" t="str">
        <f t="shared" si="2"/>
        <v>附加魔法防御</v>
      </c>
      <c r="DH3" s="167" t="str">
        <f t="shared" si="2"/>
        <v>附加HP</v>
      </c>
      <c r="DI3" s="153" t="str">
        <f t="shared" si="2"/>
        <v>附加MP</v>
      </c>
      <c r="DJ3" s="154" t="str">
        <f t="shared" si="2"/>
        <v>附加物理防御</v>
      </c>
      <c r="DK3" s="168" t="str">
        <f t="shared" si="2"/>
        <v>附加魔法防御</v>
      </c>
      <c r="DL3" s="167" t="str">
        <f t="shared" si="2"/>
        <v>附加HP</v>
      </c>
      <c r="DM3" s="153" t="str">
        <f t="shared" si="2"/>
        <v>附加MP</v>
      </c>
      <c r="DN3" s="154" t="str">
        <f t="shared" si="2"/>
        <v>附加物理防御</v>
      </c>
      <c r="DO3" s="168" t="str">
        <f t="shared" si="2"/>
        <v>附加魔法防御</v>
      </c>
      <c r="DP3" s="167" t="str">
        <f t="shared" si="2"/>
        <v>附加HP</v>
      </c>
      <c r="DQ3" s="153" t="str">
        <f t="shared" si="2"/>
        <v>附加MP</v>
      </c>
      <c r="DR3" s="154" t="str">
        <f t="shared" si="2"/>
        <v>附加物理防御</v>
      </c>
      <c r="DS3" s="168" t="str">
        <f t="shared" si="2"/>
        <v>附加魔法防御</v>
      </c>
      <c r="DT3" s="167" t="str">
        <f t="shared" si="2"/>
        <v>附加HP</v>
      </c>
      <c r="DU3" s="153" t="str">
        <f t="shared" si="2"/>
        <v>附加MP</v>
      </c>
      <c r="DV3" s="154" t="str">
        <f t="shared" si="2"/>
        <v>附加物理防御</v>
      </c>
      <c r="DW3" s="168" t="str">
        <f t="shared" si="2"/>
        <v>附加魔法防御</v>
      </c>
      <c r="DX3" s="167" t="str">
        <f t="shared" si="2"/>
        <v>附加HP</v>
      </c>
      <c r="DY3" s="153" t="str">
        <f t="shared" si="2"/>
        <v>附加MP</v>
      </c>
      <c r="DZ3" s="154" t="str">
        <f t="shared" si="2"/>
        <v>附加物理防御</v>
      </c>
      <c r="EA3" s="168" t="str">
        <f t="shared" si="2"/>
        <v>附加魔法防御</v>
      </c>
      <c r="EB3" s="167" t="str">
        <f t="shared" si="2"/>
        <v>附加HP</v>
      </c>
      <c r="EC3" s="153" t="str">
        <f t="shared" si="2"/>
        <v>附加MP</v>
      </c>
      <c r="ED3" s="154" t="str">
        <f t="shared" si="2"/>
        <v>附加物理防御</v>
      </c>
      <c r="EE3" s="171" t="str">
        <f t="shared" si="2"/>
        <v>附加魔法防御</v>
      </c>
      <c r="EF3" s="175" t="str">
        <f>CM3</f>
        <v>附加攻击</v>
      </c>
      <c r="EG3" s="165" t="s">
        <v>180</v>
      </c>
      <c r="EH3" s="153" t="s">
        <v>181</v>
      </c>
      <c r="EI3" s="154" t="s">
        <v>182</v>
      </c>
      <c r="EJ3" s="155" t="s">
        <v>183</v>
      </c>
      <c r="EK3" s="156" t="s">
        <v>368</v>
      </c>
      <c r="EL3" s="1"/>
      <c r="EM3" s="152" t="str">
        <f>AW3</f>
        <v>装备品质等级及强化情况</v>
      </c>
      <c r="EN3" s="178" t="str">
        <f>CU3</f>
        <v>附加HP</v>
      </c>
      <c r="EO3" s="153" t="str">
        <f>CV3</f>
        <v>附加MP</v>
      </c>
      <c r="EP3" s="154" t="str">
        <f>CW3</f>
        <v>附加物理防御</v>
      </c>
      <c r="EQ3" s="155" t="str">
        <f>CX3</f>
        <v>附加魔法防御</v>
      </c>
      <c r="ER3" s="162" t="str">
        <f>CY3</f>
        <v>附加攻击</v>
      </c>
      <c r="ES3" s="167" t="str">
        <f>EN3</f>
        <v>附加HP</v>
      </c>
      <c r="ET3" s="153" t="str">
        <f>EO3</f>
        <v>附加MP</v>
      </c>
      <c r="EU3" s="154" t="str">
        <f>EP3</f>
        <v>附加物理防御</v>
      </c>
      <c r="EV3" s="168" t="str">
        <f>EQ3</f>
        <v>附加魔法防御</v>
      </c>
      <c r="EW3" s="167" t="s">
        <v>112</v>
      </c>
      <c r="EX3" s="153" t="s">
        <v>113</v>
      </c>
      <c r="EY3" s="154" t="s">
        <v>114</v>
      </c>
      <c r="EZ3" s="168" t="s">
        <v>115</v>
      </c>
      <c r="FA3" s="167" t="s">
        <v>112</v>
      </c>
      <c r="FB3" s="153" t="s">
        <v>113</v>
      </c>
      <c r="FC3" s="154" t="s">
        <v>114</v>
      </c>
      <c r="FD3" s="168" t="s">
        <v>115</v>
      </c>
      <c r="FE3" s="167" t="s">
        <v>112</v>
      </c>
      <c r="FF3" s="153" t="s">
        <v>113</v>
      </c>
      <c r="FG3" s="154" t="s">
        <v>114</v>
      </c>
      <c r="FH3" s="168" t="s">
        <v>115</v>
      </c>
      <c r="FI3" s="167" t="s">
        <v>112</v>
      </c>
      <c r="FJ3" s="153" t="s">
        <v>113</v>
      </c>
      <c r="FK3" s="154" t="s">
        <v>114</v>
      </c>
      <c r="FL3" s="168" t="s">
        <v>115</v>
      </c>
      <c r="FM3" s="167" t="s">
        <v>112</v>
      </c>
      <c r="FN3" s="153" t="s">
        <v>113</v>
      </c>
      <c r="FO3" s="154" t="s">
        <v>114</v>
      </c>
      <c r="FP3" s="168" t="s">
        <v>115</v>
      </c>
      <c r="FQ3" s="167" t="s">
        <v>112</v>
      </c>
      <c r="FR3" s="153" t="s">
        <v>113</v>
      </c>
      <c r="FS3" s="154" t="s">
        <v>114</v>
      </c>
      <c r="FT3" s="168" t="s">
        <v>115</v>
      </c>
      <c r="FU3" s="167" t="s">
        <v>112</v>
      </c>
      <c r="FV3" s="153" t="s">
        <v>113</v>
      </c>
      <c r="FW3" s="154" t="s">
        <v>114</v>
      </c>
      <c r="FX3" s="171" t="s">
        <v>115</v>
      </c>
      <c r="FY3" s="175" t="str">
        <f>EF3</f>
        <v>附加攻击</v>
      </c>
      <c r="FZ3" s="165" t="s">
        <v>683</v>
      </c>
      <c r="GA3" s="153" t="s">
        <v>181</v>
      </c>
      <c r="GB3" s="154" t="s">
        <v>182</v>
      </c>
      <c r="GC3" s="155" t="s">
        <v>183</v>
      </c>
      <c r="GD3" s="156" t="s">
        <v>184</v>
      </c>
      <c r="GE3" s="1"/>
      <c r="GF3" s="152" t="str">
        <f t="shared" ref="GF3:GK3" si="3">EM3</f>
        <v>装备品质等级及强化情况</v>
      </c>
      <c r="GG3" s="178" t="str">
        <f t="shared" si="3"/>
        <v>附加HP</v>
      </c>
      <c r="GH3" s="153" t="str">
        <f t="shared" si="3"/>
        <v>附加MP</v>
      </c>
      <c r="GI3" s="154" t="str">
        <f t="shared" si="3"/>
        <v>附加物理防御</v>
      </c>
      <c r="GJ3" s="155" t="str">
        <f t="shared" si="3"/>
        <v>附加魔法防御</v>
      </c>
      <c r="GK3" s="162" t="str">
        <f t="shared" si="3"/>
        <v>附加攻击</v>
      </c>
      <c r="GL3" s="167" t="str">
        <f>GG3</f>
        <v>附加HP</v>
      </c>
      <c r="GM3" s="153" t="str">
        <f>GH3</f>
        <v>附加MP</v>
      </c>
      <c r="GN3" s="154" t="str">
        <f>GI3</f>
        <v>附加物理防御</v>
      </c>
      <c r="GO3" s="168" t="str">
        <f>GJ3</f>
        <v>附加魔法防御</v>
      </c>
      <c r="GP3" s="167" t="str">
        <f t="shared" ref="GP3:HQ3" si="4">GL3</f>
        <v>附加HP</v>
      </c>
      <c r="GQ3" s="153" t="str">
        <f t="shared" si="4"/>
        <v>附加MP</v>
      </c>
      <c r="GR3" s="154" t="str">
        <f t="shared" si="4"/>
        <v>附加物理防御</v>
      </c>
      <c r="GS3" s="168" t="str">
        <f t="shared" si="4"/>
        <v>附加魔法防御</v>
      </c>
      <c r="GT3" s="167" t="str">
        <f t="shared" si="4"/>
        <v>附加HP</v>
      </c>
      <c r="GU3" s="153" t="str">
        <f t="shared" si="4"/>
        <v>附加MP</v>
      </c>
      <c r="GV3" s="154" t="str">
        <f t="shared" si="4"/>
        <v>附加物理防御</v>
      </c>
      <c r="GW3" s="168" t="str">
        <f t="shared" si="4"/>
        <v>附加魔法防御</v>
      </c>
      <c r="GX3" s="167" t="str">
        <f t="shared" si="4"/>
        <v>附加HP</v>
      </c>
      <c r="GY3" s="153" t="str">
        <f t="shared" si="4"/>
        <v>附加MP</v>
      </c>
      <c r="GZ3" s="154" t="str">
        <f t="shared" si="4"/>
        <v>附加物理防御</v>
      </c>
      <c r="HA3" s="168" t="str">
        <f t="shared" si="4"/>
        <v>附加魔法防御</v>
      </c>
      <c r="HB3" s="167" t="str">
        <f t="shared" si="4"/>
        <v>附加HP</v>
      </c>
      <c r="HC3" s="153" t="str">
        <f t="shared" si="4"/>
        <v>附加MP</v>
      </c>
      <c r="HD3" s="154" t="str">
        <f t="shared" si="4"/>
        <v>附加物理防御</v>
      </c>
      <c r="HE3" s="168" t="str">
        <f t="shared" si="4"/>
        <v>附加魔法防御</v>
      </c>
      <c r="HF3" s="167" t="str">
        <f t="shared" si="4"/>
        <v>附加HP</v>
      </c>
      <c r="HG3" s="153" t="str">
        <f t="shared" si="4"/>
        <v>附加MP</v>
      </c>
      <c r="HH3" s="154" t="str">
        <f t="shared" si="4"/>
        <v>附加物理防御</v>
      </c>
      <c r="HI3" s="168" t="str">
        <f t="shared" si="4"/>
        <v>附加魔法防御</v>
      </c>
      <c r="HJ3" s="167" t="str">
        <f t="shared" si="4"/>
        <v>附加HP</v>
      </c>
      <c r="HK3" s="153" t="str">
        <f t="shared" si="4"/>
        <v>附加MP</v>
      </c>
      <c r="HL3" s="154" t="str">
        <f t="shared" si="4"/>
        <v>附加物理防御</v>
      </c>
      <c r="HM3" s="168" t="str">
        <f t="shared" si="4"/>
        <v>附加魔法防御</v>
      </c>
      <c r="HN3" s="167" t="str">
        <f t="shared" si="4"/>
        <v>附加HP</v>
      </c>
      <c r="HO3" s="153" t="str">
        <f t="shared" si="4"/>
        <v>附加MP</v>
      </c>
      <c r="HP3" s="154" t="str">
        <f t="shared" si="4"/>
        <v>附加物理防御</v>
      </c>
      <c r="HQ3" s="171" t="str">
        <f t="shared" si="4"/>
        <v>附加魔法防御</v>
      </c>
      <c r="HR3" s="175" t="str">
        <f>FY3</f>
        <v>附加攻击</v>
      </c>
      <c r="HS3" s="165" t="s">
        <v>180</v>
      </c>
      <c r="HT3" s="153" t="s">
        <v>684</v>
      </c>
      <c r="HU3" s="154" t="s">
        <v>182</v>
      </c>
      <c r="HV3" s="155" t="s">
        <v>183</v>
      </c>
      <c r="HW3" s="156" t="s">
        <v>184</v>
      </c>
      <c r="HX3" s="4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</row>
    <row r="4" spans="1:276" ht="14.1" customHeight="1">
      <c r="A4" s="181" t="s">
        <v>20</v>
      </c>
      <c r="B4" s="182">
        <f>职业设计!F68</f>
        <v>1</v>
      </c>
      <c r="C4" s="182">
        <f>职业设计!F84</f>
        <v>1</v>
      </c>
      <c r="D4" s="183">
        <f>职业设计!G100</f>
        <v>1.0000000000000002</v>
      </c>
      <c r="E4" s="184">
        <f>职业设计!M68</f>
        <v>210.35316150213185</v>
      </c>
      <c r="F4" s="181">
        <f>E4*职业设计!D$13/职业设计!B$13</f>
        <v>210.35316150213185</v>
      </c>
      <c r="G4" s="181">
        <f>职业设计!M84</f>
        <v>126.21189690127906</v>
      </c>
      <c r="H4" s="181">
        <f t="shared" ref="H4:H67" si="5">G4</f>
        <v>126.21189690127906</v>
      </c>
      <c r="I4" s="185">
        <f>职业设计!L100</f>
        <v>81.364407128620073</v>
      </c>
      <c r="J4" s="186">
        <f>E4*J2</f>
        <v>26.294145187766482</v>
      </c>
      <c r="K4" s="187">
        <f>F4*K2</f>
        <v>26.294145187766482</v>
      </c>
      <c r="L4" s="187">
        <f>G4*L2</f>
        <v>15.776487112659883</v>
      </c>
      <c r="M4" s="188">
        <f>H4*M2</f>
        <v>15.776487112659883</v>
      </c>
      <c r="N4" s="186">
        <f>E4*N2</f>
        <v>26.294145187766482</v>
      </c>
      <c r="O4" s="187">
        <f>F4*O2</f>
        <v>26.294145187766482</v>
      </c>
      <c r="P4" s="187">
        <f>G4*P2</f>
        <v>15.776487112659883</v>
      </c>
      <c r="Q4" s="188">
        <f>H4*Q2</f>
        <v>15.776487112659883</v>
      </c>
      <c r="R4" s="186">
        <f>E4*R2</f>
        <v>26.294145187766482</v>
      </c>
      <c r="S4" s="187">
        <f>F4*S2</f>
        <v>26.294145187766482</v>
      </c>
      <c r="T4" s="187">
        <f>G4*T2</f>
        <v>15.776487112659883</v>
      </c>
      <c r="U4" s="188">
        <f>H4*U2</f>
        <v>15.776487112659883</v>
      </c>
      <c r="V4" s="186">
        <f>E4*V2</f>
        <v>26.294145187766482</v>
      </c>
      <c r="W4" s="187">
        <f>F4*W2</f>
        <v>26.294145187766482</v>
      </c>
      <c r="X4" s="187">
        <f>G4*X2</f>
        <v>15.776487112659883</v>
      </c>
      <c r="Y4" s="188">
        <f>H4*Y2</f>
        <v>15.776487112659883</v>
      </c>
      <c r="Z4" s="186">
        <f>E4*Z2</f>
        <v>26.294145187766482</v>
      </c>
      <c r="AA4" s="187">
        <f>F4*AA2</f>
        <v>26.294145187766482</v>
      </c>
      <c r="AB4" s="187">
        <f>G4*AB2</f>
        <v>15.776487112659883</v>
      </c>
      <c r="AC4" s="188">
        <f>H4*AC2</f>
        <v>15.776487112659883</v>
      </c>
      <c r="AD4" s="186">
        <f>E4*AD2</f>
        <v>26.294145187766482</v>
      </c>
      <c r="AE4" s="187">
        <f>F4*AE2</f>
        <v>26.294145187766482</v>
      </c>
      <c r="AF4" s="187">
        <f>G4*AF2</f>
        <v>15.776487112659883</v>
      </c>
      <c r="AG4" s="188">
        <f>H4*AG2</f>
        <v>15.776487112659883</v>
      </c>
      <c r="AH4" s="186">
        <f>E4*AH2</f>
        <v>26.294145187766482</v>
      </c>
      <c r="AI4" s="187">
        <f>F4*AI2</f>
        <v>26.294145187766482</v>
      </c>
      <c r="AJ4" s="187">
        <f>G4*AJ2</f>
        <v>15.776487112659883</v>
      </c>
      <c r="AK4" s="188">
        <f>H4*AK2</f>
        <v>15.776487112659883</v>
      </c>
      <c r="AL4" s="186">
        <f>E4*AL2</f>
        <v>26.294145187766482</v>
      </c>
      <c r="AM4" s="187">
        <f>F4*AM2</f>
        <v>26.294145187766482</v>
      </c>
      <c r="AN4" s="187">
        <f>G4*AN2</f>
        <v>15.776487112659883</v>
      </c>
      <c r="AO4" s="189">
        <f>H4*AO2</f>
        <v>15.776487112659883</v>
      </c>
      <c r="AP4" s="190">
        <f>I4*AP2</f>
        <v>81.364407128620073</v>
      </c>
      <c r="AQ4" s="174" t="str">
        <f t="shared" ref="AQ4:AQ35" si="6">IF((J4+N4+R4+V4+Z4+AD4+AH4+AL4)-E4&lt;0.005,"拆分正确",J4+N4+R4+V4+Z4+AD4+AH4+AL4-E4)</f>
        <v>拆分正确</v>
      </c>
      <c r="AR4" s="157" t="str">
        <f t="shared" ref="AR4:AR35" si="7">IF((K4+O4+S4+W4+AA4+AE4+AI4+AM4)-F4&lt;0.005,"拆分正确",K4+O4+S4+W4+AA4+AE4+AI4+AM4-F4)</f>
        <v>拆分正确</v>
      </c>
      <c r="AS4" s="157" t="str">
        <f t="shared" ref="AS4:AS35" si="8">IF((L4+P4+T4+X4+AB4+AF4+AJ4+AN4)-G4&lt;0.005,"拆分正确",L4+P4+T4+X4+AB4+AF4+AJ4+AN4-G4)</f>
        <v>拆分正确</v>
      </c>
      <c r="AT4" s="157" t="str">
        <f t="shared" ref="AT4:AT35" si="9">IF((M4+Q4+U4+Y4+AC4+AG4+AK4+AO4)-H4&lt;0.005,"拆分正确",M4+Q4+U4+Y4+AC4+AG4+AK4+AO4-H4)</f>
        <v>拆分正确</v>
      </c>
      <c r="AU4" s="157" t="str">
        <f t="shared" ref="AU4:AU35" si="10">IF(I4-AP4&lt;0.005,"拆分正确",I4-AP4)</f>
        <v>拆分正确</v>
      </c>
      <c r="AW4" s="182" t="str">
        <f t="shared" ref="AW4:AW67" si="11">A4</f>
        <v>1级强化0</v>
      </c>
      <c r="AX4" s="184">
        <f t="shared" ref="AX4:AX35" si="12">E4*AX$2</f>
        <v>315.52974225319781</v>
      </c>
      <c r="AY4" s="181">
        <f t="shared" ref="AY4:AY35" si="13">F4*AY$2</f>
        <v>126.2118969012791</v>
      </c>
      <c r="AZ4" s="181">
        <f t="shared" ref="AZ4:AZ35" si="14">G4/AZ$2</f>
        <v>188.3759655242971</v>
      </c>
      <c r="BA4" s="181">
        <f t="shared" ref="BA4:BA35" si="15">H4/BA$2</f>
        <v>84.141264600852708</v>
      </c>
      <c r="BB4" s="185">
        <f t="shared" ref="BB4:BB35" si="16">I4*BB$2</f>
        <v>48.818644277172041</v>
      </c>
      <c r="BC4" s="186">
        <f>$AX4*BC$2</f>
        <v>31.552974225319783</v>
      </c>
      <c r="BD4" s="187">
        <f>$AY4*BD$2</f>
        <v>12.621189690127911</v>
      </c>
      <c r="BE4" s="187">
        <f>$AZ4*BE$2</f>
        <v>18.837596552429712</v>
      </c>
      <c r="BF4" s="188">
        <f>$BA4*BF$2</f>
        <v>8.4141264600852708</v>
      </c>
      <c r="BG4" s="186">
        <f>$AX4*BG$2</f>
        <v>31.552974225319783</v>
      </c>
      <c r="BH4" s="187">
        <f>$AY4*BH$2</f>
        <v>12.621189690127911</v>
      </c>
      <c r="BI4" s="187">
        <f>$AZ4*BI$2</f>
        <v>18.837596552429712</v>
      </c>
      <c r="BJ4" s="188">
        <f>$BA4*BJ$2</f>
        <v>8.4141264600852708</v>
      </c>
      <c r="BK4" s="186">
        <f>$AX4*BK$2</f>
        <v>31.552974225319783</v>
      </c>
      <c r="BL4" s="187">
        <f>$AY4*BL$2</f>
        <v>12.621189690127911</v>
      </c>
      <c r="BM4" s="187">
        <f>$AZ4*BM$2</f>
        <v>18.837596552429712</v>
      </c>
      <c r="BN4" s="188">
        <f>$BA4*BN$2</f>
        <v>8.4141264600852708</v>
      </c>
      <c r="BO4" s="186">
        <f>$AX4*BO$2</f>
        <v>31.552974225319783</v>
      </c>
      <c r="BP4" s="187">
        <f>$AY4*BP$2</f>
        <v>12.621189690127911</v>
      </c>
      <c r="BQ4" s="187">
        <f>$AZ4*BQ$2</f>
        <v>18.837596552429712</v>
      </c>
      <c r="BR4" s="188">
        <f>$BA4*BR$2</f>
        <v>8.4141264600852708</v>
      </c>
      <c r="BS4" s="186">
        <f>$AX4*BS$2</f>
        <v>31.552974225319783</v>
      </c>
      <c r="BT4" s="187">
        <f>$AY4*BT$2</f>
        <v>12.621189690127911</v>
      </c>
      <c r="BU4" s="187">
        <f>$AZ4*BU$2</f>
        <v>18.837596552429712</v>
      </c>
      <c r="BV4" s="188">
        <f>$BA4*BV$2</f>
        <v>8.4141264600852708</v>
      </c>
      <c r="BW4" s="186">
        <f>$AX4*BW$2</f>
        <v>31.552974225319783</v>
      </c>
      <c r="BX4" s="187">
        <f>$AY4*BX$2</f>
        <v>12.621189690127911</v>
      </c>
      <c r="BY4" s="187">
        <f>$AZ4*BY$2</f>
        <v>18.837596552429712</v>
      </c>
      <c r="BZ4" s="188">
        <f>$BA4*BZ$2</f>
        <v>8.4141264600852708</v>
      </c>
      <c r="CA4" s="186">
        <f>$AX4*CA$2</f>
        <v>31.552974225319783</v>
      </c>
      <c r="CB4" s="187">
        <f>$AY4*CB$2</f>
        <v>12.621189690127911</v>
      </c>
      <c r="CC4" s="187">
        <f>$AZ4*CC$2</f>
        <v>18.837596552429712</v>
      </c>
      <c r="CD4" s="188">
        <f>$BA4*CD$2</f>
        <v>8.4141264600852708</v>
      </c>
      <c r="CE4" s="186">
        <f>$AX4*CE$2</f>
        <v>31.552974225319783</v>
      </c>
      <c r="CF4" s="187">
        <f>$AY4*CF$2</f>
        <v>12.621189690127911</v>
      </c>
      <c r="CG4" s="187">
        <f>$AZ4*CG$2</f>
        <v>18.837596552429712</v>
      </c>
      <c r="CH4" s="189">
        <f>$BA4*CH$2</f>
        <v>8.4141264600852708</v>
      </c>
      <c r="CI4" s="186">
        <f>$AX4*CI$2</f>
        <v>63.105948450639566</v>
      </c>
      <c r="CJ4" s="187">
        <f>$AY4*CJ$2</f>
        <v>25.242379380255823</v>
      </c>
      <c r="CK4" s="187">
        <f>$AZ4*CK$2</f>
        <v>37.675193104859424</v>
      </c>
      <c r="CL4" s="189">
        <f>$BA4*CL$2</f>
        <v>16.828252920170542</v>
      </c>
      <c r="CM4" s="190">
        <f>BB4*CM$2</f>
        <v>48.818644277172041</v>
      </c>
      <c r="CN4" s="174" t="str">
        <f t="shared" ref="CN4:CN35" si="17">IF((BC4+BG4+BK4+BO4+BS4+BW4+CA4+CE4)-AX4&lt;0.005,"拆分正确",BC4+BG4+BK4+BO4+BS4+BW4+CA4+CE4-AX4)</f>
        <v>拆分正确</v>
      </c>
      <c r="CO4" s="157" t="str">
        <f t="shared" ref="CO4:CO35" si="18">IF((BD4+BH4+BL4+BP4+BT4+BX4+CB4+CF4)-AY4&lt;0.005,"拆分正确",BD4+BH4+BL4+BP4+BT4+BX4+CB4+CF4-AY4)</f>
        <v>拆分正确</v>
      </c>
      <c r="CP4" s="157" t="str">
        <f t="shared" ref="CP4:CP35" si="19">IF((BE4+BI4+BM4+BQ4+BU4+BY4+CC4+CG4)-AZ4&lt;0.005,"拆分正确",BE4+BI4+BM4+BQ4+BU4+BY4+CC4+CG4-AZ4)</f>
        <v>拆分正确</v>
      </c>
      <c r="CQ4" s="157" t="str">
        <f t="shared" ref="CQ4:CQ35" si="20">IF((BF4+BJ4+BN4+BR4+BV4+BZ4+CD4+CH4)-BA4&lt;0.005,"拆分正确",BF4+BJ4+BN4+BR4+BV4+BZ4+CD4+CH4-BA4)</f>
        <v>拆分正确</v>
      </c>
      <c r="CR4" s="157" t="str">
        <f t="shared" ref="CR4:CR35" si="21">IF(BB4-CM4&lt;0.005,"拆分正确",BB4-CM4)</f>
        <v>拆分正确</v>
      </c>
      <c r="CT4" s="182" t="str">
        <f t="shared" ref="CT4:CT67" si="22">A4</f>
        <v>1级强化0</v>
      </c>
      <c r="CU4" s="184">
        <f t="shared" ref="CU4:CU35" si="23">E4*CU$2</f>
        <v>140.93661820642836</v>
      </c>
      <c r="CV4" s="181">
        <f t="shared" ref="CV4:CV35" si="24">F4*CV$2</f>
        <v>315.52974225319781</v>
      </c>
      <c r="CW4" s="181">
        <f t="shared" ref="CW4:CW35" si="25">G4/CW$2</f>
        <v>84.141264600852708</v>
      </c>
      <c r="CX4" s="181">
        <f t="shared" ref="CX4:CX35" si="26">H4/CX$2</f>
        <v>188.3759655242971</v>
      </c>
      <c r="CY4" s="185">
        <f t="shared" ref="CY4:CY35" si="27">I4*CY$2</f>
        <v>122.0466106929301</v>
      </c>
      <c r="CZ4" s="186">
        <f>CU4*CZ2</f>
        <v>17.617077275803545</v>
      </c>
      <c r="DA4" s="187">
        <f>CV4*DA2</f>
        <v>39.441217781649726</v>
      </c>
      <c r="DB4" s="187">
        <f>CW4*DB2</f>
        <v>10.517658075106588</v>
      </c>
      <c r="DC4" s="188">
        <f>CX4*DC2</f>
        <v>23.546995690537138</v>
      </c>
      <c r="DD4" s="186">
        <f>CU4*DD2</f>
        <v>17.617077275803545</v>
      </c>
      <c r="DE4" s="187">
        <f>CV4*DE2</f>
        <v>39.441217781649726</v>
      </c>
      <c r="DF4" s="187">
        <f>CW4*DF2</f>
        <v>10.517658075106588</v>
      </c>
      <c r="DG4" s="188">
        <f>CX4*DG2</f>
        <v>23.546995690537138</v>
      </c>
      <c r="DH4" s="186">
        <f>CU4*DH2</f>
        <v>17.617077275803545</v>
      </c>
      <c r="DI4" s="187">
        <f>CV4*DI2</f>
        <v>39.441217781649726</v>
      </c>
      <c r="DJ4" s="187">
        <f>CW4*DJ2</f>
        <v>10.517658075106588</v>
      </c>
      <c r="DK4" s="188">
        <f>CX4*DK2</f>
        <v>23.546995690537138</v>
      </c>
      <c r="DL4" s="186">
        <f>CU4*DL2</f>
        <v>17.617077275803545</v>
      </c>
      <c r="DM4" s="187">
        <f>CV4*DM2</f>
        <v>39.441217781649726</v>
      </c>
      <c r="DN4" s="187">
        <f>CW4*DN2</f>
        <v>10.517658075106588</v>
      </c>
      <c r="DO4" s="188">
        <f>CX4*DO2</f>
        <v>23.546995690537138</v>
      </c>
      <c r="DP4" s="186">
        <f>CU4*DP2</f>
        <v>17.617077275803545</v>
      </c>
      <c r="DQ4" s="187">
        <f>CV4*DQ2</f>
        <v>39.441217781649726</v>
      </c>
      <c r="DR4" s="187">
        <f>CW4*DR2</f>
        <v>10.517658075106588</v>
      </c>
      <c r="DS4" s="188">
        <f>CX4*DS2</f>
        <v>23.546995690537138</v>
      </c>
      <c r="DT4" s="186">
        <f>CU4*DT2</f>
        <v>17.617077275803545</v>
      </c>
      <c r="DU4" s="187">
        <f>CV4*DU2</f>
        <v>39.441217781649726</v>
      </c>
      <c r="DV4" s="187">
        <f>CW4*DV2</f>
        <v>10.517658075106588</v>
      </c>
      <c r="DW4" s="188">
        <f>CX4*DW2</f>
        <v>23.546995690537138</v>
      </c>
      <c r="DX4" s="186">
        <f>CU4*DX2</f>
        <v>17.617077275803545</v>
      </c>
      <c r="DY4" s="187">
        <f>CV4*DY2</f>
        <v>39.441217781649726</v>
      </c>
      <c r="DZ4" s="187">
        <f>CW4*DZ2</f>
        <v>10.517658075106588</v>
      </c>
      <c r="EA4" s="188">
        <f>CX4*EA2</f>
        <v>23.546995690537138</v>
      </c>
      <c r="EB4" s="186">
        <f>CU4*EB2</f>
        <v>17.617077275803545</v>
      </c>
      <c r="EC4" s="187">
        <f>CV4*EC2</f>
        <v>39.441217781649726</v>
      </c>
      <c r="ED4" s="187">
        <f>CW4*ED2</f>
        <v>10.517658075106588</v>
      </c>
      <c r="EE4" s="189">
        <f>CX4*EE2</f>
        <v>23.546995690537138</v>
      </c>
      <c r="EF4" s="190">
        <f>CY4*EF2</f>
        <v>122.0466106929301</v>
      </c>
      <c r="EG4" s="174" t="str">
        <f t="shared" ref="EG4:EG67" si="28">IF((CZ4+DD4+DH4+DL4+DP4+DT4+DX4+EB4)-CU4&lt;0.005,"拆分正确",CZ4+DD4+DH4+DL4+DP4+DT4+DX4+EB4-CU4)</f>
        <v>拆分正确</v>
      </c>
      <c r="EH4" s="157" t="str">
        <f t="shared" ref="EH4:EH67" si="29">IF((DA4+DE4+DI4+DM4+DQ4+DU4+DY4+EC4)-CV4&lt;0.005,"拆分正确",DA4+DE4+DI4+DM4+DQ4+DU4+DY4+EC4-CV4)</f>
        <v>拆分正确</v>
      </c>
      <c r="EI4" s="157" t="str">
        <f t="shared" ref="EI4:EI67" si="30">IF((DB4+DF4+DJ4+DN4+DR4+DV4+DZ4+ED4)-CW4&lt;0.005,"拆分正确",DB4+DF4+DJ4+DN4+DR4+DV4+DZ4+ED4-CW4)</f>
        <v>拆分正确</v>
      </c>
      <c r="EJ4" s="157" t="str">
        <f t="shared" ref="EJ4:EJ67" si="31">IF((DC4+DG4+DK4+DO4+DS4+DW4+EA4+EE4)-CX4&lt;0.005,"拆分正确",DC4+DG4+DK4+DO4+DS4+DW4+EA4+EE4-CX4)</f>
        <v>拆分正确</v>
      </c>
      <c r="EK4" s="157" t="str">
        <f t="shared" ref="EK4:EK67" si="32">IF(CY4-EF4&lt;0.005,"拆分正确",CY4-EF4)</f>
        <v>拆分正确</v>
      </c>
      <c r="EL4" s="41"/>
      <c r="EM4" s="182" t="str">
        <f t="shared" ref="EM4:EM67" si="33">AW4</f>
        <v>1级强化0</v>
      </c>
      <c r="EN4" s="184">
        <f t="shared" ref="EN4:EN35" si="34">E4*EN$2</f>
        <v>210.35316150213185</v>
      </c>
      <c r="EO4" s="181">
        <f t="shared" ref="EO4:EO35" si="35">F4*EO$2</f>
        <v>420.70632300426371</v>
      </c>
      <c r="EP4" s="181">
        <f t="shared" ref="EP4:EP35" si="36">G4/EP$2</f>
        <v>84.141264600852708</v>
      </c>
      <c r="EQ4" s="181">
        <f t="shared" ref="EQ4:EQ35" si="37">H4/EQ$2</f>
        <v>188.3759655242971</v>
      </c>
      <c r="ER4" s="185">
        <f t="shared" ref="ER4:ER35" si="38">I4*ER$2</f>
        <v>48.818644277172041</v>
      </c>
      <c r="ES4" s="186">
        <f>EN4*ES2</f>
        <v>26.294145187766482</v>
      </c>
      <c r="ET4" s="187">
        <f>EO4*ET2</f>
        <v>52.588290375532964</v>
      </c>
      <c r="EU4" s="187">
        <f>EP4*EU2</f>
        <v>10.517658075106588</v>
      </c>
      <c r="EV4" s="188">
        <f>EQ4*EV2</f>
        <v>23.546995690537138</v>
      </c>
      <c r="EW4" s="186">
        <f>EN4*EW2</f>
        <v>26.294145187766482</v>
      </c>
      <c r="EX4" s="187">
        <f>EO4*EX2</f>
        <v>52.588290375532964</v>
      </c>
      <c r="EY4" s="187">
        <f>EP4*EY2</f>
        <v>10.517658075106588</v>
      </c>
      <c r="EZ4" s="188">
        <f>EQ4*EZ2</f>
        <v>23.546995690537138</v>
      </c>
      <c r="FA4" s="186">
        <f>EN4*FA2</f>
        <v>26.294145187766482</v>
      </c>
      <c r="FB4" s="187">
        <f>EO4*FB2</f>
        <v>52.588290375532964</v>
      </c>
      <c r="FC4" s="187">
        <f>EP4*FC2</f>
        <v>10.517658075106588</v>
      </c>
      <c r="FD4" s="188">
        <f>EQ4*FD2</f>
        <v>23.546995690537138</v>
      </c>
      <c r="FE4" s="186">
        <f>EN4*FE2</f>
        <v>26.294145187766482</v>
      </c>
      <c r="FF4" s="187">
        <f>EO4*FF2</f>
        <v>52.588290375532964</v>
      </c>
      <c r="FG4" s="187">
        <f>EP4*FG2</f>
        <v>10.517658075106588</v>
      </c>
      <c r="FH4" s="188">
        <f>EQ4*FH2</f>
        <v>23.546995690537138</v>
      </c>
      <c r="FI4" s="186">
        <f>EN4*FI2</f>
        <v>26.294145187766482</v>
      </c>
      <c r="FJ4" s="187">
        <f>EO4*FJ2</f>
        <v>52.588290375532964</v>
      </c>
      <c r="FK4" s="187">
        <f>EP4*FK2</f>
        <v>10.517658075106588</v>
      </c>
      <c r="FL4" s="188">
        <f>EQ4*FL2</f>
        <v>23.546995690537138</v>
      </c>
      <c r="FM4" s="186">
        <f>EN4*FM2</f>
        <v>26.294145187766482</v>
      </c>
      <c r="FN4" s="187">
        <f>EO4*FN2</f>
        <v>52.588290375532964</v>
      </c>
      <c r="FO4" s="187">
        <f>EP4*FO2</f>
        <v>10.517658075106588</v>
      </c>
      <c r="FP4" s="188">
        <f>EQ4*FP2</f>
        <v>23.546995690537138</v>
      </c>
      <c r="FQ4" s="186">
        <f>EN4*FQ2</f>
        <v>26.294145187766482</v>
      </c>
      <c r="FR4" s="187">
        <f>EO4*FR2</f>
        <v>52.588290375532964</v>
      </c>
      <c r="FS4" s="187">
        <f>EP4*FS2</f>
        <v>10.517658075106588</v>
      </c>
      <c r="FT4" s="188">
        <f>EQ4*FT2</f>
        <v>23.546995690537138</v>
      </c>
      <c r="FU4" s="186">
        <f>EN4*FU2</f>
        <v>26.294145187766482</v>
      </c>
      <c r="FV4" s="187">
        <f>EO4*FV2</f>
        <v>52.588290375532964</v>
      </c>
      <c r="FW4" s="187">
        <f>EP4*FW2</f>
        <v>10.517658075106588</v>
      </c>
      <c r="FX4" s="189">
        <f>EQ4*FX2</f>
        <v>23.546995690537138</v>
      </c>
      <c r="FY4" s="190">
        <f>ER4*FY2</f>
        <v>48.818644277172041</v>
      </c>
      <c r="FZ4" s="174" t="str">
        <f t="shared" ref="FZ4:FZ67" si="39">IF((ES4+EW4+FA4+FE4+FI4+FM4+FQ4+FU4)-EN4&lt;0.005,"拆分正确",ES4+EW4+FA4+FE4+FI4+FM4+FQ4+FU4-EN4)</f>
        <v>拆分正确</v>
      </c>
      <c r="GA4" s="157" t="str">
        <f t="shared" ref="GA4:GA67" si="40">IF((ET4+EX4+FB4+FF4+FJ4+FN4+FR4+FV4)-EO4&lt;0.005,"拆分正确",ET4+EX4+FB4+FF4+FJ4+FN4+FR4+FV4-EO4)</f>
        <v>拆分正确</v>
      </c>
      <c r="GB4" s="157" t="str">
        <f t="shared" ref="GB4:GB67" si="41">IF((EU4+EY4+FC4+FG4+FK4+FO4+FS4+FW4)-EP4&lt;0.005,"拆分正确",EU4+EY4+FC4+FG4+FK4+FO4+FS4+FW4-EP4)</f>
        <v>拆分正确</v>
      </c>
      <c r="GC4" s="157" t="str">
        <f t="shared" ref="GC4:GC67" si="42">IF((EV4+EZ4+FD4+FH4+FL4+FP4+FT4+FX4)-EQ4&lt;0.005,"拆分正确",EV4+EZ4+FD4+FH4+FL4+FP4+FT4+FX4-EQ4)</f>
        <v>拆分正确</v>
      </c>
      <c r="GD4" s="157" t="str">
        <f t="shared" ref="GD4:GD67" si="43">IF(ER4-FY4&lt;0.005,"拆分正确",ER4-FY4)</f>
        <v>拆分正确</v>
      </c>
      <c r="GE4" s="41"/>
      <c r="GF4" s="182" t="str">
        <f t="shared" ref="GF4:GF67" si="44">EM4</f>
        <v>1级强化0</v>
      </c>
      <c r="GG4" s="184">
        <f t="shared" ref="GG4:GG35" si="45">E4*GG$2</f>
        <v>189.31784535191866</v>
      </c>
      <c r="GH4" s="181">
        <f t="shared" ref="GH4:GH35" si="46">F4*GH$2</f>
        <v>210.35316150213185</v>
      </c>
      <c r="GI4" s="181">
        <f t="shared" ref="GI4:GI35" si="47">G4/GI$2</f>
        <v>126.21189690127906</v>
      </c>
      <c r="GJ4" s="181">
        <f t="shared" ref="GJ4:GJ35" si="48">H4/GJ$2</f>
        <v>157.76487112659882</v>
      </c>
      <c r="GK4" s="185">
        <f t="shared" ref="GK4:GK35" si="49">I4*GK$2</f>
        <v>73.227966415758061</v>
      </c>
      <c r="GL4" s="186">
        <f>GG4*GL2</f>
        <v>23.664730668989833</v>
      </c>
      <c r="GM4" s="187">
        <f>GH4*GM2</f>
        <v>26.294145187766482</v>
      </c>
      <c r="GN4" s="187">
        <f>GI4*GN2</f>
        <v>15.776487112659883</v>
      </c>
      <c r="GO4" s="188">
        <f>GJ4*GO2</f>
        <v>19.720608890824852</v>
      </c>
      <c r="GP4" s="186">
        <f>GG4*GP2</f>
        <v>23.664730668989833</v>
      </c>
      <c r="GQ4" s="187">
        <f>GH4*GQ2</f>
        <v>26.294145187766482</v>
      </c>
      <c r="GR4" s="187">
        <f>GI4*GR2</f>
        <v>15.776487112659883</v>
      </c>
      <c r="GS4" s="188">
        <f>GJ4*GS2</f>
        <v>19.720608890824852</v>
      </c>
      <c r="GT4" s="186">
        <f>GG4*GT2</f>
        <v>23.664730668989833</v>
      </c>
      <c r="GU4" s="187">
        <f>GH4*GU2</f>
        <v>26.294145187766482</v>
      </c>
      <c r="GV4" s="187">
        <f>GI4*GV2</f>
        <v>15.776487112659883</v>
      </c>
      <c r="GW4" s="188">
        <f>GJ4*GW2</f>
        <v>19.720608890824852</v>
      </c>
      <c r="GX4" s="186">
        <f>GG4*GX2</f>
        <v>23.664730668989833</v>
      </c>
      <c r="GY4" s="187">
        <f>GH4*GY2</f>
        <v>26.294145187766482</v>
      </c>
      <c r="GZ4" s="187">
        <f>GI4*GZ2</f>
        <v>15.776487112659883</v>
      </c>
      <c r="HA4" s="188">
        <f>GJ4*HA2</f>
        <v>19.720608890824852</v>
      </c>
      <c r="HB4" s="186">
        <f>GG4*HB2</f>
        <v>23.664730668989833</v>
      </c>
      <c r="HC4" s="187">
        <f>GH4*HC2</f>
        <v>26.294145187766482</v>
      </c>
      <c r="HD4" s="187">
        <f>GI4*HD2</f>
        <v>15.776487112659883</v>
      </c>
      <c r="HE4" s="188">
        <f>GJ4*HE2</f>
        <v>19.720608890824852</v>
      </c>
      <c r="HF4" s="186">
        <f>GG4*HF2</f>
        <v>23.664730668989833</v>
      </c>
      <c r="HG4" s="187">
        <f>GH4*HG2</f>
        <v>26.294145187766482</v>
      </c>
      <c r="HH4" s="187">
        <f>GI4*HH2</f>
        <v>15.776487112659883</v>
      </c>
      <c r="HI4" s="188">
        <f>GJ4*HI2</f>
        <v>19.720608890824852</v>
      </c>
      <c r="HJ4" s="186">
        <f>GG4*HJ2</f>
        <v>23.664730668989833</v>
      </c>
      <c r="HK4" s="187">
        <f>GH4*HK2</f>
        <v>26.294145187766482</v>
      </c>
      <c r="HL4" s="187">
        <f>GI4*HL2</f>
        <v>15.776487112659883</v>
      </c>
      <c r="HM4" s="188">
        <f>GJ4*HM2</f>
        <v>19.720608890824852</v>
      </c>
      <c r="HN4" s="186">
        <f>GG4*HN2</f>
        <v>23.664730668989833</v>
      </c>
      <c r="HO4" s="187">
        <f>GH4*HO2</f>
        <v>26.294145187766482</v>
      </c>
      <c r="HP4" s="187">
        <f>GI4*HP2</f>
        <v>15.776487112659883</v>
      </c>
      <c r="HQ4" s="189">
        <f>GJ4*HQ2</f>
        <v>19.720608890824852</v>
      </c>
      <c r="HR4" s="190">
        <f>GK4*HR2</f>
        <v>73.227966415758061</v>
      </c>
      <c r="HS4" s="174" t="str">
        <f t="shared" ref="HS4:HS67" si="50">IF((GL4+GP4+GT4+GX4+HB4+HF4+HJ4+HN4)-GG4&lt;0.005,"拆分正确",GL4+GP4+GT4+GX4+HB4+HF4+HJ4+HN4-GG4)</f>
        <v>拆分正确</v>
      </c>
      <c r="HT4" s="157" t="str">
        <f t="shared" ref="HT4:HT67" si="51">IF((GM4+GQ4+GU4+GY4+HC4+HG4+HK4+HO4)-GH4&lt;0.005,"拆分正确",GM4+GQ4+GU4+GY4+HC4+HG4+HK4+HO4-GH4)</f>
        <v>拆分正确</v>
      </c>
      <c r="HU4" s="157" t="str">
        <f t="shared" ref="HU4:HU67" si="52">IF((GN4+GR4+GV4+GZ4+HD4+HH4+HL4+HP4)-GI4&lt;0.005,"拆分正确",GN4+GR4+GV4+GZ4+HD4+HH4+HL4+HP4-GI4)</f>
        <v>拆分正确</v>
      </c>
      <c r="HV4" s="157" t="str">
        <f t="shared" ref="HV4:HV67" si="53">IF((GO4+GS4+GW4+HA4+HE4+HI4+HM4+HQ4)-GJ4&lt;0.005,"拆分正确",GO4+GS4+GW4+HA4+HE4+HI4+HM4+HQ4-GJ4)</f>
        <v>拆分正确</v>
      </c>
      <c r="HW4" s="157" t="str">
        <f t="shared" ref="HW4:HW67" si="54">IF(GK4-HR4&lt;0.005,"拆分正确",GK4-HR4)</f>
        <v>拆分正确</v>
      </c>
    </row>
    <row r="5" spans="1:276" ht="14.1" customHeight="1">
      <c r="A5" s="157" t="s">
        <v>21</v>
      </c>
      <c r="B5" s="158">
        <f>职业设计!F69</f>
        <v>1.0807234751608272</v>
      </c>
      <c r="C5" s="158">
        <f>职业设计!F85</f>
        <v>1.0807234751608272</v>
      </c>
      <c r="D5" s="180">
        <f>职业设计!G101</f>
        <v>1.0807234751608275</v>
      </c>
      <c r="E5" s="174">
        <f>B5*E4</f>
        <v>227.33359970965068</v>
      </c>
      <c r="F5" s="157">
        <f>E5*职业设计!D$13/职业设计!B$13</f>
        <v>227.33359970965068</v>
      </c>
      <c r="G5" s="157">
        <f>G4*C5</f>
        <v>136.40015982579035</v>
      </c>
      <c r="H5" s="157">
        <f t="shared" si="5"/>
        <v>136.40015982579035</v>
      </c>
      <c r="I5" s="163">
        <f>I4*D5</f>
        <v>87.932424826442684</v>
      </c>
      <c r="J5" s="169">
        <f>E5*J2</f>
        <v>28.416699963706336</v>
      </c>
      <c r="K5" s="159">
        <f>F5*K2</f>
        <v>28.416699963706336</v>
      </c>
      <c r="L5" s="159">
        <f>G5*L2</f>
        <v>17.050019978223794</v>
      </c>
      <c r="M5" s="170">
        <f>H5*M2</f>
        <v>17.050019978223794</v>
      </c>
      <c r="N5" s="169">
        <f>E5*N2</f>
        <v>28.416699963706336</v>
      </c>
      <c r="O5" s="159">
        <f>F5*O2</f>
        <v>28.416699963706336</v>
      </c>
      <c r="P5" s="159">
        <f>G5*P2</f>
        <v>17.050019978223794</v>
      </c>
      <c r="Q5" s="170">
        <f>H5*Q2</f>
        <v>17.050019978223794</v>
      </c>
      <c r="R5" s="169">
        <f>E5*R2</f>
        <v>28.416699963706336</v>
      </c>
      <c r="S5" s="159">
        <f>F5*S2</f>
        <v>28.416699963706336</v>
      </c>
      <c r="T5" s="159">
        <f>G5*T2</f>
        <v>17.050019978223794</v>
      </c>
      <c r="U5" s="170">
        <f>H5*U2</f>
        <v>17.050019978223794</v>
      </c>
      <c r="V5" s="169">
        <f>E5*V2</f>
        <v>28.416699963706336</v>
      </c>
      <c r="W5" s="159">
        <f>F5*W2</f>
        <v>28.416699963706336</v>
      </c>
      <c r="X5" s="159">
        <f>G5*X2</f>
        <v>17.050019978223794</v>
      </c>
      <c r="Y5" s="170">
        <f>H5*Y2</f>
        <v>17.050019978223794</v>
      </c>
      <c r="Z5" s="169">
        <f>E5*Z2</f>
        <v>28.416699963706336</v>
      </c>
      <c r="AA5" s="159">
        <f>F5*AA2</f>
        <v>28.416699963706336</v>
      </c>
      <c r="AB5" s="159">
        <f>G5*AB2</f>
        <v>17.050019978223794</v>
      </c>
      <c r="AC5" s="170">
        <f>H5*AC2</f>
        <v>17.050019978223794</v>
      </c>
      <c r="AD5" s="169">
        <f>E5*AD2</f>
        <v>28.416699963706336</v>
      </c>
      <c r="AE5" s="159">
        <f>F5*AE2</f>
        <v>28.416699963706336</v>
      </c>
      <c r="AF5" s="159">
        <f>G5*AF2</f>
        <v>17.050019978223794</v>
      </c>
      <c r="AG5" s="170">
        <f>H5*AG2</f>
        <v>17.050019978223794</v>
      </c>
      <c r="AH5" s="169">
        <f>E5*AH2</f>
        <v>28.416699963706336</v>
      </c>
      <c r="AI5" s="159">
        <f>F5*AI2</f>
        <v>28.416699963706336</v>
      </c>
      <c r="AJ5" s="159">
        <f>G5*AJ2</f>
        <v>17.050019978223794</v>
      </c>
      <c r="AK5" s="170">
        <f>H5*AK2</f>
        <v>17.050019978223794</v>
      </c>
      <c r="AL5" s="169">
        <f>E5*AL2</f>
        <v>28.416699963706336</v>
      </c>
      <c r="AM5" s="159">
        <f>F5*AM2</f>
        <v>28.416699963706336</v>
      </c>
      <c r="AN5" s="159">
        <f>G5*AN2</f>
        <v>17.050019978223794</v>
      </c>
      <c r="AO5" s="172">
        <f>H5*AO2</f>
        <v>17.050019978223794</v>
      </c>
      <c r="AP5" s="176">
        <f>I5*AP2</f>
        <v>87.932424826442684</v>
      </c>
      <c r="AQ5" s="174" t="str">
        <f t="shared" si="6"/>
        <v>拆分正确</v>
      </c>
      <c r="AR5" s="157" t="str">
        <f t="shared" si="7"/>
        <v>拆分正确</v>
      </c>
      <c r="AS5" s="157" t="str">
        <f t="shared" si="8"/>
        <v>拆分正确</v>
      </c>
      <c r="AT5" s="157" t="str">
        <f t="shared" si="9"/>
        <v>拆分正确</v>
      </c>
      <c r="AU5" s="157" t="str">
        <f t="shared" si="10"/>
        <v>拆分正确</v>
      </c>
      <c r="AW5" s="158" t="str">
        <f t="shared" si="11"/>
        <v>1级强化1</v>
      </c>
      <c r="AX5" s="174">
        <f t="shared" si="12"/>
        <v>341.00039956447603</v>
      </c>
      <c r="AY5" s="157">
        <f t="shared" si="13"/>
        <v>136.40015982579041</v>
      </c>
      <c r="AZ5" s="157">
        <f t="shared" si="14"/>
        <v>203.58232809819455</v>
      </c>
      <c r="BA5" s="157">
        <f t="shared" si="15"/>
        <v>90.933439883860231</v>
      </c>
      <c r="BB5" s="163">
        <f t="shared" si="16"/>
        <v>52.759454895865609</v>
      </c>
      <c r="BC5" s="169">
        <f t="shared" ref="BC5:BC68" si="55">$AX5*BC$2</f>
        <v>34.100039956447603</v>
      </c>
      <c r="BD5" s="159">
        <f t="shared" ref="BD5:BD68" si="56">$AY5*BD$2</f>
        <v>13.640015982579042</v>
      </c>
      <c r="BE5" s="159">
        <f t="shared" ref="BE5:BE68" si="57">$AZ5*BE$2</f>
        <v>20.358232809819455</v>
      </c>
      <c r="BF5" s="170">
        <f t="shared" ref="BF5:BF68" si="58">$BA5*BF$2</f>
        <v>9.0933439883860228</v>
      </c>
      <c r="BG5" s="169">
        <f t="shared" ref="BG5:BG68" si="59">$AX5*BG$2</f>
        <v>34.100039956447603</v>
      </c>
      <c r="BH5" s="159">
        <f t="shared" ref="BH5:BH68" si="60">$AY5*BH$2</f>
        <v>13.640015982579042</v>
      </c>
      <c r="BI5" s="159">
        <f t="shared" ref="BI5:BI68" si="61">$AZ5*BI$2</f>
        <v>20.358232809819455</v>
      </c>
      <c r="BJ5" s="170">
        <f t="shared" ref="BJ5:BJ68" si="62">$BA5*BJ$2</f>
        <v>9.0933439883860228</v>
      </c>
      <c r="BK5" s="169">
        <f t="shared" ref="BK5:BK68" si="63">$AX5*BK$2</f>
        <v>34.100039956447603</v>
      </c>
      <c r="BL5" s="159">
        <f t="shared" ref="BL5:BL68" si="64">$AY5*BL$2</f>
        <v>13.640015982579042</v>
      </c>
      <c r="BM5" s="159">
        <f t="shared" ref="BM5:BM68" si="65">$AZ5*BM$2</f>
        <v>20.358232809819455</v>
      </c>
      <c r="BN5" s="170">
        <f t="shared" ref="BN5:BN68" si="66">$BA5*BN$2</f>
        <v>9.0933439883860228</v>
      </c>
      <c r="BO5" s="169">
        <f t="shared" ref="BO5:BO68" si="67">$AX5*BO$2</f>
        <v>34.100039956447603</v>
      </c>
      <c r="BP5" s="159">
        <f t="shared" ref="BP5:BP68" si="68">$AY5*BP$2</f>
        <v>13.640015982579042</v>
      </c>
      <c r="BQ5" s="159">
        <f t="shared" ref="BQ5:BQ68" si="69">$AZ5*BQ$2</f>
        <v>20.358232809819455</v>
      </c>
      <c r="BR5" s="170">
        <f t="shared" ref="BR5:BR68" si="70">$BA5*BR$2</f>
        <v>9.0933439883860228</v>
      </c>
      <c r="BS5" s="169">
        <f t="shared" ref="BS5:BS68" si="71">$AX5*BS$2</f>
        <v>34.100039956447603</v>
      </c>
      <c r="BT5" s="159">
        <f t="shared" ref="BT5:BT68" si="72">$AY5*BT$2</f>
        <v>13.640015982579042</v>
      </c>
      <c r="BU5" s="159">
        <f t="shared" ref="BU5:BU68" si="73">$AZ5*BU$2</f>
        <v>20.358232809819455</v>
      </c>
      <c r="BV5" s="170">
        <f t="shared" ref="BV5:BV68" si="74">$BA5*BV$2</f>
        <v>9.0933439883860228</v>
      </c>
      <c r="BW5" s="169">
        <f t="shared" ref="BW5:BW68" si="75">$AX5*BW$2</f>
        <v>34.100039956447603</v>
      </c>
      <c r="BX5" s="159">
        <f t="shared" ref="BX5:BX68" si="76">$AY5*BX$2</f>
        <v>13.640015982579042</v>
      </c>
      <c r="BY5" s="159">
        <f t="shared" ref="BY5:BY68" si="77">$AZ5*BY$2</f>
        <v>20.358232809819455</v>
      </c>
      <c r="BZ5" s="170">
        <f t="shared" ref="BZ5:BZ68" si="78">$BA5*BZ$2</f>
        <v>9.0933439883860228</v>
      </c>
      <c r="CA5" s="169">
        <f t="shared" ref="CA5:CA68" si="79">$AX5*CA$2</f>
        <v>34.100039956447603</v>
      </c>
      <c r="CB5" s="159">
        <f t="shared" ref="CB5:CB68" si="80">$AY5*CB$2</f>
        <v>13.640015982579042</v>
      </c>
      <c r="CC5" s="159">
        <f t="shared" ref="CC5:CC68" si="81">$AZ5*CC$2</f>
        <v>20.358232809819455</v>
      </c>
      <c r="CD5" s="170">
        <f t="shared" ref="CD5:CD68" si="82">$BA5*CD$2</f>
        <v>9.0933439883860228</v>
      </c>
      <c r="CE5" s="169">
        <f t="shared" ref="CE5:CE68" si="83">$AX5*CE$2</f>
        <v>34.100039956447603</v>
      </c>
      <c r="CF5" s="159">
        <f t="shared" ref="CF5:CF68" si="84">$AY5*CF$2</f>
        <v>13.640015982579042</v>
      </c>
      <c r="CG5" s="159">
        <f t="shared" ref="CG5:CG68" si="85">$AZ5*CG$2</f>
        <v>20.358232809819455</v>
      </c>
      <c r="CH5" s="172">
        <f t="shared" ref="CH5:CH68" si="86">$BA5*CH$2</f>
        <v>9.0933439883860228</v>
      </c>
      <c r="CI5" s="169">
        <f t="shared" ref="CI5:CI68" si="87">$AX5*CI$2</f>
        <v>68.200079912895205</v>
      </c>
      <c r="CJ5" s="159">
        <f t="shared" ref="CJ5:CJ68" si="88">$AY5*CJ$2</f>
        <v>27.280031965158084</v>
      </c>
      <c r="CK5" s="159">
        <f t="shared" ref="CK5:CK68" si="89">$AZ5*CK$2</f>
        <v>40.71646561963891</v>
      </c>
      <c r="CL5" s="172">
        <f t="shared" ref="CL5:CL68" si="90">$BA5*CL$2</f>
        <v>18.186687976772046</v>
      </c>
      <c r="CM5" s="176">
        <f t="shared" ref="CM5:CM31" si="91">BB5*CM$2</f>
        <v>52.759454895865609</v>
      </c>
      <c r="CN5" s="174" t="str">
        <f t="shared" si="17"/>
        <v>拆分正确</v>
      </c>
      <c r="CO5" s="157" t="str">
        <f t="shared" si="18"/>
        <v>拆分正确</v>
      </c>
      <c r="CP5" s="157" t="str">
        <f t="shared" si="19"/>
        <v>拆分正确</v>
      </c>
      <c r="CQ5" s="157" t="str">
        <f t="shared" si="20"/>
        <v>拆分正确</v>
      </c>
      <c r="CR5" s="157" t="str">
        <f t="shared" si="21"/>
        <v>拆分正确</v>
      </c>
      <c r="CT5" s="158" t="str">
        <f t="shared" si="22"/>
        <v>1级强化1</v>
      </c>
      <c r="CU5" s="174">
        <f t="shared" si="23"/>
        <v>152.31351180546596</v>
      </c>
      <c r="CV5" s="157">
        <f t="shared" si="24"/>
        <v>341.00039956447603</v>
      </c>
      <c r="CW5" s="157">
        <f t="shared" si="25"/>
        <v>90.933439883860231</v>
      </c>
      <c r="CX5" s="157">
        <f t="shared" si="26"/>
        <v>203.58232809819455</v>
      </c>
      <c r="CY5" s="163">
        <f t="shared" si="27"/>
        <v>131.89863723966403</v>
      </c>
      <c r="CZ5" s="169">
        <f>CU5*CZ2</f>
        <v>19.039188975683246</v>
      </c>
      <c r="DA5" s="159">
        <f>CV5*DA2</f>
        <v>42.625049945559503</v>
      </c>
      <c r="DB5" s="159">
        <f>CW5*DB2</f>
        <v>11.366679985482529</v>
      </c>
      <c r="DC5" s="170">
        <f>CX5*DC2</f>
        <v>25.447791012274319</v>
      </c>
      <c r="DD5" s="169">
        <f>CU5*DD2</f>
        <v>19.039188975683246</v>
      </c>
      <c r="DE5" s="159">
        <f>CV5*DE2</f>
        <v>42.625049945559503</v>
      </c>
      <c r="DF5" s="159">
        <f>CW5*DF2</f>
        <v>11.366679985482529</v>
      </c>
      <c r="DG5" s="170">
        <f>CX5*DG2</f>
        <v>25.447791012274319</v>
      </c>
      <c r="DH5" s="169">
        <f>CU5*DH2</f>
        <v>19.039188975683246</v>
      </c>
      <c r="DI5" s="159">
        <f>CV5*DI2</f>
        <v>42.625049945559503</v>
      </c>
      <c r="DJ5" s="159">
        <f>CW5*DJ2</f>
        <v>11.366679985482529</v>
      </c>
      <c r="DK5" s="170">
        <f>CX5*DK2</f>
        <v>25.447791012274319</v>
      </c>
      <c r="DL5" s="169">
        <f>CU5*DL2</f>
        <v>19.039188975683246</v>
      </c>
      <c r="DM5" s="159">
        <f>CV5*DM2</f>
        <v>42.625049945559503</v>
      </c>
      <c r="DN5" s="159">
        <f>CW5*DN2</f>
        <v>11.366679985482529</v>
      </c>
      <c r="DO5" s="170">
        <f>CX5*DO2</f>
        <v>25.447791012274319</v>
      </c>
      <c r="DP5" s="169">
        <f>CU5*DP2</f>
        <v>19.039188975683246</v>
      </c>
      <c r="DQ5" s="159">
        <f>CV5*DQ2</f>
        <v>42.625049945559503</v>
      </c>
      <c r="DR5" s="159">
        <f>CW5*DR2</f>
        <v>11.366679985482529</v>
      </c>
      <c r="DS5" s="170">
        <f>CX5*DS2</f>
        <v>25.447791012274319</v>
      </c>
      <c r="DT5" s="169">
        <f>CU5*DT2</f>
        <v>19.039188975683246</v>
      </c>
      <c r="DU5" s="159">
        <f>CV5*DU2</f>
        <v>42.625049945559503</v>
      </c>
      <c r="DV5" s="159">
        <f>CW5*DV2</f>
        <v>11.366679985482529</v>
      </c>
      <c r="DW5" s="170">
        <f>CX5*DW2</f>
        <v>25.447791012274319</v>
      </c>
      <c r="DX5" s="169">
        <f>CU5*DX2</f>
        <v>19.039188975683246</v>
      </c>
      <c r="DY5" s="159">
        <f>CV5*DY2</f>
        <v>42.625049945559503</v>
      </c>
      <c r="DZ5" s="159">
        <f>CW5*DZ2</f>
        <v>11.366679985482529</v>
      </c>
      <c r="EA5" s="170">
        <f>CX5*EA2</f>
        <v>25.447791012274319</v>
      </c>
      <c r="EB5" s="169">
        <f>CU5*EB2</f>
        <v>19.039188975683246</v>
      </c>
      <c r="EC5" s="159">
        <f>CV5*EC2</f>
        <v>42.625049945559503</v>
      </c>
      <c r="ED5" s="159">
        <f>CW5*ED2</f>
        <v>11.366679985482529</v>
      </c>
      <c r="EE5" s="172">
        <f>CX5*EE2</f>
        <v>25.447791012274319</v>
      </c>
      <c r="EF5" s="176">
        <f>CY5*EF2</f>
        <v>131.89863723966403</v>
      </c>
      <c r="EG5" s="174" t="str">
        <f t="shared" si="28"/>
        <v>拆分正确</v>
      </c>
      <c r="EH5" s="157" t="str">
        <f t="shared" si="29"/>
        <v>拆分正确</v>
      </c>
      <c r="EI5" s="157" t="str">
        <f t="shared" si="30"/>
        <v>拆分正确</v>
      </c>
      <c r="EJ5" s="157" t="str">
        <f t="shared" si="31"/>
        <v>拆分正确</v>
      </c>
      <c r="EK5" s="157" t="str">
        <f t="shared" si="32"/>
        <v>拆分正确</v>
      </c>
      <c r="EL5" s="41"/>
      <c r="EM5" s="158" t="str">
        <f t="shared" si="33"/>
        <v>1级强化1</v>
      </c>
      <c r="EN5" s="174">
        <f t="shared" si="34"/>
        <v>227.33359970965068</v>
      </c>
      <c r="EO5" s="157">
        <f t="shared" si="35"/>
        <v>454.66719941930137</v>
      </c>
      <c r="EP5" s="157">
        <f t="shared" si="36"/>
        <v>90.933439883860231</v>
      </c>
      <c r="EQ5" s="157">
        <f t="shared" si="37"/>
        <v>203.58232809819455</v>
      </c>
      <c r="ER5" s="163">
        <f t="shared" si="38"/>
        <v>52.759454895865609</v>
      </c>
      <c r="ES5" s="169">
        <f>EN5*ES2</f>
        <v>28.416699963706336</v>
      </c>
      <c r="ET5" s="159">
        <f>EO5*ET2</f>
        <v>56.833399927412671</v>
      </c>
      <c r="EU5" s="159">
        <f>EP5*EU2</f>
        <v>11.366679985482529</v>
      </c>
      <c r="EV5" s="170">
        <f>EQ5*EV2</f>
        <v>25.447791012274319</v>
      </c>
      <c r="EW5" s="169">
        <f>EN5*EW2</f>
        <v>28.416699963706336</v>
      </c>
      <c r="EX5" s="159">
        <f>EO5*EX2</f>
        <v>56.833399927412671</v>
      </c>
      <c r="EY5" s="159">
        <f>EP5*EY2</f>
        <v>11.366679985482529</v>
      </c>
      <c r="EZ5" s="170">
        <f>EQ5*EZ2</f>
        <v>25.447791012274319</v>
      </c>
      <c r="FA5" s="169">
        <f>EN5*FA2</f>
        <v>28.416699963706336</v>
      </c>
      <c r="FB5" s="159">
        <f>EO5*FB2</f>
        <v>56.833399927412671</v>
      </c>
      <c r="FC5" s="159">
        <f>EP5*FC2</f>
        <v>11.366679985482529</v>
      </c>
      <c r="FD5" s="170">
        <f>EQ5*FD2</f>
        <v>25.447791012274319</v>
      </c>
      <c r="FE5" s="169">
        <f>EN5*FE2</f>
        <v>28.416699963706336</v>
      </c>
      <c r="FF5" s="159">
        <f>EO5*FF2</f>
        <v>56.833399927412671</v>
      </c>
      <c r="FG5" s="159">
        <f>EP5*FG2</f>
        <v>11.366679985482529</v>
      </c>
      <c r="FH5" s="170">
        <f>EQ5*FH2</f>
        <v>25.447791012274319</v>
      </c>
      <c r="FI5" s="169">
        <f>EN5*FI2</f>
        <v>28.416699963706336</v>
      </c>
      <c r="FJ5" s="159">
        <f>EO5*FJ2</f>
        <v>56.833399927412671</v>
      </c>
      <c r="FK5" s="159">
        <f>EP5*FK2</f>
        <v>11.366679985482529</v>
      </c>
      <c r="FL5" s="170">
        <f>EQ5*FL2</f>
        <v>25.447791012274319</v>
      </c>
      <c r="FM5" s="169">
        <f>EN5*FM2</f>
        <v>28.416699963706336</v>
      </c>
      <c r="FN5" s="159">
        <f>EO5*FN2</f>
        <v>56.833399927412671</v>
      </c>
      <c r="FO5" s="159">
        <f>EP5*FO2</f>
        <v>11.366679985482529</v>
      </c>
      <c r="FP5" s="170">
        <f>EQ5*FP2</f>
        <v>25.447791012274319</v>
      </c>
      <c r="FQ5" s="169">
        <f>EN5*FQ2</f>
        <v>28.416699963706336</v>
      </c>
      <c r="FR5" s="159">
        <f>EO5*FR2</f>
        <v>56.833399927412671</v>
      </c>
      <c r="FS5" s="159">
        <f>EP5*FS2</f>
        <v>11.366679985482529</v>
      </c>
      <c r="FT5" s="170">
        <f>EQ5*FT2</f>
        <v>25.447791012274319</v>
      </c>
      <c r="FU5" s="169">
        <f>EN5*FU2</f>
        <v>28.416699963706336</v>
      </c>
      <c r="FV5" s="159">
        <f>EO5*FV2</f>
        <v>56.833399927412671</v>
      </c>
      <c r="FW5" s="159">
        <f>EP5*FW2</f>
        <v>11.366679985482529</v>
      </c>
      <c r="FX5" s="172">
        <f>EQ5*FX2</f>
        <v>25.447791012274319</v>
      </c>
      <c r="FY5" s="176">
        <f>ER5*FY2</f>
        <v>52.759454895865609</v>
      </c>
      <c r="FZ5" s="174" t="str">
        <f t="shared" si="39"/>
        <v>拆分正确</v>
      </c>
      <c r="GA5" s="157" t="str">
        <f t="shared" si="40"/>
        <v>拆分正确</v>
      </c>
      <c r="GB5" s="157" t="str">
        <f t="shared" si="41"/>
        <v>拆分正确</v>
      </c>
      <c r="GC5" s="157" t="str">
        <f t="shared" si="42"/>
        <v>拆分正确</v>
      </c>
      <c r="GD5" s="157" t="str">
        <f t="shared" si="43"/>
        <v>拆分正确</v>
      </c>
      <c r="GE5" s="41"/>
      <c r="GF5" s="158" t="str">
        <f t="shared" si="44"/>
        <v>1级强化1</v>
      </c>
      <c r="GG5" s="174">
        <f t="shared" si="45"/>
        <v>204.60023973868562</v>
      </c>
      <c r="GH5" s="157">
        <f t="shared" si="46"/>
        <v>227.33359970965068</v>
      </c>
      <c r="GI5" s="157">
        <f t="shared" si="47"/>
        <v>136.40015982579035</v>
      </c>
      <c r="GJ5" s="157">
        <f t="shared" si="48"/>
        <v>170.50019978223793</v>
      </c>
      <c r="GK5" s="163">
        <f t="shared" si="49"/>
        <v>79.139182343798424</v>
      </c>
      <c r="GL5" s="169">
        <f>GG5*GL2</f>
        <v>25.575029967335702</v>
      </c>
      <c r="GM5" s="159">
        <f>GH5*GM2</f>
        <v>28.416699963706336</v>
      </c>
      <c r="GN5" s="159">
        <f>GI5*GN2</f>
        <v>17.050019978223794</v>
      </c>
      <c r="GO5" s="170">
        <f>GJ5*GO2</f>
        <v>21.312524972779741</v>
      </c>
      <c r="GP5" s="169">
        <f>GG5*GP2</f>
        <v>25.575029967335702</v>
      </c>
      <c r="GQ5" s="159">
        <f>GH5*GQ2</f>
        <v>28.416699963706336</v>
      </c>
      <c r="GR5" s="159">
        <f>GI5*GR2</f>
        <v>17.050019978223794</v>
      </c>
      <c r="GS5" s="170">
        <f>GJ5*GS2</f>
        <v>21.312524972779741</v>
      </c>
      <c r="GT5" s="169">
        <f>GG5*GT2</f>
        <v>25.575029967335702</v>
      </c>
      <c r="GU5" s="159">
        <f>GH5*GU2</f>
        <v>28.416699963706336</v>
      </c>
      <c r="GV5" s="159">
        <f>GI5*GV2</f>
        <v>17.050019978223794</v>
      </c>
      <c r="GW5" s="170">
        <f>GJ5*GW2</f>
        <v>21.312524972779741</v>
      </c>
      <c r="GX5" s="169">
        <f>GG5*GX2</f>
        <v>25.575029967335702</v>
      </c>
      <c r="GY5" s="159">
        <f>GH5*GY2</f>
        <v>28.416699963706336</v>
      </c>
      <c r="GZ5" s="159">
        <f>GI5*GZ2</f>
        <v>17.050019978223794</v>
      </c>
      <c r="HA5" s="170">
        <f>GJ5*HA2</f>
        <v>21.312524972779741</v>
      </c>
      <c r="HB5" s="169">
        <f>GG5*HB2</f>
        <v>25.575029967335702</v>
      </c>
      <c r="HC5" s="159">
        <f>GH5*HC2</f>
        <v>28.416699963706336</v>
      </c>
      <c r="HD5" s="159">
        <f>GI5*HD2</f>
        <v>17.050019978223794</v>
      </c>
      <c r="HE5" s="170">
        <f>GJ5*HE2</f>
        <v>21.312524972779741</v>
      </c>
      <c r="HF5" s="169">
        <f>GG5*HF2</f>
        <v>25.575029967335702</v>
      </c>
      <c r="HG5" s="159">
        <f>GH5*HG2</f>
        <v>28.416699963706336</v>
      </c>
      <c r="HH5" s="159">
        <f>GI5*HH2</f>
        <v>17.050019978223794</v>
      </c>
      <c r="HI5" s="170">
        <f>GJ5*HI2</f>
        <v>21.312524972779741</v>
      </c>
      <c r="HJ5" s="169">
        <f>GG5*HJ2</f>
        <v>25.575029967335702</v>
      </c>
      <c r="HK5" s="159">
        <f>GH5*HK2</f>
        <v>28.416699963706336</v>
      </c>
      <c r="HL5" s="159">
        <f>GI5*HL2</f>
        <v>17.050019978223794</v>
      </c>
      <c r="HM5" s="170">
        <f>GJ5*HM2</f>
        <v>21.312524972779741</v>
      </c>
      <c r="HN5" s="169">
        <f>GG5*HN2</f>
        <v>25.575029967335702</v>
      </c>
      <c r="HO5" s="159">
        <f>GH5*HO2</f>
        <v>28.416699963706336</v>
      </c>
      <c r="HP5" s="159">
        <f>GI5*HP2</f>
        <v>17.050019978223794</v>
      </c>
      <c r="HQ5" s="172">
        <f>GJ5*HQ2</f>
        <v>21.312524972779741</v>
      </c>
      <c r="HR5" s="176">
        <f>GK5*HR2</f>
        <v>79.139182343798424</v>
      </c>
      <c r="HS5" s="174" t="str">
        <f t="shared" si="50"/>
        <v>拆分正确</v>
      </c>
      <c r="HT5" s="157" t="str">
        <f t="shared" si="51"/>
        <v>拆分正确</v>
      </c>
      <c r="HU5" s="157" t="str">
        <f t="shared" si="52"/>
        <v>拆分正确</v>
      </c>
      <c r="HV5" s="157" t="str">
        <f t="shared" si="53"/>
        <v>拆分正确</v>
      </c>
      <c r="HW5" s="157" t="str">
        <f t="shared" si="54"/>
        <v>拆分正确</v>
      </c>
    </row>
    <row r="6" spans="1:276" ht="14.1" customHeight="1">
      <c r="A6" s="157" t="s">
        <v>22</v>
      </c>
      <c r="B6" s="158">
        <f>职业设计!F70</f>
        <v>1.1653567179868791</v>
      </c>
      <c r="C6" s="158">
        <f>职业设计!F86</f>
        <v>1.1653567179868791</v>
      </c>
      <c r="D6" s="180">
        <f>职业设计!G102</f>
        <v>1.1653567179868793</v>
      </c>
      <c r="E6" s="174">
        <f>B6*E4</f>
        <v>245.13646990628831</v>
      </c>
      <c r="F6" s="157">
        <f>E6*职业设计!D$13/职业设计!B$13</f>
        <v>245.13646990628831</v>
      </c>
      <c r="G6" s="157">
        <f>G4*C6</f>
        <v>147.08188194377291</v>
      </c>
      <c r="H6" s="157">
        <f t="shared" si="5"/>
        <v>147.08188194377291</v>
      </c>
      <c r="I6" s="163">
        <f>I4*D6</f>
        <v>94.818558452356939</v>
      </c>
      <c r="J6" s="169">
        <f>E6*J2</f>
        <v>30.642058738286039</v>
      </c>
      <c r="K6" s="159">
        <f>F6*K2</f>
        <v>30.642058738286039</v>
      </c>
      <c r="L6" s="159">
        <f>G6*L2</f>
        <v>18.385235242971614</v>
      </c>
      <c r="M6" s="170">
        <f>H6*M2</f>
        <v>18.385235242971614</v>
      </c>
      <c r="N6" s="169">
        <f>E6*N2</f>
        <v>30.642058738286039</v>
      </c>
      <c r="O6" s="159">
        <f>F6*O2</f>
        <v>30.642058738286039</v>
      </c>
      <c r="P6" s="159">
        <f>G6*P2</f>
        <v>18.385235242971614</v>
      </c>
      <c r="Q6" s="170">
        <f>H6*Q2</f>
        <v>18.385235242971614</v>
      </c>
      <c r="R6" s="169">
        <f>E6*R2</f>
        <v>30.642058738286039</v>
      </c>
      <c r="S6" s="159">
        <f>F6*S2</f>
        <v>30.642058738286039</v>
      </c>
      <c r="T6" s="159">
        <f>G6*T2</f>
        <v>18.385235242971614</v>
      </c>
      <c r="U6" s="170">
        <f>H6*U2</f>
        <v>18.385235242971614</v>
      </c>
      <c r="V6" s="169">
        <f>E6*V2</f>
        <v>30.642058738286039</v>
      </c>
      <c r="W6" s="159">
        <f>F6*W2</f>
        <v>30.642058738286039</v>
      </c>
      <c r="X6" s="159">
        <f>G6*X2</f>
        <v>18.385235242971614</v>
      </c>
      <c r="Y6" s="170">
        <f>H6*Y2</f>
        <v>18.385235242971614</v>
      </c>
      <c r="Z6" s="169">
        <f>E6*Z2</f>
        <v>30.642058738286039</v>
      </c>
      <c r="AA6" s="159">
        <f>F6*AA2</f>
        <v>30.642058738286039</v>
      </c>
      <c r="AB6" s="159">
        <f>G6*AB2</f>
        <v>18.385235242971614</v>
      </c>
      <c r="AC6" s="170">
        <f>H6*AC2</f>
        <v>18.385235242971614</v>
      </c>
      <c r="AD6" s="169">
        <f>E6*AD2</f>
        <v>30.642058738286039</v>
      </c>
      <c r="AE6" s="159">
        <f>F6*AE2</f>
        <v>30.642058738286039</v>
      </c>
      <c r="AF6" s="159">
        <f>G6*AF2</f>
        <v>18.385235242971614</v>
      </c>
      <c r="AG6" s="170">
        <f>H6*AG2</f>
        <v>18.385235242971614</v>
      </c>
      <c r="AH6" s="169">
        <f>E6*AH2</f>
        <v>30.642058738286039</v>
      </c>
      <c r="AI6" s="159">
        <f>F6*AI2</f>
        <v>30.642058738286039</v>
      </c>
      <c r="AJ6" s="159">
        <f>G6*AJ2</f>
        <v>18.385235242971614</v>
      </c>
      <c r="AK6" s="170">
        <f>H6*AK2</f>
        <v>18.385235242971614</v>
      </c>
      <c r="AL6" s="169">
        <f>E6*AL2</f>
        <v>30.642058738286039</v>
      </c>
      <c r="AM6" s="159">
        <f>F6*AM2</f>
        <v>30.642058738286039</v>
      </c>
      <c r="AN6" s="159">
        <f>G6*AN2</f>
        <v>18.385235242971614</v>
      </c>
      <c r="AO6" s="172">
        <f>H6*AO2</f>
        <v>18.385235242971614</v>
      </c>
      <c r="AP6" s="176">
        <f>I6*AP2</f>
        <v>94.818558452356939</v>
      </c>
      <c r="AQ6" s="174" t="str">
        <f t="shared" si="6"/>
        <v>拆分正确</v>
      </c>
      <c r="AR6" s="157" t="str">
        <f t="shared" si="7"/>
        <v>拆分正确</v>
      </c>
      <c r="AS6" s="157" t="str">
        <f t="shared" si="8"/>
        <v>拆分正确</v>
      </c>
      <c r="AT6" s="157" t="str">
        <f t="shared" si="9"/>
        <v>拆分正确</v>
      </c>
      <c r="AU6" s="157" t="str">
        <f t="shared" si="10"/>
        <v>拆分正确</v>
      </c>
      <c r="AW6" s="158" t="str">
        <f t="shared" si="11"/>
        <v>1级强化2</v>
      </c>
      <c r="AX6" s="174">
        <f t="shared" si="12"/>
        <v>367.70470485943247</v>
      </c>
      <c r="AY6" s="157">
        <f t="shared" si="13"/>
        <v>147.08188194377297</v>
      </c>
      <c r="AZ6" s="157">
        <f t="shared" si="14"/>
        <v>219.52519693100433</v>
      </c>
      <c r="BA6" s="157">
        <f t="shared" si="15"/>
        <v>98.054587962515271</v>
      </c>
      <c r="BB6" s="163">
        <f t="shared" si="16"/>
        <v>56.891135071414162</v>
      </c>
      <c r="BC6" s="169">
        <f t="shared" si="55"/>
        <v>36.77047048594325</v>
      </c>
      <c r="BD6" s="159">
        <f t="shared" si="56"/>
        <v>14.708188194377298</v>
      </c>
      <c r="BE6" s="159">
        <f t="shared" si="57"/>
        <v>21.952519693100434</v>
      </c>
      <c r="BF6" s="170">
        <f t="shared" si="58"/>
        <v>9.8054587962515285</v>
      </c>
      <c r="BG6" s="169">
        <f t="shared" si="59"/>
        <v>36.77047048594325</v>
      </c>
      <c r="BH6" s="159">
        <f t="shared" si="60"/>
        <v>14.708188194377298</v>
      </c>
      <c r="BI6" s="159">
        <f t="shared" si="61"/>
        <v>21.952519693100434</v>
      </c>
      <c r="BJ6" s="170">
        <f t="shared" si="62"/>
        <v>9.8054587962515285</v>
      </c>
      <c r="BK6" s="169">
        <f t="shared" si="63"/>
        <v>36.77047048594325</v>
      </c>
      <c r="BL6" s="159">
        <f t="shared" si="64"/>
        <v>14.708188194377298</v>
      </c>
      <c r="BM6" s="159">
        <f t="shared" si="65"/>
        <v>21.952519693100434</v>
      </c>
      <c r="BN6" s="170">
        <f t="shared" si="66"/>
        <v>9.8054587962515285</v>
      </c>
      <c r="BO6" s="169">
        <f t="shared" si="67"/>
        <v>36.77047048594325</v>
      </c>
      <c r="BP6" s="159">
        <f t="shared" si="68"/>
        <v>14.708188194377298</v>
      </c>
      <c r="BQ6" s="159">
        <f t="shared" si="69"/>
        <v>21.952519693100434</v>
      </c>
      <c r="BR6" s="170">
        <f t="shared" si="70"/>
        <v>9.8054587962515285</v>
      </c>
      <c r="BS6" s="169">
        <f t="shared" si="71"/>
        <v>36.77047048594325</v>
      </c>
      <c r="BT6" s="159">
        <f t="shared" si="72"/>
        <v>14.708188194377298</v>
      </c>
      <c r="BU6" s="159">
        <f t="shared" si="73"/>
        <v>21.952519693100434</v>
      </c>
      <c r="BV6" s="170">
        <f t="shared" si="74"/>
        <v>9.8054587962515285</v>
      </c>
      <c r="BW6" s="169">
        <f t="shared" si="75"/>
        <v>36.77047048594325</v>
      </c>
      <c r="BX6" s="159">
        <f t="shared" si="76"/>
        <v>14.708188194377298</v>
      </c>
      <c r="BY6" s="159">
        <f t="shared" si="77"/>
        <v>21.952519693100434</v>
      </c>
      <c r="BZ6" s="170">
        <f t="shared" si="78"/>
        <v>9.8054587962515285</v>
      </c>
      <c r="CA6" s="169">
        <f t="shared" si="79"/>
        <v>36.77047048594325</v>
      </c>
      <c r="CB6" s="159">
        <f t="shared" si="80"/>
        <v>14.708188194377298</v>
      </c>
      <c r="CC6" s="159">
        <f t="shared" si="81"/>
        <v>21.952519693100434</v>
      </c>
      <c r="CD6" s="170">
        <f t="shared" si="82"/>
        <v>9.8054587962515285</v>
      </c>
      <c r="CE6" s="169">
        <f t="shared" si="83"/>
        <v>36.77047048594325</v>
      </c>
      <c r="CF6" s="159">
        <f t="shared" si="84"/>
        <v>14.708188194377298</v>
      </c>
      <c r="CG6" s="159">
        <f t="shared" si="85"/>
        <v>21.952519693100434</v>
      </c>
      <c r="CH6" s="172">
        <f t="shared" si="86"/>
        <v>9.8054587962515285</v>
      </c>
      <c r="CI6" s="169">
        <f t="shared" si="87"/>
        <v>73.540940971886499</v>
      </c>
      <c r="CJ6" s="159">
        <f t="shared" si="88"/>
        <v>29.416376388754596</v>
      </c>
      <c r="CK6" s="159">
        <f t="shared" si="89"/>
        <v>43.905039386200869</v>
      </c>
      <c r="CL6" s="172">
        <f t="shared" si="90"/>
        <v>19.610917592503057</v>
      </c>
      <c r="CM6" s="176">
        <f t="shared" si="91"/>
        <v>56.891135071414162</v>
      </c>
      <c r="CN6" s="174" t="str">
        <f t="shared" si="17"/>
        <v>拆分正确</v>
      </c>
      <c r="CO6" s="157" t="str">
        <f t="shared" si="18"/>
        <v>拆分正确</v>
      </c>
      <c r="CP6" s="157" t="str">
        <f t="shared" si="19"/>
        <v>拆分正确</v>
      </c>
      <c r="CQ6" s="157" t="str">
        <f t="shared" si="20"/>
        <v>拆分正确</v>
      </c>
      <c r="CR6" s="157" t="str">
        <f t="shared" si="21"/>
        <v>拆分正确</v>
      </c>
      <c r="CT6" s="158" t="str">
        <f t="shared" si="22"/>
        <v>1级强化2</v>
      </c>
      <c r="CU6" s="174">
        <f t="shared" si="23"/>
        <v>164.24143483721318</v>
      </c>
      <c r="CV6" s="157">
        <f t="shared" si="24"/>
        <v>367.70470485943247</v>
      </c>
      <c r="CW6" s="157">
        <f t="shared" si="25"/>
        <v>98.054587962515271</v>
      </c>
      <c r="CX6" s="157">
        <f t="shared" si="26"/>
        <v>219.52519693100433</v>
      </c>
      <c r="CY6" s="163">
        <f t="shared" si="27"/>
        <v>142.22783767853542</v>
      </c>
      <c r="CZ6" s="169">
        <f>CU6*CZ2</f>
        <v>20.530179354651647</v>
      </c>
      <c r="DA6" s="159">
        <f>CV6*DA2</f>
        <v>45.963088107429058</v>
      </c>
      <c r="DB6" s="159">
        <f>CW6*DB2</f>
        <v>12.256823495314409</v>
      </c>
      <c r="DC6" s="170">
        <f>CX6*DC2</f>
        <v>27.440649616375541</v>
      </c>
      <c r="DD6" s="169">
        <f>CU6*DD2</f>
        <v>20.530179354651647</v>
      </c>
      <c r="DE6" s="159">
        <f>CV6*DE2</f>
        <v>45.963088107429058</v>
      </c>
      <c r="DF6" s="159">
        <f>CW6*DF2</f>
        <v>12.256823495314409</v>
      </c>
      <c r="DG6" s="170">
        <f>CX6*DG2</f>
        <v>27.440649616375541</v>
      </c>
      <c r="DH6" s="169">
        <f>CU6*DH2</f>
        <v>20.530179354651647</v>
      </c>
      <c r="DI6" s="159">
        <f>CV6*DI2</f>
        <v>45.963088107429058</v>
      </c>
      <c r="DJ6" s="159">
        <f>CW6*DJ2</f>
        <v>12.256823495314409</v>
      </c>
      <c r="DK6" s="170">
        <f>CX6*DK2</f>
        <v>27.440649616375541</v>
      </c>
      <c r="DL6" s="169">
        <f>CU6*DL2</f>
        <v>20.530179354651647</v>
      </c>
      <c r="DM6" s="159">
        <f>CV6*DM2</f>
        <v>45.963088107429058</v>
      </c>
      <c r="DN6" s="159">
        <f>CW6*DN2</f>
        <v>12.256823495314409</v>
      </c>
      <c r="DO6" s="170">
        <f>CX6*DO2</f>
        <v>27.440649616375541</v>
      </c>
      <c r="DP6" s="169">
        <f>CU6*DP2</f>
        <v>20.530179354651647</v>
      </c>
      <c r="DQ6" s="159">
        <f>CV6*DQ2</f>
        <v>45.963088107429058</v>
      </c>
      <c r="DR6" s="159">
        <f>CW6*DR2</f>
        <v>12.256823495314409</v>
      </c>
      <c r="DS6" s="170">
        <f>CX6*DS2</f>
        <v>27.440649616375541</v>
      </c>
      <c r="DT6" s="169">
        <f>CU6*DT2</f>
        <v>20.530179354651647</v>
      </c>
      <c r="DU6" s="159">
        <f>CV6*DU2</f>
        <v>45.963088107429058</v>
      </c>
      <c r="DV6" s="159">
        <f>CW6*DV2</f>
        <v>12.256823495314409</v>
      </c>
      <c r="DW6" s="170">
        <f>CX6*DW2</f>
        <v>27.440649616375541</v>
      </c>
      <c r="DX6" s="169">
        <f>CU6*DX2</f>
        <v>20.530179354651647</v>
      </c>
      <c r="DY6" s="159">
        <f>CV6*DY2</f>
        <v>45.963088107429058</v>
      </c>
      <c r="DZ6" s="159">
        <f>CW6*DZ2</f>
        <v>12.256823495314409</v>
      </c>
      <c r="EA6" s="170">
        <f>CX6*EA2</f>
        <v>27.440649616375541</v>
      </c>
      <c r="EB6" s="169">
        <f>CU6*EB2</f>
        <v>20.530179354651647</v>
      </c>
      <c r="EC6" s="159">
        <f>CV6*EC2</f>
        <v>45.963088107429058</v>
      </c>
      <c r="ED6" s="159">
        <f>CW6*ED2</f>
        <v>12.256823495314409</v>
      </c>
      <c r="EE6" s="172">
        <f>CX6*EE2</f>
        <v>27.440649616375541</v>
      </c>
      <c r="EF6" s="176">
        <f>CY6*EF2</f>
        <v>142.22783767853542</v>
      </c>
      <c r="EG6" s="174" t="str">
        <f t="shared" si="28"/>
        <v>拆分正确</v>
      </c>
      <c r="EH6" s="157" t="str">
        <f t="shared" si="29"/>
        <v>拆分正确</v>
      </c>
      <c r="EI6" s="157" t="str">
        <f t="shared" si="30"/>
        <v>拆分正确</v>
      </c>
      <c r="EJ6" s="157" t="str">
        <f t="shared" si="31"/>
        <v>拆分正确</v>
      </c>
      <c r="EK6" s="157" t="str">
        <f t="shared" si="32"/>
        <v>拆分正确</v>
      </c>
      <c r="EL6" s="41"/>
      <c r="EM6" s="158" t="str">
        <f t="shared" si="33"/>
        <v>1级强化2</v>
      </c>
      <c r="EN6" s="174">
        <f t="shared" si="34"/>
        <v>245.13646990628831</v>
      </c>
      <c r="EO6" s="157">
        <f t="shared" si="35"/>
        <v>490.27293981257662</v>
      </c>
      <c r="EP6" s="157">
        <f t="shared" si="36"/>
        <v>98.054587962515271</v>
      </c>
      <c r="EQ6" s="157">
        <f t="shared" si="37"/>
        <v>219.52519693100433</v>
      </c>
      <c r="ER6" s="163">
        <f t="shared" si="38"/>
        <v>56.891135071414162</v>
      </c>
      <c r="ES6" s="169">
        <f>EN6*ES2</f>
        <v>30.642058738286039</v>
      </c>
      <c r="ET6" s="159">
        <f>EO6*ET2</f>
        <v>61.284117476572078</v>
      </c>
      <c r="EU6" s="159">
        <f>EP6*EU2</f>
        <v>12.256823495314409</v>
      </c>
      <c r="EV6" s="170">
        <f>EQ6*EV2</f>
        <v>27.440649616375541</v>
      </c>
      <c r="EW6" s="169">
        <f>EN6*EW2</f>
        <v>30.642058738286039</v>
      </c>
      <c r="EX6" s="159">
        <f>EO6*EX2</f>
        <v>61.284117476572078</v>
      </c>
      <c r="EY6" s="159">
        <f>EP6*EY2</f>
        <v>12.256823495314409</v>
      </c>
      <c r="EZ6" s="170">
        <f>EQ6*EZ2</f>
        <v>27.440649616375541</v>
      </c>
      <c r="FA6" s="169">
        <f>EN6*FA2</f>
        <v>30.642058738286039</v>
      </c>
      <c r="FB6" s="159">
        <f>EO6*FB2</f>
        <v>61.284117476572078</v>
      </c>
      <c r="FC6" s="159">
        <f>EP6*FC2</f>
        <v>12.256823495314409</v>
      </c>
      <c r="FD6" s="170">
        <f>EQ6*FD2</f>
        <v>27.440649616375541</v>
      </c>
      <c r="FE6" s="169">
        <f>EN6*FE2</f>
        <v>30.642058738286039</v>
      </c>
      <c r="FF6" s="159">
        <f>EO6*FF2</f>
        <v>61.284117476572078</v>
      </c>
      <c r="FG6" s="159">
        <f>EP6*FG2</f>
        <v>12.256823495314409</v>
      </c>
      <c r="FH6" s="170">
        <f>EQ6*FH2</f>
        <v>27.440649616375541</v>
      </c>
      <c r="FI6" s="169">
        <f>EN6*FI2</f>
        <v>30.642058738286039</v>
      </c>
      <c r="FJ6" s="159">
        <f>EO6*FJ2</f>
        <v>61.284117476572078</v>
      </c>
      <c r="FK6" s="159">
        <f>EP6*FK2</f>
        <v>12.256823495314409</v>
      </c>
      <c r="FL6" s="170">
        <f>EQ6*FL2</f>
        <v>27.440649616375541</v>
      </c>
      <c r="FM6" s="169">
        <f>EN6*FM2</f>
        <v>30.642058738286039</v>
      </c>
      <c r="FN6" s="159">
        <f>EO6*FN2</f>
        <v>61.284117476572078</v>
      </c>
      <c r="FO6" s="159">
        <f>EP6*FO2</f>
        <v>12.256823495314409</v>
      </c>
      <c r="FP6" s="170">
        <f>EQ6*FP2</f>
        <v>27.440649616375541</v>
      </c>
      <c r="FQ6" s="169">
        <f>EN6*FQ2</f>
        <v>30.642058738286039</v>
      </c>
      <c r="FR6" s="159">
        <f>EO6*FR2</f>
        <v>61.284117476572078</v>
      </c>
      <c r="FS6" s="159">
        <f>EP6*FS2</f>
        <v>12.256823495314409</v>
      </c>
      <c r="FT6" s="170">
        <f>EQ6*FT2</f>
        <v>27.440649616375541</v>
      </c>
      <c r="FU6" s="169">
        <f>EN6*FU2</f>
        <v>30.642058738286039</v>
      </c>
      <c r="FV6" s="159">
        <f>EO6*FV2</f>
        <v>61.284117476572078</v>
      </c>
      <c r="FW6" s="159">
        <f>EP6*FW2</f>
        <v>12.256823495314409</v>
      </c>
      <c r="FX6" s="172">
        <f>EQ6*FX2</f>
        <v>27.440649616375541</v>
      </c>
      <c r="FY6" s="176">
        <f>ER6*FY2</f>
        <v>56.891135071414162</v>
      </c>
      <c r="FZ6" s="174" t="str">
        <f t="shared" si="39"/>
        <v>拆分正确</v>
      </c>
      <c r="GA6" s="157" t="str">
        <f t="shared" si="40"/>
        <v>拆分正确</v>
      </c>
      <c r="GB6" s="157" t="str">
        <f t="shared" si="41"/>
        <v>拆分正确</v>
      </c>
      <c r="GC6" s="157" t="str">
        <f t="shared" si="42"/>
        <v>拆分正确</v>
      </c>
      <c r="GD6" s="157" t="str">
        <f t="shared" si="43"/>
        <v>拆分正确</v>
      </c>
      <c r="GE6" s="41"/>
      <c r="GF6" s="158" t="str">
        <f t="shared" si="44"/>
        <v>1级强化2</v>
      </c>
      <c r="GG6" s="174">
        <f t="shared" si="45"/>
        <v>220.6228229156595</v>
      </c>
      <c r="GH6" s="157">
        <f t="shared" si="46"/>
        <v>245.13646990628831</v>
      </c>
      <c r="GI6" s="157">
        <f t="shared" si="47"/>
        <v>147.08188194377291</v>
      </c>
      <c r="GJ6" s="157">
        <f t="shared" si="48"/>
        <v>183.85235242971612</v>
      </c>
      <c r="GK6" s="163">
        <f t="shared" si="49"/>
        <v>85.336702607121254</v>
      </c>
      <c r="GL6" s="169">
        <f>GG6*GL2</f>
        <v>27.577852864457437</v>
      </c>
      <c r="GM6" s="159">
        <f>GH6*GM2</f>
        <v>30.642058738286039</v>
      </c>
      <c r="GN6" s="159">
        <f>GI6*GN2</f>
        <v>18.385235242971614</v>
      </c>
      <c r="GO6" s="170">
        <f>GJ6*GO2</f>
        <v>22.981544053714515</v>
      </c>
      <c r="GP6" s="169">
        <f>GG6*GP2</f>
        <v>27.577852864457437</v>
      </c>
      <c r="GQ6" s="159">
        <f>GH6*GQ2</f>
        <v>30.642058738286039</v>
      </c>
      <c r="GR6" s="159">
        <f>GI6*GR2</f>
        <v>18.385235242971614</v>
      </c>
      <c r="GS6" s="170">
        <f>GJ6*GS2</f>
        <v>22.981544053714515</v>
      </c>
      <c r="GT6" s="169">
        <f>GG6*GT2</f>
        <v>27.577852864457437</v>
      </c>
      <c r="GU6" s="159">
        <f>GH6*GU2</f>
        <v>30.642058738286039</v>
      </c>
      <c r="GV6" s="159">
        <f>GI6*GV2</f>
        <v>18.385235242971614</v>
      </c>
      <c r="GW6" s="170">
        <f>GJ6*GW2</f>
        <v>22.981544053714515</v>
      </c>
      <c r="GX6" s="169">
        <f>GG6*GX2</f>
        <v>27.577852864457437</v>
      </c>
      <c r="GY6" s="159">
        <f>GH6*GY2</f>
        <v>30.642058738286039</v>
      </c>
      <c r="GZ6" s="159">
        <f>GI6*GZ2</f>
        <v>18.385235242971614</v>
      </c>
      <c r="HA6" s="170">
        <f>GJ6*HA2</f>
        <v>22.981544053714515</v>
      </c>
      <c r="HB6" s="169">
        <f>GG6*HB2</f>
        <v>27.577852864457437</v>
      </c>
      <c r="HC6" s="159">
        <f>GH6*HC2</f>
        <v>30.642058738286039</v>
      </c>
      <c r="HD6" s="159">
        <f>GI6*HD2</f>
        <v>18.385235242971614</v>
      </c>
      <c r="HE6" s="170">
        <f>GJ6*HE2</f>
        <v>22.981544053714515</v>
      </c>
      <c r="HF6" s="169">
        <f>GG6*HF2</f>
        <v>27.577852864457437</v>
      </c>
      <c r="HG6" s="159">
        <f>GH6*HG2</f>
        <v>30.642058738286039</v>
      </c>
      <c r="HH6" s="159">
        <f>GI6*HH2</f>
        <v>18.385235242971614</v>
      </c>
      <c r="HI6" s="170">
        <f>GJ6*HI2</f>
        <v>22.981544053714515</v>
      </c>
      <c r="HJ6" s="169">
        <f>GG6*HJ2</f>
        <v>27.577852864457437</v>
      </c>
      <c r="HK6" s="159">
        <f>GH6*HK2</f>
        <v>30.642058738286039</v>
      </c>
      <c r="HL6" s="159">
        <f>GI6*HL2</f>
        <v>18.385235242971614</v>
      </c>
      <c r="HM6" s="170">
        <f>GJ6*HM2</f>
        <v>22.981544053714515</v>
      </c>
      <c r="HN6" s="169">
        <f>GG6*HN2</f>
        <v>27.577852864457437</v>
      </c>
      <c r="HO6" s="159">
        <f>GH6*HO2</f>
        <v>30.642058738286039</v>
      </c>
      <c r="HP6" s="159">
        <f>GI6*HP2</f>
        <v>18.385235242971614</v>
      </c>
      <c r="HQ6" s="172">
        <f>GJ6*HQ2</f>
        <v>22.981544053714515</v>
      </c>
      <c r="HR6" s="176">
        <f>GK6*HR2</f>
        <v>85.336702607121254</v>
      </c>
      <c r="HS6" s="174" t="str">
        <f t="shared" si="50"/>
        <v>拆分正确</v>
      </c>
      <c r="HT6" s="157" t="str">
        <f t="shared" si="51"/>
        <v>拆分正确</v>
      </c>
      <c r="HU6" s="157" t="str">
        <f t="shared" si="52"/>
        <v>拆分正确</v>
      </c>
      <c r="HV6" s="157" t="str">
        <f t="shared" si="53"/>
        <v>拆分正确</v>
      </c>
      <c r="HW6" s="157" t="str">
        <f t="shared" si="54"/>
        <v>拆分正确</v>
      </c>
    </row>
    <row r="7" spans="1:276" ht="14.1" customHeight="1">
      <c r="A7" s="157" t="s">
        <v>23</v>
      </c>
      <c r="B7" s="158">
        <f>职业设计!F71</f>
        <v>1.2540890944979601</v>
      </c>
      <c r="C7" s="158">
        <f>职业设计!F87</f>
        <v>1.2540890944979601</v>
      </c>
      <c r="D7" s="180">
        <f>职业设计!G103</f>
        <v>1.2540890944979604</v>
      </c>
      <c r="E7" s="174">
        <f>B7*E4</f>
        <v>263.8016058329917</v>
      </c>
      <c r="F7" s="157">
        <f>E7*职业设计!D$13/职业设计!B$13</f>
        <v>263.8016058329917</v>
      </c>
      <c r="G7" s="157">
        <f>G4*C7</f>
        <v>158.28096349979495</v>
      </c>
      <c r="H7" s="157">
        <f t="shared" si="5"/>
        <v>158.28096349979495</v>
      </c>
      <c r="I7" s="163">
        <f>I4*D7</f>
        <v>102.03821566029454</v>
      </c>
      <c r="J7" s="169">
        <f>E7*J2</f>
        <v>32.975200729123962</v>
      </c>
      <c r="K7" s="159">
        <f>F7*K2</f>
        <v>32.975200729123962</v>
      </c>
      <c r="L7" s="159">
        <f>G7*L2</f>
        <v>19.785120437474369</v>
      </c>
      <c r="M7" s="170">
        <f>H7*M2</f>
        <v>19.785120437474369</v>
      </c>
      <c r="N7" s="169">
        <f>E7*N2</f>
        <v>32.975200729123962</v>
      </c>
      <c r="O7" s="159">
        <f>F7*O2</f>
        <v>32.975200729123962</v>
      </c>
      <c r="P7" s="159">
        <f>G7*P2</f>
        <v>19.785120437474369</v>
      </c>
      <c r="Q7" s="170">
        <f>H7*Q2</f>
        <v>19.785120437474369</v>
      </c>
      <c r="R7" s="169">
        <f>E7*R2</f>
        <v>32.975200729123962</v>
      </c>
      <c r="S7" s="159">
        <f>F7*S2</f>
        <v>32.975200729123962</v>
      </c>
      <c r="T7" s="159">
        <f>G7*T2</f>
        <v>19.785120437474369</v>
      </c>
      <c r="U7" s="170">
        <f>H7*U2</f>
        <v>19.785120437474369</v>
      </c>
      <c r="V7" s="169">
        <f>E7*V2</f>
        <v>32.975200729123962</v>
      </c>
      <c r="W7" s="159">
        <f>F7*W2</f>
        <v>32.975200729123962</v>
      </c>
      <c r="X7" s="159">
        <f>G7*X2</f>
        <v>19.785120437474369</v>
      </c>
      <c r="Y7" s="170">
        <f>H7*Y2</f>
        <v>19.785120437474369</v>
      </c>
      <c r="Z7" s="169">
        <f>E7*Z2</f>
        <v>32.975200729123962</v>
      </c>
      <c r="AA7" s="159">
        <f>F7*AA2</f>
        <v>32.975200729123962</v>
      </c>
      <c r="AB7" s="159">
        <f>G7*AB2</f>
        <v>19.785120437474369</v>
      </c>
      <c r="AC7" s="170">
        <f>H7*AC2</f>
        <v>19.785120437474369</v>
      </c>
      <c r="AD7" s="169">
        <f>E7*AD2</f>
        <v>32.975200729123962</v>
      </c>
      <c r="AE7" s="159">
        <f>F7*AE2</f>
        <v>32.975200729123962</v>
      </c>
      <c r="AF7" s="159">
        <f>G7*AF2</f>
        <v>19.785120437474369</v>
      </c>
      <c r="AG7" s="170">
        <f>H7*AG2</f>
        <v>19.785120437474369</v>
      </c>
      <c r="AH7" s="169">
        <f>E7*AH2</f>
        <v>32.975200729123962</v>
      </c>
      <c r="AI7" s="159">
        <f>F7*AI2</f>
        <v>32.975200729123962</v>
      </c>
      <c r="AJ7" s="159">
        <f>G7*AJ2</f>
        <v>19.785120437474369</v>
      </c>
      <c r="AK7" s="170">
        <f>H7*AK2</f>
        <v>19.785120437474369</v>
      </c>
      <c r="AL7" s="169">
        <f>E7*AL2</f>
        <v>32.975200729123962</v>
      </c>
      <c r="AM7" s="159">
        <f>F7*AM2</f>
        <v>32.975200729123962</v>
      </c>
      <c r="AN7" s="159">
        <f>G7*AN2</f>
        <v>19.785120437474369</v>
      </c>
      <c r="AO7" s="172">
        <f>H7*AO2</f>
        <v>19.785120437474369</v>
      </c>
      <c r="AP7" s="176">
        <f>I7*AP2</f>
        <v>102.03821566029454</v>
      </c>
      <c r="AQ7" s="174" t="str">
        <f t="shared" si="6"/>
        <v>拆分正确</v>
      </c>
      <c r="AR7" s="157" t="str">
        <f t="shared" si="7"/>
        <v>拆分正确</v>
      </c>
      <c r="AS7" s="157" t="str">
        <f t="shared" si="8"/>
        <v>拆分正确</v>
      </c>
      <c r="AT7" s="157" t="str">
        <f t="shared" si="9"/>
        <v>拆分正确</v>
      </c>
      <c r="AU7" s="157" t="str">
        <f t="shared" si="10"/>
        <v>拆分正确</v>
      </c>
      <c r="AW7" s="158" t="str">
        <f t="shared" si="11"/>
        <v>1级强化3</v>
      </c>
      <c r="AX7" s="174">
        <f t="shared" si="12"/>
        <v>395.70240874948752</v>
      </c>
      <c r="AY7" s="157">
        <f t="shared" si="13"/>
        <v>158.28096349979501</v>
      </c>
      <c r="AZ7" s="157">
        <f t="shared" si="14"/>
        <v>236.2402440295447</v>
      </c>
      <c r="BA7" s="157">
        <f t="shared" si="15"/>
        <v>105.52064233319663</v>
      </c>
      <c r="BB7" s="163">
        <f t="shared" si="16"/>
        <v>61.222929396176724</v>
      </c>
      <c r="BC7" s="169">
        <f t="shared" si="55"/>
        <v>39.570240874948752</v>
      </c>
      <c r="BD7" s="159">
        <f t="shared" si="56"/>
        <v>15.828096349979502</v>
      </c>
      <c r="BE7" s="159">
        <f t="shared" si="57"/>
        <v>23.624024402954472</v>
      </c>
      <c r="BF7" s="170">
        <f t="shared" si="58"/>
        <v>10.552064233319664</v>
      </c>
      <c r="BG7" s="169">
        <f t="shared" si="59"/>
        <v>39.570240874948752</v>
      </c>
      <c r="BH7" s="159">
        <f t="shared" si="60"/>
        <v>15.828096349979502</v>
      </c>
      <c r="BI7" s="159">
        <f t="shared" si="61"/>
        <v>23.624024402954472</v>
      </c>
      <c r="BJ7" s="170">
        <f t="shared" si="62"/>
        <v>10.552064233319664</v>
      </c>
      <c r="BK7" s="169">
        <f t="shared" si="63"/>
        <v>39.570240874948752</v>
      </c>
      <c r="BL7" s="159">
        <f t="shared" si="64"/>
        <v>15.828096349979502</v>
      </c>
      <c r="BM7" s="159">
        <f t="shared" si="65"/>
        <v>23.624024402954472</v>
      </c>
      <c r="BN7" s="170">
        <f t="shared" si="66"/>
        <v>10.552064233319664</v>
      </c>
      <c r="BO7" s="169">
        <f t="shared" si="67"/>
        <v>39.570240874948752</v>
      </c>
      <c r="BP7" s="159">
        <f t="shared" si="68"/>
        <v>15.828096349979502</v>
      </c>
      <c r="BQ7" s="159">
        <f t="shared" si="69"/>
        <v>23.624024402954472</v>
      </c>
      <c r="BR7" s="170">
        <f t="shared" si="70"/>
        <v>10.552064233319664</v>
      </c>
      <c r="BS7" s="169">
        <f t="shared" si="71"/>
        <v>39.570240874948752</v>
      </c>
      <c r="BT7" s="159">
        <f t="shared" si="72"/>
        <v>15.828096349979502</v>
      </c>
      <c r="BU7" s="159">
        <f t="shared" si="73"/>
        <v>23.624024402954472</v>
      </c>
      <c r="BV7" s="170">
        <f t="shared" si="74"/>
        <v>10.552064233319664</v>
      </c>
      <c r="BW7" s="169">
        <f t="shared" si="75"/>
        <v>39.570240874948752</v>
      </c>
      <c r="BX7" s="159">
        <f t="shared" si="76"/>
        <v>15.828096349979502</v>
      </c>
      <c r="BY7" s="159">
        <f t="shared" si="77"/>
        <v>23.624024402954472</v>
      </c>
      <c r="BZ7" s="170">
        <f t="shared" si="78"/>
        <v>10.552064233319664</v>
      </c>
      <c r="CA7" s="169">
        <f t="shared" si="79"/>
        <v>39.570240874948752</v>
      </c>
      <c r="CB7" s="159">
        <f t="shared" si="80"/>
        <v>15.828096349979502</v>
      </c>
      <c r="CC7" s="159">
        <f t="shared" si="81"/>
        <v>23.624024402954472</v>
      </c>
      <c r="CD7" s="170">
        <f t="shared" si="82"/>
        <v>10.552064233319664</v>
      </c>
      <c r="CE7" s="169">
        <f t="shared" si="83"/>
        <v>39.570240874948752</v>
      </c>
      <c r="CF7" s="159">
        <f t="shared" si="84"/>
        <v>15.828096349979502</v>
      </c>
      <c r="CG7" s="159">
        <f t="shared" si="85"/>
        <v>23.624024402954472</v>
      </c>
      <c r="CH7" s="172">
        <f t="shared" si="86"/>
        <v>10.552064233319664</v>
      </c>
      <c r="CI7" s="169">
        <f t="shared" si="87"/>
        <v>79.140481749897504</v>
      </c>
      <c r="CJ7" s="159">
        <f t="shared" si="88"/>
        <v>31.656192699959004</v>
      </c>
      <c r="CK7" s="159">
        <f t="shared" si="89"/>
        <v>47.248048805908944</v>
      </c>
      <c r="CL7" s="172">
        <f t="shared" si="90"/>
        <v>21.104128466639327</v>
      </c>
      <c r="CM7" s="176">
        <f t="shared" si="91"/>
        <v>61.222929396176724</v>
      </c>
      <c r="CN7" s="174" t="str">
        <f t="shared" si="17"/>
        <v>拆分正确</v>
      </c>
      <c r="CO7" s="157" t="str">
        <f t="shared" si="18"/>
        <v>拆分正确</v>
      </c>
      <c r="CP7" s="157" t="str">
        <f t="shared" si="19"/>
        <v>拆分正确</v>
      </c>
      <c r="CQ7" s="157" t="str">
        <f t="shared" si="20"/>
        <v>拆分正确</v>
      </c>
      <c r="CR7" s="157" t="str">
        <f t="shared" si="21"/>
        <v>拆分正确</v>
      </c>
      <c r="CT7" s="158" t="str">
        <f t="shared" si="22"/>
        <v>1级强化3</v>
      </c>
      <c r="CU7" s="174">
        <f t="shared" si="23"/>
        <v>176.74707590810445</v>
      </c>
      <c r="CV7" s="157">
        <f t="shared" si="24"/>
        <v>395.70240874948752</v>
      </c>
      <c r="CW7" s="157">
        <f t="shared" si="25"/>
        <v>105.52064233319663</v>
      </c>
      <c r="CX7" s="157">
        <f t="shared" si="26"/>
        <v>236.2402440295447</v>
      </c>
      <c r="CY7" s="163">
        <f t="shared" si="27"/>
        <v>153.0573234904418</v>
      </c>
      <c r="CZ7" s="169">
        <f>CU7*CZ2</f>
        <v>22.093384488513056</v>
      </c>
      <c r="DA7" s="159">
        <f>CV7*DA2</f>
        <v>49.46280109368594</v>
      </c>
      <c r="DB7" s="159">
        <f>CW7*DB2</f>
        <v>13.190080291649579</v>
      </c>
      <c r="DC7" s="170">
        <f>CX7*DC2</f>
        <v>29.530030503693087</v>
      </c>
      <c r="DD7" s="169">
        <f>CU7*DD2</f>
        <v>22.093384488513056</v>
      </c>
      <c r="DE7" s="159">
        <f>CV7*DE2</f>
        <v>49.46280109368594</v>
      </c>
      <c r="DF7" s="159">
        <f>CW7*DF2</f>
        <v>13.190080291649579</v>
      </c>
      <c r="DG7" s="170">
        <f>CX7*DG2</f>
        <v>29.530030503693087</v>
      </c>
      <c r="DH7" s="169">
        <f>CU7*DH2</f>
        <v>22.093384488513056</v>
      </c>
      <c r="DI7" s="159">
        <f>CV7*DI2</f>
        <v>49.46280109368594</v>
      </c>
      <c r="DJ7" s="159">
        <f>CW7*DJ2</f>
        <v>13.190080291649579</v>
      </c>
      <c r="DK7" s="170">
        <f>CX7*DK2</f>
        <v>29.530030503693087</v>
      </c>
      <c r="DL7" s="169">
        <f>CU7*DL2</f>
        <v>22.093384488513056</v>
      </c>
      <c r="DM7" s="159">
        <f>CV7*DM2</f>
        <v>49.46280109368594</v>
      </c>
      <c r="DN7" s="159">
        <f>CW7*DN2</f>
        <v>13.190080291649579</v>
      </c>
      <c r="DO7" s="170">
        <f>CX7*DO2</f>
        <v>29.530030503693087</v>
      </c>
      <c r="DP7" s="169">
        <f>CU7*DP2</f>
        <v>22.093384488513056</v>
      </c>
      <c r="DQ7" s="159">
        <f>CV7*DQ2</f>
        <v>49.46280109368594</v>
      </c>
      <c r="DR7" s="159">
        <f>CW7*DR2</f>
        <v>13.190080291649579</v>
      </c>
      <c r="DS7" s="170">
        <f>CX7*DS2</f>
        <v>29.530030503693087</v>
      </c>
      <c r="DT7" s="169">
        <f>CU7*DT2</f>
        <v>22.093384488513056</v>
      </c>
      <c r="DU7" s="159">
        <f>CV7*DU2</f>
        <v>49.46280109368594</v>
      </c>
      <c r="DV7" s="159">
        <f>CW7*DV2</f>
        <v>13.190080291649579</v>
      </c>
      <c r="DW7" s="170">
        <f>CX7*DW2</f>
        <v>29.530030503693087</v>
      </c>
      <c r="DX7" s="169">
        <f>CU7*DX2</f>
        <v>22.093384488513056</v>
      </c>
      <c r="DY7" s="159">
        <f>CV7*DY2</f>
        <v>49.46280109368594</v>
      </c>
      <c r="DZ7" s="159">
        <f>CW7*DZ2</f>
        <v>13.190080291649579</v>
      </c>
      <c r="EA7" s="170">
        <f>CX7*EA2</f>
        <v>29.530030503693087</v>
      </c>
      <c r="EB7" s="169">
        <f>CU7*EB2</f>
        <v>22.093384488513056</v>
      </c>
      <c r="EC7" s="159">
        <f>CV7*EC2</f>
        <v>49.46280109368594</v>
      </c>
      <c r="ED7" s="159">
        <f>CW7*ED2</f>
        <v>13.190080291649579</v>
      </c>
      <c r="EE7" s="172">
        <f>CX7*EE2</f>
        <v>29.530030503693087</v>
      </c>
      <c r="EF7" s="176">
        <f>CY7*EF2</f>
        <v>153.0573234904418</v>
      </c>
      <c r="EG7" s="174" t="str">
        <f t="shared" si="28"/>
        <v>拆分正确</v>
      </c>
      <c r="EH7" s="157" t="str">
        <f t="shared" si="29"/>
        <v>拆分正确</v>
      </c>
      <c r="EI7" s="157" t="str">
        <f t="shared" si="30"/>
        <v>拆分正确</v>
      </c>
      <c r="EJ7" s="157" t="str">
        <f t="shared" si="31"/>
        <v>拆分正确</v>
      </c>
      <c r="EK7" s="157" t="str">
        <f t="shared" si="32"/>
        <v>拆分正确</v>
      </c>
      <c r="EL7" s="41"/>
      <c r="EM7" s="158" t="str">
        <f t="shared" si="33"/>
        <v>1级强化3</v>
      </c>
      <c r="EN7" s="174">
        <f t="shared" si="34"/>
        <v>263.8016058329917</v>
      </c>
      <c r="EO7" s="157">
        <f t="shared" si="35"/>
        <v>527.60321166598339</v>
      </c>
      <c r="EP7" s="157">
        <f t="shared" si="36"/>
        <v>105.52064233319663</v>
      </c>
      <c r="EQ7" s="157">
        <f t="shared" si="37"/>
        <v>236.2402440295447</v>
      </c>
      <c r="ER7" s="163">
        <f t="shared" si="38"/>
        <v>61.222929396176724</v>
      </c>
      <c r="ES7" s="169">
        <f>EN7*ES2</f>
        <v>32.975200729123962</v>
      </c>
      <c r="ET7" s="159">
        <f>EO7*ET2</f>
        <v>65.950401458247924</v>
      </c>
      <c r="EU7" s="159">
        <f>EP7*EU2</f>
        <v>13.190080291649579</v>
      </c>
      <c r="EV7" s="170">
        <f>EQ7*EV2</f>
        <v>29.530030503693087</v>
      </c>
      <c r="EW7" s="169">
        <f>EN7*EW2</f>
        <v>32.975200729123962</v>
      </c>
      <c r="EX7" s="159">
        <f>EO7*EX2</f>
        <v>65.950401458247924</v>
      </c>
      <c r="EY7" s="159">
        <f>EP7*EY2</f>
        <v>13.190080291649579</v>
      </c>
      <c r="EZ7" s="170">
        <f>EQ7*EZ2</f>
        <v>29.530030503693087</v>
      </c>
      <c r="FA7" s="169">
        <f>EN7*FA2</f>
        <v>32.975200729123962</v>
      </c>
      <c r="FB7" s="159">
        <f>EO7*FB2</f>
        <v>65.950401458247924</v>
      </c>
      <c r="FC7" s="159">
        <f>EP7*FC2</f>
        <v>13.190080291649579</v>
      </c>
      <c r="FD7" s="170">
        <f>EQ7*FD2</f>
        <v>29.530030503693087</v>
      </c>
      <c r="FE7" s="169">
        <f>EN7*FE2</f>
        <v>32.975200729123962</v>
      </c>
      <c r="FF7" s="159">
        <f>EO7*FF2</f>
        <v>65.950401458247924</v>
      </c>
      <c r="FG7" s="159">
        <f>EP7*FG2</f>
        <v>13.190080291649579</v>
      </c>
      <c r="FH7" s="170">
        <f>EQ7*FH2</f>
        <v>29.530030503693087</v>
      </c>
      <c r="FI7" s="169">
        <f>EN7*FI2</f>
        <v>32.975200729123962</v>
      </c>
      <c r="FJ7" s="159">
        <f>EO7*FJ2</f>
        <v>65.950401458247924</v>
      </c>
      <c r="FK7" s="159">
        <f>EP7*FK2</f>
        <v>13.190080291649579</v>
      </c>
      <c r="FL7" s="170">
        <f>EQ7*FL2</f>
        <v>29.530030503693087</v>
      </c>
      <c r="FM7" s="169">
        <f>EN7*FM2</f>
        <v>32.975200729123962</v>
      </c>
      <c r="FN7" s="159">
        <f>EO7*FN2</f>
        <v>65.950401458247924</v>
      </c>
      <c r="FO7" s="159">
        <f>EP7*FO2</f>
        <v>13.190080291649579</v>
      </c>
      <c r="FP7" s="170">
        <f>EQ7*FP2</f>
        <v>29.530030503693087</v>
      </c>
      <c r="FQ7" s="169">
        <f>EN7*FQ2</f>
        <v>32.975200729123962</v>
      </c>
      <c r="FR7" s="159">
        <f>EO7*FR2</f>
        <v>65.950401458247924</v>
      </c>
      <c r="FS7" s="159">
        <f>EP7*FS2</f>
        <v>13.190080291649579</v>
      </c>
      <c r="FT7" s="170">
        <f>EQ7*FT2</f>
        <v>29.530030503693087</v>
      </c>
      <c r="FU7" s="169">
        <f>EN7*FU2</f>
        <v>32.975200729123962</v>
      </c>
      <c r="FV7" s="159">
        <f>EO7*FV2</f>
        <v>65.950401458247924</v>
      </c>
      <c r="FW7" s="159">
        <f>EP7*FW2</f>
        <v>13.190080291649579</v>
      </c>
      <c r="FX7" s="172">
        <f>EQ7*FX2</f>
        <v>29.530030503693087</v>
      </c>
      <c r="FY7" s="176">
        <f>ER7*FY2</f>
        <v>61.222929396176724</v>
      </c>
      <c r="FZ7" s="174" t="str">
        <f t="shared" si="39"/>
        <v>拆分正确</v>
      </c>
      <c r="GA7" s="157" t="str">
        <f t="shared" si="40"/>
        <v>拆分正确</v>
      </c>
      <c r="GB7" s="157" t="str">
        <f t="shared" si="41"/>
        <v>拆分正确</v>
      </c>
      <c r="GC7" s="157" t="str">
        <f t="shared" si="42"/>
        <v>拆分正确</v>
      </c>
      <c r="GD7" s="157" t="str">
        <f t="shared" si="43"/>
        <v>拆分正确</v>
      </c>
      <c r="GE7" s="41"/>
      <c r="GF7" s="158" t="str">
        <f t="shared" si="44"/>
        <v>1级强化3</v>
      </c>
      <c r="GG7" s="174">
        <f t="shared" si="45"/>
        <v>237.42144524969254</v>
      </c>
      <c r="GH7" s="157">
        <f t="shared" si="46"/>
        <v>263.8016058329917</v>
      </c>
      <c r="GI7" s="157">
        <f t="shared" si="47"/>
        <v>158.28096349979495</v>
      </c>
      <c r="GJ7" s="157">
        <f t="shared" si="48"/>
        <v>197.85120437474367</v>
      </c>
      <c r="GK7" s="163">
        <f t="shared" si="49"/>
        <v>91.834394094265093</v>
      </c>
      <c r="GL7" s="169">
        <f>GG7*GL2</f>
        <v>29.677680656211567</v>
      </c>
      <c r="GM7" s="159">
        <f>GH7*GM2</f>
        <v>32.975200729123962</v>
      </c>
      <c r="GN7" s="159">
        <f>GI7*GN2</f>
        <v>19.785120437474369</v>
      </c>
      <c r="GO7" s="170">
        <f>GJ7*GO2</f>
        <v>24.731400546842959</v>
      </c>
      <c r="GP7" s="169">
        <f>GG7*GP2</f>
        <v>29.677680656211567</v>
      </c>
      <c r="GQ7" s="159">
        <f>GH7*GQ2</f>
        <v>32.975200729123962</v>
      </c>
      <c r="GR7" s="159">
        <f>GI7*GR2</f>
        <v>19.785120437474369</v>
      </c>
      <c r="GS7" s="170">
        <f>GJ7*GS2</f>
        <v>24.731400546842959</v>
      </c>
      <c r="GT7" s="169">
        <f>GG7*GT2</f>
        <v>29.677680656211567</v>
      </c>
      <c r="GU7" s="159">
        <f>GH7*GU2</f>
        <v>32.975200729123962</v>
      </c>
      <c r="GV7" s="159">
        <f>GI7*GV2</f>
        <v>19.785120437474369</v>
      </c>
      <c r="GW7" s="170">
        <f>GJ7*GW2</f>
        <v>24.731400546842959</v>
      </c>
      <c r="GX7" s="169">
        <f>GG7*GX2</f>
        <v>29.677680656211567</v>
      </c>
      <c r="GY7" s="159">
        <f>GH7*GY2</f>
        <v>32.975200729123962</v>
      </c>
      <c r="GZ7" s="159">
        <f>GI7*GZ2</f>
        <v>19.785120437474369</v>
      </c>
      <c r="HA7" s="170">
        <f>GJ7*HA2</f>
        <v>24.731400546842959</v>
      </c>
      <c r="HB7" s="169">
        <f>GG7*HB2</f>
        <v>29.677680656211567</v>
      </c>
      <c r="HC7" s="159">
        <f>GH7*HC2</f>
        <v>32.975200729123962</v>
      </c>
      <c r="HD7" s="159">
        <f>GI7*HD2</f>
        <v>19.785120437474369</v>
      </c>
      <c r="HE7" s="170">
        <f>GJ7*HE2</f>
        <v>24.731400546842959</v>
      </c>
      <c r="HF7" s="169">
        <f>GG7*HF2</f>
        <v>29.677680656211567</v>
      </c>
      <c r="HG7" s="159">
        <f>GH7*HG2</f>
        <v>32.975200729123962</v>
      </c>
      <c r="HH7" s="159">
        <f>GI7*HH2</f>
        <v>19.785120437474369</v>
      </c>
      <c r="HI7" s="170">
        <f>GJ7*HI2</f>
        <v>24.731400546842959</v>
      </c>
      <c r="HJ7" s="169">
        <f>GG7*HJ2</f>
        <v>29.677680656211567</v>
      </c>
      <c r="HK7" s="159">
        <f>GH7*HK2</f>
        <v>32.975200729123962</v>
      </c>
      <c r="HL7" s="159">
        <f>GI7*HL2</f>
        <v>19.785120437474369</v>
      </c>
      <c r="HM7" s="170">
        <f>GJ7*HM2</f>
        <v>24.731400546842959</v>
      </c>
      <c r="HN7" s="169">
        <f>GG7*HN2</f>
        <v>29.677680656211567</v>
      </c>
      <c r="HO7" s="159">
        <f>GH7*HO2</f>
        <v>32.975200729123962</v>
      </c>
      <c r="HP7" s="159">
        <f>GI7*HP2</f>
        <v>19.785120437474369</v>
      </c>
      <c r="HQ7" s="172">
        <f>GJ7*HQ2</f>
        <v>24.731400546842959</v>
      </c>
      <c r="HR7" s="176">
        <f>GK7*HR2</f>
        <v>91.834394094265093</v>
      </c>
      <c r="HS7" s="174" t="str">
        <f t="shared" si="50"/>
        <v>拆分正确</v>
      </c>
      <c r="HT7" s="157" t="str">
        <f t="shared" si="51"/>
        <v>拆分正确</v>
      </c>
      <c r="HU7" s="157" t="str">
        <f t="shared" si="52"/>
        <v>拆分正确</v>
      </c>
      <c r="HV7" s="157" t="str">
        <f t="shared" si="53"/>
        <v>拆分正确</v>
      </c>
      <c r="HW7" s="157" t="str">
        <f t="shared" si="54"/>
        <v>拆分正确</v>
      </c>
    </row>
    <row r="8" spans="1:276" ht="14.1" customHeight="1">
      <c r="A8" s="157" t="s">
        <v>24</v>
      </c>
      <c r="B8" s="158">
        <f>职业设计!F72</f>
        <v>1.3471191424837934</v>
      </c>
      <c r="C8" s="158">
        <f>职业设计!F88</f>
        <v>1.3471191424837934</v>
      </c>
      <c r="D8" s="180">
        <f>职业设计!G104</f>
        <v>1.3471191424837934</v>
      </c>
      <c r="E8" s="174">
        <f>B8*E4</f>
        <v>283.37077054150677</v>
      </c>
      <c r="F8" s="157">
        <f>E8*职业设计!D$13/职业设计!B$13</f>
        <v>283.37077054150677</v>
      </c>
      <c r="G8" s="157">
        <f>G4*C8</f>
        <v>170.02246232490398</v>
      </c>
      <c r="H8" s="157">
        <f t="shared" si="5"/>
        <v>170.02246232490398</v>
      </c>
      <c r="I8" s="163">
        <f>I4*D8</f>
        <v>109.60755035980891</v>
      </c>
      <c r="J8" s="169">
        <f>E8*J2</f>
        <v>35.421346317688347</v>
      </c>
      <c r="K8" s="159">
        <f>F8*K2</f>
        <v>35.421346317688347</v>
      </c>
      <c r="L8" s="159">
        <f>G8*L2</f>
        <v>21.252807790612998</v>
      </c>
      <c r="M8" s="170">
        <f>H8*M2</f>
        <v>21.252807790612998</v>
      </c>
      <c r="N8" s="169">
        <f>E8*N2</f>
        <v>35.421346317688347</v>
      </c>
      <c r="O8" s="159">
        <f>F8*O2</f>
        <v>35.421346317688347</v>
      </c>
      <c r="P8" s="159">
        <f>G8*P2</f>
        <v>21.252807790612998</v>
      </c>
      <c r="Q8" s="170">
        <f>H8*Q2</f>
        <v>21.252807790612998</v>
      </c>
      <c r="R8" s="169">
        <f>E8*R2</f>
        <v>35.421346317688347</v>
      </c>
      <c r="S8" s="159">
        <f>F8*S2</f>
        <v>35.421346317688347</v>
      </c>
      <c r="T8" s="159">
        <f>G8*T2</f>
        <v>21.252807790612998</v>
      </c>
      <c r="U8" s="170">
        <f>H8*U2</f>
        <v>21.252807790612998</v>
      </c>
      <c r="V8" s="169">
        <f>E8*V2</f>
        <v>35.421346317688347</v>
      </c>
      <c r="W8" s="159">
        <f>F8*W2</f>
        <v>35.421346317688347</v>
      </c>
      <c r="X8" s="159">
        <f>G8*X2</f>
        <v>21.252807790612998</v>
      </c>
      <c r="Y8" s="170">
        <f>H8*Y2</f>
        <v>21.252807790612998</v>
      </c>
      <c r="Z8" s="169">
        <f>E8*Z2</f>
        <v>35.421346317688347</v>
      </c>
      <c r="AA8" s="159">
        <f>F8*AA2</f>
        <v>35.421346317688347</v>
      </c>
      <c r="AB8" s="159">
        <f>G8*AB2</f>
        <v>21.252807790612998</v>
      </c>
      <c r="AC8" s="170">
        <f>H8*AC2</f>
        <v>21.252807790612998</v>
      </c>
      <c r="AD8" s="169">
        <f>E8*AD2</f>
        <v>35.421346317688347</v>
      </c>
      <c r="AE8" s="159">
        <f>F8*AE2</f>
        <v>35.421346317688347</v>
      </c>
      <c r="AF8" s="159">
        <f>G8*AF2</f>
        <v>21.252807790612998</v>
      </c>
      <c r="AG8" s="170">
        <f>H8*AG2</f>
        <v>21.252807790612998</v>
      </c>
      <c r="AH8" s="169">
        <f>E8*AH2</f>
        <v>35.421346317688347</v>
      </c>
      <c r="AI8" s="159">
        <f>F8*AI2</f>
        <v>35.421346317688347</v>
      </c>
      <c r="AJ8" s="159">
        <f>G8*AJ2</f>
        <v>21.252807790612998</v>
      </c>
      <c r="AK8" s="170">
        <f>H8*AK2</f>
        <v>21.252807790612998</v>
      </c>
      <c r="AL8" s="169">
        <f>E8*AL2</f>
        <v>35.421346317688347</v>
      </c>
      <c r="AM8" s="159">
        <f>F8*AM2</f>
        <v>35.421346317688347</v>
      </c>
      <c r="AN8" s="159">
        <f>G8*AN2</f>
        <v>21.252807790612998</v>
      </c>
      <c r="AO8" s="172">
        <f>H8*AO2</f>
        <v>21.252807790612998</v>
      </c>
      <c r="AP8" s="176">
        <f>I8*AP2</f>
        <v>109.60755035980891</v>
      </c>
      <c r="AQ8" s="174" t="str">
        <f t="shared" si="6"/>
        <v>拆分正确</v>
      </c>
      <c r="AR8" s="157" t="str">
        <f t="shared" si="7"/>
        <v>拆分正确</v>
      </c>
      <c r="AS8" s="157" t="str">
        <f t="shared" si="8"/>
        <v>拆分正确</v>
      </c>
      <c r="AT8" s="157" t="str">
        <f t="shared" si="9"/>
        <v>拆分正确</v>
      </c>
      <c r="AU8" s="157" t="str">
        <f t="shared" si="10"/>
        <v>拆分正确</v>
      </c>
      <c r="AW8" s="158" t="str">
        <f t="shared" si="11"/>
        <v>1级强化4</v>
      </c>
      <c r="AX8" s="174">
        <f t="shared" si="12"/>
        <v>425.05615581226016</v>
      </c>
      <c r="AY8" s="157">
        <f t="shared" si="13"/>
        <v>170.02246232490407</v>
      </c>
      <c r="AZ8" s="157">
        <f t="shared" si="14"/>
        <v>253.76486914164772</v>
      </c>
      <c r="BA8" s="157">
        <f t="shared" si="15"/>
        <v>113.34830821660266</v>
      </c>
      <c r="BB8" s="163">
        <f t="shared" si="16"/>
        <v>65.764530215885344</v>
      </c>
      <c r="BC8" s="169">
        <f t="shared" si="55"/>
        <v>42.505615581226017</v>
      </c>
      <c r="BD8" s="159">
        <f t="shared" si="56"/>
        <v>17.002246232490407</v>
      </c>
      <c r="BE8" s="159">
        <f t="shared" si="57"/>
        <v>25.376486914164772</v>
      </c>
      <c r="BF8" s="170">
        <f t="shared" si="58"/>
        <v>11.334830821660267</v>
      </c>
      <c r="BG8" s="169">
        <f t="shared" si="59"/>
        <v>42.505615581226017</v>
      </c>
      <c r="BH8" s="159">
        <f t="shared" si="60"/>
        <v>17.002246232490407</v>
      </c>
      <c r="BI8" s="159">
        <f t="shared" si="61"/>
        <v>25.376486914164772</v>
      </c>
      <c r="BJ8" s="170">
        <f t="shared" si="62"/>
        <v>11.334830821660267</v>
      </c>
      <c r="BK8" s="169">
        <f t="shared" si="63"/>
        <v>42.505615581226017</v>
      </c>
      <c r="BL8" s="159">
        <f t="shared" si="64"/>
        <v>17.002246232490407</v>
      </c>
      <c r="BM8" s="159">
        <f t="shared" si="65"/>
        <v>25.376486914164772</v>
      </c>
      <c r="BN8" s="170">
        <f t="shared" si="66"/>
        <v>11.334830821660267</v>
      </c>
      <c r="BO8" s="169">
        <f t="shared" si="67"/>
        <v>42.505615581226017</v>
      </c>
      <c r="BP8" s="159">
        <f t="shared" si="68"/>
        <v>17.002246232490407</v>
      </c>
      <c r="BQ8" s="159">
        <f t="shared" si="69"/>
        <v>25.376486914164772</v>
      </c>
      <c r="BR8" s="170">
        <f t="shared" si="70"/>
        <v>11.334830821660267</v>
      </c>
      <c r="BS8" s="169">
        <f t="shared" si="71"/>
        <v>42.505615581226017</v>
      </c>
      <c r="BT8" s="159">
        <f t="shared" si="72"/>
        <v>17.002246232490407</v>
      </c>
      <c r="BU8" s="159">
        <f t="shared" si="73"/>
        <v>25.376486914164772</v>
      </c>
      <c r="BV8" s="170">
        <f t="shared" si="74"/>
        <v>11.334830821660267</v>
      </c>
      <c r="BW8" s="169">
        <f t="shared" si="75"/>
        <v>42.505615581226017</v>
      </c>
      <c r="BX8" s="159">
        <f t="shared" si="76"/>
        <v>17.002246232490407</v>
      </c>
      <c r="BY8" s="159">
        <f t="shared" si="77"/>
        <v>25.376486914164772</v>
      </c>
      <c r="BZ8" s="170">
        <f t="shared" si="78"/>
        <v>11.334830821660267</v>
      </c>
      <c r="CA8" s="169">
        <f t="shared" si="79"/>
        <v>42.505615581226017</v>
      </c>
      <c r="CB8" s="159">
        <f t="shared" si="80"/>
        <v>17.002246232490407</v>
      </c>
      <c r="CC8" s="159">
        <f t="shared" si="81"/>
        <v>25.376486914164772</v>
      </c>
      <c r="CD8" s="170">
        <f t="shared" si="82"/>
        <v>11.334830821660267</v>
      </c>
      <c r="CE8" s="169">
        <f t="shared" si="83"/>
        <v>42.505615581226017</v>
      </c>
      <c r="CF8" s="159">
        <f t="shared" si="84"/>
        <v>17.002246232490407</v>
      </c>
      <c r="CG8" s="159">
        <f t="shared" si="85"/>
        <v>25.376486914164772</v>
      </c>
      <c r="CH8" s="172">
        <f t="shared" si="86"/>
        <v>11.334830821660267</v>
      </c>
      <c r="CI8" s="169">
        <f t="shared" si="87"/>
        <v>85.011231162452034</v>
      </c>
      <c r="CJ8" s="159">
        <f t="shared" si="88"/>
        <v>34.004492464980814</v>
      </c>
      <c r="CK8" s="159">
        <f t="shared" si="89"/>
        <v>50.752973828329544</v>
      </c>
      <c r="CL8" s="172">
        <f t="shared" si="90"/>
        <v>22.669661643320534</v>
      </c>
      <c r="CM8" s="176">
        <f t="shared" si="91"/>
        <v>65.764530215885344</v>
      </c>
      <c r="CN8" s="174" t="str">
        <f t="shared" si="17"/>
        <v>拆分正确</v>
      </c>
      <c r="CO8" s="157" t="str">
        <f t="shared" si="18"/>
        <v>拆分正确</v>
      </c>
      <c r="CP8" s="157" t="str">
        <f t="shared" si="19"/>
        <v>拆分正确</v>
      </c>
      <c r="CQ8" s="157" t="str">
        <f t="shared" si="20"/>
        <v>拆分正确</v>
      </c>
      <c r="CR8" s="157" t="str">
        <f t="shared" si="21"/>
        <v>拆分正确</v>
      </c>
      <c r="CT8" s="158" t="str">
        <f t="shared" si="22"/>
        <v>1级强化4</v>
      </c>
      <c r="CU8" s="174">
        <f t="shared" si="23"/>
        <v>189.85841626280956</v>
      </c>
      <c r="CV8" s="157">
        <f t="shared" si="24"/>
        <v>425.05615581226016</v>
      </c>
      <c r="CW8" s="157">
        <f t="shared" si="25"/>
        <v>113.34830821660266</v>
      </c>
      <c r="CX8" s="157">
        <f t="shared" si="26"/>
        <v>253.76486914164772</v>
      </c>
      <c r="CY8" s="163">
        <f t="shared" si="27"/>
        <v>164.41132553971337</v>
      </c>
      <c r="CZ8" s="169">
        <f>CU8*CZ2</f>
        <v>23.732302032851194</v>
      </c>
      <c r="DA8" s="159">
        <f>CV8*DA2</f>
        <v>53.13201947653252</v>
      </c>
      <c r="DB8" s="159">
        <f>CW8*DB2</f>
        <v>14.168538527075333</v>
      </c>
      <c r="DC8" s="170">
        <f>CX8*DC2</f>
        <v>31.720608642705965</v>
      </c>
      <c r="DD8" s="169">
        <f>CU8*DD2</f>
        <v>23.732302032851194</v>
      </c>
      <c r="DE8" s="159">
        <f>CV8*DE2</f>
        <v>53.13201947653252</v>
      </c>
      <c r="DF8" s="159">
        <f>CW8*DF2</f>
        <v>14.168538527075333</v>
      </c>
      <c r="DG8" s="170">
        <f>CX8*DG2</f>
        <v>31.720608642705965</v>
      </c>
      <c r="DH8" s="169">
        <f>CU8*DH2</f>
        <v>23.732302032851194</v>
      </c>
      <c r="DI8" s="159">
        <f>CV8*DI2</f>
        <v>53.13201947653252</v>
      </c>
      <c r="DJ8" s="159">
        <f>CW8*DJ2</f>
        <v>14.168538527075333</v>
      </c>
      <c r="DK8" s="170">
        <f>CX8*DK2</f>
        <v>31.720608642705965</v>
      </c>
      <c r="DL8" s="169">
        <f>CU8*DL2</f>
        <v>23.732302032851194</v>
      </c>
      <c r="DM8" s="159">
        <f>CV8*DM2</f>
        <v>53.13201947653252</v>
      </c>
      <c r="DN8" s="159">
        <f>CW8*DN2</f>
        <v>14.168538527075333</v>
      </c>
      <c r="DO8" s="170">
        <f>CX8*DO2</f>
        <v>31.720608642705965</v>
      </c>
      <c r="DP8" s="169">
        <f>CU8*DP2</f>
        <v>23.732302032851194</v>
      </c>
      <c r="DQ8" s="159">
        <f>CV8*DQ2</f>
        <v>53.13201947653252</v>
      </c>
      <c r="DR8" s="159">
        <f>CW8*DR2</f>
        <v>14.168538527075333</v>
      </c>
      <c r="DS8" s="170">
        <f>CX8*DS2</f>
        <v>31.720608642705965</v>
      </c>
      <c r="DT8" s="169">
        <f>CU8*DT2</f>
        <v>23.732302032851194</v>
      </c>
      <c r="DU8" s="159">
        <f>CV8*DU2</f>
        <v>53.13201947653252</v>
      </c>
      <c r="DV8" s="159">
        <f>CW8*DV2</f>
        <v>14.168538527075333</v>
      </c>
      <c r="DW8" s="170">
        <f>CX8*DW2</f>
        <v>31.720608642705965</v>
      </c>
      <c r="DX8" s="169">
        <f>CU8*DX2</f>
        <v>23.732302032851194</v>
      </c>
      <c r="DY8" s="159">
        <f>CV8*DY2</f>
        <v>53.13201947653252</v>
      </c>
      <c r="DZ8" s="159">
        <f>CW8*DZ2</f>
        <v>14.168538527075333</v>
      </c>
      <c r="EA8" s="170">
        <f>CX8*EA2</f>
        <v>31.720608642705965</v>
      </c>
      <c r="EB8" s="169">
        <f>CU8*EB2</f>
        <v>23.732302032851194</v>
      </c>
      <c r="EC8" s="159">
        <f>CV8*EC2</f>
        <v>53.13201947653252</v>
      </c>
      <c r="ED8" s="159">
        <f>CW8*ED2</f>
        <v>14.168538527075333</v>
      </c>
      <c r="EE8" s="172">
        <f>CX8*EE2</f>
        <v>31.720608642705965</v>
      </c>
      <c r="EF8" s="176">
        <f>CY8*EF2</f>
        <v>164.41132553971337</v>
      </c>
      <c r="EG8" s="174" t="str">
        <f t="shared" si="28"/>
        <v>拆分正确</v>
      </c>
      <c r="EH8" s="157" t="str">
        <f t="shared" si="29"/>
        <v>拆分正确</v>
      </c>
      <c r="EI8" s="157" t="str">
        <f t="shared" si="30"/>
        <v>拆分正确</v>
      </c>
      <c r="EJ8" s="157" t="str">
        <f t="shared" si="31"/>
        <v>拆分正确</v>
      </c>
      <c r="EK8" s="157" t="str">
        <f t="shared" si="32"/>
        <v>拆分正确</v>
      </c>
      <c r="EL8" s="41"/>
      <c r="EM8" s="158" t="str">
        <f t="shared" si="33"/>
        <v>1级强化4</v>
      </c>
      <c r="EN8" s="174">
        <f t="shared" si="34"/>
        <v>283.37077054150677</v>
      </c>
      <c r="EO8" s="157">
        <f t="shared" si="35"/>
        <v>566.74154108301354</v>
      </c>
      <c r="EP8" s="157">
        <f t="shared" si="36"/>
        <v>113.34830821660266</v>
      </c>
      <c r="EQ8" s="157">
        <f t="shared" si="37"/>
        <v>253.76486914164772</v>
      </c>
      <c r="ER8" s="163">
        <f t="shared" si="38"/>
        <v>65.764530215885344</v>
      </c>
      <c r="ES8" s="169">
        <f>EN8*ES2</f>
        <v>35.421346317688347</v>
      </c>
      <c r="ET8" s="159">
        <f>EO8*ET2</f>
        <v>70.842692635376693</v>
      </c>
      <c r="EU8" s="159">
        <f>EP8*EU2</f>
        <v>14.168538527075333</v>
      </c>
      <c r="EV8" s="170">
        <f>EQ8*EV2</f>
        <v>31.720608642705965</v>
      </c>
      <c r="EW8" s="169">
        <f>EN8*EW2</f>
        <v>35.421346317688347</v>
      </c>
      <c r="EX8" s="159">
        <f>EO8*EX2</f>
        <v>70.842692635376693</v>
      </c>
      <c r="EY8" s="159">
        <f>EP8*EY2</f>
        <v>14.168538527075333</v>
      </c>
      <c r="EZ8" s="170">
        <f>EQ8*EZ2</f>
        <v>31.720608642705965</v>
      </c>
      <c r="FA8" s="169">
        <f>EN8*FA2</f>
        <v>35.421346317688347</v>
      </c>
      <c r="FB8" s="159">
        <f>EO8*FB2</f>
        <v>70.842692635376693</v>
      </c>
      <c r="FC8" s="159">
        <f>EP8*FC2</f>
        <v>14.168538527075333</v>
      </c>
      <c r="FD8" s="170">
        <f>EQ8*FD2</f>
        <v>31.720608642705965</v>
      </c>
      <c r="FE8" s="169">
        <f>EN8*FE2</f>
        <v>35.421346317688347</v>
      </c>
      <c r="FF8" s="159">
        <f>EO8*FF2</f>
        <v>70.842692635376693</v>
      </c>
      <c r="FG8" s="159">
        <f>EP8*FG2</f>
        <v>14.168538527075333</v>
      </c>
      <c r="FH8" s="170">
        <f>EQ8*FH2</f>
        <v>31.720608642705965</v>
      </c>
      <c r="FI8" s="169">
        <f>EN8*FI2</f>
        <v>35.421346317688347</v>
      </c>
      <c r="FJ8" s="159">
        <f>EO8*FJ2</f>
        <v>70.842692635376693</v>
      </c>
      <c r="FK8" s="159">
        <f>EP8*FK2</f>
        <v>14.168538527075333</v>
      </c>
      <c r="FL8" s="170">
        <f>EQ8*FL2</f>
        <v>31.720608642705965</v>
      </c>
      <c r="FM8" s="169">
        <f>EN8*FM2</f>
        <v>35.421346317688347</v>
      </c>
      <c r="FN8" s="159">
        <f>EO8*FN2</f>
        <v>70.842692635376693</v>
      </c>
      <c r="FO8" s="159">
        <f>EP8*FO2</f>
        <v>14.168538527075333</v>
      </c>
      <c r="FP8" s="170">
        <f>EQ8*FP2</f>
        <v>31.720608642705965</v>
      </c>
      <c r="FQ8" s="169">
        <f>EN8*FQ2</f>
        <v>35.421346317688347</v>
      </c>
      <c r="FR8" s="159">
        <f>EO8*FR2</f>
        <v>70.842692635376693</v>
      </c>
      <c r="FS8" s="159">
        <f>EP8*FS2</f>
        <v>14.168538527075333</v>
      </c>
      <c r="FT8" s="170">
        <f>EQ8*FT2</f>
        <v>31.720608642705965</v>
      </c>
      <c r="FU8" s="169">
        <f>EN8*FU2</f>
        <v>35.421346317688347</v>
      </c>
      <c r="FV8" s="159">
        <f>EO8*FV2</f>
        <v>70.842692635376693</v>
      </c>
      <c r="FW8" s="159">
        <f>EP8*FW2</f>
        <v>14.168538527075333</v>
      </c>
      <c r="FX8" s="172">
        <f>EQ8*FX2</f>
        <v>31.720608642705965</v>
      </c>
      <c r="FY8" s="176">
        <f>ER8*FY2</f>
        <v>65.764530215885344</v>
      </c>
      <c r="FZ8" s="174" t="str">
        <f t="shared" si="39"/>
        <v>拆分正确</v>
      </c>
      <c r="GA8" s="157" t="str">
        <f t="shared" si="40"/>
        <v>拆分正确</v>
      </c>
      <c r="GB8" s="157" t="str">
        <f t="shared" si="41"/>
        <v>拆分正确</v>
      </c>
      <c r="GC8" s="157" t="str">
        <f t="shared" si="42"/>
        <v>拆分正确</v>
      </c>
      <c r="GD8" s="157" t="str">
        <f t="shared" si="43"/>
        <v>拆分正确</v>
      </c>
      <c r="GE8" s="41"/>
      <c r="GF8" s="158" t="str">
        <f t="shared" si="44"/>
        <v>1级强化4</v>
      </c>
      <c r="GG8" s="174">
        <f t="shared" si="45"/>
        <v>255.03369348735609</v>
      </c>
      <c r="GH8" s="157">
        <f t="shared" si="46"/>
        <v>283.37077054150677</v>
      </c>
      <c r="GI8" s="157">
        <f t="shared" si="47"/>
        <v>170.02246232490398</v>
      </c>
      <c r="GJ8" s="157">
        <f t="shared" si="48"/>
        <v>212.52807790612997</v>
      </c>
      <c r="GK8" s="163">
        <f t="shared" si="49"/>
        <v>98.646795323828016</v>
      </c>
      <c r="GL8" s="169">
        <f>GG8*GL2</f>
        <v>31.879211685919511</v>
      </c>
      <c r="GM8" s="159">
        <f>GH8*GM2</f>
        <v>35.421346317688347</v>
      </c>
      <c r="GN8" s="159">
        <f>GI8*GN2</f>
        <v>21.252807790612998</v>
      </c>
      <c r="GO8" s="170">
        <f>GJ8*GO2</f>
        <v>26.566009738266246</v>
      </c>
      <c r="GP8" s="169">
        <f>GG8*GP2</f>
        <v>31.879211685919511</v>
      </c>
      <c r="GQ8" s="159">
        <f>GH8*GQ2</f>
        <v>35.421346317688347</v>
      </c>
      <c r="GR8" s="159">
        <f>GI8*GR2</f>
        <v>21.252807790612998</v>
      </c>
      <c r="GS8" s="170">
        <f>GJ8*GS2</f>
        <v>26.566009738266246</v>
      </c>
      <c r="GT8" s="169">
        <f>GG8*GT2</f>
        <v>31.879211685919511</v>
      </c>
      <c r="GU8" s="159">
        <f>GH8*GU2</f>
        <v>35.421346317688347</v>
      </c>
      <c r="GV8" s="159">
        <f>GI8*GV2</f>
        <v>21.252807790612998</v>
      </c>
      <c r="GW8" s="170">
        <f>GJ8*GW2</f>
        <v>26.566009738266246</v>
      </c>
      <c r="GX8" s="169">
        <f>GG8*GX2</f>
        <v>31.879211685919511</v>
      </c>
      <c r="GY8" s="159">
        <f>GH8*GY2</f>
        <v>35.421346317688347</v>
      </c>
      <c r="GZ8" s="159">
        <f>GI8*GZ2</f>
        <v>21.252807790612998</v>
      </c>
      <c r="HA8" s="170">
        <f>GJ8*HA2</f>
        <v>26.566009738266246</v>
      </c>
      <c r="HB8" s="169">
        <f>GG8*HB2</f>
        <v>31.879211685919511</v>
      </c>
      <c r="HC8" s="159">
        <f>GH8*HC2</f>
        <v>35.421346317688347</v>
      </c>
      <c r="HD8" s="159">
        <f>GI8*HD2</f>
        <v>21.252807790612998</v>
      </c>
      <c r="HE8" s="170">
        <f>GJ8*HE2</f>
        <v>26.566009738266246</v>
      </c>
      <c r="HF8" s="169">
        <f>GG8*HF2</f>
        <v>31.879211685919511</v>
      </c>
      <c r="HG8" s="159">
        <f>GH8*HG2</f>
        <v>35.421346317688347</v>
      </c>
      <c r="HH8" s="159">
        <f>GI8*HH2</f>
        <v>21.252807790612998</v>
      </c>
      <c r="HI8" s="170">
        <f>GJ8*HI2</f>
        <v>26.566009738266246</v>
      </c>
      <c r="HJ8" s="169">
        <f>GG8*HJ2</f>
        <v>31.879211685919511</v>
      </c>
      <c r="HK8" s="159">
        <f>GH8*HK2</f>
        <v>35.421346317688347</v>
      </c>
      <c r="HL8" s="159">
        <f>GI8*HL2</f>
        <v>21.252807790612998</v>
      </c>
      <c r="HM8" s="170">
        <f>GJ8*HM2</f>
        <v>26.566009738266246</v>
      </c>
      <c r="HN8" s="169">
        <f>GG8*HN2</f>
        <v>31.879211685919511</v>
      </c>
      <c r="HO8" s="159">
        <f>GH8*HO2</f>
        <v>35.421346317688347</v>
      </c>
      <c r="HP8" s="159">
        <f>GI8*HP2</f>
        <v>21.252807790612998</v>
      </c>
      <c r="HQ8" s="172">
        <f>GJ8*HQ2</f>
        <v>26.566009738266246</v>
      </c>
      <c r="HR8" s="176">
        <f>GK8*HR2</f>
        <v>98.646795323828016</v>
      </c>
      <c r="HS8" s="174" t="str">
        <f t="shared" si="50"/>
        <v>拆分正确</v>
      </c>
      <c r="HT8" s="157" t="str">
        <f t="shared" si="51"/>
        <v>拆分正确</v>
      </c>
      <c r="HU8" s="157" t="str">
        <f t="shared" si="52"/>
        <v>拆分正确</v>
      </c>
      <c r="HV8" s="157" t="str">
        <f t="shared" si="53"/>
        <v>拆分正确</v>
      </c>
      <c r="HW8" s="157" t="str">
        <f t="shared" si="54"/>
        <v>拆分正确</v>
      </c>
    </row>
    <row r="9" spans="1:276" ht="14.1" customHeight="1">
      <c r="A9" s="157" t="s">
        <v>25</v>
      </c>
      <c r="B9" s="158">
        <f>职业设计!F73</f>
        <v>1.4446550157303037</v>
      </c>
      <c r="C9" s="158">
        <f>职业设计!F89</f>
        <v>1.4446550157303037</v>
      </c>
      <c r="D9" s="180">
        <f>职业设计!G105</f>
        <v>1.4446550157303037</v>
      </c>
      <c r="E9" s="174">
        <f>B9*E4</f>
        <v>303.88774983878142</v>
      </c>
      <c r="F9" s="157">
        <f>E9*职业设计!D$13/职业设计!B$13</f>
        <v>303.88774983878142</v>
      </c>
      <c r="G9" s="157">
        <f>G4*C9</f>
        <v>182.33264990326879</v>
      </c>
      <c r="H9" s="157">
        <f t="shared" si="5"/>
        <v>182.33264990326879</v>
      </c>
      <c r="I9" s="163">
        <f>I4*D9</f>
        <v>117.54349886028346</v>
      </c>
      <c r="J9" s="169">
        <f>E9*J2</f>
        <v>37.985968729847677</v>
      </c>
      <c r="K9" s="159">
        <f>F9*K2</f>
        <v>37.985968729847677</v>
      </c>
      <c r="L9" s="159">
        <f>G9*L2</f>
        <v>22.791581237908598</v>
      </c>
      <c r="M9" s="170">
        <f>H9*M2</f>
        <v>22.791581237908598</v>
      </c>
      <c r="N9" s="169">
        <f>E9*N2</f>
        <v>37.985968729847677</v>
      </c>
      <c r="O9" s="159">
        <f>F9*O2</f>
        <v>37.985968729847677</v>
      </c>
      <c r="P9" s="159">
        <f>G9*P2</f>
        <v>22.791581237908598</v>
      </c>
      <c r="Q9" s="170">
        <f>H9*Q2</f>
        <v>22.791581237908598</v>
      </c>
      <c r="R9" s="169">
        <f>E9*R2</f>
        <v>37.985968729847677</v>
      </c>
      <c r="S9" s="159">
        <f>F9*S2</f>
        <v>37.985968729847677</v>
      </c>
      <c r="T9" s="159">
        <f>G9*T2</f>
        <v>22.791581237908598</v>
      </c>
      <c r="U9" s="170">
        <f>H9*U2</f>
        <v>22.791581237908598</v>
      </c>
      <c r="V9" s="169">
        <f>E9*V2</f>
        <v>37.985968729847677</v>
      </c>
      <c r="W9" s="159">
        <f>F9*W2</f>
        <v>37.985968729847677</v>
      </c>
      <c r="X9" s="159">
        <f>G9*X2</f>
        <v>22.791581237908598</v>
      </c>
      <c r="Y9" s="170">
        <f>H9*Y2</f>
        <v>22.791581237908598</v>
      </c>
      <c r="Z9" s="169">
        <f>E9*Z2</f>
        <v>37.985968729847677</v>
      </c>
      <c r="AA9" s="159">
        <f>F9*AA2</f>
        <v>37.985968729847677</v>
      </c>
      <c r="AB9" s="159">
        <f>G9*AB2</f>
        <v>22.791581237908598</v>
      </c>
      <c r="AC9" s="170">
        <f>H9*AC2</f>
        <v>22.791581237908598</v>
      </c>
      <c r="AD9" s="169">
        <f>E9*AD2</f>
        <v>37.985968729847677</v>
      </c>
      <c r="AE9" s="159">
        <f>F9*AE2</f>
        <v>37.985968729847677</v>
      </c>
      <c r="AF9" s="159">
        <f>G9*AF2</f>
        <v>22.791581237908598</v>
      </c>
      <c r="AG9" s="170">
        <f>H9*AG2</f>
        <v>22.791581237908598</v>
      </c>
      <c r="AH9" s="169">
        <f>E9*AH2</f>
        <v>37.985968729847677</v>
      </c>
      <c r="AI9" s="159">
        <f>F9*AI2</f>
        <v>37.985968729847677</v>
      </c>
      <c r="AJ9" s="159">
        <f>G9*AJ2</f>
        <v>22.791581237908598</v>
      </c>
      <c r="AK9" s="170">
        <f>H9*AK2</f>
        <v>22.791581237908598</v>
      </c>
      <c r="AL9" s="169">
        <f>E9*AL2</f>
        <v>37.985968729847677</v>
      </c>
      <c r="AM9" s="159">
        <f>F9*AM2</f>
        <v>37.985968729847677</v>
      </c>
      <c r="AN9" s="159">
        <f>G9*AN2</f>
        <v>22.791581237908598</v>
      </c>
      <c r="AO9" s="172">
        <f>H9*AO2</f>
        <v>22.791581237908598</v>
      </c>
      <c r="AP9" s="176">
        <f>I9*AP2</f>
        <v>117.54349886028346</v>
      </c>
      <c r="AQ9" s="174" t="str">
        <f t="shared" si="6"/>
        <v>拆分正确</v>
      </c>
      <c r="AR9" s="157" t="str">
        <f t="shared" si="7"/>
        <v>拆分正确</v>
      </c>
      <c r="AS9" s="157" t="str">
        <f t="shared" si="8"/>
        <v>拆分正确</v>
      </c>
      <c r="AT9" s="157" t="str">
        <f t="shared" si="9"/>
        <v>拆分正确</v>
      </c>
      <c r="AU9" s="157" t="str">
        <f t="shared" si="10"/>
        <v>拆分正确</v>
      </c>
      <c r="AW9" s="158" t="str">
        <f t="shared" si="11"/>
        <v>1级强化5</v>
      </c>
      <c r="AX9" s="174">
        <f t="shared" si="12"/>
        <v>455.8316247581721</v>
      </c>
      <c r="AY9" s="157">
        <f t="shared" si="13"/>
        <v>182.33264990326884</v>
      </c>
      <c r="AZ9" s="157">
        <f t="shared" si="14"/>
        <v>272.13828343771462</v>
      </c>
      <c r="BA9" s="157">
        <f t="shared" si="15"/>
        <v>121.55509993551253</v>
      </c>
      <c r="BB9" s="163">
        <f t="shared" si="16"/>
        <v>70.526099316170075</v>
      </c>
      <c r="BC9" s="169">
        <f t="shared" si="55"/>
        <v>45.583162475817211</v>
      </c>
      <c r="BD9" s="159">
        <f t="shared" si="56"/>
        <v>18.233264990326884</v>
      </c>
      <c r="BE9" s="159">
        <f t="shared" si="57"/>
        <v>27.213828343771464</v>
      </c>
      <c r="BF9" s="170">
        <f t="shared" si="58"/>
        <v>12.155509993551254</v>
      </c>
      <c r="BG9" s="169">
        <f t="shared" si="59"/>
        <v>45.583162475817211</v>
      </c>
      <c r="BH9" s="159">
        <f t="shared" si="60"/>
        <v>18.233264990326884</v>
      </c>
      <c r="BI9" s="159">
        <f t="shared" si="61"/>
        <v>27.213828343771464</v>
      </c>
      <c r="BJ9" s="170">
        <f t="shared" si="62"/>
        <v>12.155509993551254</v>
      </c>
      <c r="BK9" s="169">
        <f t="shared" si="63"/>
        <v>45.583162475817211</v>
      </c>
      <c r="BL9" s="159">
        <f t="shared" si="64"/>
        <v>18.233264990326884</v>
      </c>
      <c r="BM9" s="159">
        <f t="shared" si="65"/>
        <v>27.213828343771464</v>
      </c>
      <c r="BN9" s="170">
        <f t="shared" si="66"/>
        <v>12.155509993551254</v>
      </c>
      <c r="BO9" s="169">
        <f t="shared" si="67"/>
        <v>45.583162475817211</v>
      </c>
      <c r="BP9" s="159">
        <f t="shared" si="68"/>
        <v>18.233264990326884</v>
      </c>
      <c r="BQ9" s="159">
        <f t="shared" si="69"/>
        <v>27.213828343771464</v>
      </c>
      <c r="BR9" s="170">
        <f t="shared" si="70"/>
        <v>12.155509993551254</v>
      </c>
      <c r="BS9" s="169">
        <f t="shared" si="71"/>
        <v>45.583162475817211</v>
      </c>
      <c r="BT9" s="159">
        <f t="shared" si="72"/>
        <v>18.233264990326884</v>
      </c>
      <c r="BU9" s="159">
        <f t="shared" si="73"/>
        <v>27.213828343771464</v>
      </c>
      <c r="BV9" s="170">
        <f t="shared" si="74"/>
        <v>12.155509993551254</v>
      </c>
      <c r="BW9" s="169">
        <f t="shared" si="75"/>
        <v>45.583162475817211</v>
      </c>
      <c r="BX9" s="159">
        <f t="shared" si="76"/>
        <v>18.233264990326884</v>
      </c>
      <c r="BY9" s="159">
        <f t="shared" si="77"/>
        <v>27.213828343771464</v>
      </c>
      <c r="BZ9" s="170">
        <f t="shared" si="78"/>
        <v>12.155509993551254</v>
      </c>
      <c r="CA9" s="169">
        <f t="shared" si="79"/>
        <v>45.583162475817211</v>
      </c>
      <c r="CB9" s="159">
        <f t="shared" si="80"/>
        <v>18.233264990326884</v>
      </c>
      <c r="CC9" s="159">
        <f t="shared" si="81"/>
        <v>27.213828343771464</v>
      </c>
      <c r="CD9" s="170">
        <f t="shared" si="82"/>
        <v>12.155509993551254</v>
      </c>
      <c r="CE9" s="169">
        <f t="shared" si="83"/>
        <v>45.583162475817211</v>
      </c>
      <c r="CF9" s="159">
        <f t="shared" si="84"/>
        <v>18.233264990326884</v>
      </c>
      <c r="CG9" s="159">
        <f t="shared" si="85"/>
        <v>27.213828343771464</v>
      </c>
      <c r="CH9" s="172">
        <f t="shared" si="86"/>
        <v>12.155509993551254</v>
      </c>
      <c r="CI9" s="169">
        <f t="shared" si="87"/>
        <v>91.166324951634422</v>
      </c>
      <c r="CJ9" s="159">
        <f t="shared" si="88"/>
        <v>36.466529980653767</v>
      </c>
      <c r="CK9" s="159">
        <f t="shared" si="89"/>
        <v>54.427656687542928</v>
      </c>
      <c r="CL9" s="172">
        <f t="shared" si="90"/>
        <v>24.311019987102508</v>
      </c>
      <c r="CM9" s="176">
        <f t="shared" si="91"/>
        <v>70.526099316170075</v>
      </c>
      <c r="CN9" s="174" t="str">
        <f t="shared" si="17"/>
        <v>拆分正确</v>
      </c>
      <c r="CO9" s="157" t="str">
        <f t="shared" si="18"/>
        <v>拆分正确</v>
      </c>
      <c r="CP9" s="157" t="str">
        <f t="shared" si="19"/>
        <v>拆分正确</v>
      </c>
      <c r="CQ9" s="157" t="str">
        <f t="shared" si="20"/>
        <v>拆分正确</v>
      </c>
      <c r="CR9" s="157" t="str">
        <f t="shared" si="21"/>
        <v>拆分正确</v>
      </c>
      <c r="CT9" s="158" t="str">
        <f t="shared" si="22"/>
        <v>1级强化5</v>
      </c>
      <c r="CU9" s="174">
        <f t="shared" si="23"/>
        <v>203.60479239198355</v>
      </c>
      <c r="CV9" s="157">
        <f t="shared" si="24"/>
        <v>455.8316247581721</v>
      </c>
      <c r="CW9" s="157">
        <f t="shared" si="25"/>
        <v>121.55509993551253</v>
      </c>
      <c r="CX9" s="157">
        <f t="shared" si="26"/>
        <v>272.13828343771462</v>
      </c>
      <c r="CY9" s="163">
        <f t="shared" si="27"/>
        <v>176.31524829042519</v>
      </c>
      <c r="CZ9" s="169">
        <f>CU9*CZ2</f>
        <v>25.450599048997944</v>
      </c>
      <c r="DA9" s="159">
        <f>CV9*DA2</f>
        <v>56.978953094771512</v>
      </c>
      <c r="DB9" s="159">
        <f>CW9*DB2</f>
        <v>15.194387491939066</v>
      </c>
      <c r="DC9" s="170">
        <f>CX9*DC2</f>
        <v>34.017285429714327</v>
      </c>
      <c r="DD9" s="169">
        <f>CU9*DD2</f>
        <v>25.450599048997944</v>
      </c>
      <c r="DE9" s="159">
        <f>CV9*DE2</f>
        <v>56.978953094771512</v>
      </c>
      <c r="DF9" s="159">
        <f>CW9*DF2</f>
        <v>15.194387491939066</v>
      </c>
      <c r="DG9" s="170">
        <f>CX9*DG2</f>
        <v>34.017285429714327</v>
      </c>
      <c r="DH9" s="169">
        <f>CU9*DH2</f>
        <v>25.450599048997944</v>
      </c>
      <c r="DI9" s="159">
        <f>CV9*DI2</f>
        <v>56.978953094771512</v>
      </c>
      <c r="DJ9" s="159">
        <f>CW9*DJ2</f>
        <v>15.194387491939066</v>
      </c>
      <c r="DK9" s="170">
        <f>CX9*DK2</f>
        <v>34.017285429714327</v>
      </c>
      <c r="DL9" s="169">
        <f>CU9*DL2</f>
        <v>25.450599048997944</v>
      </c>
      <c r="DM9" s="159">
        <f>CV9*DM2</f>
        <v>56.978953094771512</v>
      </c>
      <c r="DN9" s="159">
        <f>CW9*DN2</f>
        <v>15.194387491939066</v>
      </c>
      <c r="DO9" s="170">
        <f>CX9*DO2</f>
        <v>34.017285429714327</v>
      </c>
      <c r="DP9" s="169">
        <f>CU9*DP2</f>
        <v>25.450599048997944</v>
      </c>
      <c r="DQ9" s="159">
        <f>CV9*DQ2</f>
        <v>56.978953094771512</v>
      </c>
      <c r="DR9" s="159">
        <f>CW9*DR2</f>
        <v>15.194387491939066</v>
      </c>
      <c r="DS9" s="170">
        <f>CX9*DS2</f>
        <v>34.017285429714327</v>
      </c>
      <c r="DT9" s="169">
        <f>CU9*DT2</f>
        <v>25.450599048997944</v>
      </c>
      <c r="DU9" s="159">
        <f>CV9*DU2</f>
        <v>56.978953094771512</v>
      </c>
      <c r="DV9" s="159">
        <f>CW9*DV2</f>
        <v>15.194387491939066</v>
      </c>
      <c r="DW9" s="170">
        <f>CX9*DW2</f>
        <v>34.017285429714327</v>
      </c>
      <c r="DX9" s="169">
        <f>CU9*DX2</f>
        <v>25.450599048997944</v>
      </c>
      <c r="DY9" s="159">
        <f>CV9*DY2</f>
        <v>56.978953094771512</v>
      </c>
      <c r="DZ9" s="159">
        <f>CW9*DZ2</f>
        <v>15.194387491939066</v>
      </c>
      <c r="EA9" s="170">
        <f>CX9*EA2</f>
        <v>34.017285429714327</v>
      </c>
      <c r="EB9" s="169">
        <f>CU9*EB2</f>
        <v>25.450599048997944</v>
      </c>
      <c r="EC9" s="159">
        <f>CV9*EC2</f>
        <v>56.978953094771512</v>
      </c>
      <c r="ED9" s="159">
        <f>CW9*ED2</f>
        <v>15.194387491939066</v>
      </c>
      <c r="EE9" s="172">
        <f>CX9*EE2</f>
        <v>34.017285429714327</v>
      </c>
      <c r="EF9" s="176">
        <f>CY9*EF2</f>
        <v>176.31524829042519</v>
      </c>
      <c r="EG9" s="174" t="str">
        <f t="shared" si="28"/>
        <v>拆分正确</v>
      </c>
      <c r="EH9" s="157" t="str">
        <f t="shared" si="29"/>
        <v>拆分正确</v>
      </c>
      <c r="EI9" s="157" t="str">
        <f t="shared" si="30"/>
        <v>拆分正确</v>
      </c>
      <c r="EJ9" s="157" t="str">
        <f t="shared" si="31"/>
        <v>拆分正确</v>
      </c>
      <c r="EK9" s="157" t="str">
        <f t="shared" si="32"/>
        <v>拆分正确</v>
      </c>
      <c r="EL9" s="41"/>
      <c r="EM9" s="158" t="str">
        <f t="shared" si="33"/>
        <v>1级强化5</v>
      </c>
      <c r="EN9" s="174">
        <f t="shared" si="34"/>
        <v>303.88774983878142</v>
      </c>
      <c r="EO9" s="157">
        <f t="shared" si="35"/>
        <v>607.77549967756283</v>
      </c>
      <c r="EP9" s="157">
        <f t="shared" si="36"/>
        <v>121.55509993551253</v>
      </c>
      <c r="EQ9" s="157">
        <f t="shared" si="37"/>
        <v>272.13828343771462</v>
      </c>
      <c r="ER9" s="163">
        <f t="shared" si="38"/>
        <v>70.526099316170075</v>
      </c>
      <c r="ES9" s="169">
        <f>EN9*ES2</f>
        <v>37.985968729847677</v>
      </c>
      <c r="ET9" s="159">
        <f>EO9*ET2</f>
        <v>75.971937459695354</v>
      </c>
      <c r="EU9" s="159">
        <f>EP9*EU2</f>
        <v>15.194387491939066</v>
      </c>
      <c r="EV9" s="170">
        <f>EQ9*EV2</f>
        <v>34.017285429714327</v>
      </c>
      <c r="EW9" s="169">
        <f>EN9*EW2</f>
        <v>37.985968729847677</v>
      </c>
      <c r="EX9" s="159">
        <f>EO9*EX2</f>
        <v>75.971937459695354</v>
      </c>
      <c r="EY9" s="159">
        <f>EP9*EY2</f>
        <v>15.194387491939066</v>
      </c>
      <c r="EZ9" s="170">
        <f>EQ9*EZ2</f>
        <v>34.017285429714327</v>
      </c>
      <c r="FA9" s="169">
        <f>EN9*FA2</f>
        <v>37.985968729847677</v>
      </c>
      <c r="FB9" s="159">
        <f>EO9*FB2</f>
        <v>75.971937459695354</v>
      </c>
      <c r="FC9" s="159">
        <f>EP9*FC2</f>
        <v>15.194387491939066</v>
      </c>
      <c r="FD9" s="170">
        <f>EQ9*FD2</f>
        <v>34.017285429714327</v>
      </c>
      <c r="FE9" s="169">
        <f>EN9*FE2</f>
        <v>37.985968729847677</v>
      </c>
      <c r="FF9" s="159">
        <f>EO9*FF2</f>
        <v>75.971937459695354</v>
      </c>
      <c r="FG9" s="159">
        <f>EP9*FG2</f>
        <v>15.194387491939066</v>
      </c>
      <c r="FH9" s="170">
        <f>EQ9*FH2</f>
        <v>34.017285429714327</v>
      </c>
      <c r="FI9" s="169">
        <f>EN9*FI2</f>
        <v>37.985968729847677</v>
      </c>
      <c r="FJ9" s="159">
        <f>EO9*FJ2</f>
        <v>75.971937459695354</v>
      </c>
      <c r="FK9" s="159">
        <f>EP9*FK2</f>
        <v>15.194387491939066</v>
      </c>
      <c r="FL9" s="170">
        <f>EQ9*FL2</f>
        <v>34.017285429714327</v>
      </c>
      <c r="FM9" s="169">
        <f>EN9*FM2</f>
        <v>37.985968729847677</v>
      </c>
      <c r="FN9" s="159">
        <f>EO9*FN2</f>
        <v>75.971937459695354</v>
      </c>
      <c r="FO9" s="159">
        <f>EP9*FO2</f>
        <v>15.194387491939066</v>
      </c>
      <c r="FP9" s="170">
        <f>EQ9*FP2</f>
        <v>34.017285429714327</v>
      </c>
      <c r="FQ9" s="169">
        <f>EN9*FQ2</f>
        <v>37.985968729847677</v>
      </c>
      <c r="FR9" s="159">
        <f>EO9*FR2</f>
        <v>75.971937459695354</v>
      </c>
      <c r="FS9" s="159">
        <f>EP9*FS2</f>
        <v>15.194387491939066</v>
      </c>
      <c r="FT9" s="170">
        <f>EQ9*FT2</f>
        <v>34.017285429714327</v>
      </c>
      <c r="FU9" s="169">
        <f>EN9*FU2</f>
        <v>37.985968729847677</v>
      </c>
      <c r="FV9" s="159">
        <f>EO9*FV2</f>
        <v>75.971937459695354</v>
      </c>
      <c r="FW9" s="159">
        <f>EP9*FW2</f>
        <v>15.194387491939066</v>
      </c>
      <c r="FX9" s="172">
        <f>EQ9*FX2</f>
        <v>34.017285429714327</v>
      </c>
      <c r="FY9" s="176">
        <f>ER9*FY2</f>
        <v>70.526099316170075</v>
      </c>
      <c r="FZ9" s="174" t="str">
        <f t="shared" si="39"/>
        <v>拆分正确</v>
      </c>
      <c r="GA9" s="157" t="str">
        <f t="shared" si="40"/>
        <v>拆分正确</v>
      </c>
      <c r="GB9" s="157" t="str">
        <f t="shared" si="41"/>
        <v>拆分正确</v>
      </c>
      <c r="GC9" s="157" t="str">
        <f t="shared" si="42"/>
        <v>拆分正确</v>
      </c>
      <c r="GD9" s="157" t="str">
        <f t="shared" si="43"/>
        <v>拆分正确</v>
      </c>
      <c r="GE9" s="41"/>
      <c r="GF9" s="158" t="str">
        <f t="shared" si="44"/>
        <v>1级强化5</v>
      </c>
      <c r="GG9" s="174">
        <f t="shared" si="45"/>
        <v>273.49897485490328</v>
      </c>
      <c r="GH9" s="157">
        <f t="shared" si="46"/>
        <v>303.88774983878142</v>
      </c>
      <c r="GI9" s="157">
        <f t="shared" si="47"/>
        <v>182.33264990326879</v>
      </c>
      <c r="GJ9" s="157">
        <f t="shared" si="48"/>
        <v>227.91581237908596</v>
      </c>
      <c r="GK9" s="163">
        <f t="shared" si="49"/>
        <v>105.78914897425511</v>
      </c>
      <c r="GL9" s="169">
        <f>GG9*GL2</f>
        <v>34.18737185686291</v>
      </c>
      <c r="GM9" s="159">
        <f>GH9*GM2</f>
        <v>37.985968729847677</v>
      </c>
      <c r="GN9" s="159">
        <f>GI9*GN2</f>
        <v>22.791581237908598</v>
      </c>
      <c r="GO9" s="170">
        <f>GJ9*GO2</f>
        <v>28.489476547385745</v>
      </c>
      <c r="GP9" s="169">
        <f>GG9*GP2</f>
        <v>34.18737185686291</v>
      </c>
      <c r="GQ9" s="159">
        <f>GH9*GQ2</f>
        <v>37.985968729847677</v>
      </c>
      <c r="GR9" s="159">
        <f>GI9*GR2</f>
        <v>22.791581237908598</v>
      </c>
      <c r="GS9" s="170">
        <f>GJ9*GS2</f>
        <v>28.489476547385745</v>
      </c>
      <c r="GT9" s="169">
        <f>GG9*GT2</f>
        <v>34.18737185686291</v>
      </c>
      <c r="GU9" s="159">
        <f>GH9*GU2</f>
        <v>37.985968729847677</v>
      </c>
      <c r="GV9" s="159">
        <f>GI9*GV2</f>
        <v>22.791581237908598</v>
      </c>
      <c r="GW9" s="170">
        <f>GJ9*GW2</f>
        <v>28.489476547385745</v>
      </c>
      <c r="GX9" s="169">
        <f>GG9*GX2</f>
        <v>34.18737185686291</v>
      </c>
      <c r="GY9" s="159">
        <f>GH9*GY2</f>
        <v>37.985968729847677</v>
      </c>
      <c r="GZ9" s="159">
        <f>GI9*GZ2</f>
        <v>22.791581237908598</v>
      </c>
      <c r="HA9" s="170">
        <f>GJ9*HA2</f>
        <v>28.489476547385745</v>
      </c>
      <c r="HB9" s="169">
        <f>GG9*HB2</f>
        <v>34.18737185686291</v>
      </c>
      <c r="HC9" s="159">
        <f>GH9*HC2</f>
        <v>37.985968729847677</v>
      </c>
      <c r="HD9" s="159">
        <f>GI9*HD2</f>
        <v>22.791581237908598</v>
      </c>
      <c r="HE9" s="170">
        <f>GJ9*HE2</f>
        <v>28.489476547385745</v>
      </c>
      <c r="HF9" s="169">
        <f>GG9*HF2</f>
        <v>34.18737185686291</v>
      </c>
      <c r="HG9" s="159">
        <f>GH9*HG2</f>
        <v>37.985968729847677</v>
      </c>
      <c r="HH9" s="159">
        <f>GI9*HH2</f>
        <v>22.791581237908598</v>
      </c>
      <c r="HI9" s="170">
        <f>GJ9*HI2</f>
        <v>28.489476547385745</v>
      </c>
      <c r="HJ9" s="169">
        <f>GG9*HJ2</f>
        <v>34.18737185686291</v>
      </c>
      <c r="HK9" s="159">
        <f>GH9*HK2</f>
        <v>37.985968729847677</v>
      </c>
      <c r="HL9" s="159">
        <f>GI9*HL2</f>
        <v>22.791581237908598</v>
      </c>
      <c r="HM9" s="170">
        <f>GJ9*HM2</f>
        <v>28.489476547385745</v>
      </c>
      <c r="HN9" s="169">
        <f>GG9*HN2</f>
        <v>34.18737185686291</v>
      </c>
      <c r="HO9" s="159">
        <f>GH9*HO2</f>
        <v>37.985968729847677</v>
      </c>
      <c r="HP9" s="159">
        <f>GI9*HP2</f>
        <v>22.791581237908598</v>
      </c>
      <c r="HQ9" s="172">
        <f>GJ9*HQ2</f>
        <v>28.489476547385745</v>
      </c>
      <c r="HR9" s="176">
        <f>GK9*HR2</f>
        <v>105.78914897425511</v>
      </c>
      <c r="HS9" s="174" t="str">
        <f t="shared" si="50"/>
        <v>拆分正确</v>
      </c>
      <c r="HT9" s="157" t="str">
        <f t="shared" si="51"/>
        <v>拆分正确</v>
      </c>
      <c r="HU9" s="157" t="str">
        <f t="shared" si="52"/>
        <v>拆分正确</v>
      </c>
      <c r="HV9" s="157" t="str">
        <f t="shared" si="53"/>
        <v>拆分正确</v>
      </c>
      <c r="HW9" s="157" t="str">
        <f t="shared" si="54"/>
        <v>拆分正确</v>
      </c>
    </row>
    <row r="10" spans="1:276" ht="14.1" customHeight="1">
      <c r="A10" s="157" t="s">
        <v>26</v>
      </c>
      <c r="B10" s="158">
        <f>职业设计!F74</f>
        <v>1.5469149497615966</v>
      </c>
      <c r="C10" s="158">
        <f>职业设计!F90</f>
        <v>1.5469149497615966</v>
      </c>
      <c r="D10" s="180">
        <f>职业设计!G106</f>
        <v>1.5469149497615968</v>
      </c>
      <c r="E10" s="174">
        <f>B10*E4</f>
        <v>325.39845025726333</v>
      </c>
      <c r="F10" s="157">
        <f>E10*职业设计!D$13/职业设计!B$13</f>
        <v>325.39845025726333</v>
      </c>
      <c r="G10" s="157">
        <f>G4*C10</f>
        <v>195.2390701543579</v>
      </c>
      <c r="H10" s="157">
        <f t="shared" si="5"/>
        <v>195.2390701543579</v>
      </c>
      <c r="I10" s="163">
        <f>I4*D10</f>
        <v>125.86381776575143</v>
      </c>
      <c r="J10" s="169">
        <f>E10*J2</f>
        <v>40.674806282157917</v>
      </c>
      <c r="K10" s="159">
        <f>F10*K2</f>
        <v>40.674806282157917</v>
      </c>
      <c r="L10" s="159">
        <f>G10*L2</f>
        <v>24.404883769294738</v>
      </c>
      <c r="M10" s="170">
        <f>H10*M2</f>
        <v>24.404883769294738</v>
      </c>
      <c r="N10" s="169">
        <f>E10*N2</f>
        <v>40.674806282157917</v>
      </c>
      <c r="O10" s="159">
        <f>F10*O2</f>
        <v>40.674806282157917</v>
      </c>
      <c r="P10" s="159">
        <f>G10*P2</f>
        <v>24.404883769294738</v>
      </c>
      <c r="Q10" s="170">
        <f>H10*Q2</f>
        <v>24.404883769294738</v>
      </c>
      <c r="R10" s="169">
        <f>E10*R2</f>
        <v>40.674806282157917</v>
      </c>
      <c r="S10" s="159">
        <f>F10*S2</f>
        <v>40.674806282157917</v>
      </c>
      <c r="T10" s="159">
        <f>G10*T2</f>
        <v>24.404883769294738</v>
      </c>
      <c r="U10" s="170">
        <f>H10*U2</f>
        <v>24.404883769294738</v>
      </c>
      <c r="V10" s="169">
        <f>E10*V2</f>
        <v>40.674806282157917</v>
      </c>
      <c r="W10" s="159">
        <f>F10*W2</f>
        <v>40.674806282157917</v>
      </c>
      <c r="X10" s="159">
        <f>G10*X2</f>
        <v>24.404883769294738</v>
      </c>
      <c r="Y10" s="170">
        <f>H10*Y2</f>
        <v>24.404883769294738</v>
      </c>
      <c r="Z10" s="169">
        <f>E10*Z2</f>
        <v>40.674806282157917</v>
      </c>
      <c r="AA10" s="159">
        <f>F10*AA2</f>
        <v>40.674806282157917</v>
      </c>
      <c r="AB10" s="159">
        <f>G10*AB2</f>
        <v>24.404883769294738</v>
      </c>
      <c r="AC10" s="170">
        <f>H10*AC2</f>
        <v>24.404883769294738</v>
      </c>
      <c r="AD10" s="169">
        <f>E10*AD2</f>
        <v>40.674806282157917</v>
      </c>
      <c r="AE10" s="159">
        <f>F10*AE2</f>
        <v>40.674806282157917</v>
      </c>
      <c r="AF10" s="159">
        <f>G10*AF2</f>
        <v>24.404883769294738</v>
      </c>
      <c r="AG10" s="170">
        <f>H10*AG2</f>
        <v>24.404883769294738</v>
      </c>
      <c r="AH10" s="169">
        <f>E10*AH2</f>
        <v>40.674806282157917</v>
      </c>
      <c r="AI10" s="159">
        <f>F10*AI2</f>
        <v>40.674806282157917</v>
      </c>
      <c r="AJ10" s="159">
        <f>G10*AJ2</f>
        <v>24.404883769294738</v>
      </c>
      <c r="AK10" s="170">
        <f>H10*AK2</f>
        <v>24.404883769294738</v>
      </c>
      <c r="AL10" s="169">
        <f>E10*AL2</f>
        <v>40.674806282157917</v>
      </c>
      <c r="AM10" s="159">
        <f>F10*AM2</f>
        <v>40.674806282157917</v>
      </c>
      <c r="AN10" s="159">
        <f>G10*AN2</f>
        <v>24.404883769294738</v>
      </c>
      <c r="AO10" s="172">
        <f>H10*AO2</f>
        <v>24.404883769294738</v>
      </c>
      <c r="AP10" s="176">
        <f>I10*AP2</f>
        <v>125.86381776575143</v>
      </c>
      <c r="AQ10" s="174" t="str">
        <f t="shared" si="6"/>
        <v>拆分正确</v>
      </c>
      <c r="AR10" s="157" t="str">
        <f t="shared" si="7"/>
        <v>拆分正确</v>
      </c>
      <c r="AS10" s="157" t="str">
        <f t="shared" si="8"/>
        <v>拆分正确</v>
      </c>
      <c r="AT10" s="157" t="str">
        <f t="shared" si="9"/>
        <v>拆分正确</v>
      </c>
      <c r="AU10" s="157" t="str">
        <f t="shared" si="10"/>
        <v>拆分正确</v>
      </c>
      <c r="AW10" s="158" t="str">
        <f t="shared" si="11"/>
        <v>1级强化6</v>
      </c>
      <c r="AX10" s="174">
        <f t="shared" si="12"/>
        <v>488.097675385895</v>
      </c>
      <c r="AY10" s="157">
        <f t="shared" si="13"/>
        <v>195.23907015435799</v>
      </c>
      <c r="AZ10" s="157">
        <f t="shared" si="14"/>
        <v>291.40159724531031</v>
      </c>
      <c r="BA10" s="157">
        <f t="shared" si="15"/>
        <v>130.15938010290526</v>
      </c>
      <c r="BB10" s="163">
        <f t="shared" si="16"/>
        <v>75.518290659450855</v>
      </c>
      <c r="BC10" s="169">
        <f t="shared" si="55"/>
        <v>48.809767538589504</v>
      </c>
      <c r="BD10" s="159">
        <f t="shared" si="56"/>
        <v>19.5239070154358</v>
      </c>
      <c r="BE10" s="159">
        <f t="shared" si="57"/>
        <v>29.140159724531031</v>
      </c>
      <c r="BF10" s="170">
        <f t="shared" si="58"/>
        <v>13.015938010290526</v>
      </c>
      <c r="BG10" s="169">
        <f t="shared" si="59"/>
        <v>48.809767538589504</v>
      </c>
      <c r="BH10" s="159">
        <f t="shared" si="60"/>
        <v>19.5239070154358</v>
      </c>
      <c r="BI10" s="159">
        <f t="shared" si="61"/>
        <v>29.140159724531031</v>
      </c>
      <c r="BJ10" s="170">
        <f t="shared" si="62"/>
        <v>13.015938010290526</v>
      </c>
      <c r="BK10" s="169">
        <f t="shared" si="63"/>
        <v>48.809767538589504</v>
      </c>
      <c r="BL10" s="159">
        <f t="shared" si="64"/>
        <v>19.5239070154358</v>
      </c>
      <c r="BM10" s="159">
        <f t="shared" si="65"/>
        <v>29.140159724531031</v>
      </c>
      <c r="BN10" s="170">
        <f t="shared" si="66"/>
        <v>13.015938010290526</v>
      </c>
      <c r="BO10" s="169">
        <f t="shared" si="67"/>
        <v>48.809767538589504</v>
      </c>
      <c r="BP10" s="159">
        <f t="shared" si="68"/>
        <v>19.5239070154358</v>
      </c>
      <c r="BQ10" s="159">
        <f t="shared" si="69"/>
        <v>29.140159724531031</v>
      </c>
      <c r="BR10" s="170">
        <f t="shared" si="70"/>
        <v>13.015938010290526</v>
      </c>
      <c r="BS10" s="169">
        <f t="shared" si="71"/>
        <v>48.809767538589504</v>
      </c>
      <c r="BT10" s="159">
        <f t="shared" si="72"/>
        <v>19.5239070154358</v>
      </c>
      <c r="BU10" s="159">
        <f t="shared" si="73"/>
        <v>29.140159724531031</v>
      </c>
      <c r="BV10" s="170">
        <f t="shared" si="74"/>
        <v>13.015938010290526</v>
      </c>
      <c r="BW10" s="169">
        <f t="shared" si="75"/>
        <v>48.809767538589504</v>
      </c>
      <c r="BX10" s="159">
        <f t="shared" si="76"/>
        <v>19.5239070154358</v>
      </c>
      <c r="BY10" s="159">
        <f t="shared" si="77"/>
        <v>29.140159724531031</v>
      </c>
      <c r="BZ10" s="170">
        <f t="shared" si="78"/>
        <v>13.015938010290526</v>
      </c>
      <c r="CA10" s="169">
        <f t="shared" si="79"/>
        <v>48.809767538589504</v>
      </c>
      <c r="CB10" s="159">
        <f t="shared" si="80"/>
        <v>19.5239070154358</v>
      </c>
      <c r="CC10" s="159">
        <f t="shared" si="81"/>
        <v>29.140159724531031</v>
      </c>
      <c r="CD10" s="170">
        <f t="shared" si="82"/>
        <v>13.015938010290526</v>
      </c>
      <c r="CE10" s="169">
        <f t="shared" si="83"/>
        <v>48.809767538589504</v>
      </c>
      <c r="CF10" s="159">
        <f t="shared" si="84"/>
        <v>19.5239070154358</v>
      </c>
      <c r="CG10" s="159">
        <f t="shared" si="85"/>
        <v>29.140159724531031</v>
      </c>
      <c r="CH10" s="172">
        <f t="shared" si="86"/>
        <v>13.015938010290526</v>
      </c>
      <c r="CI10" s="169">
        <f t="shared" si="87"/>
        <v>97.619535077179009</v>
      </c>
      <c r="CJ10" s="159">
        <f t="shared" si="88"/>
        <v>39.047814030871599</v>
      </c>
      <c r="CK10" s="159">
        <f t="shared" si="89"/>
        <v>58.280319449062063</v>
      </c>
      <c r="CL10" s="172">
        <f t="shared" si="90"/>
        <v>26.031876020581052</v>
      </c>
      <c r="CM10" s="176">
        <f t="shared" si="91"/>
        <v>75.518290659450855</v>
      </c>
      <c r="CN10" s="174" t="str">
        <f t="shared" si="17"/>
        <v>拆分正确</v>
      </c>
      <c r="CO10" s="157" t="str">
        <f t="shared" si="18"/>
        <v>拆分正确</v>
      </c>
      <c r="CP10" s="157" t="str">
        <f t="shared" si="19"/>
        <v>拆分正确</v>
      </c>
      <c r="CQ10" s="157" t="str">
        <f t="shared" si="20"/>
        <v>拆分正确</v>
      </c>
      <c r="CR10" s="157" t="str">
        <f t="shared" si="21"/>
        <v>拆分正确</v>
      </c>
      <c r="CT10" s="158" t="str">
        <f t="shared" si="22"/>
        <v>1级强化6</v>
      </c>
      <c r="CU10" s="174">
        <f t="shared" si="23"/>
        <v>218.01696167236645</v>
      </c>
      <c r="CV10" s="157">
        <f t="shared" si="24"/>
        <v>488.097675385895</v>
      </c>
      <c r="CW10" s="157">
        <f t="shared" si="25"/>
        <v>130.15938010290526</v>
      </c>
      <c r="CX10" s="157">
        <f t="shared" si="26"/>
        <v>291.40159724531031</v>
      </c>
      <c r="CY10" s="163">
        <f t="shared" si="27"/>
        <v>188.79572664862715</v>
      </c>
      <c r="CZ10" s="169">
        <f>CU10*CZ2</f>
        <v>27.252120209045806</v>
      </c>
      <c r="DA10" s="159">
        <f>CV10*DA2</f>
        <v>61.012209423236875</v>
      </c>
      <c r="DB10" s="159">
        <f>CW10*DB2</f>
        <v>16.269922512863157</v>
      </c>
      <c r="DC10" s="170">
        <f>CX10*DC2</f>
        <v>36.425199655663789</v>
      </c>
      <c r="DD10" s="169">
        <f>CU10*DD2</f>
        <v>27.252120209045806</v>
      </c>
      <c r="DE10" s="159">
        <f>CV10*DE2</f>
        <v>61.012209423236875</v>
      </c>
      <c r="DF10" s="159">
        <f>CW10*DF2</f>
        <v>16.269922512863157</v>
      </c>
      <c r="DG10" s="170">
        <f>CX10*DG2</f>
        <v>36.425199655663789</v>
      </c>
      <c r="DH10" s="169">
        <f>CU10*DH2</f>
        <v>27.252120209045806</v>
      </c>
      <c r="DI10" s="159">
        <f>CV10*DI2</f>
        <v>61.012209423236875</v>
      </c>
      <c r="DJ10" s="159">
        <f>CW10*DJ2</f>
        <v>16.269922512863157</v>
      </c>
      <c r="DK10" s="170">
        <f>CX10*DK2</f>
        <v>36.425199655663789</v>
      </c>
      <c r="DL10" s="169">
        <f>CU10*DL2</f>
        <v>27.252120209045806</v>
      </c>
      <c r="DM10" s="159">
        <f>CV10*DM2</f>
        <v>61.012209423236875</v>
      </c>
      <c r="DN10" s="159">
        <f>CW10*DN2</f>
        <v>16.269922512863157</v>
      </c>
      <c r="DO10" s="170">
        <f>CX10*DO2</f>
        <v>36.425199655663789</v>
      </c>
      <c r="DP10" s="169">
        <f>CU10*DP2</f>
        <v>27.252120209045806</v>
      </c>
      <c r="DQ10" s="159">
        <f>CV10*DQ2</f>
        <v>61.012209423236875</v>
      </c>
      <c r="DR10" s="159">
        <f>CW10*DR2</f>
        <v>16.269922512863157</v>
      </c>
      <c r="DS10" s="170">
        <f>CX10*DS2</f>
        <v>36.425199655663789</v>
      </c>
      <c r="DT10" s="169">
        <f>CU10*DT2</f>
        <v>27.252120209045806</v>
      </c>
      <c r="DU10" s="159">
        <f>CV10*DU2</f>
        <v>61.012209423236875</v>
      </c>
      <c r="DV10" s="159">
        <f>CW10*DV2</f>
        <v>16.269922512863157</v>
      </c>
      <c r="DW10" s="170">
        <f>CX10*DW2</f>
        <v>36.425199655663789</v>
      </c>
      <c r="DX10" s="169">
        <f>CU10*DX2</f>
        <v>27.252120209045806</v>
      </c>
      <c r="DY10" s="159">
        <f>CV10*DY2</f>
        <v>61.012209423236875</v>
      </c>
      <c r="DZ10" s="159">
        <f>CW10*DZ2</f>
        <v>16.269922512863157</v>
      </c>
      <c r="EA10" s="170">
        <f>CX10*EA2</f>
        <v>36.425199655663789</v>
      </c>
      <c r="EB10" s="169">
        <f>CU10*EB2</f>
        <v>27.252120209045806</v>
      </c>
      <c r="EC10" s="159">
        <f>CV10*EC2</f>
        <v>61.012209423236875</v>
      </c>
      <c r="ED10" s="159">
        <f>CW10*ED2</f>
        <v>16.269922512863157</v>
      </c>
      <c r="EE10" s="172">
        <f>CX10*EE2</f>
        <v>36.425199655663789</v>
      </c>
      <c r="EF10" s="176">
        <f>CY10*EF2</f>
        <v>188.79572664862715</v>
      </c>
      <c r="EG10" s="174" t="str">
        <f t="shared" si="28"/>
        <v>拆分正确</v>
      </c>
      <c r="EH10" s="157" t="str">
        <f t="shared" si="29"/>
        <v>拆分正确</v>
      </c>
      <c r="EI10" s="157" t="str">
        <f t="shared" si="30"/>
        <v>拆分正确</v>
      </c>
      <c r="EJ10" s="157" t="str">
        <f t="shared" si="31"/>
        <v>拆分正确</v>
      </c>
      <c r="EK10" s="157" t="str">
        <f t="shared" si="32"/>
        <v>拆分正确</v>
      </c>
      <c r="EL10" s="41"/>
      <c r="EM10" s="158" t="str">
        <f t="shared" si="33"/>
        <v>1级强化6</v>
      </c>
      <c r="EN10" s="174">
        <f t="shared" si="34"/>
        <v>325.39845025726333</v>
      </c>
      <c r="EO10" s="157">
        <f t="shared" si="35"/>
        <v>650.79690051452667</v>
      </c>
      <c r="EP10" s="157">
        <f t="shared" si="36"/>
        <v>130.15938010290526</v>
      </c>
      <c r="EQ10" s="157">
        <f t="shared" si="37"/>
        <v>291.40159724531031</v>
      </c>
      <c r="ER10" s="163">
        <f t="shared" si="38"/>
        <v>75.518290659450855</v>
      </c>
      <c r="ES10" s="169">
        <f>EN10*ES2</f>
        <v>40.674806282157917</v>
      </c>
      <c r="ET10" s="159">
        <f>EO10*ET2</f>
        <v>81.349612564315834</v>
      </c>
      <c r="EU10" s="159">
        <f>EP10*EU2</f>
        <v>16.269922512863157</v>
      </c>
      <c r="EV10" s="170">
        <f>EQ10*EV2</f>
        <v>36.425199655663789</v>
      </c>
      <c r="EW10" s="169">
        <f>EN10*EW2</f>
        <v>40.674806282157917</v>
      </c>
      <c r="EX10" s="159">
        <f>EO10*EX2</f>
        <v>81.349612564315834</v>
      </c>
      <c r="EY10" s="159">
        <f>EP10*EY2</f>
        <v>16.269922512863157</v>
      </c>
      <c r="EZ10" s="170">
        <f>EQ10*EZ2</f>
        <v>36.425199655663789</v>
      </c>
      <c r="FA10" s="169">
        <f>EN10*FA2</f>
        <v>40.674806282157917</v>
      </c>
      <c r="FB10" s="159">
        <f>EO10*FB2</f>
        <v>81.349612564315834</v>
      </c>
      <c r="FC10" s="159">
        <f>EP10*FC2</f>
        <v>16.269922512863157</v>
      </c>
      <c r="FD10" s="170">
        <f>EQ10*FD2</f>
        <v>36.425199655663789</v>
      </c>
      <c r="FE10" s="169">
        <f>EN10*FE2</f>
        <v>40.674806282157917</v>
      </c>
      <c r="FF10" s="159">
        <f>EO10*FF2</f>
        <v>81.349612564315834</v>
      </c>
      <c r="FG10" s="159">
        <f>EP10*FG2</f>
        <v>16.269922512863157</v>
      </c>
      <c r="FH10" s="170">
        <f>EQ10*FH2</f>
        <v>36.425199655663789</v>
      </c>
      <c r="FI10" s="169">
        <f>EN10*FI2</f>
        <v>40.674806282157917</v>
      </c>
      <c r="FJ10" s="159">
        <f>EO10*FJ2</f>
        <v>81.349612564315834</v>
      </c>
      <c r="FK10" s="159">
        <f>EP10*FK2</f>
        <v>16.269922512863157</v>
      </c>
      <c r="FL10" s="170">
        <f>EQ10*FL2</f>
        <v>36.425199655663789</v>
      </c>
      <c r="FM10" s="169">
        <f>EN10*FM2</f>
        <v>40.674806282157917</v>
      </c>
      <c r="FN10" s="159">
        <f>EO10*FN2</f>
        <v>81.349612564315834</v>
      </c>
      <c r="FO10" s="159">
        <f>EP10*FO2</f>
        <v>16.269922512863157</v>
      </c>
      <c r="FP10" s="170">
        <f>EQ10*FP2</f>
        <v>36.425199655663789</v>
      </c>
      <c r="FQ10" s="169">
        <f>EN10*FQ2</f>
        <v>40.674806282157917</v>
      </c>
      <c r="FR10" s="159">
        <f>EO10*FR2</f>
        <v>81.349612564315834</v>
      </c>
      <c r="FS10" s="159">
        <f>EP10*FS2</f>
        <v>16.269922512863157</v>
      </c>
      <c r="FT10" s="170">
        <f>EQ10*FT2</f>
        <v>36.425199655663789</v>
      </c>
      <c r="FU10" s="169">
        <f>EN10*FU2</f>
        <v>40.674806282157917</v>
      </c>
      <c r="FV10" s="159">
        <f>EO10*FV2</f>
        <v>81.349612564315834</v>
      </c>
      <c r="FW10" s="159">
        <f>EP10*FW2</f>
        <v>16.269922512863157</v>
      </c>
      <c r="FX10" s="172">
        <f>EQ10*FX2</f>
        <v>36.425199655663789</v>
      </c>
      <c r="FY10" s="176">
        <f>ER10*FY2</f>
        <v>75.518290659450855</v>
      </c>
      <c r="FZ10" s="174" t="str">
        <f t="shared" si="39"/>
        <v>拆分正确</v>
      </c>
      <c r="GA10" s="157" t="str">
        <f t="shared" si="40"/>
        <v>拆分正确</v>
      </c>
      <c r="GB10" s="157" t="str">
        <f t="shared" si="41"/>
        <v>拆分正确</v>
      </c>
      <c r="GC10" s="157" t="str">
        <f t="shared" si="42"/>
        <v>拆分正确</v>
      </c>
      <c r="GD10" s="157" t="str">
        <f t="shared" si="43"/>
        <v>拆分正确</v>
      </c>
      <c r="GE10" s="41"/>
      <c r="GF10" s="158" t="str">
        <f t="shared" si="44"/>
        <v>1级强化6</v>
      </c>
      <c r="GG10" s="174">
        <f t="shared" si="45"/>
        <v>292.85860523153701</v>
      </c>
      <c r="GH10" s="157">
        <f t="shared" si="46"/>
        <v>325.39845025726333</v>
      </c>
      <c r="GI10" s="157">
        <f t="shared" si="47"/>
        <v>195.2390701543579</v>
      </c>
      <c r="GJ10" s="157">
        <f t="shared" si="48"/>
        <v>244.04883769294736</v>
      </c>
      <c r="GK10" s="163">
        <f t="shared" si="49"/>
        <v>113.2774359891763</v>
      </c>
      <c r="GL10" s="169">
        <f>GG10*GL2</f>
        <v>36.607325653942127</v>
      </c>
      <c r="GM10" s="159">
        <f>GH10*GM2</f>
        <v>40.674806282157917</v>
      </c>
      <c r="GN10" s="159">
        <f>GI10*GN2</f>
        <v>24.404883769294738</v>
      </c>
      <c r="GO10" s="170">
        <f>GJ10*GO2</f>
        <v>30.50610471161842</v>
      </c>
      <c r="GP10" s="169">
        <f>GG10*GP2</f>
        <v>36.607325653942127</v>
      </c>
      <c r="GQ10" s="159">
        <f>GH10*GQ2</f>
        <v>40.674806282157917</v>
      </c>
      <c r="GR10" s="159">
        <f>GI10*GR2</f>
        <v>24.404883769294738</v>
      </c>
      <c r="GS10" s="170">
        <f>GJ10*GS2</f>
        <v>30.50610471161842</v>
      </c>
      <c r="GT10" s="169">
        <f>GG10*GT2</f>
        <v>36.607325653942127</v>
      </c>
      <c r="GU10" s="159">
        <f>GH10*GU2</f>
        <v>40.674806282157917</v>
      </c>
      <c r="GV10" s="159">
        <f>GI10*GV2</f>
        <v>24.404883769294738</v>
      </c>
      <c r="GW10" s="170">
        <f>GJ10*GW2</f>
        <v>30.50610471161842</v>
      </c>
      <c r="GX10" s="169">
        <f>GG10*GX2</f>
        <v>36.607325653942127</v>
      </c>
      <c r="GY10" s="159">
        <f>GH10*GY2</f>
        <v>40.674806282157917</v>
      </c>
      <c r="GZ10" s="159">
        <f>GI10*GZ2</f>
        <v>24.404883769294738</v>
      </c>
      <c r="HA10" s="170">
        <f>GJ10*HA2</f>
        <v>30.50610471161842</v>
      </c>
      <c r="HB10" s="169">
        <f>GG10*HB2</f>
        <v>36.607325653942127</v>
      </c>
      <c r="HC10" s="159">
        <f>GH10*HC2</f>
        <v>40.674806282157917</v>
      </c>
      <c r="HD10" s="159">
        <f>GI10*HD2</f>
        <v>24.404883769294738</v>
      </c>
      <c r="HE10" s="170">
        <f>GJ10*HE2</f>
        <v>30.50610471161842</v>
      </c>
      <c r="HF10" s="169">
        <f>GG10*HF2</f>
        <v>36.607325653942127</v>
      </c>
      <c r="HG10" s="159">
        <f>GH10*HG2</f>
        <v>40.674806282157917</v>
      </c>
      <c r="HH10" s="159">
        <f>GI10*HH2</f>
        <v>24.404883769294738</v>
      </c>
      <c r="HI10" s="170">
        <f>GJ10*HI2</f>
        <v>30.50610471161842</v>
      </c>
      <c r="HJ10" s="169">
        <f>GG10*HJ2</f>
        <v>36.607325653942127</v>
      </c>
      <c r="HK10" s="159">
        <f>GH10*HK2</f>
        <v>40.674806282157917</v>
      </c>
      <c r="HL10" s="159">
        <f>GI10*HL2</f>
        <v>24.404883769294738</v>
      </c>
      <c r="HM10" s="170">
        <f>GJ10*HM2</f>
        <v>30.50610471161842</v>
      </c>
      <c r="HN10" s="169">
        <f>GG10*HN2</f>
        <v>36.607325653942127</v>
      </c>
      <c r="HO10" s="159">
        <f>GH10*HO2</f>
        <v>40.674806282157917</v>
      </c>
      <c r="HP10" s="159">
        <f>GI10*HP2</f>
        <v>24.404883769294738</v>
      </c>
      <c r="HQ10" s="172">
        <f>GJ10*HQ2</f>
        <v>30.50610471161842</v>
      </c>
      <c r="HR10" s="176">
        <f>GK10*HR2</f>
        <v>113.2774359891763</v>
      </c>
      <c r="HS10" s="174" t="str">
        <f t="shared" si="50"/>
        <v>拆分正确</v>
      </c>
      <c r="HT10" s="157" t="str">
        <f t="shared" si="51"/>
        <v>拆分正确</v>
      </c>
      <c r="HU10" s="157" t="str">
        <f t="shared" si="52"/>
        <v>拆分正确</v>
      </c>
      <c r="HV10" s="157" t="str">
        <f t="shared" si="53"/>
        <v>拆分正确</v>
      </c>
      <c r="HW10" s="157" t="str">
        <f t="shared" si="54"/>
        <v>拆分正确</v>
      </c>
    </row>
    <row r="11" spans="1:276" ht="14.1" customHeight="1">
      <c r="A11" s="157" t="s">
        <v>27</v>
      </c>
      <c r="B11" s="158">
        <f>职业设计!F75</f>
        <v>1.6541277501397231</v>
      </c>
      <c r="C11" s="158">
        <f>职业设计!F91</f>
        <v>1.6541277501397231</v>
      </c>
      <c r="D11" s="180">
        <f>职业设计!G107</f>
        <v>1.6541277501397231</v>
      </c>
      <c r="E11" s="174">
        <f>B11*E4</f>
        <v>347.95100177029917</v>
      </c>
      <c r="F11" s="157">
        <f>E11*职业设计!D$13/职业设计!B$13</f>
        <v>347.95100177029917</v>
      </c>
      <c r="G11" s="157">
        <f>G4*C11</f>
        <v>208.77060106217942</v>
      </c>
      <c r="H11" s="157">
        <f t="shared" si="5"/>
        <v>208.77060106217942</v>
      </c>
      <c r="I11" s="163">
        <f>I4*D11</f>
        <v>134.58712370511677</v>
      </c>
      <c r="J11" s="169">
        <f>E11*J2</f>
        <v>43.493875221287396</v>
      </c>
      <c r="K11" s="159">
        <f>F11*K2</f>
        <v>43.493875221287396</v>
      </c>
      <c r="L11" s="159">
        <f>G11*L2</f>
        <v>26.096325132772428</v>
      </c>
      <c r="M11" s="170">
        <f>H11*M2</f>
        <v>26.096325132772428</v>
      </c>
      <c r="N11" s="169">
        <f>E11*N2</f>
        <v>43.493875221287396</v>
      </c>
      <c r="O11" s="159">
        <f>F11*O2</f>
        <v>43.493875221287396</v>
      </c>
      <c r="P11" s="159">
        <f>G11*P2</f>
        <v>26.096325132772428</v>
      </c>
      <c r="Q11" s="170">
        <f>H11*Q2</f>
        <v>26.096325132772428</v>
      </c>
      <c r="R11" s="169">
        <f>E11*R2</f>
        <v>43.493875221287396</v>
      </c>
      <c r="S11" s="159">
        <f>F11*S2</f>
        <v>43.493875221287396</v>
      </c>
      <c r="T11" s="159">
        <f>G11*T2</f>
        <v>26.096325132772428</v>
      </c>
      <c r="U11" s="170">
        <f>H11*U2</f>
        <v>26.096325132772428</v>
      </c>
      <c r="V11" s="169">
        <f>E11*V2</f>
        <v>43.493875221287396</v>
      </c>
      <c r="W11" s="159">
        <f>F11*W2</f>
        <v>43.493875221287396</v>
      </c>
      <c r="X11" s="159">
        <f>G11*X2</f>
        <v>26.096325132772428</v>
      </c>
      <c r="Y11" s="170">
        <f>H11*Y2</f>
        <v>26.096325132772428</v>
      </c>
      <c r="Z11" s="169">
        <f>E11*Z2</f>
        <v>43.493875221287396</v>
      </c>
      <c r="AA11" s="159">
        <f>F11*AA2</f>
        <v>43.493875221287396</v>
      </c>
      <c r="AB11" s="159">
        <f>G11*AB2</f>
        <v>26.096325132772428</v>
      </c>
      <c r="AC11" s="170">
        <f>H11*AC2</f>
        <v>26.096325132772428</v>
      </c>
      <c r="AD11" s="169">
        <f>E11*AD2</f>
        <v>43.493875221287396</v>
      </c>
      <c r="AE11" s="159">
        <f>F11*AE2</f>
        <v>43.493875221287396</v>
      </c>
      <c r="AF11" s="159">
        <f>G11*AF2</f>
        <v>26.096325132772428</v>
      </c>
      <c r="AG11" s="170">
        <f>H11*AG2</f>
        <v>26.096325132772428</v>
      </c>
      <c r="AH11" s="169">
        <f>E11*AH2</f>
        <v>43.493875221287396</v>
      </c>
      <c r="AI11" s="159">
        <f>F11*AI2</f>
        <v>43.493875221287396</v>
      </c>
      <c r="AJ11" s="159">
        <f>G11*AJ2</f>
        <v>26.096325132772428</v>
      </c>
      <c r="AK11" s="170">
        <f>H11*AK2</f>
        <v>26.096325132772428</v>
      </c>
      <c r="AL11" s="169">
        <f>E11*AL2</f>
        <v>43.493875221287396</v>
      </c>
      <c r="AM11" s="159">
        <f>F11*AM2</f>
        <v>43.493875221287396</v>
      </c>
      <c r="AN11" s="159">
        <f>G11*AN2</f>
        <v>26.096325132772428</v>
      </c>
      <c r="AO11" s="172">
        <f>H11*AO2</f>
        <v>26.096325132772428</v>
      </c>
      <c r="AP11" s="176">
        <f>I11*AP2</f>
        <v>134.58712370511677</v>
      </c>
      <c r="AQ11" s="174" t="str">
        <f t="shared" si="6"/>
        <v>拆分正确</v>
      </c>
      <c r="AR11" s="157" t="str">
        <f t="shared" si="7"/>
        <v>拆分正确</v>
      </c>
      <c r="AS11" s="157" t="str">
        <f t="shared" si="8"/>
        <v>拆分正确</v>
      </c>
      <c r="AT11" s="157" t="str">
        <f t="shared" si="9"/>
        <v>拆分正确</v>
      </c>
      <c r="AU11" s="157" t="str">
        <f t="shared" si="10"/>
        <v>拆分正确</v>
      </c>
      <c r="AW11" s="158" t="str">
        <f t="shared" si="11"/>
        <v>1级强化7</v>
      </c>
      <c r="AX11" s="174">
        <f t="shared" si="12"/>
        <v>521.92650265544876</v>
      </c>
      <c r="AY11" s="157">
        <f t="shared" si="13"/>
        <v>208.77060106217951</v>
      </c>
      <c r="AZ11" s="157">
        <f t="shared" si="14"/>
        <v>311.59791203310363</v>
      </c>
      <c r="BA11" s="157">
        <f t="shared" si="15"/>
        <v>139.18040070811961</v>
      </c>
      <c r="BB11" s="163">
        <f t="shared" si="16"/>
        <v>80.75227422307006</v>
      </c>
      <c r="BC11" s="169">
        <f t="shared" si="55"/>
        <v>52.192650265544877</v>
      </c>
      <c r="BD11" s="159">
        <f t="shared" si="56"/>
        <v>20.877060106217954</v>
      </c>
      <c r="BE11" s="159">
        <f t="shared" si="57"/>
        <v>31.159791203310363</v>
      </c>
      <c r="BF11" s="170">
        <f t="shared" si="58"/>
        <v>13.918040070811962</v>
      </c>
      <c r="BG11" s="169">
        <f t="shared" si="59"/>
        <v>52.192650265544877</v>
      </c>
      <c r="BH11" s="159">
        <f t="shared" si="60"/>
        <v>20.877060106217954</v>
      </c>
      <c r="BI11" s="159">
        <f t="shared" si="61"/>
        <v>31.159791203310363</v>
      </c>
      <c r="BJ11" s="170">
        <f t="shared" si="62"/>
        <v>13.918040070811962</v>
      </c>
      <c r="BK11" s="169">
        <f t="shared" si="63"/>
        <v>52.192650265544877</v>
      </c>
      <c r="BL11" s="159">
        <f t="shared" si="64"/>
        <v>20.877060106217954</v>
      </c>
      <c r="BM11" s="159">
        <f t="shared" si="65"/>
        <v>31.159791203310363</v>
      </c>
      <c r="BN11" s="170">
        <f t="shared" si="66"/>
        <v>13.918040070811962</v>
      </c>
      <c r="BO11" s="169">
        <f t="shared" si="67"/>
        <v>52.192650265544877</v>
      </c>
      <c r="BP11" s="159">
        <f t="shared" si="68"/>
        <v>20.877060106217954</v>
      </c>
      <c r="BQ11" s="159">
        <f t="shared" si="69"/>
        <v>31.159791203310363</v>
      </c>
      <c r="BR11" s="170">
        <f t="shared" si="70"/>
        <v>13.918040070811962</v>
      </c>
      <c r="BS11" s="169">
        <f t="shared" si="71"/>
        <v>52.192650265544877</v>
      </c>
      <c r="BT11" s="159">
        <f t="shared" si="72"/>
        <v>20.877060106217954</v>
      </c>
      <c r="BU11" s="159">
        <f t="shared" si="73"/>
        <v>31.159791203310363</v>
      </c>
      <c r="BV11" s="170">
        <f t="shared" si="74"/>
        <v>13.918040070811962</v>
      </c>
      <c r="BW11" s="169">
        <f t="shared" si="75"/>
        <v>52.192650265544877</v>
      </c>
      <c r="BX11" s="159">
        <f t="shared" si="76"/>
        <v>20.877060106217954</v>
      </c>
      <c r="BY11" s="159">
        <f t="shared" si="77"/>
        <v>31.159791203310363</v>
      </c>
      <c r="BZ11" s="170">
        <f t="shared" si="78"/>
        <v>13.918040070811962</v>
      </c>
      <c r="CA11" s="169">
        <f t="shared" si="79"/>
        <v>52.192650265544877</v>
      </c>
      <c r="CB11" s="159">
        <f t="shared" si="80"/>
        <v>20.877060106217954</v>
      </c>
      <c r="CC11" s="159">
        <f t="shared" si="81"/>
        <v>31.159791203310363</v>
      </c>
      <c r="CD11" s="170">
        <f t="shared" si="82"/>
        <v>13.918040070811962</v>
      </c>
      <c r="CE11" s="169">
        <f t="shared" si="83"/>
        <v>52.192650265544877</v>
      </c>
      <c r="CF11" s="159">
        <f t="shared" si="84"/>
        <v>20.877060106217954</v>
      </c>
      <c r="CG11" s="159">
        <f t="shared" si="85"/>
        <v>31.159791203310363</v>
      </c>
      <c r="CH11" s="172">
        <f t="shared" si="86"/>
        <v>13.918040070811962</v>
      </c>
      <c r="CI11" s="169">
        <f t="shared" si="87"/>
        <v>104.38530053108975</v>
      </c>
      <c r="CJ11" s="159">
        <f t="shared" si="88"/>
        <v>41.754120212435907</v>
      </c>
      <c r="CK11" s="159">
        <f t="shared" si="89"/>
        <v>62.319582406620725</v>
      </c>
      <c r="CL11" s="172">
        <f t="shared" si="90"/>
        <v>27.836080141623924</v>
      </c>
      <c r="CM11" s="176">
        <f t="shared" si="91"/>
        <v>80.75227422307006</v>
      </c>
      <c r="CN11" s="174" t="str">
        <f t="shared" si="17"/>
        <v>拆分正确</v>
      </c>
      <c r="CO11" s="157" t="str">
        <f t="shared" si="18"/>
        <v>拆分正确</v>
      </c>
      <c r="CP11" s="157" t="str">
        <f t="shared" si="19"/>
        <v>拆分正确</v>
      </c>
      <c r="CQ11" s="157" t="str">
        <f t="shared" si="20"/>
        <v>拆分正确</v>
      </c>
      <c r="CR11" s="157" t="str">
        <f t="shared" si="21"/>
        <v>拆分正确</v>
      </c>
      <c r="CT11" s="158" t="str">
        <f t="shared" si="22"/>
        <v>1级强化7</v>
      </c>
      <c r="CU11" s="174">
        <f t="shared" si="23"/>
        <v>233.12717118610047</v>
      </c>
      <c r="CV11" s="157">
        <f t="shared" si="24"/>
        <v>521.92650265544876</v>
      </c>
      <c r="CW11" s="157">
        <f t="shared" si="25"/>
        <v>139.18040070811961</v>
      </c>
      <c r="CX11" s="157">
        <f t="shared" si="26"/>
        <v>311.59791203310363</v>
      </c>
      <c r="CY11" s="163">
        <f t="shared" si="27"/>
        <v>201.88068555767515</v>
      </c>
      <c r="CZ11" s="169">
        <f>CU11*CZ2</f>
        <v>29.140896398262559</v>
      </c>
      <c r="DA11" s="159">
        <f>CV11*DA2</f>
        <v>65.240812831931095</v>
      </c>
      <c r="DB11" s="159">
        <f>CW11*DB2</f>
        <v>17.397550088514951</v>
      </c>
      <c r="DC11" s="170">
        <f>CX11*DC2</f>
        <v>38.949739004137953</v>
      </c>
      <c r="DD11" s="169">
        <f>CU11*DD2</f>
        <v>29.140896398262559</v>
      </c>
      <c r="DE11" s="159">
        <f>CV11*DE2</f>
        <v>65.240812831931095</v>
      </c>
      <c r="DF11" s="159">
        <f>CW11*DF2</f>
        <v>17.397550088514951</v>
      </c>
      <c r="DG11" s="170">
        <f>CX11*DG2</f>
        <v>38.949739004137953</v>
      </c>
      <c r="DH11" s="169">
        <f>CU11*DH2</f>
        <v>29.140896398262559</v>
      </c>
      <c r="DI11" s="159">
        <f>CV11*DI2</f>
        <v>65.240812831931095</v>
      </c>
      <c r="DJ11" s="159">
        <f>CW11*DJ2</f>
        <v>17.397550088514951</v>
      </c>
      <c r="DK11" s="170">
        <f>CX11*DK2</f>
        <v>38.949739004137953</v>
      </c>
      <c r="DL11" s="169">
        <f>CU11*DL2</f>
        <v>29.140896398262559</v>
      </c>
      <c r="DM11" s="159">
        <f>CV11*DM2</f>
        <v>65.240812831931095</v>
      </c>
      <c r="DN11" s="159">
        <f>CW11*DN2</f>
        <v>17.397550088514951</v>
      </c>
      <c r="DO11" s="170">
        <f>CX11*DO2</f>
        <v>38.949739004137953</v>
      </c>
      <c r="DP11" s="169">
        <f>CU11*DP2</f>
        <v>29.140896398262559</v>
      </c>
      <c r="DQ11" s="159">
        <f>CV11*DQ2</f>
        <v>65.240812831931095</v>
      </c>
      <c r="DR11" s="159">
        <f>CW11*DR2</f>
        <v>17.397550088514951</v>
      </c>
      <c r="DS11" s="170">
        <f>CX11*DS2</f>
        <v>38.949739004137953</v>
      </c>
      <c r="DT11" s="169">
        <f>CU11*DT2</f>
        <v>29.140896398262559</v>
      </c>
      <c r="DU11" s="159">
        <f>CV11*DU2</f>
        <v>65.240812831931095</v>
      </c>
      <c r="DV11" s="159">
        <f>CW11*DV2</f>
        <v>17.397550088514951</v>
      </c>
      <c r="DW11" s="170">
        <f>CX11*DW2</f>
        <v>38.949739004137953</v>
      </c>
      <c r="DX11" s="169">
        <f>CU11*DX2</f>
        <v>29.140896398262559</v>
      </c>
      <c r="DY11" s="159">
        <f>CV11*DY2</f>
        <v>65.240812831931095</v>
      </c>
      <c r="DZ11" s="159">
        <f>CW11*DZ2</f>
        <v>17.397550088514951</v>
      </c>
      <c r="EA11" s="170">
        <f>CX11*EA2</f>
        <v>38.949739004137953</v>
      </c>
      <c r="EB11" s="169">
        <f>CU11*EB2</f>
        <v>29.140896398262559</v>
      </c>
      <c r="EC11" s="159">
        <f>CV11*EC2</f>
        <v>65.240812831931095</v>
      </c>
      <c r="ED11" s="159">
        <f>CW11*ED2</f>
        <v>17.397550088514951</v>
      </c>
      <c r="EE11" s="172">
        <f>CX11*EE2</f>
        <v>38.949739004137953</v>
      </c>
      <c r="EF11" s="176">
        <f>CY11*EF2</f>
        <v>201.88068555767515</v>
      </c>
      <c r="EG11" s="174" t="str">
        <f t="shared" si="28"/>
        <v>拆分正确</v>
      </c>
      <c r="EH11" s="157" t="str">
        <f t="shared" si="29"/>
        <v>拆分正确</v>
      </c>
      <c r="EI11" s="157" t="str">
        <f t="shared" si="30"/>
        <v>拆分正确</v>
      </c>
      <c r="EJ11" s="157" t="str">
        <f t="shared" si="31"/>
        <v>拆分正确</v>
      </c>
      <c r="EK11" s="157" t="str">
        <f t="shared" si="32"/>
        <v>拆分正确</v>
      </c>
      <c r="EL11" s="41"/>
      <c r="EM11" s="158" t="str">
        <f t="shared" si="33"/>
        <v>1级强化7</v>
      </c>
      <c r="EN11" s="174">
        <f t="shared" si="34"/>
        <v>347.95100177029917</v>
      </c>
      <c r="EO11" s="157">
        <f t="shared" si="35"/>
        <v>695.90200354059834</v>
      </c>
      <c r="EP11" s="157">
        <f t="shared" si="36"/>
        <v>139.18040070811961</v>
      </c>
      <c r="EQ11" s="157">
        <f t="shared" si="37"/>
        <v>311.59791203310363</v>
      </c>
      <c r="ER11" s="163">
        <f t="shared" si="38"/>
        <v>80.75227422307006</v>
      </c>
      <c r="ES11" s="169">
        <f>EN11*ES2</f>
        <v>43.493875221287396</v>
      </c>
      <c r="ET11" s="159">
        <f>EO11*ET2</f>
        <v>86.987750442574793</v>
      </c>
      <c r="EU11" s="159">
        <f>EP11*EU2</f>
        <v>17.397550088514951</v>
      </c>
      <c r="EV11" s="170">
        <f>EQ11*EV2</f>
        <v>38.949739004137953</v>
      </c>
      <c r="EW11" s="169">
        <f>EN11*EW2</f>
        <v>43.493875221287396</v>
      </c>
      <c r="EX11" s="159">
        <f>EO11*EX2</f>
        <v>86.987750442574793</v>
      </c>
      <c r="EY11" s="159">
        <f>EP11*EY2</f>
        <v>17.397550088514951</v>
      </c>
      <c r="EZ11" s="170">
        <f>EQ11*EZ2</f>
        <v>38.949739004137953</v>
      </c>
      <c r="FA11" s="169">
        <f>EN11*FA2</f>
        <v>43.493875221287396</v>
      </c>
      <c r="FB11" s="159">
        <f>EO11*FB2</f>
        <v>86.987750442574793</v>
      </c>
      <c r="FC11" s="159">
        <f>EP11*FC2</f>
        <v>17.397550088514951</v>
      </c>
      <c r="FD11" s="170">
        <f>EQ11*FD2</f>
        <v>38.949739004137953</v>
      </c>
      <c r="FE11" s="169">
        <f>EN11*FE2</f>
        <v>43.493875221287396</v>
      </c>
      <c r="FF11" s="159">
        <f>EO11*FF2</f>
        <v>86.987750442574793</v>
      </c>
      <c r="FG11" s="159">
        <f>EP11*FG2</f>
        <v>17.397550088514951</v>
      </c>
      <c r="FH11" s="170">
        <f>EQ11*FH2</f>
        <v>38.949739004137953</v>
      </c>
      <c r="FI11" s="169">
        <f>EN11*FI2</f>
        <v>43.493875221287396</v>
      </c>
      <c r="FJ11" s="159">
        <f>EO11*FJ2</f>
        <v>86.987750442574793</v>
      </c>
      <c r="FK11" s="159">
        <f>EP11*FK2</f>
        <v>17.397550088514951</v>
      </c>
      <c r="FL11" s="170">
        <f>EQ11*FL2</f>
        <v>38.949739004137953</v>
      </c>
      <c r="FM11" s="169">
        <f>EN11*FM2</f>
        <v>43.493875221287396</v>
      </c>
      <c r="FN11" s="159">
        <f>EO11*FN2</f>
        <v>86.987750442574793</v>
      </c>
      <c r="FO11" s="159">
        <f>EP11*FO2</f>
        <v>17.397550088514951</v>
      </c>
      <c r="FP11" s="170">
        <f>EQ11*FP2</f>
        <v>38.949739004137953</v>
      </c>
      <c r="FQ11" s="169">
        <f>EN11*FQ2</f>
        <v>43.493875221287396</v>
      </c>
      <c r="FR11" s="159">
        <f>EO11*FR2</f>
        <v>86.987750442574793</v>
      </c>
      <c r="FS11" s="159">
        <f>EP11*FS2</f>
        <v>17.397550088514951</v>
      </c>
      <c r="FT11" s="170">
        <f>EQ11*FT2</f>
        <v>38.949739004137953</v>
      </c>
      <c r="FU11" s="169">
        <f>EN11*FU2</f>
        <v>43.493875221287396</v>
      </c>
      <c r="FV11" s="159">
        <f>EO11*FV2</f>
        <v>86.987750442574793</v>
      </c>
      <c r="FW11" s="159">
        <f>EP11*FW2</f>
        <v>17.397550088514951</v>
      </c>
      <c r="FX11" s="172">
        <f>EQ11*FX2</f>
        <v>38.949739004137953</v>
      </c>
      <c r="FY11" s="176">
        <f>ER11*FY2</f>
        <v>80.75227422307006</v>
      </c>
      <c r="FZ11" s="174" t="str">
        <f t="shared" si="39"/>
        <v>拆分正确</v>
      </c>
      <c r="GA11" s="157" t="str">
        <f t="shared" si="40"/>
        <v>拆分正确</v>
      </c>
      <c r="GB11" s="157" t="str">
        <f t="shared" si="41"/>
        <v>拆分正确</v>
      </c>
      <c r="GC11" s="157" t="str">
        <f t="shared" si="42"/>
        <v>拆分正确</v>
      </c>
      <c r="GD11" s="157" t="str">
        <f t="shared" si="43"/>
        <v>拆分正确</v>
      </c>
      <c r="GE11" s="41"/>
      <c r="GF11" s="158" t="str">
        <f t="shared" si="44"/>
        <v>1级强化7</v>
      </c>
      <c r="GG11" s="174">
        <f t="shared" si="45"/>
        <v>313.15590159326928</v>
      </c>
      <c r="GH11" s="157">
        <f t="shared" si="46"/>
        <v>347.95100177029917</v>
      </c>
      <c r="GI11" s="157">
        <f t="shared" si="47"/>
        <v>208.77060106217942</v>
      </c>
      <c r="GJ11" s="157">
        <f t="shared" si="48"/>
        <v>260.96325132772427</v>
      </c>
      <c r="GK11" s="163">
        <f t="shared" si="49"/>
        <v>121.12841133460509</v>
      </c>
      <c r="GL11" s="169">
        <f>GG11*GL2</f>
        <v>39.14448769915866</v>
      </c>
      <c r="GM11" s="159">
        <f>GH11*GM2</f>
        <v>43.493875221287396</v>
      </c>
      <c r="GN11" s="159">
        <f>GI11*GN2</f>
        <v>26.096325132772428</v>
      </c>
      <c r="GO11" s="170">
        <f>GJ11*GO2</f>
        <v>32.620406415965533</v>
      </c>
      <c r="GP11" s="169">
        <f>GG11*GP2</f>
        <v>39.14448769915866</v>
      </c>
      <c r="GQ11" s="159">
        <f>GH11*GQ2</f>
        <v>43.493875221287396</v>
      </c>
      <c r="GR11" s="159">
        <f>GI11*GR2</f>
        <v>26.096325132772428</v>
      </c>
      <c r="GS11" s="170">
        <f>GJ11*GS2</f>
        <v>32.620406415965533</v>
      </c>
      <c r="GT11" s="169">
        <f>GG11*GT2</f>
        <v>39.14448769915866</v>
      </c>
      <c r="GU11" s="159">
        <f>GH11*GU2</f>
        <v>43.493875221287396</v>
      </c>
      <c r="GV11" s="159">
        <f>GI11*GV2</f>
        <v>26.096325132772428</v>
      </c>
      <c r="GW11" s="170">
        <f>GJ11*GW2</f>
        <v>32.620406415965533</v>
      </c>
      <c r="GX11" s="169">
        <f>GG11*GX2</f>
        <v>39.14448769915866</v>
      </c>
      <c r="GY11" s="159">
        <f>GH11*GY2</f>
        <v>43.493875221287396</v>
      </c>
      <c r="GZ11" s="159">
        <f>GI11*GZ2</f>
        <v>26.096325132772428</v>
      </c>
      <c r="HA11" s="170">
        <f>GJ11*HA2</f>
        <v>32.620406415965533</v>
      </c>
      <c r="HB11" s="169">
        <f>GG11*HB2</f>
        <v>39.14448769915866</v>
      </c>
      <c r="HC11" s="159">
        <f>GH11*HC2</f>
        <v>43.493875221287396</v>
      </c>
      <c r="HD11" s="159">
        <f>GI11*HD2</f>
        <v>26.096325132772428</v>
      </c>
      <c r="HE11" s="170">
        <f>GJ11*HE2</f>
        <v>32.620406415965533</v>
      </c>
      <c r="HF11" s="169">
        <f>GG11*HF2</f>
        <v>39.14448769915866</v>
      </c>
      <c r="HG11" s="159">
        <f>GH11*HG2</f>
        <v>43.493875221287396</v>
      </c>
      <c r="HH11" s="159">
        <f>GI11*HH2</f>
        <v>26.096325132772428</v>
      </c>
      <c r="HI11" s="170">
        <f>GJ11*HI2</f>
        <v>32.620406415965533</v>
      </c>
      <c r="HJ11" s="169">
        <f>GG11*HJ2</f>
        <v>39.14448769915866</v>
      </c>
      <c r="HK11" s="159">
        <f>GH11*HK2</f>
        <v>43.493875221287396</v>
      </c>
      <c r="HL11" s="159">
        <f>GI11*HL2</f>
        <v>26.096325132772428</v>
      </c>
      <c r="HM11" s="170">
        <f>GJ11*HM2</f>
        <v>32.620406415965533</v>
      </c>
      <c r="HN11" s="169">
        <f>GG11*HN2</f>
        <v>39.14448769915866</v>
      </c>
      <c r="HO11" s="159">
        <f>GH11*HO2</f>
        <v>43.493875221287396</v>
      </c>
      <c r="HP11" s="159">
        <f>GI11*HP2</f>
        <v>26.096325132772428</v>
      </c>
      <c r="HQ11" s="172">
        <f>GJ11*HQ2</f>
        <v>32.620406415965533</v>
      </c>
      <c r="HR11" s="176">
        <f>GK11*HR2</f>
        <v>121.12841133460509</v>
      </c>
      <c r="HS11" s="174" t="str">
        <f t="shared" si="50"/>
        <v>拆分正确</v>
      </c>
      <c r="HT11" s="157" t="str">
        <f t="shared" si="51"/>
        <v>拆分正确</v>
      </c>
      <c r="HU11" s="157" t="str">
        <f t="shared" si="52"/>
        <v>拆分正确</v>
      </c>
      <c r="HV11" s="157" t="str">
        <f t="shared" si="53"/>
        <v>拆分正确</v>
      </c>
      <c r="HW11" s="157" t="str">
        <f t="shared" si="54"/>
        <v>拆分正确</v>
      </c>
    </row>
    <row r="12" spans="1:276" ht="14.1" customHeight="1">
      <c r="A12" s="157" t="s">
        <v>28</v>
      </c>
      <c r="B12" s="158">
        <f>职业设计!F76</f>
        <v>2.0391809660656524</v>
      </c>
      <c r="C12" s="158">
        <f>职业设计!F92</f>
        <v>2.0391809660656524</v>
      </c>
      <c r="D12" s="180">
        <f>职业设计!G108</f>
        <v>2.0391809660656524</v>
      </c>
      <c r="E12" s="174">
        <f>B12*E4</f>
        <v>428.94816308688144</v>
      </c>
      <c r="F12" s="157">
        <f>E12*职业设计!D$13/职业设计!B$13</f>
        <v>428.94816308688144</v>
      </c>
      <c r="G12" s="157">
        <f>G4*C12</f>
        <v>257.36889785212873</v>
      </c>
      <c r="H12" s="157">
        <f t="shared" si="5"/>
        <v>257.36889785212873</v>
      </c>
      <c r="I12" s="163">
        <f>I4*D12</f>
        <v>165.91675033189853</v>
      </c>
      <c r="J12" s="169">
        <f>E12*J2</f>
        <v>53.61852038586018</v>
      </c>
      <c r="K12" s="159">
        <f>F12*K2</f>
        <v>53.61852038586018</v>
      </c>
      <c r="L12" s="159">
        <f>G12*L2</f>
        <v>32.171112231516091</v>
      </c>
      <c r="M12" s="170">
        <f>H12*M2</f>
        <v>32.171112231516091</v>
      </c>
      <c r="N12" s="169">
        <f>E12*N2</f>
        <v>53.61852038586018</v>
      </c>
      <c r="O12" s="159">
        <f>F12*O2</f>
        <v>53.61852038586018</v>
      </c>
      <c r="P12" s="159">
        <f>G12*P2</f>
        <v>32.171112231516091</v>
      </c>
      <c r="Q12" s="170">
        <f>H12*Q2</f>
        <v>32.171112231516091</v>
      </c>
      <c r="R12" s="169">
        <f>E12*R2</f>
        <v>53.61852038586018</v>
      </c>
      <c r="S12" s="159">
        <f>F12*S2</f>
        <v>53.61852038586018</v>
      </c>
      <c r="T12" s="159">
        <f>G12*T2</f>
        <v>32.171112231516091</v>
      </c>
      <c r="U12" s="170">
        <f>H12*U2</f>
        <v>32.171112231516091</v>
      </c>
      <c r="V12" s="169">
        <f>E12*V2</f>
        <v>53.61852038586018</v>
      </c>
      <c r="W12" s="159">
        <f>F12*W2</f>
        <v>53.61852038586018</v>
      </c>
      <c r="X12" s="159">
        <f>G12*X2</f>
        <v>32.171112231516091</v>
      </c>
      <c r="Y12" s="170">
        <f>H12*Y2</f>
        <v>32.171112231516091</v>
      </c>
      <c r="Z12" s="169">
        <f>E12*Z2</f>
        <v>53.61852038586018</v>
      </c>
      <c r="AA12" s="159">
        <f>F12*AA2</f>
        <v>53.61852038586018</v>
      </c>
      <c r="AB12" s="159">
        <f>G12*AB2</f>
        <v>32.171112231516091</v>
      </c>
      <c r="AC12" s="170">
        <f>H12*AC2</f>
        <v>32.171112231516091</v>
      </c>
      <c r="AD12" s="169">
        <f>E12*AD2</f>
        <v>53.61852038586018</v>
      </c>
      <c r="AE12" s="159">
        <f>F12*AE2</f>
        <v>53.61852038586018</v>
      </c>
      <c r="AF12" s="159">
        <f>G12*AF2</f>
        <v>32.171112231516091</v>
      </c>
      <c r="AG12" s="170">
        <f>H12*AG2</f>
        <v>32.171112231516091</v>
      </c>
      <c r="AH12" s="169">
        <f>E12*AH2</f>
        <v>53.61852038586018</v>
      </c>
      <c r="AI12" s="159">
        <f>F12*AI2</f>
        <v>53.61852038586018</v>
      </c>
      <c r="AJ12" s="159">
        <f>G12*AJ2</f>
        <v>32.171112231516091</v>
      </c>
      <c r="AK12" s="170">
        <f>H12*AK2</f>
        <v>32.171112231516091</v>
      </c>
      <c r="AL12" s="169">
        <f>E12*AL2</f>
        <v>53.61852038586018</v>
      </c>
      <c r="AM12" s="159">
        <f>F12*AM2</f>
        <v>53.61852038586018</v>
      </c>
      <c r="AN12" s="159">
        <f>G12*AN2</f>
        <v>32.171112231516091</v>
      </c>
      <c r="AO12" s="172">
        <f>H12*AO2</f>
        <v>32.171112231516091</v>
      </c>
      <c r="AP12" s="176">
        <f>I12*AP2</f>
        <v>165.91675033189853</v>
      </c>
      <c r="AQ12" s="174" t="str">
        <f t="shared" si="6"/>
        <v>拆分正确</v>
      </c>
      <c r="AR12" s="157" t="str">
        <f t="shared" si="7"/>
        <v>拆分正确</v>
      </c>
      <c r="AS12" s="157" t="str">
        <f t="shared" si="8"/>
        <v>拆分正确</v>
      </c>
      <c r="AT12" s="157" t="str">
        <f t="shared" si="9"/>
        <v>拆分正确</v>
      </c>
      <c r="AU12" s="157" t="str">
        <f t="shared" si="10"/>
        <v>拆分正确</v>
      </c>
      <c r="AW12" s="158" t="str">
        <f t="shared" si="11"/>
        <v>1级强化8</v>
      </c>
      <c r="AX12" s="174">
        <f t="shared" si="12"/>
        <v>643.42224463032221</v>
      </c>
      <c r="AY12" s="157">
        <f t="shared" si="13"/>
        <v>257.36889785212884</v>
      </c>
      <c r="AZ12" s="157">
        <f t="shared" si="14"/>
        <v>384.13268336138611</v>
      </c>
      <c r="BA12" s="157">
        <f t="shared" si="15"/>
        <v>171.57926523475248</v>
      </c>
      <c r="BB12" s="163">
        <f t="shared" si="16"/>
        <v>99.550050199139108</v>
      </c>
      <c r="BC12" s="169">
        <f t="shared" si="55"/>
        <v>64.342224463032224</v>
      </c>
      <c r="BD12" s="159">
        <f t="shared" si="56"/>
        <v>25.736889785212885</v>
      </c>
      <c r="BE12" s="159">
        <f t="shared" si="57"/>
        <v>38.413268336138614</v>
      </c>
      <c r="BF12" s="170">
        <f t="shared" si="58"/>
        <v>17.15792652347525</v>
      </c>
      <c r="BG12" s="169">
        <f t="shared" si="59"/>
        <v>64.342224463032224</v>
      </c>
      <c r="BH12" s="159">
        <f t="shared" si="60"/>
        <v>25.736889785212885</v>
      </c>
      <c r="BI12" s="159">
        <f t="shared" si="61"/>
        <v>38.413268336138614</v>
      </c>
      <c r="BJ12" s="170">
        <f t="shared" si="62"/>
        <v>17.15792652347525</v>
      </c>
      <c r="BK12" s="169">
        <f t="shared" si="63"/>
        <v>64.342224463032224</v>
      </c>
      <c r="BL12" s="159">
        <f t="shared" si="64"/>
        <v>25.736889785212885</v>
      </c>
      <c r="BM12" s="159">
        <f t="shared" si="65"/>
        <v>38.413268336138614</v>
      </c>
      <c r="BN12" s="170">
        <f t="shared" si="66"/>
        <v>17.15792652347525</v>
      </c>
      <c r="BO12" s="169">
        <f t="shared" si="67"/>
        <v>64.342224463032224</v>
      </c>
      <c r="BP12" s="159">
        <f t="shared" si="68"/>
        <v>25.736889785212885</v>
      </c>
      <c r="BQ12" s="159">
        <f t="shared" si="69"/>
        <v>38.413268336138614</v>
      </c>
      <c r="BR12" s="170">
        <f t="shared" si="70"/>
        <v>17.15792652347525</v>
      </c>
      <c r="BS12" s="169">
        <f t="shared" si="71"/>
        <v>64.342224463032224</v>
      </c>
      <c r="BT12" s="159">
        <f t="shared" si="72"/>
        <v>25.736889785212885</v>
      </c>
      <c r="BU12" s="159">
        <f t="shared" si="73"/>
        <v>38.413268336138614</v>
      </c>
      <c r="BV12" s="170">
        <f t="shared" si="74"/>
        <v>17.15792652347525</v>
      </c>
      <c r="BW12" s="169">
        <f t="shared" si="75"/>
        <v>64.342224463032224</v>
      </c>
      <c r="BX12" s="159">
        <f t="shared" si="76"/>
        <v>25.736889785212885</v>
      </c>
      <c r="BY12" s="159">
        <f t="shared" si="77"/>
        <v>38.413268336138614</v>
      </c>
      <c r="BZ12" s="170">
        <f t="shared" si="78"/>
        <v>17.15792652347525</v>
      </c>
      <c r="CA12" s="169">
        <f t="shared" si="79"/>
        <v>64.342224463032224</v>
      </c>
      <c r="CB12" s="159">
        <f t="shared" si="80"/>
        <v>25.736889785212885</v>
      </c>
      <c r="CC12" s="159">
        <f t="shared" si="81"/>
        <v>38.413268336138614</v>
      </c>
      <c r="CD12" s="170">
        <f t="shared" si="82"/>
        <v>17.15792652347525</v>
      </c>
      <c r="CE12" s="169">
        <f t="shared" si="83"/>
        <v>64.342224463032224</v>
      </c>
      <c r="CF12" s="159">
        <f t="shared" si="84"/>
        <v>25.736889785212885</v>
      </c>
      <c r="CG12" s="159">
        <f t="shared" si="85"/>
        <v>38.413268336138614</v>
      </c>
      <c r="CH12" s="172">
        <f t="shared" si="86"/>
        <v>17.15792652347525</v>
      </c>
      <c r="CI12" s="169">
        <f t="shared" si="87"/>
        <v>128.68444892606445</v>
      </c>
      <c r="CJ12" s="159">
        <f t="shared" si="88"/>
        <v>51.473779570425769</v>
      </c>
      <c r="CK12" s="159">
        <f t="shared" si="89"/>
        <v>76.826536672277228</v>
      </c>
      <c r="CL12" s="172">
        <f t="shared" si="90"/>
        <v>34.315853046950501</v>
      </c>
      <c r="CM12" s="176">
        <f t="shared" si="91"/>
        <v>99.550050199139108</v>
      </c>
      <c r="CN12" s="174" t="str">
        <f t="shared" si="17"/>
        <v>拆分正确</v>
      </c>
      <c r="CO12" s="157" t="str">
        <f t="shared" si="18"/>
        <v>拆分正确</v>
      </c>
      <c r="CP12" s="157" t="str">
        <f t="shared" si="19"/>
        <v>拆分正确</v>
      </c>
      <c r="CQ12" s="157" t="str">
        <f t="shared" si="20"/>
        <v>拆分正确</v>
      </c>
      <c r="CR12" s="157" t="str">
        <f t="shared" si="21"/>
        <v>拆分正确</v>
      </c>
      <c r="CT12" s="158" t="str">
        <f t="shared" si="22"/>
        <v>1级强化8</v>
      </c>
      <c r="CU12" s="174">
        <f t="shared" si="23"/>
        <v>287.3952692682106</v>
      </c>
      <c r="CV12" s="157">
        <f t="shared" si="24"/>
        <v>643.42224463032221</v>
      </c>
      <c r="CW12" s="157">
        <f t="shared" si="25"/>
        <v>171.57926523475248</v>
      </c>
      <c r="CX12" s="157">
        <f t="shared" si="26"/>
        <v>384.13268336138611</v>
      </c>
      <c r="CY12" s="163">
        <f t="shared" si="27"/>
        <v>248.87512549784779</v>
      </c>
      <c r="CZ12" s="169">
        <f>CU12*CZ2</f>
        <v>35.924408658526325</v>
      </c>
      <c r="DA12" s="159">
        <f>CV12*DA2</f>
        <v>80.427780578790276</v>
      </c>
      <c r="DB12" s="159">
        <f>CW12*DB2</f>
        <v>21.44740815434406</v>
      </c>
      <c r="DC12" s="170">
        <f>CX12*DC2</f>
        <v>48.016585420173264</v>
      </c>
      <c r="DD12" s="169">
        <f>CU12*DD2</f>
        <v>35.924408658526325</v>
      </c>
      <c r="DE12" s="159">
        <f>CV12*DE2</f>
        <v>80.427780578790276</v>
      </c>
      <c r="DF12" s="159">
        <f>CW12*DF2</f>
        <v>21.44740815434406</v>
      </c>
      <c r="DG12" s="170">
        <f>CX12*DG2</f>
        <v>48.016585420173264</v>
      </c>
      <c r="DH12" s="169">
        <f>CU12*DH2</f>
        <v>35.924408658526325</v>
      </c>
      <c r="DI12" s="159">
        <f>CV12*DI2</f>
        <v>80.427780578790276</v>
      </c>
      <c r="DJ12" s="159">
        <f>CW12*DJ2</f>
        <v>21.44740815434406</v>
      </c>
      <c r="DK12" s="170">
        <f>CX12*DK2</f>
        <v>48.016585420173264</v>
      </c>
      <c r="DL12" s="169">
        <f>CU12*DL2</f>
        <v>35.924408658526325</v>
      </c>
      <c r="DM12" s="159">
        <f>CV12*DM2</f>
        <v>80.427780578790276</v>
      </c>
      <c r="DN12" s="159">
        <f>CW12*DN2</f>
        <v>21.44740815434406</v>
      </c>
      <c r="DO12" s="170">
        <f>CX12*DO2</f>
        <v>48.016585420173264</v>
      </c>
      <c r="DP12" s="169">
        <f>CU12*DP2</f>
        <v>35.924408658526325</v>
      </c>
      <c r="DQ12" s="159">
        <f>CV12*DQ2</f>
        <v>80.427780578790276</v>
      </c>
      <c r="DR12" s="159">
        <f>CW12*DR2</f>
        <v>21.44740815434406</v>
      </c>
      <c r="DS12" s="170">
        <f>CX12*DS2</f>
        <v>48.016585420173264</v>
      </c>
      <c r="DT12" s="169">
        <f>CU12*DT2</f>
        <v>35.924408658526325</v>
      </c>
      <c r="DU12" s="159">
        <f>CV12*DU2</f>
        <v>80.427780578790276</v>
      </c>
      <c r="DV12" s="159">
        <f>CW12*DV2</f>
        <v>21.44740815434406</v>
      </c>
      <c r="DW12" s="170">
        <f>CX12*DW2</f>
        <v>48.016585420173264</v>
      </c>
      <c r="DX12" s="169">
        <f>CU12*DX2</f>
        <v>35.924408658526325</v>
      </c>
      <c r="DY12" s="159">
        <f>CV12*DY2</f>
        <v>80.427780578790276</v>
      </c>
      <c r="DZ12" s="159">
        <f>CW12*DZ2</f>
        <v>21.44740815434406</v>
      </c>
      <c r="EA12" s="170">
        <f>CX12*EA2</f>
        <v>48.016585420173264</v>
      </c>
      <c r="EB12" s="169">
        <f>CU12*EB2</f>
        <v>35.924408658526325</v>
      </c>
      <c r="EC12" s="159">
        <f>CV12*EC2</f>
        <v>80.427780578790276</v>
      </c>
      <c r="ED12" s="159">
        <f>CW12*ED2</f>
        <v>21.44740815434406</v>
      </c>
      <c r="EE12" s="172">
        <f>CX12*EE2</f>
        <v>48.016585420173264</v>
      </c>
      <c r="EF12" s="176">
        <f>CY12*EF2</f>
        <v>248.87512549784779</v>
      </c>
      <c r="EG12" s="174" t="str">
        <f t="shared" si="28"/>
        <v>拆分正确</v>
      </c>
      <c r="EH12" s="157" t="str">
        <f t="shared" si="29"/>
        <v>拆分正确</v>
      </c>
      <c r="EI12" s="157" t="str">
        <f t="shared" si="30"/>
        <v>拆分正确</v>
      </c>
      <c r="EJ12" s="157" t="str">
        <f t="shared" si="31"/>
        <v>拆分正确</v>
      </c>
      <c r="EK12" s="157" t="str">
        <f t="shared" si="32"/>
        <v>拆分正确</v>
      </c>
      <c r="EL12" s="41"/>
      <c r="EM12" s="158" t="str">
        <f t="shared" si="33"/>
        <v>1级强化8</v>
      </c>
      <c r="EN12" s="174">
        <f t="shared" si="34"/>
        <v>428.94816308688144</v>
      </c>
      <c r="EO12" s="157">
        <f t="shared" si="35"/>
        <v>857.89632617376287</v>
      </c>
      <c r="EP12" s="157">
        <f t="shared" si="36"/>
        <v>171.57926523475248</v>
      </c>
      <c r="EQ12" s="157">
        <f t="shared" si="37"/>
        <v>384.13268336138611</v>
      </c>
      <c r="ER12" s="163">
        <f t="shared" si="38"/>
        <v>99.550050199139108</v>
      </c>
      <c r="ES12" s="169">
        <f>EN12*ES2</f>
        <v>53.61852038586018</v>
      </c>
      <c r="ET12" s="159">
        <f>EO12*ET2</f>
        <v>107.23704077172036</v>
      </c>
      <c r="EU12" s="159">
        <f>EP12*EU2</f>
        <v>21.44740815434406</v>
      </c>
      <c r="EV12" s="170">
        <f>EQ12*EV2</f>
        <v>48.016585420173264</v>
      </c>
      <c r="EW12" s="169">
        <f>EN12*EW2</f>
        <v>53.61852038586018</v>
      </c>
      <c r="EX12" s="159">
        <f>EO12*EX2</f>
        <v>107.23704077172036</v>
      </c>
      <c r="EY12" s="159">
        <f>EP12*EY2</f>
        <v>21.44740815434406</v>
      </c>
      <c r="EZ12" s="170">
        <f>EQ12*EZ2</f>
        <v>48.016585420173264</v>
      </c>
      <c r="FA12" s="169">
        <f>EN12*FA2</f>
        <v>53.61852038586018</v>
      </c>
      <c r="FB12" s="159">
        <f>EO12*FB2</f>
        <v>107.23704077172036</v>
      </c>
      <c r="FC12" s="159">
        <f>EP12*FC2</f>
        <v>21.44740815434406</v>
      </c>
      <c r="FD12" s="170">
        <f>EQ12*FD2</f>
        <v>48.016585420173264</v>
      </c>
      <c r="FE12" s="169">
        <f>EN12*FE2</f>
        <v>53.61852038586018</v>
      </c>
      <c r="FF12" s="159">
        <f>EO12*FF2</f>
        <v>107.23704077172036</v>
      </c>
      <c r="FG12" s="159">
        <f>EP12*FG2</f>
        <v>21.44740815434406</v>
      </c>
      <c r="FH12" s="170">
        <f>EQ12*FH2</f>
        <v>48.016585420173264</v>
      </c>
      <c r="FI12" s="169">
        <f>EN12*FI2</f>
        <v>53.61852038586018</v>
      </c>
      <c r="FJ12" s="159">
        <f>EO12*FJ2</f>
        <v>107.23704077172036</v>
      </c>
      <c r="FK12" s="159">
        <f>EP12*FK2</f>
        <v>21.44740815434406</v>
      </c>
      <c r="FL12" s="170">
        <f>EQ12*FL2</f>
        <v>48.016585420173264</v>
      </c>
      <c r="FM12" s="169">
        <f>EN12*FM2</f>
        <v>53.61852038586018</v>
      </c>
      <c r="FN12" s="159">
        <f>EO12*FN2</f>
        <v>107.23704077172036</v>
      </c>
      <c r="FO12" s="159">
        <f>EP12*FO2</f>
        <v>21.44740815434406</v>
      </c>
      <c r="FP12" s="170">
        <f>EQ12*FP2</f>
        <v>48.016585420173264</v>
      </c>
      <c r="FQ12" s="169">
        <f>EN12*FQ2</f>
        <v>53.61852038586018</v>
      </c>
      <c r="FR12" s="159">
        <f>EO12*FR2</f>
        <v>107.23704077172036</v>
      </c>
      <c r="FS12" s="159">
        <f>EP12*FS2</f>
        <v>21.44740815434406</v>
      </c>
      <c r="FT12" s="170">
        <f>EQ12*FT2</f>
        <v>48.016585420173264</v>
      </c>
      <c r="FU12" s="169">
        <f>EN12*FU2</f>
        <v>53.61852038586018</v>
      </c>
      <c r="FV12" s="159">
        <f>EO12*FV2</f>
        <v>107.23704077172036</v>
      </c>
      <c r="FW12" s="159">
        <f>EP12*FW2</f>
        <v>21.44740815434406</v>
      </c>
      <c r="FX12" s="172">
        <f>EQ12*FX2</f>
        <v>48.016585420173264</v>
      </c>
      <c r="FY12" s="176">
        <f>ER12*FY2</f>
        <v>99.550050199139108</v>
      </c>
      <c r="FZ12" s="174" t="str">
        <f t="shared" si="39"/>
        <v>拆分正确</v>
      </c>
      <c r="GA12" s="157" t="str">
        <f t="shared" si="40"/>
        <v>拆分正确</v>
      </c>
      <c r="GB12" s="157" t="str">
        <f t="shared" si="41"/>
        <v>拆分正确</v>
      </c>
      <c r="GC12" s="157" t="str">
        <f t="shared" si="42"/>
        <v>拆分正确</v>
      </c>
      <c r="GD12" s="157" t="str">
        <f t="shared" si="43"/>
        <v>拆分正确</v>
      </c>
      <c r="GE12" s="41"/>
      <c r="GF12" s="158" t="str">
        <f t="shared" si="44"/>
        <v>1级强化8</v>
      </c>
      <c r="GG12" s="174">
        <f t="shared" si="45"/>
        <v>386.05334677819332</v>
      </c>
      <c r="GH12" s="157">
        <f t="shared" si="46"/>
        <v>428.94816308688144</v>
      </c>
      <c r="GI12" s="157">
        <f t="shared" si="47"/>
        <v>257.36889785212873</v>
      </c>
      <c r="GJ12" s="157">
        <f t="shared" si="48"/>
        <v>321.71112231516088</v>
      </c>
      <c r="GK12" s="163">
        <f t="shared" si="49"/>
        <v>149.32507529870867</v>
      </c>
      <c r="GL12" s="169">
        <f>GG12*GL2</f>
        <v>48.256668347274164</v>
      </c>
      <c r="GM12" s="159">
        <f>GH12*GM2</f>
        <v>53.61852038586018</v>
      </c>
      <c r="GN12" s="159">
        <f>GI12*GN2</f>
        <v>32.171112231516091</v>
      </c>
      <c r="GO12" s="170">
        <f>GJ12*GO2</f>
        <v>40.21389028939511</v>
      </c>
      <c r="GP12" s="169">
        <f>GG12*GP2</f>
        <v>48.256668347274164</v>
      </c>
      <c r="GQ12" s="159">
        <f>GH12*GQ2</f>
        <v>53.61852038586018</v>
      </c>
      <c r="GR12" s="159">
        <f>GI12*GR2</f>
        <v>32.171112231516091</v>
      </c>
      <c r="GS12" s="170">
        <f>GJ12*GS2</f>
        <v>40.21389028939511</v>
      </c>
      <c r="GT12" s="169">
        <f>GG12*GT2</f>
        <v>48.256668347274164</v>
      </c>
      <c r="GU12" s="159">
        <f>GH12*GU2</f>
        <v>53.61852038586018</v>
      </c>
      <c r="GV12" s="159">
        <f>GI12*GV2</f>
        <v>32.171112231516091</v>
      </c>
      <c r="GW12" s="170">
        <f>GJ12*GW2</f>
        <v>40.21389028939511</v>
      </c>
      <c r="GX12" s="169">
        <f>GG12*GX2</f>
        <v>48.256668347274164</v>
      </c>
      <c r="GY12" s="159">
        <f>GH12*GY2</f>
        <v>53.61852038586018</v>
      </c>
      <c r="GZ12" s="159">
        <f>GI12*GZ2</f>
        <v>32.171112231516091</v>
      </c>
      <c r="HA12" s="170">
        <f>GJ12*HA2</f>
        <v>40.21389028939511</v>
      </c>
      <c r="HB12" s="169">
        <f>GG12*HB2</f>
        <v>48.256668347274164</v>
      </c>
      <c r="HC12" s="159">
        <f>GH12*HC2</f>
        <v>53.61852038586018</v>
      </c>
      <c r="HD12" s="159">
        <f>GI12*HD2</f>
        <v>32.171112231516091</v>
      </c>
      <c r="HE12" s="170">
        <f>GJ12*HE2</f>
        <v>40.21389028939511</v>
      </c>
      <c r="HF12" s="169">
        <f>GG12*HF2</f>
        <v>48.256668347274164</v>
      </c>
      <c r="HG12" s="159">
        <f>GH12*HG2</f>
        <v>53.61852038586018</v>
      </c>
      <c r="HH12" s="159">
        <f>GI12*HH2</f>
        <v>32.171112231516091</v>
      </c>
      <c r="HI12" s="170">
        <f>GJ12*HI2</f>
        <v>40.21389028939511</v>
      </c>
      <c r="HJ12" s="169">
        <f>GG12*HJ2</f>
        <v>48.256668347274164</v>
      </c>
      <c r="HK12" s="159">
        <f>GH12*HK2</f>
        <v>53.61852038586018</v>
      </c>
      <c r="HL12" s="159">
        <f>GI12*HL2</f>
        <v>32.171112231516091</v>
      </c>
      <c r="HM12" s="170">
        <f>GJ12*HM2</f>
        <v>40.21389028939511</v>
      </c>
      <c r="HN12" s="169">
        <f>GG12*HN2</f>
        <v>48.256668347274164</v>
      </c>
      <c r="HO12" s="159">
        <f>GH12*HO2</f>
        <v>53.61852038586018</v>
      </c>
      <c r="HP12" s="159">
        <f>GI12*HP2</f>
        <v>32.171112231516091</v>
      </c>
      <c r="HQ12" s="172">
        <f>GJ12*HQ2</f>
        <v>40.21389028939511</v>
      </c>
      <c r="HR12" s="176">
        <f>GK12*HR2</f>
        <v>149.32507529870867</v>
      </c>
      <c r="HS12" s="174" t="str">
        <f t="shared" si="50"/>
        <v>拆分正确</v>
      </c>
      <c r="HT12" s="157" t="str">
        <f t="shared" si="51"/>
        <v>拆分正确</v>
      </c>
      <c r="HU12" s="157" t="str">
        <f t="shared" si="52"/>
        <v>拆分正确</v>
      </c>
      <c r="HV12" s="157" t="str">
        <f t="shared" si="53"/>
        <v>拆分正确</v>
      </c>
      <c r="HW12" s="157" t="str">
        <f t="shared" si="54"/>
        <v>拆分正确</v>
      </c>
    </row>
    <row r="13" spans="1:276" ht="14.1" customHeight="1">
      <c r="A13" s="157" t="s">
        <v>29</v>
      </c>
      <c r="B13" s="158">
        <f>职业设计!F77</f>
        <v>2.4881200557342997</v>
      </c>
      <c r="C13" s="158">
        <f>职业设计!F93</f>
        <v>2.4881200557342997</v>
      </c>
      <c r="D13" s="180">
        <f>职业设计!G109</f>
        <v>2.4881200557342997</v>
      </c>
      <c r="E13" s="174">
        <f>B13*E4</f>
        <v>523.38391992057041</v>
      </c>
      <c r="F13" s="157">
        <f>E13*职业设计!D$13/职业设计!B$13</f>
        <v>523.38391992057041</v>
      </c>
      <c r="G13" s="157">
        <f>G4*C13</f>
        <v>314.03035195234213</v>
      </c>
      <c r="H13" s="157">
        <f t="shared" si="5"/>
        <v>314.03035195234213</v>
      </c>
      <c r="I13" s="163">
        <f>I4*D13</f>
        <v>202.44441319965043</v>
      </c>
      <c r="J13" s="169">
        <f>E13*J2</f>
        <v>65.422989990071301</v>
      </c>
      <c r="K13" s="159">
        <f>F13*K2</f>
        <v>65.422989990071301</v>
      </c>
      <c r="L13" s="159">
        <f>G13*L2</f>
        <v>39.253793994042766</v>
      </c>
      <c r="M13" s="170">
        <f>H13*M2</f>
        <v>39.253793994042766</v>
      </c>
      <c r="N13" s="169">
        <f>E13*N2</f>
        <v>65.422989990071301</v>
      </c>
      <c r="O13" s="159">
        <f>F13*O2</f>
        <v>65.422989990071301</v>
      </c>
      <c r="P13" s="159">
        <f>G13*P2</f>
        <v>39.253793994042766</v>
      </c>
      <c r="Q13" s="170">
        <f>H13*Q2</f>
        <v>39.253793994042766</v>
      </c>
      <c r="R13" s="169">
        <f>E13*R2</f>
        <v>65.422989990071301</v>
      </c>
      <c r="S13" s="159">
        <f>F13*S2</f>
        <v>65.422989990071301</v>
      </c>
      <c r="T13" s="159">
        <f>G13*T2</f>
        <v>39.253793994042766</v>
      </c>
      <c r="U13" s="170">
        <f>H13*U2</f>
        <v>39.253793994042766</v>
      </c>
      <c r="V13" s="169">
        <f>E13*V2</f>
        <v>65.422989990071301</v>
      </c>
      <c r="W13" s="159">
        <f>F13*W2</f>
        <v>65.422989990071301</v>
      </c>
      <c r="X13" s="159">
        <f>G13*X2</f>
        <v>39.253793994042766</v>
      </c>
      <c r="Y13" s="170">
        <f>H13*Y2</f>
        <v>39.253793994042766</v>
      </c>
      <c r="Z13" s="169">
        <f>E13*Z2</f>
        <v>65.422989990071301</v>
      </c>
      <c r="AA13" s="159">
        <f>F13*AA2</f>
        <v>65.422989990071301</v>
      </c>
      <c r="AB13" s="159">
        <f>G13*AB2</f>
        <v>39.253793994042766</v>
      </c>
      <c r="AC13" s="170">
        <f>H13*AC2</f>
        <v>39.253793994042766</v>
      </c>
      <c r="AD13" s="169">
        <f>E13*AD2</f>
        <v>65.422989990071301</v>
      </c>
      <c r="AE13" s="159">
        <f>F13*AE2</f>
        <v>65.422989990071301</v>
      </c>
      <c r="AF13" s="159">
        <f>G13*AF2</f>
        <v>39.253793994042766</v>
      </c>
      <c r="AG13" s="170">
        <f>H13*AG2</f>
        <v>39.253793994042766</v>
      </c>
      <c r="AH13" s="169">
        <f>E13*AH2</f>
        <v>65.422989990071301</v>
      </c>
      <c r="AI13" s="159">
        <f>F13*AI2</f>
        <v>65.422989990071301</v>
      </c>
      <c r="AJ13" s="159">
        <f>G13*AJ2</f>
        <v>39.253793994042766</v>
      </c>
      <c r="AK13" s="170">
        <f>H13*AK2</f>
        <v>39.253793994042766</v>
      </c>
      <c r="AL13" s="169">
        <f>E13*AL2</f>
        <v>65.422989990071301</v>
      </c>
      <c r="AM13" s="159">
        <f>F13*AM2</f>
        <v>65.422989990071301</v>
      </c>
      <c r="AN13" s="159">
        <f>G13*AN2</f>
        <v>39.253793994042766</v>
      </c>
      <c r="AO13" s="172">
        <f>H13*AO2</f>
        <v>39.253793994042766</v>
      </c>
      <c r="AP13" s="176">
        <f>I13*AP2</f>
        <v>202.44441319965043</v>
      </c>
      <c r="AQ13" s="174" t="str">
        <f t="shared" si="6"/>
        <v>拆分正确</v>
      </c>
      <c r="AR13" s="157" t="str">
        <f t="shared" si="7"/>
        <v>拆分正确</v>
      </c>
      <c r="AS13" s="157" t="str">
        <f t="shared" si="8"/>
        <v>拆分正确</v>
      </c>
      <c r="AT13" s="157" t="str">
        <f t="shared" si="9"/>
        <v>拆分正确</v>
      </c>
      <c r="AU13" s="157" t="str">
        <f t="shared" si="10"/>
        <v>拆分正确</v>
      </c>
      <c r="AW13" s="158" t="str">
        <f t="shared" si="11"/>
        <v>1级强化9</v>
      </c>
      <c r="AX13" s="174">
        <f t="shared" si="12"/>
        <v>785.07587988085561</v>
      </c>
      <c r="AY13" s="157">
        <f t="shared" si="13"/>
        <v>314.03035195234224</v>
      </c>
      <c r="AZ13" s="157">
        <f t="shared" si="14"/>
        <v>468.70201783931657</v>
      </c>
      <c r="BA13" s="157">
        <f t="shared" si="15"/>
        <v>209.35356796822808</v>
      </c>
      <c r="BB13" s="163">
        <f t="shared" si="16"/>
        <v>121.46664791979025</v>
      </c>
      <c r="BC13" s="169">
        <f t="shared" si="55"/>
        <v>78.507587988085561</v>
      </c>
      <c r="BD13" s="159">
        <f t="shared" si="56"/>
        <v>31.403035195234224</v>
      </c>
      <c r="BE13" s="159">
        <f t="shared" si="57"/>
        <v>46.870201783931662</v>
      </c>
      <c r="BF13" s="170">
        <f t="shared" si="58"/>
        <v>20.935356796822809</v>
      </c>
      <c r="BG13" s="169">
        <f t="shared" si="59"/>
        <v>78.507587988085561</v>
      </c>
      <c r="BH13" s="159">
        <f t="shared" si="60"/>
        <v>31.403035195234224</v>
      </c>
      <c r="BI13" s="159">
        <f t="shared" si="61"/>
        <v>46.870201783931662</v>
      </c>
      <c r="BJ13" s="170">
        <f t="shared" si="62"/>
        <v>20.935356796822809</v>
      </c>
      <c r="BK13" s="169">
        <f t="shared" si="63"/>
        <v>78.507587988085561</v>
      </c>
      <c r="BL13" s="159">
        <f t="shared" si="64"/>
        <v>31.403035195234224</v>
      </c>
      <c r="BM13" s="159">
        <f t="shared" si="65"/>
        <v>46.870201783931662</v>
      </c>
      <c r="BN13" s="170">
        <f t="shared" si="66"/>
        <v>20.935356796822809</v>
      </c>
      <c r="BO13" s="169">
        <f t="shared" si="67"/>
        <v>78.507587988085561</v>
      </c>
      <c r="BP13" s="159">
        <f t="shared" si="68"/>
        <v>31.403035195234224</v>
      </c>
      <c r="BQ13" s="159">
        <f t="shared" si="69"/>
        <v>46.870201783931662</v>
      </c>
      <c r="BR13" s="170">
        <f t="shared" si="70"/>
        <v>20.935356796822809</v>
      </c>
      <c r="BS13" s="169">
        <f t="shared" si="71"/>
        <v>78.507587988085561</v>
      </c>
      <c r="BT13" s="159">
        <f t="shared" si="72"/>
        <v>31.403035195234224</v>
      </c>
      <c r="BU13" s="159">
        <f t="shared" si="73"/>
        <v>46.870201783931662</v>
      </c>
      <c r="BV13" s="170">
        <f t="shared" si="74"/>
        <v>20.935356796822809</v>
      </c>
      <c r="BW13" s="169">
        <f t="shared" si="75"/>
        <v>78.507587988085561</v>
      </c>
      <c r="BX13" s="159">
        <f t="shared" si="76"/>
        <v>31.403035195234224</v>
      </c>
      <c r="BY13" s="159">
        <f t="shared" si="77"/>
        <v>46.870201783931662</v>
      </c>
      <c r="BZ13" s="170">
        <f t="shared" si="78"/>
        <v>20.935356796822809</v>
      </c>
      <c r="CA13" s="169">
        <f t="shared" si="79"/>
        <v>78.507587988085561</v>
      </c>
      <c r="CB13" s="159">
        <f t="shared" si="80"/>
        <v>31.403035195234224</v>
      </c>
      <c r="CC13" s="159">
        <f t="shared" si="81"/>
        <v>46.870201783931662</v>
      </c>
      <c r="CD13" s="170">
        <f t="shared" si="82"/>
        <v>20.935356796822809</v>
      </c>
      <c r="CE13" s="169">
        <f t="shared" si="83"/>
        <v>78.507587988085561</v>
      </c>
      <c r="CF13" s="159">
        <f t="shared" si="84"/>
        <v>31.403035195234224</v>
      </c>
      <c r="CG13" s="159">
        <f t="shared" si="85"/>
        <v>46.870201783931662</v>
      </c>
      <c r="CH13" s="172">
        <f t="shared" si="86"/>
        <v>20.935356796822809</v>
      </c>
      <c r="CI13" s="169">
        <f t="shared" si="87"/>
        <v>157.01517597617112</v>
      </c>
      <c r="CJ13" s="159">
        <f t="shared" si="88"/>
        <v>62.806070390468449</v>
      </c>
      <c r="CK13" s="159">
        <f t="shared" si="89"/>
        <v>93.740403567863325</v>
      </c>
      <c r="CL13" s="172">
        <f t="shared" si="90"/>
        <v>41.870713593645618</v>
      </c>
      <c r="CM13" s="176">
        <f t="shared" si="91"/>
        <v>121.46664791979025</v>
      </c>
      <c r="CN13" s="174" t="str">
        <f t="shared" si="17"/>
        <v>拆分正确</v>
      </c>
      <c r="CO13" s="157" t="str">
        <f t="shared" si="18"/>
        <v>拆分正确</v>
      </c>
      <c r="CP13" s="157" t="str">
        <f t="shared" si="19"/>
        <v>拆分正确</v>
      </c>
      <c r="CQ13" s="157" t="str">
        <f t="shared" si="20"/>
        <v>拆分正确</v>
      </c>
      <c r="CR13" s="157" t="str">
        <f t="shared" si="21"/>
        <v>拆分正确</v>
      </c>
      <c r="CT13" s="158" t="str">
        <f t="shared" si="22"/>
        <v>1级强化9</v>
      </c>
      <c r="CU13" s="174">
        <f t="shared" si="23"/>
        <v>350.66722634678217</v>
      </c>
      <c r="CV13" s="157">
        <f t="shared" si="24"/>
        <v>785.07587988085561</v>
      </c>
      <c r="CW13" s="157">
        <f t="shared" si="25"/>
        <v>209.35356796822808</v>
      </c>
      <c r="CX13" s="157">
        <f t="shared" si="26"/>
        <v>468.70201783931657</v>
      </c>
      <c r="CY13" s="163">
        <f t="shared" si="27"/>
        <v>303.66661979947565</v>
      </c>
      <c r="CZ13" s="169">
        <f>CU13*CZ2</f>
        <v>43.833403293347772</v>
      </c>
      <c r="DA13" s="159">
        <f>CV13*DA2</f>
        <v>98.134484985106951</v>
      </c>
      <c r="DB13" s="159">
        <f>CW13*DB2</f>
        <v>26.16919599602851</v>
      </c>
      <c r="DC13" s="170">
        <f>CX13*DC2</f>
        <v>58.587752229914571</v>
      </c>
      <c r="DD13" s="169">
        <f>CU13*DD2</f>
        <v>43.833403293347772</v>
      </c>
      <c r="DE13" s="159">
        <f>CV13*DE2</f>
        <v>98.134484985106951</v>
      </c>
      <c r="DF13" s="159">
        <f>CW13*DF2</f>
        <v>26.16919599602851</v>
      </c>
      <c r="DG13" s="170">
        <f>CX13*DG2</f>
        <v>58.587752229914571</v>
      </c>
      <c r="DH13" s="169">
        <f>CU13*DH2</f>
        <v>43.833403293347772</v>
      </c>
      <c r="DI13" s="159">
        <f>CV13*DI2</f>
        <v>98.134484985106951</v>
      </c>
      <c r="DJ13" s="159">
        <f>CW13*DJ2</f>
        <v>26.16919599602851</v>
      </c>
      <c r="DK13" s="170">
        <f>CX13*DK2</f>
        <v>58.587752229914571</v>
      </c>
      <c r="DL13" s="169">
        <f>CU13*DL2</f>
        <v>43.833403293347772</v>
      </c>
      <c r="DM13" s="159">
        <f>CV13*DM2</f>
        <v>98.134484985106951</v>
      </c>
      <c r="DN13" s="159">
        <f>CW13*DN2</f>
        <v>26.16919599602851</v>
      </c>
      <c r="DO13" s="170">
        <f>CX13*DO2</f>
        <v>58.587752229914571</v>
      </c>
      <c r="DP13" s="169">
        <f>CU13*DP2</f>
        <v>43.833403293347772</v>
      </c>
      <c r="DQ13" s="159">
        <f>CV13*DQ2</f>
        <v>98.134484985106951</v>
      </c>
      <c r="DR13" s="159">
        <f>CW13*DR2</f>
        <v>26.16919599602851</v>
      </c>
      <c r="DS13" s="170">
        <f>CX13*DS2</f>
        <v>58.587752229914571</v>
      </c>
      <c r="DT13" s="169">
        <f>CU13*DT2</f>
        <v>43.833403293347772</v>
      </c>
      <c r="DU13" s="159">
        <f>CV13*DU2</f>
        <v>98.134484985106951</v>
      </c>
      <c r="DV13" s="159">
        <f>CW13*DV2</f>
        <v>26.16919599602851</v>
      </c>
      <c r="DW13" s="170">
        <f>CX13*DW2</f>
        <v>58.587752229914571</v>
      </c>
      <c r="DX13" s="169">
        <f>CU13*DX2</f>
        <v>43.833403293347772</v>
      </c>
      <c r="DY13" s="159">
        <f>CV13*DY2</f>
        <v>98.134484985106951</v>
      </c>
      <c r="DZ13" s="159">
        <f>CW13*DZ2</f>
        <v>26.16919599602851</v>
      </c>
      <c r="EA13" s="170">
        <f>CX13*EA2</f>
        <v>58.587752229914571</v>
      </c>
      <c r="EB13" s="169">
        <f>CU13*EB2</f>
        <v>43.833403293347772</v>
      </c>
      <c r="EC13" s="159">
        <f>CV13*EC2</f>
        <v>98.134484985106951</v>
      </c>
      <c r="ED13" s="159">
        <f>CW13*ED2</f>
        <v>26.16919599602851</v>
      </c>
      <c r="EE13" s="172">
        <f>CX13*EE2</f>
        <v>58.587752229914571</v>
      </c>
      <c r="EF13" s="176">
        <f>CY13*EF2</f>
        <v>303.66661979947565</v>
      </c>
      <c r="EG13" s="174" t="str">
        <f t="shared" si="28"/>
        <v>拆分正确</v>
      </c>
      <c r="EH13" s="157" t="str">
        <f t="shared" si="29"/>
        <v>拆分正确</v>
      </c>
      <c r="EI13" s="157" t="str">
        <f t="shared" si="30"/>
        <v>拆分正确</v>
      </c>
      <c r="EJ13" s="157" t="str">
        <f t="shared" si="31"/>
        <v>拆分正确</v>
      </c>
      <c r="EK13" s="157" t="str">
        <f t="shared" si="32"/>
        <v>拆分正确</v>
      </c>
      <c r="EL13" s="41"/>
      <c r="EM13" s="158" t="str">
        <f t="shared" si="33"/>
        <v>1级强化9</v>
      </c>
      <c r="EN13" s="174">
        <f t="shared" si="34"/>
        <v>523.38391992057041</v>
      </c>
      <c r="EO13" s="157">
        <f t="shared" si="35"/>
        <v>1046.7678398411408</v>
      </c>
      <c r="EP13" s="157">
        <f t="shared" si="36"/>
        <v>209.35356796822808</v>
      </c>
      <c r="EQ13" s="157">
        <f t="shared" si="37"/>
        <v>468.70201783931657</v>
      </c>
      <c r="ER13" s="163">
        <f t="shared" si="38"/>
        <v>121.46664791979025</v>
      </c>
      <c r="ES13" s="169">
        <f>EN13*ES2</f>
        <v>65.422989990071301</v>
      </c>
      <c r="ET13" s="159">
        <f>EO13*ET2</f>
        <v>130.8459799801426</v>
      </c>
      <c r="EU13" s="159">
        <f>EP13*EU2</f>
        <v>26.16919599602851</v>
      </c>
      <c r="EV13" s="170">
        <f>EQ13*EV2</f>
        <v>58.587752229914571</v>
      </c>
      <c r="EW13" s="169">
        <f>EN13*EW2</f>
        <v>65.422989990071301</v>
      </c>
      <c r="EX13" s="159">
        <f>EO13*EX2</f>
        <v>130.8459799801426</v>
      </c>
      <c r="EY13" s="159">
        <f>EP13*EY2</f>
        <v>26.16919599602851</v>
      </c>
      <c r="EZ13" s="170">
        <f>EQ13*EZ2</f>
        <v>58.587752229914571</v>
      </c>
      <c r="FA13" s="169">
        <f>EN13*FA2</f>
        <v>65.422989990071301</v>
      </c>
      <c r="FB13" s="159">
        <f>EO13*FB2</f>
        <v>130.8459799801426</v>
      </c>
      <c r="FC13" s="159">
        <f>EP13*FC2</f>
        <v>26.16919599602851</v>
      </c>
      <c r="FD13" s="170">
        <f>EQ13*FD2</f>
        <v>58.587752229914571</v>
      </c>
      <c r="FE13" s="169">
        <f>EN13*FE2</f>
        <v>65.422989990071301</v>
      </c>
      <c r="FF13" s="159">
        <f>EO13*FF2</f>
        <v>130.8459799801426</v>
      </c>
      <c r="FG13" s="159">
        <f>EP13*FG2</f>
        <v>26.16919599602851</v>
      </c>
      <c r="FH13" s="170">
        <f>EQ13*FH2</f>
        <v>58.587752229914571</v>
      </c>
      <c r="FI13" s="169">
        <f>EN13*FI2</f>
        <v>65.422989990071301</v>
      </c>
      <c r="FJ13" s="159">
        <f>EO13*FJ2</f>
        <v>130.8459799801426</v>
      </c>
      <c r="FK13" s="159">
        <f>EP13*FK2</f>
        <v>26.16919599602851</v>
      </c>
      <c r="FL13" s="170">
        <f>EQ13*FL2</f>
        <v>58.587752229914571</v>
      </c>
      <c r="FM13" s="169">
        <f>EN13*FM2</f>
        <v>65.422989990071301</v>
      </c>
      <c r="FN13" s="159">
        <f>EO13*FN2</f>
        <v>130.8459799801426</v>
      </c>
      <c r="FO13" s="159">
        <f>EP13*FO2</f>
        <v>26.16919599602851</v>
      </c>
      <c r="FP13" s="170">
        <f>EQ13*FP2</f>
        <v>58.587752229914571</v>
      </c>
      <c r="FQ13" s="169">
        <f>EN13*FQ2</f>
        <v>65.422989990071301</v>
      </c>
      <c r="FR13" s="159">
        <f>EO13*FR2</f>
        <v>130.8459799801426</v>
      </c>
      <c r="FS13" s="159">
        <f>EP13*FS2</f>
        <v>26.16919599602851</v>
      </c>
      <c r="FT13" s="170">
        <f>EQ13*FT2</f>
        <v>58.587752229914571</v>
      </c>
      <c r="FU13" s="169">
        <f>EN13*FU2</f>
        <v>65.422989990071301</v>
      </c>
      <c r="FV13" s="159">
        <f>EO13*FV2</f>
        <v>130.8459799801426</v>
      </c>
      <c r="FW13" s="159">
        <f>EP13*FW2</f>
        <v>26.16919599602851</v>
      </c>
      <c r="FX13" s="172">
        <f>EQ13*FX2</f>
        <v>58.587752229914571</v>
      </c>
      <c r="FY13" s="176">
        <f>ER13*FY2</f>
        <v>121.46664791979025</v>
      </c>
      <c r="FZ13" s="174" t="str">
        <f t="shared" si="39"/>
        <v>拆分正确</v>
      </c>
      <c r="GA13" s="157" t="str">
        <f t="shared" si="40"/>
        <v>拆分正确</v>
      </c>
      <c r="GB13" s="157" t="str">
        <f t="shared" si="41"/>
        <v>拆分正确</v>
      </c>
      <c r="GC13" s="157" t="str">
        <f t="shared" si="42"/>
        <v>拆分正确</v>
      </c>
      <c r="GD13" s="157" t="str">
        <f t="shared" si="43"/>
        <v>拆分正确</v>
      </c>
      <c r="GE13" s="41"/>
      <c r="GF13" s="158" t="str">
        <f t="shared" si="44"/>
        <v>1级强化9</v>
      </c>
      <c r="GG13" s="174">
        <f t="shared" si="45"/>
        <v>471.04552792851337</v>
      </c>
      <c r="GH13" s="157">
        <f t="shared" si="46"/>
        <v>523.38391992057041</v>
      </c>
      <c r="GI13" s="157">
        <f t="shared" si="47"/>
        <v>314.03035195234213</v>
      </c>
      <c r="GJ13" s="157">
        <f t="shared" si="48"/>
        <v>392.53793994042763</v>
      </c>
      <c r="GK13" s="163">
        <f t="shared" si="49"/>
        <v>182.19997187968539</v>
      </c>
      <c r="GL13" s="169">
        <f>GG13*GL2</f>
        <v>58.880690991064171</v>
      </c>
      <c r="GM13" s="159">
        <f>GH13*GM2</f>
        <v>65.422989990071301</v>
      </c>
      <c r="GN13" s="159">
        <f>GI13*GN2</f>
        <v>39.253793994042766</v>
      </c>
      <c r="GO13" s="170">
        <f>GJ13*GO2</f>
        <v>49.067242492553454</v>
      </c>
      <c r="GP13" s="169">
        <f>GG13*GP2</f>
        <v>58.880690991064171</v>
      </c>
      <c r="GQ13" s="159">
        <f>GH13*GQ2</f>
        <v>65.422989990071301</v>
      </c>
      <c r="GR13" s="159">
        <f>GI13*GR2</f>
        <v>39.253793994042766</v>
      </c>
      <c r="GS13" s="170">
        <f>GJ13*GS2</f>
        <v>49.067242492553454</v>
      </c>
      <c r="GT13" s="169">
        <f>GG13*GT2</f>
        <v>58.880690991064171</v>
      </c>
      <c r="GU13" s="159">
        <f>GH13*GU2</f>
        <v>65.422989990071301</v>
      </c>
      <c r="GV13" s="159">
        <f>GI13*GV2</f>
        <v>39.253793994042766</v>
      </c>
      <c r="GW13" s="170">
        <f>GJ13*GW2</f>
        <v>49.067242492553454</v>
      </c>
      <c r="GX13" s="169">
        <f>GG13*GX2</f>
        <v>58.880690991064171</v>
      </c>
      <c r="GY13" s="159">
        <f>GH13*GY2</f>
        <v>65.422989990071301</v>
      </c>
      <c r="GZ13" s="159">
        <f>GI13*GZ2</f>
        <v>39.253793994042766</v>
      </c>
      <c r="HA13" s="170">
        <f>GJ13*HA2</f>
        <v>49.067242492553454</v>
      </c>
      <c r="HB13" s="169">
        <f>GG13*HB2</f>
        <v>58.880690991064171</v>
      </c>
      <c r="HC13" s="159">
        <f>GH13*HC2</f>
        <v>65.422989990071301</v>
      </c>
      <c r="HD13" s="159">
        <f>GI13*HD2</f>
        <v>39.253793994042766</v>
      </c>
      <c r="HE13" s="170">
        <f>GJ13*HE2</f>
        <v>49.067242492553454</v>
      </c>
      <c r="HF13" s="169">
        <f>GG13*HF2</f>
        <v>58.880690991064171</v>
      </c>
      <c r="HG13" s="159">
        <f>GH13*HG2</f>
        <v>65.422989990071301</v>
      </c>
      <c r="HH13" s="159">
        <f>GI13*HH2</f>
        <v>39.253793994042766</v>
      </c>
      <c r="HI13" s="170">
        <f>GJ13*HI2</f>
        <v>49.067242492553454</v>
      </c>
      <c r="HJ13" s="169">
        <f>GG13*HJ2</f>
        <v>58.880690991064171</v>
      </c>
      <c r="HK13" s="159">
        <f>GH13*HK2</f>
        <v>65.422989990071301</v>
      </c>
      <c r="HL13" s="159">
        <f>GI13*HL2</f>
        <v>39.253793994042766</v>
      </c>
      <c r="HM13" s="170">
        <f>GJ13*HM2</f>
        <v>49.067242492553454</v>
      </c>
      <c r="HN13" s="169">
        <f>GG13*HN2</f>
        <v>58.880690991064171</v>
      </c>
      <c r="HO13" s="159">
        <f>GH13*HO2</f>
        <v>65.422989990071301</v>
      </c>
      <c r="HP13" s="159">
        <f>GI13*HP2</f>
        <v>39.253793994042766</v>
      </c>
      <c r="HQ13" s="172">
        <f>GJ13*HQ2</f>
        <v>49.067242492553454</v>
      </c>
      <c r="HR13" s="176">
        <f>GK13*HR2</f>
        <v>182.19997187968539</v>
      </c>
      <c r="HS13" s="174" t="str">
        <f t="shared" si="50"/>
        <v>拆分正确</v>
      </c>
      <c r="HT13" s="157" t="str">
        <f t="shared" si="51"/>
        <v>拆分正确</v>
      </c>
      <c r="HU13" s="157" t="str">
        <f t="shared" si="52"/>
        <v>拆分正确</v>
      </c>
      <c r="HV13" s="157" t="str">
        <f t="shared" si="53"/>
        <v>拆分正确</v>
      </c>
      <c r="HW13" s="157" t="str">
        <f t="shared" si="54"/>
        <v>拆分正确</v>
      </c>
    </row>
    <row r="14" spans="1:276" ht="14.1" customHeight="1">
      <c r="A14" s="157" t="s">
        <v>30</v>
      </c>
      <c r="B14" s="158">
        <f>职业设计!F78</f>
        <v>3.0115446056315407</v>
      </c>
      <c r="C14" s="158">
        <f>职业设计!F94</f>
        <v>3.0115446056315407</v>
      </c>
      <c r="D14" s="180">
        <f>职业设计!G110</f>
        <v>3.0115446056315407</v>
      </c>
      <c r="E14" s="174">
        <f>B14*E4</f>
        <v>633.48792879928544</v>
      </c>
      <c r="F14" s="157">
        <f>E14*职业设计!D$13/职业设计!B$13</f>
        <v>633.48792879928544</v>
      </c>
      <c r="G14" s="157">
        <f>G4*C14</f>
        <v>380.09275727957112</v>
      </c>
      <c r="H14" s="157">
        <f t="shared" si="5"/>
        <v>380.09275727957112</v>
      </c>
      <c r="I14" s="163">
        <f>I4*D14</f>
        <v>245.03254137860426</v>
      </c>
      <c r="J14" s="169">
        <f>E14*J2</f>
        <v>79.18599109991068</v>
      </c>
      <c r="K14" s="159">
        <f>F14*K2</f>
        <v>79.18599109991068</v>
      </c>
      <c r="L14" s="159">
        <f>G14*L2</f>
        <v>47.51159465994639</v>
      </c>
      <c r="M14" s="170">
        <f>H14*M2</f>
        <v>47.51159465994639</v>
      </c>
      <c r="N14" s="169">
        <f>E14*N2</f>
        <v>79.18599109991068</v>
      </c>
      <c r="O14" s="159">
        <f>F14*O2</f>
        <v>79.18599109991068</v>
      </c>
      <c r="P14" s="159">
        <f>G14*P2</f>
        <v>47.51159465994639</v>
      </c>
      <c r="Q14" s="170">
        <f>H14*Q2</f>
        <v>47.51159465994639</v>
      </c>
      <c r="R14" s="169">
        <f>E14*R2</f>
        <v>79.18599109991068</v>
      </c>
      <c r="S14" s="159">
        <f>F14*S2</f>
        <v>79.18599109991068</v>
      </c>
      <c r="T14" s="159">
        <f>G14*T2</f>
        <v>47.51159465994639</v>
      </c>
      <c r="U14" s="170">
        <f>H14*U2</f>
        <v>47.51159465994639</v>
      </c>
      <c r="V14" s="169">
        <f>E14*V2</f>
        <v>79.18599109991068</v>
      </c>
      <c r="W14" s="159">
        <f>F14*W2</f>
        <v>79.18599109991068</v>
      </c>
      <c r="X14" s="159">
        <f>G14*X2</f>
        <v>47.51159465994639</v>
      </c>
      <c r="Y14" s="170">
        <f>H14*Y2</f>
        <v>47.51159465994639</v>
      </c>
      <c r="Z14" s="169">
        <f>E14*Z2</f>
        <v>79.18599109991068</v>
      </c>
      <c r="AA14" s="159">
        <f>F14*AA2</f>
        <v>79.18599109991068</v>
      </c>
      <c r="AB14" s="159">
        <f>G14*AB2</f>
        <v>47.51159465994639</v>
      </c>
      <c r="AC14" s="170">
        <f>H14*AC2</f>
        <v>47.51159465994639</v>
      </c>
      <c r="AD14" s="169">
        <f>E14*AD2</f>
        <v>79.18599109991068</v>
      </c>
      <c r="AE14" s="159">
        <f>F14*AE2</f>
        <v>79.18599109991068</v>
      </c>
      <c r="AF14" s="159">
        <f>G14*AF2</f>
        <v>47.51159465994639</v>
      </c>
      <c r="AG14" s="170">
        <f>H14*AG2</f>
        <v>47.51159465994639</v>
      </c>
      <c r="AH14" s="169">
        <f>E14*AH2</f>
        <v>79.18599109991068</v>
      </c>
      <c r="AI14" s="159">
        <f>F14*AI2</f>
        <v>79.18599109991068</v>
      </c>
      <c r="AJ14" s="159">
        <f>G14*AJ2</f>
        <v>47.51159465994639</v>
      </c>
      <c r="AK14" s="170">
        <f>H14*AK2</f>
        <v>47.51159465994639</v>
      </c>
      <c r="AL14" s="169">
        <f>E14*AL2</f>
        <v>79.18599109991068</v>
      </c>
      <c r="AM14" s="159">
        <f>F14*AM2</f>
        <v>79.18599109991068</v>
      </c>
      <c r="AN14" s="159">
        <f>G14*AN2</f>
        <v>47.51159465994639</v>
      </c>
      <c r="AO14" s="172">
        <f>H14*AO2</f>
        <v>47.51159465994639</v>
      </c>
      <c r="AP14" s="176">
        <f>I14*AP2</f>
        <v>245.03254137860426</v>
      </c>
      <c r="AQ14" s="174" t="str">
        <f t="shared" si="6"/>
        <v>拆分正确</v>
      </c>
      <c r="AR14" s="157" t="str">
        <f t="shared" si="7"/>
        <v>拆分正确</v>
      </c>
      <c r="AS14" s="157" t="str">
        <f t="shared" si="8"/>
        <v>拆分正确</v>
      </c>
      <c r="AT14" s="157" t="str">
        <f t="shared" si="9"/>
        <v>拆分正确</v>
      </c>
      <c r="AU14" s="157" t="str">
        <f t="shared" si="10"/>
        <v>拆分正确</v>
      </c>
      <c r="AW14" s="158" t="str">
        <f t="shared" si="11"/>
        <v>1级强化10</v>
      </c>
      <c r="AX14" s="174">
        <f t="shared" si="12"/>
        <v>950.23189319892822</v>
      </c>
      <c r="AY14" s="157">
        <f t="shared" si="13"/>
        <v>380.09275727957123</v>
      </c>
      <c r="AZ14" s="157">
        <f t="shared" si="14"/>
        <v>567.30262280532997</v>
      </c>
      <c r="BA14" s="157">
        <f t="shared" si="15"/>
        <v>253.39517151971407</v>
      </c>
      <c r="BB14" s="163">
        <f t="shared" si="16"/>
        <v>147.01952482716254</v>
      </c>
      <c r="BC14" s="169">
        <f t="shared" si="55"/>
        <v>95.023189319892822</v>
      </c>
      <c r="BD14" s="159">
        <f t="shared" si="56"/>
        <v>38.009275727957125</v>
      </c>
      <c r="BE14" s="159">
        <f t="shared" si="57"/>
        <v>56.730262280532997</v>
      </c>
      <c r="BF14" s="170">
        <f t="shared" si="58"/>
        <v>25.339517151971407</v>
      </c>
      <c r="BG14" s="169">
        <f t="shared" si="59"/>
        <v>95.023189319892822</v>
      </c>
      <c r="BH14" s="159">
        <f t="shared" si="60"/>
        <v>38.009275727957125</v>
      </c>
      <c r="BI14" s="159">
        <f t="shared" si="61"/>
        <v>56.730262280532997</v>
      </c>
      <c r="BJ14" s="170">
        <f t="shared" si="62"/>
        <v>25.339517151971407</v>
      </c>
      <c r="BK14" s="169">
        <f t="shared" si="63"/>
        <v>95.023189319892822</v>
      </c>
      <c r="BL14" s="159">
        <f t="shared" si="64"/>
        <v>38.009275727957125</v>
      </c>
      <c r="BM14" s="159">
        <f t="shared" si="65"/>
        <v>56.730262280532997</v>
      </c>
      <c r="BN14" s="170">
        <f t="shared" si="66"/>
        <v>25.339517151971407</v>
      </c>
      <c r="BO14" s="169">
        <f t="shared" si="67"/>
        <v>95.023189319892822</v>
      </c>
      <c r="BP14" s="159">
        <f t="shared" si="68"/>
        <v>38.009275727957125</v>
      </c>
      <c r="BQ14" s="159">
        <f t="shared" si="69"/>
        <v>56.730262280532997</v>
      </c>
      <c r="BR14" s="170">
        <f t="shared" si="70"/>
        <v>25.339517151971407</v>
      </c>
      <c r="BS14" s="169">
        <f t="shared" si="71"/>
        <v>95.023189319892822</v>
      </c>
      <c r="BT14" s="159">
        <f t="shared" si="72"/>
        <v>38.009275727957125</v>
      </c>
      <c r="BU14" s="159">
        <f t="shared" si="73"/>
        <v>56.730262280532997</v>
      </c>
      <c r="BV14" s="170">
        <f t="shared" si="74"/>
        <v>25.339517151971407</v>
      </c>
      <c r="BW14" s="169">
        <f t="shared" si="75"/>
        <v>95.023189319892822</v>
      </c>
      <c r="BX14" s="159">
        <f t="shared" si="76"/>
        <v>38.009275727957125</v>
      </c>
      <c r="BY14" s="159">
        <f t="shared" si="77"/>
        <v>56.730262280532997</v>
      </c>
      <c r="BZ14" s="170">
        <f t="shared" si="78"/>
        <v>25.339517151971407</v>
      </c>
      <c r="CA14" s="169">
        <f t="shared" si="79"/>
        <v>95.023189319892822</v>
      </c>
      <c r="CB14" s="159">
        <f t="shared" si="80"/>
        <v>38.009275727957125</v>
      </c>
      <c r="CC14" s="159">
        <f t="shared" si="81"/>
        <v>56.730262280532997</v>
      </c>
      <c r="CD14" s="170">
        <f t="shared" si="82"/>
        <v>25.339517151971407</v>
      </c>
      <c r="CE14" s="169">
        <f t="shared" si="83"/>
        <v>95.023189319892822</v>
      </c>
      <c r="CF14" s="159">
        <f t="shared" si="84"/>
        <v>38.009275727957125</v>
      </c>
      <c r="CG14" s="159">
        <f t="shared" si="85"/>
        <v>56.730262280532997</v>
      </c>
      <c r="CH14" s="172">
        <f t="shared" si="86"/>
        <v>25.339517151971407</v>
      </c>
      <c r="CI14" s="169">
        <f t="shared" si="87"/>
        <v>190.04637863978564</v>
      </c>
      <c r="CJ14" s="159">
        <f t="shared" si="88"/>
        <v>76.018551455914249</v>
      </c>
      <c r="CK14" s="159">
        <f t="shared" si="89"/>
        <v>113.46052456106599</v>
      </c>
      <c r="CL14" s="172">
        <f t="shared" si="90"/>
        <v>50.679034303942814</v>
      </c>
      <c r="CM14" s="176">
        <f t="shared" si="91"/>
        <v>147.01952482716254</v>
      </c>
      <c r="CN14" s="174" t="str">
        <f t="shared" si="17"/>
        <v>拆分正确</v>
      </c>
      <c r="CO14" s="157" t="str">
        <f t="shared" si="18"/>
        <v>拆分正确</v>
      </c>
      <c r="CP14" s="157" t="str">
        <f t="shared" si="19"/>
        <v>拆分正确</v>
      </c>
      <c r="CQ14" s="157" t="str">
        <f t="shared" si="20"/>
        <v>拆分正确</v>
      </c>
      <c r="CR14" s="157" t="str">
        <f t="shared" si="21"/>
        <v>拆分正确</v>
      </c>
      <c r="CT14" s="158" t="str">
        <f t="shared" si="22"/>
        <v>1级强化10</v>
      </c>
      <c r="CU14" s="174">
        <f t="shared" si="23"/>
        <v>424.43691229552127</v>
      </c>
      <c r="CV14" s="157">
        <f t="shared" si="24"/>
        <v>950.23189319892822</v>
      </c>
      <c r="CW14" s="157">
        <f t="shared" si="25"/>
        <v>253.39517151971407</v>
      </c>
      <c r="CX14" s="157">
        <f t="shared" si="26"/>
        <v>567.30262280532997</v>
      </c>
      <c r="CY14" s="163">
        <f t="shared" si="27"/>
        <v>367.5488120679064</v>
      </c>
      <c r="CZ14" s="169">
        <f>CU14*CZ2</f>
        <v>53.054614036940158</v>
      </c>
      <c r="DA14" s="159">
        <f>CV14*DA2</f>
        <v>118.77898664986603</v>
      </c>
      <c r="DB14" s="159">
        <f>CW14*DB2</f>
        <v>31.674396439964259</v>
      </c>
      <c r="DC14" s="170">
        <f>CX14*DC2</f>
        <v>70.912827850666247</v>
      </c>
      <c r="DD14" s="169">
        <f>CU14*DD2</f>
        <v>53.054614036940158</v>
      </c>
      <c r="DE14" s="159">
        <f>CV14*DE2</f>
        <v>118.77898664986603</v>
      </c>
      <c r="DF14" s="159">
        <f>CW14*DF2</f>
        <v>31.674396439964259</v>
      </c>
      <c r="DG14" s="170">
        <f>CX14*DG2</f>
        <v>70.912827850666247</v>
      </c>
      <c r="DH14" s="169">
        <f>CU14*DH2</f>
        <v>53.054614036940158</v>
      </c>
      <c r="DI14" s="159">
        <f>CV14*DI2</f>
        <v>118.77898664986603</v>
      </c>
      <c r="DJ14" s="159">
        <f>CW14*DJ2</f>
        <v>31.674396439964259</v>
      </c>
      <c r="DK14" s="170">
        <f>CX14*DK2</f>
        <v>70.912827850666247</v>
      </c>
      <c r="DL14" s="169">
        <f>CU14*DL2</f>
        <v>53.054614036940158</v>
      </c>
      <c r="DM14" s="159">
        <f>CV14*DM2</f>
        <v>118.77898664986603</v>
      </c>
      <c r="DN14" s="159">
        <f>CW14*DN2</f>
        <v>31.674396439964259</v>
      </c>
      <c r="DO14" s="170">
        <f>CX14*DO2</f>
        <v>70.912827850666247</v>
      </c>
      <c r="DP14" s="169">
        <f>CU14*DP2</f>
        <v>53.054614036940158</v>
      </c>
      <c r="DQ14" s="159">
        <f>CV14*DQ2</f>
        <v>118.77898664986603</v>
      </c>
      <c r="DR14" s="159">
        <f>CW14*DR2</f>
        <v>31.674396439964259</v>
      </c>
      <c r="DS14" s="170">
        <f>CX14*DS2</f>
        <v>70.912827850666247</v>
      </c>
      <c r="DT14" s="169">
        <f>CU14*DT2</f>
        <v>53.054614036940158</v>
      </c>
      <c r="DU14" s="159">
        <f>CV14*DU2</f>
        <v>118.77898664986603</v>
      </c>
      <c r="DV14" s="159">
        <f>CW14*DV2</f>
        <v>31.674396439964259</v>
      </c>
      <c r="DW14" s="170">
        <f>CX14*DW2</f>
        <v>70.912827850666247</v>
      </c>
      <c r="DX14" s="169">
        <f>CU14*DX2</f>
        <v>53.054614036940158</v>
      </c>
      <c r="DY14" s="159">
        <f>CV14*DY2</f>
        <v>118.77898664986603</v>
      </c>
      <c r="DZ14" s="159">
        <f>CW14*DZ2</f>
        <v>31.674396439964259</v>
      </c>
      <c r="EA14" s="170">
        <f>CX14*EA2</f>
        <v>70.912827850666247</v>
      </c>
      <c r="EB14" s="169">
        <f>CU14*EB2</f>
        <v>53.054614036940158</v>
      </c>
      <c r="EC14" s="159">
        <f>CV14*EC2</f>
        <v>118.77898664986603</v>
      </c>
      <c r="ED14" s="159">
        <f>CW14*ED2</f>
        <v>31.674396439964259</v>
      </c>
      <c r="EE14" s="172">
        <f>CX14*EE2</f>
        <v>70.912827850666247</v>
      </c>
      <c r="EF14" s="176">
        <f>CY14*EF2</f>
        <v>367.5488120679064</v>
      </c>
      <c r="EG14" s="174" t="str">
        <f t="shared" si="28"/>
        <v>拆分正确</v>
      </c>
      <c r="EH14" s="157" t="str">
        <f t="shared" si="29"/>
        <v>拆分正确</v>
      </c>
      <c r="EI14" s="157" t="str">
        <f t="shared" si="30"/>
        <v>拆分正确</v>
      </c>
      <c r="EJ14" s="157" t="str">
        <f t="shared" si="31"/>
        <v>拆分正确</v>
      </c>
      <c r="EK14" s="157" t="str">
        <f t="shared" si="32"/>
        <v>拆分正确</v>
      </c>
      <c r="EL14" s="41"/>
      <c r="EM14" s="158" t="str">
        <f t="shared" si="33"/>
        <v>1级强化10</v>
      </c>
      <c r="EN14" s="174">
        <f t="shared" si="34"/>
        <v>633.48792879928544</v>
      </c>
      <c r="EO14" s="157">
        <f t="shared" si="35"/>
        <v>1266.9758575985709</v>
      </c>
      <c r="EP14" s="157">
        <f t="shared" si="36"/>
        <v>253.39517151971407</v>
      </c>
      <c r="EQ14" s="157">
        <f t="shared" si="37"/>
        <v>567.30262280532997</v>
      </c>
      <c r="ER14" s="163">
        <f t="shared" si="38"/>
        <v>147.01952482716254</v>
      </c>
      <c r="ES14" s="169">
        <f>EN14*ES2</f>
        <v>79.18599109991068</v>
      </c>
      <c r="ET14" s="159">
        <f>EO14*ET2</f>
        <v>158.37198219982136</v>
      </c>
      <c r="EU14" s="159">
        <f>EP14*EU2</f>
        <v>31.674396439964259</v>
      </c>
      <c r="EV14" s="170">
        <f>EQ14*EV2</f>
        <v>70.912827850666247</v>
      </c>
      <c r="EW14" s="169">
        <f>EN14*EW2</f>
        <v>79.18599109991068</v>
      </c>
      <c r="EX14" s="159">
        <f>EO14*EX2</f>
        <v>158.37198219982136</v>
      </c>
      <c r="EY14" s="159">
        <f>EP14*EY2</f>
        <v>31.674396439964259</v>
      </c>
      <c r="EZ14" s="170">
        <f>EQ14*EZ2</f>
        <v>70.912827850666247</v>
      </c>
      <c r="FA14" s="169">
        <f>EN14*FA2</f>
        <v>79.18599109991068</v>
      </c>
      <c r="FB14" s="159">
        <f>EO14*FB2</f>
        <v>158.37198219982136</v>
      </c>
      <c r="FC14" s="159">
        <f>EP14*FC2</f>
        <v>31.674396439964259</v>
      </c>
      <c r="FD14" s="170">
        <f>EQ14*FD2</f>
        <v>70.912827850666247</v>
      </c>
      <c r="FE14" s="169">
        <f>EN14*FE2</f>
        <v>79.18599109991068</v>
      </c>
      <c r="FF14" s="159">
        <f>EO14*FF2</f>
        <v>158.37198219982136</v>
      </c>
      <c r="FG14" s="159">
        <f>EP14*FG2</f>
        <v>31.674396439964259</v>
      </c>
      <c r="FH14" s="170">
        <f>EQ14*FH2</f>
        <v>70.912827850666247</v>
      </c>
      <c r="FI14" s="169">
        <f>EN14*FI2</f>
        <v>79.18599109991068</v>
      </c>
      <c r="FJ14" s="159">
        <f>EO14*FJ2</f>
        <v>158.37198219982136</v>
      </c>
      <c r="FK14" s="159">
        <f>EP14*FK2</f>
        <v>31.674396439964259</v>
      </c>
      <c r="FL14" s="170">
        <f>EQ14*FL2</f>
        <v>70.912827850666247</v>
      </c>
      <c r="FM14" s="169">
        <f>EN14*FM2</f>
        <v>79.18599109991068</v>
      </c>
      <c r="FN14" s="159">
        <f>EO14*FN2</f>
        <v>158.37198219982136</v>
      </c>
      <c r="FO14" s="159">
        <f>EP14*FO2</f>
        <v>31.674396439964259</v>
      </c>
      <c r="FP14" s="170">
        <f>EQ14*FP2</f>
        <v>70.912827850666247</v>
      </c>
      <c r="FQ14" s="169">
        <f>EN14*FQ2</f>
        <v>79.18599109991068</v>
      </c>
      <c r="FR14" s="159">
        <f>EO14*FR2</f>
        <v>158.37198219982136</v>
      </c>
      <c r="FS14" s="159">
        <f>EP14*FS2</f>
        <v>31.674396439964259</v>
      </c>
      <c r="FT14" s="170">
        <f>EQ14*FT2</f>
        <v>70.912827850666247</v>
      </c>
      <c r="FU14" s="169">
        <f>EN14*FU2</f>
        <v>79.18599109991068</v>
      </c>
      <c r="FV14" s="159">
        <f>EO14*FV2</f>
        <v>158.37198219982136</v>
      </c>
      <c r="FW14" s="159">
        <f>EP14*FW2</f>
        <v>31.674396439964259</v>
      </c>
      <c r="FX14" s="172">
        <f>EQ14*FX2</f>
        <v>70.912827850666247</v>
      </c>
      <c r="FY14" s="176">
        <f>ER14*FY2</f>
        <v>147.01952482716254</v>
      </c>
      <c r="FZ14" s="174" t="str">
        <f t="shared" si="39"/>
        <v>拆分正确</v>
      </c>
      <c r="GA14" s="157" t="str">
        <f t="shared" si="40"/>
        <v>拆分正确</v>
      </c>
      <c r="GB14" s="157" t="str">
        <f t="shared" si="41"/>
        <v>拆分正确</v>
      </c>
      <c r="GC14" s="157" t="str">
        <f t="shared" si="42"/>
        <v>拆分正确</v>
      </c>
      <c r="GD14" s="157" t="str">
        <f t="shared" si="43"/>
        <v>拆分正确</v>
      </c>
      <c r="GE14" s="41"/>
      <c r="GF14" s="158" t="str">
        <f t="shared" si="44"/>
        <v>1级强化10</v>
      </c>
      <c r="GG14" s="174">
        <f t="shared" si="45"/>
        <v>570.13913591935693</v>
      </c>
      <c r="GH14" s="157">
        <f t="shared" si="46"/>
        <v>633.48792879928544</v>
      </c>
      <c r="GI14" s="157">
        <f t="shared" si="47"/>
        <v>380.09275727957112</v>
      </c>
      <c r="GJ14" s="157">
        <f t="shared" si="48"/>
        <v>475.11594659946388</v>
      </c>
      <c r="GK14" s="163">
        <f t="shared" si="49"/>
        <v>220.52928724074386</v>
      </c>
      <c r="GL14" s="169">
        <f>GG14*GL2</f>
        <v>71.267391989919616</v>
      </c>
      <c r="GM14" s="159">
        <f>GH14*GM2</f>
        <v>79.18599109991068</v>
      </c>
      <c r="GN14" s="159">
        <f>GI14*GN2</f>
        <v>47.51159465994639</v>
      </c>
      <c r="GO14" s="170">
        <f>GJ14*GO2</f>
        <v>59.389493324932985</v>
      </c>
      <c r="GP14" s="169">
        <f>GG14*GP2</f>
        <v>71.267391989919616</v>
      </c>
      <c r="GQ14" s="159">
        <f>GH14*GQ2</f>
        <v>79.18599109991068</v>
      </c>
      <c r="GR14" s="159">
        <f>GI14*GR2</f>
        <v>47.51159465994639</v>
      </c>
      <c r="GS14" s="170">
        <f>GJ14*GS2</f>
        <v>59.389493324932985</v>
      </c>
      <c r="GT14" s="169">
        <f>GG14*GT2</f>
        <v>71.267391989919616</v>
      </c>
      <c r="GU14" s="159">
        <f>GH14*GU2</f>
        <v>79.18599109991068</v>
      </c>
      <c r="GV14" s="159">
        <f>GI14*GV2</f>
        <v>47.51159465994639</v>
      </c>
      <c r="GW14" s="170">
        <f>GJ14*GW2</f>
        <v>59.389493324932985</v>
      </c>
      <c r="GX14" s="169">
        <f>GG14*GX2</f>
        <v>71.267391989919616</v>
      </c>
      <c r="GY14" s="159">
        <f>GH14*GY2</f>
        <v>79.18599109991068</v>
      </c>
      <c r="GZ14" s="159">
        <f>GI14*GZ2</f>
        <v>47.51159465994639</v>
      </c>
      <c r="HA14" s="170">
        <f>GJ14*HA2</f>
        <v>59.389493324932985</v>
      </c>
      <c r="HB14" s="169">
        <f>GG14*HB2</f>
        <v>71.267391989919616</v>
      </c>
      <c r="HC14" s="159">
        <f>GH14*HC2</f>
        <v>79.18599109991068</v>
      </c>
      <c r="HD14" s="159">
        <f>GI14*HD2</f>
        <v>47.51159465994639</v>
      </c>
      <c r="HE14" s="170">
        <f>GJ14*HE2</f>
        <v>59.389493324932985</v>
      </c>
      <c r="HF14" s="169">
        <f>GG14*HF2</f>
        <v>71.267391989919616</v>
      </c>
      <c r="HG14" s="159">
        <f>GH14*HG2</f>
        <v>79.18599109991068</v>
      </c>
      <c r="HH14" s="159">
        <f>GI14*HH2</f>
        <v>47.51159465994639</v>
      </c>
      <c r="HI14" s="170">
        <f>GJ14*HI2</f>
        <v>59.389493324932985</v>
      </c>
      <c r="HJ14" s="169">
        <f>GG14*HJ2</f>
        <v>71.267391989919616</v>
      </c>
      <c r="HK14" s="159">
        <f>GH14*HK2</f>
        <v>79.18599109991068</v>
      </c>
      <c r="HL14" s="159">
        <f>GI14*HL2</f>
        <v>47.51159465994639</v>
      </c>
      <c r="HM14" s="170">
        <f>GJ14*HM2</f>
        <v>59.389493324932985</v>
      </c>
      <c r="HN14" s="169">
        <f>GG14*HN2</f>
        <v>71.267391989919616</v>
      </c>
      <c r="HO14" s="159">
        <f>GH14*HO2</f>
        <v>79.18599109991068</v>
      </c>
      <c r="HP14" s="159">
        <f>GI14*HP2</f>
        <v>47.51159465994639</v>
      </c>
      <c r="HQ14" s="172">
        <f>GJ14*HQ2</f>
        <v>59.389493324932985</v>
      </c>
      <c r="HR14" s="176">
        <f>GK14*HR2</f>
        <v>220.52928724074386</v>
      </c>
      <c r="HS14" s="174" t="str">
        <f t="shared" si="50"/>
        <v>拆分正确</v>
      </c>
      <c r="HT14" s="157" t="str">
        <f t="shared" si="51"/>
        <v>拆分正确</v>
      </c>
      <c r="HU14" s="157" t="str">
        <f t="shared" si="52"/>
        <v>拆分正确</v>
      </c>
      <c r="HV14" s="157" t="str">
        <f t="shared" si="53"/>
        <v>拆分正确</v>
      </c>
      <c r="HW14" s="157" t="str">
        <f t="shared" si="54"/>
        <v>拆分正确</v>
      </c>
    </row>
    <row r="15" spans="1:276" ht="14.1" customHeight="1">
      <c r="A15" s="157" t="s">
        <v>31</v>
      </c>
      <c r="B15" s="158">
        <f>职业设计!F79</f>
        <v>3.6218128262878047</v>
      </c>
      <c r="C15" s="158">
        <f>职业设计!F95</f>
        <v>3.6218128262878047</v>
      </c>
      <c r="D15" s="180">
        <f>职业设计!G111</f>
        <v>3.6218128262878047</v>
      </c>
      <c r="E15" s="174">
        <f>B15*E4</f>
        <v>761.85977837861117</v>
      </c>
      <c r="F15" s="157">
        <f>E15*职业设计!D$13/职业设计!B$13</f>
        <v>761.85977837861117</v>
      </c>
      <c r="G15" s="157">
        <f>G4*C15</f>
        <v>457.11586702716653</v>
      </c>
      <c r="H15" s="157">
        <f t="shared" si="5"/>
        <v>457.11586702716653</v>
      </c>
      <c r="I15" s="163">
        <f>I4*D15</f>
        <v>294.68665334173909</v>
      </c>
      <c r="J15" s="169">
        <f>E15*J2</f>
        <v>95.232472297326396</v>
      </c>
      <c r="K15" s="159">
        <f>F15*K2</f>
        <v>95.232472297326396</v>
      </c>
      <c r="L15" s="159">
        <f>G15*L2</f>
        <v>57.139483378395816</v>
      </c>
      <c r="M15" s="170">
        <f>H15*M2</f>
        <v>57.139483378395816</v>
      </c>
      <c r="N15" s="169">
        <f>E15*N2</f>
        <v>95.232472297326396</v>
      </c>
      <c r="O15" s="159">
        <f>F15*O2</f>
        <v>95.232472297326396</v>
      </c>
      <c r="P15" s="159">
        <f>G15*P2</f>
        <v>57.139483378395816</v>
      </c>
      <c r="Q15" s="170">
        <f>H15*Q2</f>
        <v>57.139483378395816</v>
      </c>
      <c r="R15" s="169">
        <f>E15*R2</f>
        <v>95.232472297326396</v>
      </c>
      <c r="S15" s="159">
        <f>F15*S2</f>
        <v>95.232472297326396</v>
      </c>
      <c r="T15" s="159">
        <f>G15*T2</f>
        <v>57.139483378395816</v>
      </c>
      <c r="U15" s="170">
        <f>H15*U2</f>
        <v>57.139483378395816</v>
      </c>
      <c r="V15" s="169">
        <f>E15*V2</f>
        <v>95.232472297326396</v>
      </c>
      <c r="W15" s="159">
        <f>F15*W2</f>
        <v>95.232472297326396</v>
      </c>
      <c r="X15" s="159">
        <f>G15*X2</f>
        <v>57.139483378395816</v>
      </c>
      <c r="Y15" s="170">
        <f>H15*Y2</f>
        <v>57.139483378395816</v>
      </c>
      <c r="Z15" s="169">
        <f>E15*Z2</f>
        <v>95.232472297326396</v>
      </c>
      <c r="AA15" s="159">
        <f>F15*AA2</f>
        <v>95.232472297326396</v>
      </c>
      <c r="AB15" s="159">
        <f>G15*AB2</f>
        <v>57.139483378395816</v>
      </c>
      <c r="AC15" s="170">
        <f>H15*AC2</f>
        <v>57.139483378395816</v>
      </c>
      <c r="AD15" s="169">
        <f>E15*AD2</f>
        <v>95.232472297326396</v>
      </c>
      <c r="AE15" s="159">
        <f>F15*AE2</f>
        <v>95.232472297326396</v>
      </c>
      <c r="AF15" s="159">
        <f>G15*AF2</f>
        <v>57.139483378395816</v>
      </c>
      <c r="AG15" s="170">
        <f>H15*AG2</f>
        <v>57.139483378395816</v>
      </c>
      <c r="AH15" s="169">
        <f>E15*AH2</f>
        <v>95.232472297326396</v>
      </c>
      <c r="AI15" s="159">
        <f>F15*AI2</f>
        <v>95.232472297326396</v>
      </c>
      <c r="AJ15" s="159">
        <f>G15*AJ2</f>
        <v>57.139483378395816</v>
      </c>
      <c r="AK15" s="170">
        <f>H15*AK2</f>
        <v>57.139483378395816</v>
      </c>
      <c r="AL15" s="169">
        <f>E15*AL2</f>
        <v>95.232472297326396</v>
      </c>
      <c r="AM15" s="159">
        <f>F15*AM2</f>
        <v>95.232472297326396</v>
      </c>
      <c r="AN15" s="159">
        <f>G15*AN2</f>
        <v>57.139483378395816</v>
      </c>
      <c r="AO15" s="172">
        <f>H15*AO2</f>
        <v>57.139483378395816</v>
      </c>
      <c r="AP15" s="176">
        <f>I15*AP2</f>
        <v>294.68665334173909</v>
      </c>
      <c r="AQ15" s="174" t="str">
        <f t="shared" si="6"/>
        <v>拆分正确</v>
      </c>
      <c r="AR15" s="157" t="str">
        <f t="shared" si="7"/>
        <v>拆分正确</v>
      </c>
      <c r="AS15" s="157" t="str">
        <f t="shared" si="8"/>
        <v>拆分正确</v>
      </c>
      <c r="AT15" s="157" t="str">
        <f t="shared" si="9"/>
        <v>拆分正确</v>
      </c>
      <c r="AU15" s="157" t="str">
        <f t="shared" si="10"/>
        <v>拆分正确</v>
      </c>
      <c r="AW15" s="158" t="str">
        <f t="shared" si="11"/>
        <v>1级强化11</v>
      </c>
      <c r="AX15" s="174">
        <f t="shared" si="12"/>
        <v>1142.7896675679167</v>
      </c>
      <c r="AY15" s="157">
        <f t="shared" si="13"/>
        <v>457.1158670271667</v>
      </c>
      <c r="AZ15" s="157">
        <f t="shared" si="14"/>
        <v>682.26248810024856</v>
      </c>
      <c r="BA15" s="157">
        <f t="shared" si="15"/>
        <v>304.74391135144435</v>
      </c>
      <c r="BB15" s="163">
        <f t="shared" si="16"/>
        <v>176.81199200504344</v>
      </c>
      <c r="BC15" s="169">
        <f t="shared" si="55"/>
        <v>114.27896675679168</v>
      </c>
      <c r="BD15" s="159">
        <f t="shared" si="56"/>
        <v>45.711586702716673</v>
      </c>
      <c r="BE15" s="159">
        <f t="shared" si="57"/>
        <v>68.226248810024856</v>
      </c>
      <c r="BF15" s="170">
        <f t="shared" si="58"/>
        <v>30.474391135144437</v>
      </c>
      <c r="BG15" s="169">
        <f t="shared" si="59"/>
        <v>114.27896675679168</v>
      </c>
      <c r="BH15" s="159">
        <f t="shared" si="60"/>
        <v>45.711586702716673</v>
      </c>
      <c r="BI15" s="159">
        <f t="shared" si="61"/>
        <v>68.226248810024856</v>
      </c>
      <c r="BJ15" s="170">
        <f t="shared" si="62"/>
        <v>30.474391135144437</v>
      </c>
      <c r="BK15" s="169">
        <f t="shared" si="63"/>
        <v>114.27896675679168</v>
      </c>
      <c r="BL15" s="159">
        <f t="shared" si="64"/>
        <v>45.711586702716673</v>
      </c>
      <c r="BM15" s="159">
        <f t="shared" si="65"/>
        <v>68.226248810024856</v>
      </c>
      <c r="BN15" s="170">
        <f t="shared" si="66"/>
        <v>30.474391135144437</v>
      </c>
      <c r="BO15" s="169">
        <f t="shared" si="67"/>
        <v>114.27896675679168</v>
      </c>
      <c r="BP15" s="159">
        <f t="shared" si="68"/>
        <v>45.711586702716673</v>
      </c>
      <c r="BQ15" s="159">
        <f t="shared" si="69"/>
        <v>68.226248810024856</v>
      </c>
      <c r="BR15" s="170">
        <f t="shared" si="70"/>
        <v>30.474391135144437</v>
      </c>
      <c r="BS15" s="169">
        <f t="shared" si="71"/>
        <v>114.27896675679168</v>
      </c>
      <c r="BT15" s="159">
        <f t="shared" si="72"/>
        <v>45.711586702716673</v>
      </c>
      <c r="BU15" s="159">
        <f t="shared" si="73"/>
        <v>68.226248810024856</v>
      </c>
      <c r="BV15" s="170">
        <f t="shared" si="74"/>
        <v>30.474391135144437</v>
      </c>
      <c r="BW15" s="169">
        <f t="shared" si="75"/>
        <v>114.27896675679168</v>
      </c>
      <c r="BX15" s="159">
        <f t="shared" si="76"/>
        <v>45.711586702716673</v>
      </c>
      <c r="BY15" s="159">
        <f t="shared" si="77"/>
        <v>68.226248810024856</v>
      </c>
      <c r="BZ15" s="170">
        <f t="shared" si="78"/>
        <v>30.474391135144437</v>
      </c>
      <c r="CA15" s="169">
        <f t="shared" si="79"/>
        <v>114.27896675679168</v>
      </c>
      <c r="CB15" s="159">
        <f t="shared" si="80"/>
        <v>45.711586702716673</v>
      </c>
      <c r="CC15" s="159">
        <f t="shared" si="81"/>
        <v>68.226248810024856</v>
      </c>
      <c r="CD15" s="170">
        <f t="shared" si="82"/>
        <v>30.474391135144437</v>
      </c>
      <c r="CE15" s="169">
        <f t="shared" si="83"/>
        <v>114.27896675679168</v>
      </c>
      <c r="CF15" s="159">
        <f t="shared" si="84"/>
        <v>45.711586702716673</v>
      </c>
      <c r="CG15" s="159">
        <f t="shared" si="85"/>
        <v>68.226248810024856</v>
      </c>
      <c r="CH15" s="172">
        <f t="shared" si="86"/>
        <v>30.474391135144437</v>
      </c>
      <c r="CI15" s="169">
        <f t="shared" si="87"/>
        <v>228.55793351358335</v>
      </c>
      <c r="CJ15" s="159">
        <f t="shared" si="88"/>
        <v>91.423173405433346</v>
      </c>
      <c r="CK15" s="159">
        <f t="shared" si="89"/>
        <v>136.45249762004971</v>
      </c>
      <c r="CL15" s="172">
        <f t="shared" si="90"/>
        <v>60.948782270288874</v>
      </c>
      <c r="CM15" s="176">
        <f t="shared" si="91"/>
        <v>176.81199200504344</v>
      </c>
      <c r="CN15" s="174" t="str">
        <f t="shared" si="17"/>
        <v>拆分正确</v>
      </c>
      <c r="CO15" s="157" t="str">
        <f t="shared" si="18"/>
        <v>拆分正确</v>
      </c>
      <c r="CP15" s="157" t="str">
        <f t="shared" si="19"/>
        <v>拆分正确</v>
      </c>
      <c r="CQ15" s="157" t="str">
        <f t="shared" si="20"/>
        <v>拆分正确</v>
      </c>
      <c r="CR15" s="157" t="str">
        <f t="shared" si="21"/>
        <v>拆分正确</v>
      </c>
      <c r="CT15" s="158" t="str">
        <f t="shared" si="22"/>
        <v>1级强化11</v>
      </c>
      <c r="CU15" s="174">
        <f t="shared" si="23"/>
        <v>510.44605151366949</v>
      </c>
      <c r="CV15" s="157">
        <f t="shared" si="24"/>
        <v>1142.7896675679167</v>
      </c>
      <c r="CW15" s="157">
        <f t="shared" si="25"/>
        <v>304.74391135144435</v>
      </c>
      <c r="CX15" s="157">
        <f t="shared" si="26"/>
        <v>682.26248810024856</v>
      </c>
      <c r="CY15" s="163">
        <f t="shared" si="27"/>
        <v>442.02998001260863</v>
      </c>
      <c r="CZ15" s="169">
        <f>CU15*CZ2</f>
        <v>63.805756439208686</v>
      </c>
      <c r="DA15" s="159">
        <f>CV15*DA2</f>
        <v>142.84870844598959</v>
      </c>
      <c r="DB15" s="159">
        <f>CW15*DB2</f>
        <v>38.092988918930544</v>
      </c>
      <c r="DC15" s="170">
        <f>CX15*DC2</f>
        <v>85.28281101253107</v>
      </c>
      <c r="DD15" s="169">
        <f>CU15*DD2</f>
        <v>63.805756439208686</v>
      </c>
      <c r="DE15" s="159">
        <f>CV15*DE2</f>
        <v>142.84870844598959</v>
      </c>
      <c r="DF15" s="159">
        <f>CW15*DF2</f>
        <v>38.092988918930544</v>
      </c>
      <c r="DG15" s="170">
        <f>CX15*DG2</f>
        <v>85.28281101253107</v>
      </c>
      <c r="DH15" s="169">
        <f>CU15*DH2</f>
        <v>63.805756439208686</v>
      </c>
      <c r="DI15" s="159">
        <f>CV15*DI2</f>
        <v>142.84870844598959</v>
      </c>
      <c r="DJ15" s="159">
        <f>CW15*DJ2</f>
        <v>38.092988918930544</v>
      </c>
      <c r="DK15" s="170">
        <f>CX15*DK2</f>
        <v>85.28281101253107</v>
      </c>
      <c r="DL15" s="169">
        <f>CU15*DL2</f>
        <v>63.805756439208686</v>
      </c>
      <c r="DM15" s="159">
        <f>CV15*DM2</f>
        <v>142.84870844598959</v>
      </c>
      <c r="DN15" s="159">
        <f>CW15*DN2</f>
        <v>38.092988918930544</v>
      </c>
      <c r="DO15" s="170">
        <f>CX15*DO2</f>
        <v>85.28281101253107</v>
      </c>
      <c r="DP15" s="169">
        <f>CU15*DP2</f>
        <v>63.805756439208686</v>
      </c>
      <c r="DQ15" s="159">
        <f>CV15*DQ2</f>
        <v>142.84870844598959</v>
      </c>
      <c r="DR15" s="159">
        <f>CW15*DR2</f>
        <v>38.092988918930544</v>
      </c>
      <c r="DS15" s="170">
        <f>CX15*DS2</f>
        <v>85.28281101253107</v>
      </c>
      <c r="DT15" s="169">
        <f>CU15*DT2</f>
        <v>63.805756439208686</v>
      </c>
      <c r="DU15" s="159">
        <f>CV15*DU2</f>
        <v>142.84870844598959</v>
      </c>
      <c r="DV15" s="159">
        <f>CW15*DV2</f>
        <v>38.092988918930544</v>
      </c>
      <c r="DW15" s="170">
        <f>CX15*DW2</f>
        <v>85.28281101253107</v>
      </c>
      <c r="DX15" s="169">
        <f>CU15*DX2</f>
        <v>63.805756439208686</v>
      </c>
      <c r="DY15" s="159">
        <f>CV15*DY2</f>
        <v>142.84870844598959</v>
      </c>
      <c r="DZ15" s="159">
        <f>CW15*DZ2</f>
        <v>38.092988918930544</v>
      </c>
      <c r="EA15" s="170">
        <f>CX15*EA2</f>
        <v>85.28281101253107</v>
      </c>
      <c r="EB15" s="169">
        <f>CU15*EB2</f>
        <v>63.805756439208686</v>
      </c>
      <c r="EC15" s="159">
        <f>CV15*EC2</f>
        <v>142.84870844598959</v>
      </c>
      <c r="ED15" s="159">
        <f>CW15*ED2</f>
        <v>38.092988918930544</v>
      </c>
      <c r="EE15" s="172">
        <f>CX15*EE2</f>
        <v>85.28281101253107</v>
      </c>
      <c r="EF15" s="176">
        <f>CY15*EF2</f>
        <v>442.02998001260863</v>
      </c>
      <c r="EG15" s="174" t="str">
        <f t="shared" si="28"/>
        <v>拆分正确</v>
      </c>
      <c r="EH15" s="157" t="str">
        <f t="shared" si="29"/>
        <v>拆分正确</v>
      </c>
      <c r="EI15" s="157" t="str">
        <f t="shared" si="30"/>
        <v>拆分正确</v>
      </c>
      <c r="EJ15" s="157" t="str">
        <f t="shared" si="31"/>
        <v>拆分正确</v>
      </c>
      <c r="EK15" s="157" t="str">
        <f t="shared" si="32"/>
        <v>拆分正确</v>
      </c>
      <c r="EL15" s="41"/>
      <c r="EM15" s="158" t="str">
        <f t="shared" si="33"/>
        <v>1级强化11</v>
      </c>
      <c r="EN15" s="174">
        <f t="shared" si="34"/>
        <v>761.85977837861117</v>
      </c>
      <c r="EO15" s="157">
        <f t="shared" si="35"/>
        <v>1523.7195567572223</v>
      </c>
      <c r="EP15" s="157">
        <f t="shared" si="36"/>
        <v>304.74391135144435</v>
      </c>
      <c r="EQ15" s="157">
        <f t="shared" si="37"/>
        <v>682.26248810024856</v>
      </c>
      <c r="ER15" s="163">
        <f t="shared" si="38"/>
        <v>176.81199200504344</v>
      </c>
      <c r="ES15" s="169">
        <f>EN15*ES2</f>
        <v>95.232472297326396</v>
      </c>
      <c r="ET15" s="159">
        <f>EO15*ET2</f>
        <v>190.46494459465279</v>
      </c>
      <c r="EU15" s="159">
        <f>EP15*EU2</f>
        <v>38.092988918930544</v>
      </c>
      <c r="EV15" s="170">
        <f>EQ15*EV2</f>
        <v>85.28281101253107</v>
      </c>
      <c r="EW15" s="169">
        <f>EN15*EW2</f>
        <v>95.232472297326396</v>
      </c>
      <c r="EX15" s="159">
        <f>EO15*EX2</f>
        <v>190.46494459465279</v>
      </c>
      <c r="EY15" s="159">
        <f>EP15*EY2</f>
        <v>38.092988918930544</v>
      </c>
      <c r="EZ15" s="170">
        <f>EQ15*EZ2</f>
        <v>85.28281101253107</v>
      </c>
      <c r="FA15" s="169">
        <f>EN15*FA2</f>
        <v>95.232472297326396</v>
      </c>
      <c r="FB15" s="159">
        <f>EO15*FB2</f>
        <v>190.46494459465279</v>
      </c>
      <c r="FC15" s="159">
        <f>EP15*FC2</f>
        <v>38.092988918930544</v>
      </c>
      <c r="FD15" s="170">
        <f>EQ15*FD2</f>
        <v>85.28281101253107</v>
      </c>
      <c r="FE15" s="169">
        <f>EN15*FE2</f>
        <v>95.232472297326396</v>
      </c>
      <c r="FF15" s="159">
        <f>EO15*FF2</f>
        <v>190.46494459465279</v>
      </c>
      <c r="FG15" s="159">
        <f>EP15*FG2</f>
        <v>38.092988918930544</v>
      </c>
      <c r="FH15" s="170">
        <f>EQ15*FH2</f>
        <v>85.28281101253107</v>
      </c>
      <c r="FI15" s="169">
        <f>EN15*FI2</f>
        <v>95.232472297326396</v>
      </c>
      <c r="FJ15" s="159">
        <f>EO15*FJ2</f>
        <v>190.46494459465279</v>
      </c>
      <c r="FK15" s="159">
        <f>EP15*FK2</f>
        <v>38.092988918930544</v>
      </c>
      <c r="FL15" s="170">
        <f>EQ15*FL2</f>
        <v>85.28281101253107</v>
      </c>
      <c r="FM15" s="169">
        <f>EN15*FM2</f>
        <v>95.232472297326396</v>
      </c>
      <c r="FN15" s="159">
        <f>EO15*FN2</f>
        <v>190.46494459465279</v>
      </c>
      <c r="FO15" s="159">
        <f>EP15*FO2</f>
        <v>38.092988918930544</v>
      </c>
      <c r="FP15" s="170">
        <f>EQ15*FP2</f>
        <v>85.28281101253107</v>
      </c>
      <c r="FQ15" s="169">
        <f>EN15*FQ2</f>
        <v>95.232472297326396</v>
      </c>
      <c r="FR15" s="159">
        <f>EO15*FR2</f>
        <v>190.46494459465279</v>
      </c>
      <c r="FS15" s="159">
        <f>EP15*FS2</f>
        <v>38.092988918930544</v>
      </c>
      <c r="FT15" s="170">
        <f>EQ15*FT2</f>
        <v>85.28281101253107</v>
      </c>
      <c r="FU15" s="169">
        <f>EN15*FU2</f>
        <v>95.232472297326396</v>
      </c>
      <c r="FV15" s="159">
        <f>EO15*FV2</f>
        <v>190.46494459465279</v>
      </c>
      <c r="FW15" s="159">
        <f>EP15*FW2</f>
        <v>38.092988918930544</v>
      </c>
      <c r="FX15" s="172">
        <f>EQ15*FX2</f>
        <v>85.28281101253107</v>
      </c>
      <c r="FY15" s="176">
        <f>ER15*FY2</f>
        <v>176.81199200504344</v>
      </c>
      <c r="FZ15" s="174" t="str">
        <f t="shared" si="39"/>
        <v>拆分正确</v>
      </c>
      <c r="GA15" s="157" t="str">
        <f t="shared" si="40"/>
        <v>拆分正确</v>
      </c>
      <c r="GB15" s="157" t="str">
        <f t="shared" si="41"/>
        <v>拆分正确</v>
      </c>
      <c r="GC15" s="157" t="str">
        <f t="shared" si="42"/>
        <v>拆分正确</v>
      </c>
      <c r="GD15" s="157" t="str">
        <f t="shared" si="43"/>
        <v>拆分正确</v>
      </c>
      <c r="GE15" s="41"/>
      <c r="GF15" s="158" t="str">
        <f t="shared" si="44"/>
        <v>1级强化11</v>
      </c>
      <c r="GG15" s="174">
        <f t="shared" si="45"/>
        <v>685.67380054075011</v>
      </c>
      <c r="GH15" s="157">
        <f t="shared" si="46"/>
        <v>761.85977837861117</v>
      </c>
      <c r="GI15" s="157">
        <f t="shared" si="47"/>
        <v>457.11586702716653</v>
      </c>
      <c r="GJ15" s="157">
        <f t="shared" si="48"/>
        <v>571.39483378395812</v>
      </c>
      <c r="GK15" s="163">
        <f t="shared" si="49"/>
        <v>265.21798800756517</v>
      </c>
      <c r="GL15" s="169">
        <f>GG15*GL2</f>
        <v>85.709225067593763</v>
      </c>
      <c r="GM15" s="159">
        <f>GH15*GM2</f>
        <v>95.232472297326396</v>
      </c>
      <c r="GN15" s="159">
        <f>GI15*GN2</f>
        <v>57.139483378395816</v>
      </c>
      <c r="GO15" s="170">
        <f>GJ15*GO2</f>
        <v>71.424354222994765</v>
      </c>
      <c r="GP15" s="169">
        <f>GG15*GP2</f>
        <v>85.709225067593763</v>
      </c>
      <c r="GQ15" s="159">
        <f>GH15*GQ2</f>
        <v>95.232472297326396</v>
      </c>
      <c r="GR15" s="159">
        <f>GI15*GR2</f>
        <v>57.139483378395816</v>
      </c>
      <c r="GS15" s="170">
        <f>GJ15*GS2</f>
        <v>71.424354222994765</v>
      </c>
      <c r="GT15" s="169">
        <f>GG15*GT2</f>
        <v>85.709225067593763</v>
      </c>
      <c r="GU15" s="159">
        <f>GH15*GU2</f>
        <v>95.232472297326396</v>
      </c>
      <c r="GV15" s="159">
        <f>GI15*GV2</f>
        <v>57.139483378395816</v>
      </c>
      <c r="GW15" s="170">
        <f>GJ15*GW2</f>
        <v>71.424354222994765</v>
      </c>
      <c r="GX15" s="169">
        <f>GG15*GX2</f>
        <v>85.709225067593763</v>
      </c>
      <c r="GY15" s="159">
        <f>GH15*GY2</f>
        <v>95.232472297326396</v>
      </c>
      <c r="GZ15" s="159">
        <f>GI15*GZ2</f>
        <v>57.139483378395816</v>
      </c>
      <c r="HA15" s="170">
        <f>GJ15*HA2</f>
        <v>71.424354222994765</v>
      </c>
      <c r="HB15" s="169">
        <f>GG15*HB2</f>
        <v>85.709225067593763</v>
      </c>
      <c r="HC15" s="159">
        <f>GH15*HC2</f>
        <v>95.232472297326396</v>
      </c>
      <c r="HD15" s="159">
        <f>GI15*HD2</f>
        <v>57.139483378395816</v>
      </c>
      <c r="HE15" s="170">
        <f>GJ15*HE2</f>
        <v>71.424354222994765</v>
      </c>
      <c r="HF15" s="169">
        <f>GG15*HF2</f>
        <v>85.709225067593763</v>
      </c>
      <c r="HG15" s="159">
        <f>GH15*HG2</f>
        <v>95.232472297326396</v>
      </c>
      <c r="HH15" s="159">
        <f>GI15*HH2</f>
        <v>57.139483378395816</v>
      </c>
      <c r="HI15" s="170">
        <f>GJ15*HI2</f>
        <v>71.424354222994765</v>
      </c>
      <c r="HJ15" s="169">
        <f>GG15*HJ2</f>
        <v>85.709225067593763</v>
      </c>
      <c r="HK15" s="159">
        <f>GH15*HK2</f>
        <v>95.232472297326396</v>
      </c>
      <c r="HL15" s="159">
        <f>GI15*HL2</f>
        <v>57.139483378395816</v>
      </c>
      <c r="HM15" s="170">
        <f>GJ15*HM2</f>
        <v>71.424354222994765</v>
      </c>
      <c r="HN15" s="169">
        <f>GG15*HN2</f>
        <v>85.709225067593763</v>
      </c>
      <c r="HO15" s="159">
        <f>GH15*HO2</f>
        <v>95.232472297326396</v>
      </c>
      <c r="HP15" s="159">
        <f>GI15*HP2</f>
        <v>57.139483378395816</v>
      </c>
      <c r="HQ15" s="172">
        <f>GJ15*HQ2</f>
        <v>71.424354222994765</v>
      </c>
      <c r="HR15" s="176">
        <f>GK15*HR2</f>
        <v>265.21798800756517</v>
      </c>
      <c r="HS15" s="174" t="str">
        <f t="shared" si="50"/>
        <v>拆分正确</v>
      </c>
      <c r="HT15" s="157" t="str">
        <f t="shared" si="51"/>
        <v>拆分正确</v>
      </c>
      <c r="HU15" s="157" t="str">
        <f t="shared" si="52"/>
        <v>拆分正确</v>
      </c>
      <c r="HV15" s="157" t="str">
        <f t="shared" si="53"/>
        <v>拆分正确</v>
      </c>
      <c r="HW15" s="157" t="str">
        <f t="shared" si="54"/>
        <v>拆分正确</v>
      </c>
    </row>
    <row r="16" spans="1:276" ht="14.1" customHeight="1">
      <c r="A16" s="157" t="s">
        <v>32</v>
      </c>
      <c r="B16" s="158">
        <f>职业设计!F80</f>
        <v>4.3333333333333348</v>
      </c>
      <c r="C16" s="158">
        <f>职业设计!F96</f>
        <v>4.3333333333333339</v>
      </c>
      <c r="D16" s="180">
        <f>职业设计!G112</f>
        <v>4.3333333333333339</v>
      </c>
      <c r="E16" s="174">
        <f>B16*E4</f>
        <v>911.53036650923832</v>
      </c>
      <c r="F16" s="157">
        <f>E16*职业设计!D$13/职业设计!B$13</f>
        <v>911.53036650923832</v>
      </c>
      <c r="G16" s="157">
        <f>G4*C16</f>
        <v>546.91821990554263</v>
      </c>
      <c r="H16" s="157">
        <f t="shared" si="5"/>
        <v>546.91821990554263</v>
      </c>
      <c r="I16" s="163">
        <f>I4*D16</f>
        <v>352.57909755735369</v>
      </c>
      <c r="J16" s="169">
        <f>E16*J2</f>
        <v>113.94129581365479</v>
      </c>
      <c r="K16" s="159">
        <f>F16*K2</f>
        <v>113.94129581365479</v>
      </c>
      <c r="L16" s="159">
        <f>G16*L2</f>
        <v>68.364777488192829</v>
      </c>
      <c r="M16" s="170">
        <f>H16*M2</f>
        <v>68.364777488192829</v>
      </c>
      <c r="N16" s="169">
        <f>E16*N2</f>
        <v>113.94129581365479</v>
      </c>
      <c r="O16" s="159">
        <f>F16*O2</f>
        <v>113.94129581365479</v>
      </c>
      <c r="P16" s="159">
        <f>G16*P2</f>
        <v>68.364777488192829</v>
      </c>
      <c r="Q16" s="170">
        <f>H16*Q2</f>
        <v>68.364777488192829</v>
      </c>
      <c r="R16" s="169">
        <f>E16*R2</f>
        <v>113.94129581365479</v>
      </c>
      <c r="S16" s="159">
        <f>F16*S2</f>
        <v>113.94129581365479</v>
      </c>
      <c r="T16" s="159">
        <f>G16*T2</f>
        <v>68.364777488192829</v>
      </c>
      <c r="U16" s="170">
        <f>H16*U2</f>
        <v>68.364777488192829</v>
      </c>
      <c r="V16" s="169">
        <f>E16*V2</f>
        <v>113.94129581365479</v>
      </c>
      <c r="W16" s="159">
        <f>F16*W2</f>
        <v>113.94129581365479</v>
      </c>
      <c r="X16" s="159">
        <f>G16*X2</f>
        <v>68.364777488192829</v>
      </c>
      <c r="Y16" s="170">
        <f>H16*Y2</f>
        <v>68.364777488192829</v>
      </c>
      <c r="Z16" s="169">
        <f>E16*Z2</f>
        <v>113.94129581365479</v>
      </c>
      <c r="AA16" s="159">
        <f>F16*AA2</f>
        <v>113.94129581365479</v>
      </c>
      <c r="AB16" s="159">
        <f>G16*AB2</f>
        <v>68.364777488192829</v>
      </c>
      <c r="AC16" s="170">
        <f>H16*AC2</f>
        <v>68.364777488192829</v>
      </c>
      <c r="AD16" s="169">
        <f>E16*AD2</f>
        <v>113.94129581365479</v>
      </c>
      <c r="AE16" s="159">
        <f>F16*AE2</f>
        <v>113.94129581365479</v>
      </c>
      <c r="AF16" s="159">
        <f>G16*AF2</f>
        <v>68.364777488192829</v>
      </c>
      <c r="AG16" s="170">
        <f>H16*AG2</f>
        <v>68.364777488192829</v>
      </c>
      <c r="AH16" s="169">
        <f>E16*AH2</f>
        <v>113.94129581365479</v>
      </c>
      <c r="AI16" s="159">
        <f>F16*AI2</f>
        <v>113.94129581365479</v>
      </c>
      <c r="AJ16" s="159">
        <f>G16*AJ2</f>
        <v>68.364777488192829</v>
      </c>
      <c r="AK16" s="170">
        <f>H16*AK2</f>
        <v>68.364777488192829</v>
      </c>
      <c r="AL16" s="169">
        <f>E16*AL2</f>
        <v>113.94129581365479</v>
      </c>
      <c r="AM16" s="159">
        <f>F16*AM2</f>
        <v>113.94129581365479</v>
      </c>
      <c r="AN16" s="159">
        <f>G16*AN2</f>
        <v>68.364777488192829</v>
      </c>
      <c r="AO16" s="172">
        <f>H16*AO2</f>
        <v>68.364777488192829</v>
      </c>
      <c r="AP16" s="176">
        <f>I16*AP2</f>
        <v>352.57909755735369</v>
      </c>
      <c r="AQ16" s="174" t="str">
        <f t="shared" si="6"/>
        <v>拆分正确</v>
      </c>
      <c r="AR16" s="157" t="str">
        <f t="shared" si="7"/>
        <v>拆分正确</v>
      </c>
      <c r="AS16" s="157" t="str">
        <f t="shared" si="8"/>
        <v>拆分正确</v>
      </c>
      <c r="AT16" s="157" t="str">
        <f t="shared" si="9"/>
        <v>拆分正确</v>
      </c>
      <c r="AU16" s="157" t="str">
        <f t="shared" si="10"/>
        <v>拆分正确</v>
      </c>
      <c r="AW16" s="158" t="str">
        <f t="shared" si="11"/>
        <v>1级强化12</v>
      </c>
      <c r="AX16" s="174">
        <f t="shared" si="12"/>
        <v>1367.2955497638575</v>
      </c>
      <c r="AY16" s="157">
        <f t="shared" si="13"/>
        <v>546.91821990554297</v>
      </c>
      <c r="AZ16" s="157">
        <f t="shared" si="14"/>
        <v>816.29585060528746</v>
      </c>
      <c r="BA16" s="157">
        <f t="shared" si="15"/>
        <v>364.61214660369507</v>
      </c>
      <c r="BB16" s="163">
        <f t="shared" si="16"/>
        <v>211.54745853441221</v>
      </c>
      <c r="BC16" s="169">
        <f t="shared" si="55"/>
        <v>136.72955497638574</v>
      </c>
      <c r="BD16" s="159">
        <f t="shared" si="56"/>
        <v>54.691821990554303</v>
      </c>
      <c r="BE16" s="159">
        <f t="shared" si="57"/>
        <v>81.629585060528754</v>
      </c>
      <c r="BF16" s="170">
        <f t="shared" si="58"/>
        <v>36.461214660369507</v>
      </c>
      <c r="BG16" s="169">
        <f t="shared" si="59"/>
        <v>136.72955497638574</v>
      </c>
      <c r="BH16" s="159">
        <f t="shared" si="60"/>
        <v>54.691821990554303</v>
      </c>
      <c r="BI16" s="159">
        <f t="shared" si="61"/>
        <v>81.629585060528754</v>
      </c>
      <c r="BJ16" s="170">
        <f t="shared" si="62"/>
        <v>36.461214660369507</v>
      </c>
      <c r="BK16" s="169">
        <f t="shared" si="63"/>
        <v>136.72955497638574</v>
      </c>
      <c r="BL16" s="159">
        <f t="shared" si="64"/>
        <v>54.691821990554303</v>
      </c>
      <c r="BM16" s="159">
        <f t="shared" si="65"/>
        <v>81.629585060528754</v>
      </c>
      <c r="BN16" s="170">
        <f t="shared" si="66"/>
        <v>36.461214660369507</v>
      </c>
      <c r="BO16" s="169">
        <f t="shared" si="67"/>
        <v>136.72955497638574</v>
      </c>
      <c r="BP16" s="159">
        <f t="shared" si="68"/>
        <v>54.691821990554303</v>
      </c>
      <c r="BQ16" s="159">
        <f t="shared" si="69"/>
        <v>81.629585060528754</v>
      </c>
      <c r="BR16" s="170">
        <f t="shared" si="70"/>
        <v>36.461214660369507</v>
      </c>
      <c r="BS16" s="169">
        <f t="shared" si="71"/>
        <v>136.72955497638574</v>
      </c>
      <c r="BT16" s="159">
        <f t="shared" si="72"/>
        <v>54.691821990554303</v>
      </c>
      <c r="BU16" s="159">
        <f t="shared" si="73"/>
        <v>81.629585060528754</v>
      </c>
      <c r="BV16" s="170">
        <f t="shared" si="74"/>
        <v>36.461214660369507</v>
      </c>
      <c r="BW16" s="169">
        <f t="shared" si="75"/>
        <v>136.72955497638574</v>
      </c>
      <c r="BX16" s="159">
        <f t="shared" si="76"/>
        <v>54.691821990554303</v>
      </c>
      <c r="BY16" s="159">
        <f t="shared" si="77"/>
        <v>81.629585060528754</v>
      </c>
      <c r="BZ16" s="170">
        <f t="shared" si="78"/>
        <v>36.461214660369507</v>
      </c>
      <c r="CA16" s="169">
        <f t="shared" si="79"/>
        <v>136.72955497638574</v>
      </c>
      <c r="CB16" s="159">
        <f t="shared" si="80"/>
        <v>54.691821990554303</v>
      </c>
      <c r="CC16" s="159">
        <f t="shared" si="81"/>
        <v>81.629585060528754</v>
      </c>
      <c r="CD16" s="170">
        <f t="shared" si="82"/>
        <v>36.461214660369507</v>
      </c>
      <c r="CE16" s="169">
        <f t="shared" si="83"/>
        <v>136.72955497638574</v>
      </c>
      <c r="CF16" s="159">
        <f t="shared" si="84"/>
        <v>54.691821990554303</v>
      </c>
      <c r="CG16" s="159">
        <f t="shared" si="85"/>
        <v>81.629585060528754</v>
      </c>
      <c r="CH16" s="172">
        <f t="shared" si="86"/>
        <v>36.461214660369507</v>
      </c>
      <c r="CI16" s="169">
        <f t="shared" si="87"/>
        <v>273.45910995277148</v>
      </c>
      <c r="CJ16" s="159">
        <f t="shared" si="88"/>
        <v>109.38364398110861</v>
      </c>
      <c r="CK16" s="159">
        <f t="shared" si="89"/>
        <v>163.25917012105751</v>
      </c>
      <c r="CL16" s="172">
        <f t="shared" si="90"/>
        <v>72.922429320739013</v>
      </c>
      <c r="CM16" s="176">
        <f t="shared" si="91"/>
        <v>211.54745853441221</v>
      </c>
      <c r="CN16" s="174" t="str">
        <f t="shared" si="17"/>
        <v>拆分正确</v>
      </c>
      <c r="CO16" s="157" t="str">
        <f t="shared" si="18"/>
        <v>拆分正确</v>
      </c>
      <c r="CP16" s="157" t="str">
        <f t="shared" si="19"/>
        <v>拆分正确</v>
      </c>
      <c r="CQ16" s="157" t="str">
        <f t="shared" si="20"/>
        <v>拆分正确</v>
      </c>
      <c r="CR16" s="157" t="str">
        <f t="shared" si="21"/>
        <v>拆分正确</v>
      </c>
      <c r="CT16" s="158" t="str">
        <f t="shared" si="22"/>
        <v>1级强化12</v>
      </c>
      <c r="CU16" s="174">
        <f t="shared" si="23"/>
        <v>610.72534556118967</v>
      </c>
      <c r="CV16" s="157">
        <f t="shared" si="24"/>
        <v>1367.2955497638575</v>
      </c>
      <c r="CW16" s="157">
        <f t="shared" si="25"/>
        <v>364.61214660369507</v>
      </c>
      <c r="CX16" s="157">
        <f t="shared" si="26"/>
        <v>816.29585060528746</v>
      </c>
      <c r="CY16" s="163">
        <f t="shared" si="27"/>
        <v>528.86864633603057</v>
      </c>
      <c r="CZ16" s="169">
        <f>CU16*CZ2</f>
        <v>76.340668195148709</v>
      </c>
      <c r="DA16" s="159">
        <f>CV16*DA2</f>
        <v>170.91194372048218</v>
      </c>
      <c r="DB16" s="159">
        <f>CW16*DB2</f>
        <v>45.576518325461883</v>
      </c>
      <c r="DC16" s="170">
        <f>CX16*DC2</f>
        <v>102.03698132566093</v>
      </c>
      <c r="DD16" s="169">
        <f>CU16*DD2</f>
        <v>76.340668195148709</v>
      </c>
      <c r="DE16" s="159">
        <f>CV16*DE2</f>
        <v>170.91194372048218</v>
      </c>
      <c r="DF16" s="159">
        <f>CW16*DF2</f>
        <v>45.576518325461883</v>
      </c>
      <c r="DG16" s="170">
        <f>CX16*DG2</f>
        <v>102.03698132566093</v>
      </c>
      <c r="DH16" s="169">
        <f>CU16*DH2</f>
        <v>76.340668195148709</v>
      </c>
      <c r="DI16" s="159">
        <f>CV16*DI2</f>
        <v>170.91194372048218</v>
      </c>
      <c r="DJ16" s="159">
        <f>CW16*DJ2</f>
        <v>45.576518325461883</v>
      </c>
      <c r="DK16" s="170">
        <f>CX16*DK2</f>
        <v>102.03698132566093</v>
      </c>
      <c r="DL16" s="169">
        <f>CU16*DL2</f>
        <v>76.340668195148709</v>
      </c>
      <c r="DM16" s="159">
        <f>CV16*DM2</f>
        <v>170.91194372048218</v>
      </c>
      <c r="DN16" s="159">
        <f>CW16*DN2</f>
        <v>45.576518325461883</v>
      </c>
      <c r="DO16" s="170">
        <f>CX16*DO2</f>
        <v>102.03698132566093</v>
      </c>
      <c r="DP16" s="169">
        <f>CU16*DP2</f>
        <v>76.340668195148709</v>
      </c>
      <c r="DQ16" s="159">
        <f>CV16*DQ2</f>
        <v>170.91194372048218</v>
      </c>
      <c r="DR16" s="159">
        <f>CW16*DR2</f>
        <v>45.576518325461883</v>
      </c>
      <c r="DS16" s="170">
        <f>CX16*DS2</f>
        <v>102.03698132566093</v>
      </c>
      <c r="DT16" s="169">
        <f>CU16*DT2</f>
        <v>76.340668195148709</v>
      </c>
      <c r="DU16" s="159">
        <f>CV16*DU2</f>
        <v>170.91194372048218</v>
      </c>
      <c r="DV16" s="159">
        <f>CW16*DV2</f>
        <v>45.576518325461883</v>
      </c>
      <c r="DW16" s="170">
        <f>CX16*DW2</f>
        <v>102.03698132566093</v>
      </c>
      <c r="DX16" s="169">
        <f>CU16*DX2</f>
        <v>76.340668195148709</v>
      </c>
      <c r="DY16" s="159">
        <f>CV16*DY2</f>
        <v>170.91194372048218</v>
      </c>
      <c r="DZ16" s="159">
        <f>CW16*DZ2</f>
        <v>45.576518325461883</v>
      </c>
      <c r="EA16" s="170">
        <f>CX16*EA2</f>
        <v>102.03698132566093</v>
      </c>
      <c r="EB16" s="169">
        <f>CU16*EB2</f>
        <v>76.340668195148709</v>
      </c>
      <c r="EC16" s="159">
        <f>CV16*EC2</f>
        <v>170.91194372048218</v>
      </c>
      <c r="ED16" s="159">
        <f>CW16*ED2</f>
        <v>45.576518325461883</v>
      </c>
      <c r="EE16" s="172">
        <f>CX16*EE2</f>
        <v>102.03698132566093</v>
      </c>
      <c r="EF16" s="176">
        <f>CY16*EF2</f>
        <v>528.86864633603057</v>
      </c>
      <c r="EG16" s="174" t="str">
        <f t="shared" si="28"/>
        <v>拆分正确</v>
      </c>
      <c r="EH16" s="157" t="str">
        <f t="shared" si="29"/>
        <v>拆分正确</v>
      </c>
      <c r="EI16" s="157" t="str">
        <f t="shared" si="30"/>
        <v>拆分正确</v>
      </c>
      <c r="EJ16" s="157" t="str">
        <f t="shared" si="31"/>
        <v>拆分正确</v>
      </c>
      <c r="EK16" s="157" t="str">
        <f t="shared" si="32"/>
        <v>拆分正确</v>
      </c>
      <c r="EL16" s="41"/>
      <c r="EM16" s="158" t="str">
        <f t="shared" si="33"/>
        <v>1级强化12</v>
      </c>
      <c r="EN16" s="174">
        <f t="shared" si="34"/>
        <v>911.53036650923832</v>
      </c>
      <c r="EO16" s="157">
        <f t="shared" si="35"/>
        <v>1823.0607330184766</v>
      </c>
      <c r="EP16" s="157">
        <f t="shared" si="36"/>
        <v>364.61214660369507</v>
      </c>
      <c r="EQ16" s="157">
        <f t="shared" si="37"/>
        <v>816.29585060528746</v>
      </c>
      <c r="ER16" s="163">
        <f t="shared" si="38"/>
        <v>211.54745853441221</v>
      </c>
      <c r="ES16" s="169">
        <f>EN16*ES2</f>
        <v>113.94129581365479</v>
      </c>
      <c r="ET16" s="159">
        <f>EO16*ET2</f>
        <v>227.88259162730958</v>
      </c>
      <c r="EU16" s="159">
        <f>EP16*EU2</f>
        <v>45.576518325461883</v>
      </c>
      <c r="EV16" s="170">
        <f>EQ16*EV2</f>
        <v>102.03698132566093</v>
      </c>
      <c r="EW16" s="169">
        <f>EN16*EW2</f>
        <v>113.94129581365479</v>
      </c>
      <c r="EX16" s="159">
        <f>EO16*EX2</f>
        <v>227.88259162730958</v>
      </c>
      <c r="EY16" s="159">
        <f>EP16*EY2</f>
        <v>45.576518325461883</v>
      </c>
      <c r="EZ16" s="170">
        <f>EQ16*EZ2</f>
        <v>102.03698132566093</v>
      </c>
      <c r="FA16" s="169">
        <f>EN16*FA2</f>
        <v>113.94129581365479</v>
      </c>
      <c r="FB16" s="159">
        <f>EO16*FB2</f>
        <v>227.88259162730958</v>
      </c>
      <c r="FC16" s="159">
        <f>EP16*FC2</f>
        <v>45.576518325461883</v>
      </c>
      <c r="FD16" s="170">
        <f>EQ16*FD2</f>
        <v>102.03698132566093</v>
      </c>
      <c r="FE16" s="169">
        <f>EN16*FE2</f>
        <v>113.94129581365479</v>
      </c>
      <c r="FF16" s="159">
        <f>EO16*FF2</f>
        <v>227.88259162730958</v>
      </c>
      <c r="FG16" s="159">
        <f>EP16*FG2</f>
        <v>45.576518325461883</v>
      </c>
      <c r="FH16" s="170">
        <f>EQ16*FH2</f>
        <v>102.03698132566093</v>
      </c>
      <c r="FI16" s="169">
        <f>EN16*FI2</f>
        <v>113.94129581365479</v>
      </c>
      <c r="FJ16" s="159">
        <f>EO16*FJ2</f>
        <v>227.88259162730958</v>
      </c>
      <c r="FK16" s="159">
        <f>EP16*FK2</f>
        <v>45.576518325461883</v>
      </c>
      <c r="FL16" s="170">
        <f>EQ16*FL2</f>
        <v>102.03698132566093</v>
      </c>
      <c r="FM16" s="169">
        <f>EN16*FM2</f>
        <v>113.94129581365479</v>
      </c>
      <c r="FN16" s="159">
        <f>EO16*FN2</f>
        <v>227.88259162730958</v>
      </c>
      <c r="FO16" s="159">
        <f>EP16*FO2</f>
        <v>45.576518325461883</v>
      </c>
      <c r="FP16" s="170">
        <f>EQ16*FP2</f>
        <v>102.03698132566093</v>
      </c>
      <c r="FQ16" s="169">
        <f>EN16*FQ2</f>
        <v>113.94129581365479</v>
      </c>
      <c r="FR16" s="159">
        <f>EO16*FR2</f>
        <v>227.88259162730958</v>
      </c>
      <c r="FS16" s="159">
        <f>EP16*FS2</f>
        <v>45.576518325461883</v>
      </c>
      <c r="FT16" s="170">
        <f>EQ16*FT2</f>
        <v>102.03698132566093</v>
      </c>
      <c r="FU16" s="169">
        <f>EN16*FU2</f>
        <v>113.94129581365479</v>
      </c>
      <c r="FV16" s="159">
        <f>EO16*FV2</f>
        <v>227.88259162730958</v>
      </c>
      <c r="FW16" s="159">
        <f>EP16*FW2</f>
        <v>45.576518325461883</v>
      </c>
      <c r="FX16" s="172">
        <f>EQ16*FX2</f>
        <v>102.03698132566093</v>
      </c>
      <c r="FY16" s="176">
        <f>ER16*FY2</f>
        <v>211.54745853441221</v>
      </c>
      <c r="FZ16" s="174" t="str">
        <f t="shared" si="39"/>
        <v>拆分正确</v>
      </c>
      <c r="GA16" s="157" t="str">
        <f t="shared" si="40"/>
        <v>拆分正确</v>
      </c>
      <c r="GB16" s="157" t="str">
        <f t="shared" si="41"/>
        <v>拆分正确</v>
      </c>
      <c r="GC16" s="157" t="str">
        <f t="shared" si="42"/>
        <v>拆分正确</v>
      </c>
      <c r="GD16" s="157" t="str">
        <f t="shared" si="43"/>
        <v>拆分正确</v>
      </c>
      <c r="GE16" s="41"/>
      <c r="GF16" s="158" t="str">
        <f t="shared" si="44"/>
        <v>1级强化12</v>
      </c>
      <c r="GG16" s="174">
        <f t="shared" si="45"/>
        <v>820.37732985831451</v>
      </c>
      <c r="GH16" s="157">
        <f t="shared" si="46"/>
        <v>911.53036650923832</v>
      </c>
      <c r="GI16" s="157">
        <f t="shared" si="47"/>
        <v>546.91821990554263</v>
      </c>
      <c r="GJ16" s="157">
        <f t="shared" si="48"/>
        <v>683.64777488192829</v>
      </c>
      <c r="GK16" s="163">
        <f t="shared" si="49"/>
        <v>317.32118780161835</v>
      </c>
      <c r="GL16" s="169">
        <f>GG16*GL2</f>
        <v>102.54716623228931</v>
      </c>
      <c r="GM16" s="159">
        <f>GH16*GM2</f>
        <v>113.94129581365479</v>
      </c>
      <c r="GN16" s="159">
        <f>GI16*GN2</f>
        <v>68.364777488192829</v>
      </c>
      <c r="GO16" s="170">
        <f>GJ16*GO2</f>
        <v>85.455971860241036</v>
      </c>
      <c r="GP16" s="169">
        <f>GG16*GP2</f>
        <v>102.54716623228931</v>
      </c>
      <c r="GQ16" s="159">
        <f>GH16*GQ2</f>
        <v>113.94129581365479</v>
      </c>
      <c r="GR16" s="159">
        <f>GI16*GR2</f>
        <v>68.364777488192829</v>
      </c>
      <c r="GS16" s="170">
        <f>GJ16*GS2</f>
        <v>85.455971860241036</v>
      </c>
      <c r="GT16" s="169">
        <f>GG16*GT2</f>
        <v>102.54716623228931</v>
      </c>
      <c r="GU16" s="159">
        <f>GH16*GU2</f>
        <v>113.94129581365479</v>
      </c>
      <c r="GV16" s="159">
        <f>GI16*GV2</f>
        <v>68.364777488192829</v>
      </c>
      <c r="GW16" s="170">
        <f>GJ16*GW2</f>
        <v>85.455971860241036</v>
      </c>
      <c r="GX16" s="169">
        <f>GG16*GX2</f>
        <v>102.54716623228931</v>
      </c>
      <c r="GY16" s="159">
        <f>GH16*GY2</f>
        <v>113.94129581365479</v>
      </c>
      <c r="GZ16" s="159">
        <f>GI16*GZ2</f>
        <v>68.364777488192829</v>
      </c>
      <c r="HA16" s="170">
        <f>GJ16*HA2</f>
        <v>85.455971860241036</v>
      </c>
      <c r="HB16" s="169">
        <f>GG16*HB2</f>
        <v>102.54716623228931</v>
      </c>
      <c r="HC16" s="159">
        <f>GH16*HC2</f>
        <v>113.94129581365479</v>
      </c>
      <c r="HD16" s="159">
        <f>GI16*HD2</f>
        <v>68.364777488192829</v>
      </c>
      <c r="HE16" s="170">
        <f>GJ16*HE2</f>
        <v>85.455971860241036</v>
      </c>
      <c r="HF16" s="169">
        <f>GG16*HF2</f>
        <v>102.54716623228931</v>
      </c>
      <c r="HG16" s="159">
        <f>GH16*HG2</f>
        <v>113.94129581365479</v>
      </c>
      <c r="HH16" s="159">
        <f>GI16*HH2</f>
        <v>68.364777488192829</v>
      </c>
      <c r="HI16" s="170">
        <f>GJ16*HI2</f>
        <v>85.455971860241036</v>
      </c>
      <c r="HJ16" s="169">
        <f>GG16*HJ2</f>
        <v>102.54716623228931</v>
      </c>
      <c r="HK16" s="159">
        <f>GH16*HK2</f>
        <v>113.94129581365479</v>
      </c>
      <c r="HL16" s="159">
        <f>GI16*HL2</f>
        <v>68.364777488192829</v>
      </c>
      <c r="HM16" s="170">
        <f>GJ16*HM2</f>
        <v>85.455971860241036</v>
      </c>
      <c r="HN16" s="169">
        <f>GG16*HN2</f>
        <v>102.54716623228931</v>
      </c>
      <c r="HO16" s="159">
        <f>GH16*HO2</f>
        <v>113.94129581365479</v>
      </c>
      <c r="HP16" s="159">
        <f>GI16*HP2</f>
        <v>68.364777488192829</v>
      </c>
      <c r="HQ16" s="172">
        <f>GJ16*HQ2</f>
        <v>85.455971860241036</v>
      </c>
      <c r="HR16" s="176">
        <f>GK16*HR2</f>
        <v>317.32118780161835</v>
      </c>
      <c r="HS16" s="174" t="str">
        <f t="shared" si="50"/>
        <v>拆分正确</v>
      </c>
      <c r="HT16" s="157" t="str">
        <f t="shared" si="51"/>
        <v>拆分正确</v>
      </c>
      <c r="HU16" s="157" t="str">
        <f t="shared" si="52"/>
        <v>拆分正确</v>
      </c>
      <c r="HV16" s="157" t="str">
        <f t="shared" si="53"/>
        <v>拆分正确</v>
      </c>
      <c r="HW16" s="157" t="str">
        <f t="shared" si="54"/>
        <v>拆分正确</v>
      </c>
    </row>
    <row r="17" spans="1:231" ht="14.1" customHeight="1">
      <c r="A17" s="181" t="s">
        <v>33</v>
      </c>
      <c r="B17" s="182">
        <f t="shared" ref="B17:C30" si="92">B4</f>
        <v>1</v>
      </c>
      <c r="C17" s="182">
        <f t="shared" si="92"/>
        <v>1</v>
      </c>
      <c r="D17" s="183">
        <f t="shared" ref="D17:D48" si="93">D4</f>
        <v>1.0000000000000002</v>
      </c>
      <c r="E17" s="184">
        <f>职业设计!M69</f>
        <v>347.95100177029917</v>
      </c>
      <c r="F17" s="181">
        <f>E17*职业设计!D$13/职业设计!B$13</f>
        <v>347.95100177029917</v>
      </c>
      <c r="G17" s="181">
        <f>职业设计!M85</f>
        <v>208.77060106217942</v>
      </c>
      <c r="H17" s="181">
        <f t="shared" si="5"/>
        <v>208.77060106217942</v>
      </c>
      <c r="I17" s="185">
        <f>职业设计!L101</f>
        <v>134.58712370511677</v>
      </c>
      <c r="J17" s="186">
        <f>E17*J2</f>
        <v>43.493875221287396</v>
      </c>
      <c r="K17" s="187">
        <f>F17*K2</f>
        <v>43.493875221287396</v>
      </c>
      <c r="L17" s="187">
        <f>G17*L2</f>
        <v>26.096325132772428</v>
      </c>
      <c r="M17" s="188">
        <f>H17*M2</f>
        <v>26.096325132772428</v>
      </c>
      <c r="N17" s="186">
        <f>E17*N2</f>
        <v>43.493875221287396</v>
      </c>
      <c r="O17" s="187">
        <f>F17*O2</f>
        <v>43.493875221287396</v>
      </c>
      <c r="P17" s="187">
        <f>G17*P2</f>
        <v>26.096325132772428</v>
      </c>
      <c r="Q17" s="188">
        <f>H17*Q2</f>
        <v>26.096325132772428</v>
      </c>
      <c r="R17" s="186">
        <f>E17*R2</f>
        <v>43.493875221287396</v>
      </c>
      <c r="S17" s="187">
        <f>F17*S2</f>
        <v>43.493875221287396</v>
      </c>
      <c r="T17" s="187">
        <f>G17*T2</f>
        <v>26.096325132772428</v>
      </c>
      <c r="U17" s="188">
        <f>H17*U2</f>
        <v>26.096325132772428</v>
      </c>
      <c r="V17" s="186">
        <f>E17*V2</f>
        <v>43.493875221287396</v>
      </c>
      <c r="W17" s="187">
        <f>F17*W2</f>
        <v>43.493875221287396</v>
      </c>
      <c r="X17" s="187">
        <f>G17*X2</f>
        <v>26.096325132772428</v>
      </c>
      <c r="Y17" s="188">
        <f>H17*Y2</f>
        <v>26.096325132772428</v>
      </c>
      <c r="Z17" s="186">
        <f>E17*Z2</f>
        <v>43.493875221287396</v>
      </c>
      <c r="AA17" s="187">
        <f>F17*AA2</f>
        <v>43.493875221287396</v>
      </c>
      <c r="AB17" s="187">
        <f>G17*AB2</f>
        <v>26.096325132772428</v>
      </c>
      <c r="AC17" s="188">
        <f>H17*AC2</f>
        <v>26.096325132772428</v>
      </c>
      <c r="AD17" s="186">
        <f>E17*AD2</f>
        <v>43.493875221287396</v>
      </c>
      <c r="AE17" s="187">
        <f>F17*AE2</f>
        <v>43.493875221287396</v>
      </c>
      <c r="AF17" s="187">
        <f>G17*AF2</f>
        <v>26.096325132772428</v>
      </c>
      <c r="AG17" s="188">
        <f>H17*AG2</f>
        <v>26.096325132772428</v>
      </c>
      <c r="AH17" s="186">
        <f>E17*AH2</f>
        <v>43.493875221287396</v>
      </c>
      <c r="AI17" s="187">
        <f>F17*AI2</f>
        <v>43.493875221287396</v>
      </c>
      <c r="AJ17" s="187">
        <f>G17*AJ2</f>
        <v>26.096325132772428</v>
      </c>
      <c r="AK17" s="188">
        <f>H17*AK2</f>
        <v>26.096325132772428</v>
      </c>
      <c r="AL17" s="186">
        <f>E17*AL2</f>
        <v>43.493875221287396</v>
      </c>
      <c r="AM17" s="187">
        <f>F17*AM2</f>
        <v>43.493875221287396</v>
      </c>
      <c r="AN17" s="187">
        <f>G17*AN2</f>
        <v>26.096325132772428</v>
      </c>
      <c r="AO17" s="189">
        <f>H17*AO2</f>
        <v>26.096325132772428</v>
      </c>
      <c r="AP17" s="190">
        <f>I17*AP2</f>
        <v>134.58712370511677</v>
      </c>
      <c r="AQ17" s="174" t="str">
        <f t="shared" si="6"/>
        <v>拆分正确</v>
      </c>
      <c r="AR17" s="157" t="str">
        <f t="shared" si="7"/>
        <v>拆分正确</v>
      </c>
      <c r="AS17" s="157" t="str">
        <f t="shared" si="8"/>
        <v>拆分正确</v>
      </c>
      <c r="AT17" s="157" t="str">
        <f t="shared" si="9"/>
        <v>拆分正确</v>
      </c>
      <c r="AU17" s="157" t="str">
        <f t="shared" si="10"/>
        <v>拆分正确</v>
      </c>
      <c r="AW17" s="182" t="str">
        <f t="shared" si="11"/>
        <v>15级强化0</v>
      </c>
      <c r="AX17" s="184">
        <f t="shared" si="12"/>
        <v>521.92650265544876</v>
      </c>
      <c r="AY17" s="181">
        <f t="shared" si="13"/>
        <v>208.77060106217951</v>
      </c>
      <c r="AZ17" s="181">
        <f t="shared" si="14"/>
        <v>311.59791203310363</v>
      </c>
      <c r="BA17" s="181">
        <f t="shared" si="15"/>
        <v>139.18040070811961</v>
      </c>
      <c r="BB17" s="185">
        <f t="shared" si="16"/>
        <v>80.75227422307006</v>
      </c>
      <c r="BC17" s="186">
        <f t="shared" si="55"/>
        <v>52.192650265544877</v>
      </c>
      <c r="BD17" s="187">
        <f t="shared" si="56"/>
        <v>20.877060106217954</v>
      </c>
      <c r="BE17" s="187">
        <f t="shared" si="57"/>
        <v>31.159791203310363</v>
      </c>
      <c r="BF17" s="188">
        <f t="shared" si="58"/>
        <v>13.918040070811962</v>
      </c>
      <c r="BG17" s="186">
        <f t="shared" si="59"/>
        <v>52.192650265544877</v>
      </c>
      <c r="BH17" s="187">
        <f t="shared" si="60"/>
        <v>20.877060106217954</v>
      </c>
      <c r="BI17" s="187">
        <f t="shared" si="61"/>
        <v>31.159791203310363</v>
      </c>
      <c r="BJ17" s="188">
        <f t="shared" si="62"/>
        <v>13.918040070811962</v>
      </c>
      <c r="BK17" s="186">
        <f t="shared" si="63"/>
        <v>52.192650265544877</v>
      </c>
      <c r="BL17" s="187">
        <f t="shared" si="64"/>
        <v>20.877060106217954</v>
      </c>
      <c r="BM17" s="187">
        <f t="shared" si="65"/>
        <v>31.159791203310363</v>
      </c>
      <c r="BN17" s="188">
        <f t="shared" si="66"/>
        <v>13.918040070811962</v>
      </c>
      <c r="BO17" s="186">
        <f t="shared" si="67"/>
        <v>52.192650265544877</v>
      </c>
      <c r="BP17" s="187">
        <f t="shared" si="68"/>
        <v>20.877060106217954</v>
      </c>
      <c r="BQ17" s="187">
        <f t="shared" si="69"/>
        <v>31.159791203310363</v>
      </c>
      <c r="BR17" s="188">
        <f t="shared" si="70"/>
        <v>13.918040070811962</v>
      </c>
      <c r="BS17" s="186">
        <f t="shared" si="71"/>
        <v>52.192650265544877</v>
      </c>
      <c r="BT17" s="187">
        <f t="shared" si="72"/>
        <v>20.877060106217954</v>
      </c>
      <c r="BU17" s="187">
        <f t="shared" si="73"/>
        <v>31.159791203310363</v>
      </c>
      <c r="BV17" s="188">
        <f t="shared" si="74"/>
        <v>13.918040070811962</v>
      </c>
      <c r="BW17" s="186">
        <f t="shared" si="75"/>
        <v>52.192650265544877</v>
      </c>
      <c r="BX17" s="187">
        <f t="shared" si="76"/>
        <v>20.877060106217954</v>
      </c>
      <c r="BY17" s="187">
        <f t="shared" si="77"/>
        <v>31.159791203310363</v>
      </c>
      <c r="BZ17" s="188">
        <f t="shared" si="78"/>
        <v>13.918040070811962</v>
      </c>
      <c r="CA17" s="186">
        <f t="shared" si="79"/>
        <v>52.192650265544877</v>
      </c>
      <c r="CB17" s="187">
        <f t="shared" si="80"/>
        <v>20.877060106217954</v>
      </c>
      <c r="CC17" s="187">
        <f t="shared" si="81"/>
        <v>31.159791203310363</v>
      </c>
      <c r="CD17" s="188">
        <f t="shared" si="82"/>
        <v>13.918040070811962</v>
      </c>
      <c r="CE17" s="186">
        <f t="shared" si="83"/>
        <v>52.192650265544877</v>
      </c>
      <c r="CF17" s="187">
        <f t="shared" si="84"/>
        <v>20.877060106217954</v>
      </c>
      <c r="CG17" s="187">
        <f t="shared" si="85"/>
        <v>31.159791203310363</v>
      </c>
      <c r="CH17" s="189">
        <f t="shared" si="86"/>
        <v>13.918040070811962</v>
      </c>
      <c r="CI17" s="186">
        <f t="shared" si="87"/>
        <v>104.38530053108975</v>
      </c>
      <c r="CJ17" s="187">
        <f t="shared" si="88"/>
        <v>41.754120212435907</v>
      </c>
      <c r="CK17" s="187">
        <f t="shared" si="89"/>
        <v>62.319582406620725</v>
      </c>
      <c r="CL17" s="189">
        <f t="shared" si="90"/>
        <v>27.836080141623924</v>
      </c>
      <c r="CM17" s="190">
        <f t="shared" si="91"/>
        <v>80.75227422307006</v>
      </c>
      <c r="CN17" s="174" t="str">
        <f t="shared" si="17"/>
        <v>拆分正确</v>
      </c>
      <c r="CO17" s="157" t="str">
        <f t="shared" si="18"/>
        <v>拆分正确</v>
      </c>
      <c r="CP17" s="157" t="str">
        <f t="shared" si="19"/>
        <v>拆分正确</v>
      </c>
      <c r="CQ17" s="157" t="str">
        <f t="shared" si="20"/>
        <v>拆分正确</v>
      </c>
      <c r="CR17" s="157" t="str">
        <f t="shared" si="21"/>
        <v>拆分正确</v>
      </c>
      <c r="CT17" s="182" t="str">
        <f t="shared" si="22"/>
        <v>15级强化0</v>
      </c>
      <c r="CU17" s="184">
        <f t="shared" si="23"/>
        <v>233.12717118610047</v>
      </c>
      <c r="CV17" s="181">
        <f t="shared" si="24"/>
        <v>521.92650265544876</v>
      </c>
      <c r="CW17" s="181">
        <f t="shared" si="25"/>
        <v>139.18040070811961</v>
      </c>
      <c r="CX17" s="181">
        <f t="shared" si="26"/>
        <v>311.59791203310363</v>
      </c>
      <c r="CY17" s="185">
        <f t="shared" si="27"/>
        <v>201.88068555767515</v>
      </c>
      <c r="CZ17" s="186">
        <f>CU17*CZ2</f>
        <v>29.140896398262559</v>
      </c>
      <c r="DA17" s="187">
        <f>CV17*DA2</f>
        <v>65.240812831931095</v>
      </c>
      <c r="DB17" s="187">
        <f>CW17*DB2</f>
        <v>17.397550088514951</v>
      </c>
      <c r="DC17" s="188">
        <f>CX17*DC2</f>
        <v>38.949739004137953</v>
      </c>
      <c r="DD17" s="186">
        <f>CU17*DD2</f>
        <v>29.140896398262559</v>
      </c>
      <c r="DE17" s="187">
        <f>CV17*DE2</f>
        <v>65.240812831931095</v>
      </c>
      <c r="DF17" s="187">
        <f>CW17*DF2</f>
        <v>17.397550088514951</v>
      </c>
      <c r="DG17" s="188">
        <f>CX17*DG2</f>
        <v>38.949739004137953</v>
      </c>
      <c r="DH17" s="186">
        <f>CU17*DH2</f>
        <v>29.140896398262559</v>
      </c>
      <c r="DI17" s="187">
        <f>CV17*DI2</f>
        <v>65.240812831931095</v>
      </c>
      <c r="DJ17" s="187">
        <f>CW17*DJ2</f>
        <v>17.397550088514951</v>
      </c>
      <c r="DK17" s="188">
        <f>CX17*DK2</f>
        <v>38.949739004137953</v>
      </c>
      <c r="DL17" s="186">
        <f>CU17*DL2</f>
        <v>29.140896398262559</v>
      </c>
      <c r="DM17" s="187">
        <f>CV17*DM2</f>
        <v>65.240812831931095</v>
      </c>
      <c r="DN17" s="187">
        <f>CW17*DN2</f>
        <v>17.397550088514951</v>
      </c>
      <c r="DO17" s="188">
        <f>CX17*DO2</f>
        <v>38.949739004137953</v>
      </c>
      <c r="DP17" s="186">
        <f>CU17*DP2</f>
        <v>29.140896398262559</v>
      </c>
      <c r="DQ17" s="187">
        <f>CV17*DQ2</f>
        <v>65.240812831931095</v>
      </c>
      <c r="DR17" s="187">
        <f>CW17*DR2</f>
        <v>17.397550088514951</v>
      </c>
      <c r="DS17" s="188">
        <f>CX17*DS2</f>
        <v>38.949739004137953</v>
      </c>
      <c r="DT17" s="186">
        <f>CU17*DT2</f>
        <v>29.140896398262559</v>
      </c>
      <c r="DU17" s="187">
        <f>CV17*DU2</f>
        <v>65.240812831931095</v>
      </c>
      <c r="DV17" s="187">
        <f>CW17*DV2</f>
        <v>17.397550088514951</v>
      </c>
      <c r="DW17" s="188">
        <f>CX17*DW2</f>
        <v>38.949739004137953</v>
      </c>
      <c r="DX17" s="186">
        <f>CU17*DX2</f>
        <v>29.140896398262559</v>
      </c>
      <c r="DY17" s="187">
        <f>CV17*DY2</f>
        <v>65.240812831931095</v>
      </c>
      <c r="DZ17" s="187">
        <f>CW17*DZ2</f>
        <v>17.397550088514951</v>
      </c>
      <c r="EA17" s="188">
        <f>CX17*EA2</f>
        <v>38.949739004137953</v>
      </c>
      <c r="EB17" s="186">
        <f>CU17*EB2</f>
        <v>29.140896398262559</v>
      </c>
      <c r="EC17" s="187">
        <f>CV17*EC2</f>
        <v>65.240812831931095</v>
      </c>
      <c r="ED17" s="187">
        <f>CW17*ED2</f>
        <v>17.397550088514951</v>
      </c>
      <c r="EE17" s="189">
        <f>CX17*EE2</f>
        <v>38.949739004137953</v>
      </c>
      <c r="EF17" s="190">
        <f>CY17*EF2</f>
        <v>201.88068555767515</v>
      </c>
      <c r="EG17" s="174" t="str">
        <f t="shared" si="28"/>
        <v>拆分正确</v>
      </c>
      <c r="EH17" s="157" t="str">
        <f t="shared" si="29"/>
        <v>拆分正确</v>
      </c>
      <c r="EI17" s="157" t="str">
        <f t="shared" si="30"/>
        <v>拆分正确</v>
      </c>
      <c r="EJ17" s="157" t="str">
        <f t="shared" si="31"/>
        <v>拆分正确</v>
      </c>
      <c r="EK17" s="157" t="str">
        <f t="shared" si="32"/>
        <v>拆分正确</v>
      </c>
      <c r="EL17" s="41"/>
      <c r="EM17" s="182" t="str">
        <f t="shared" si="33"/>
        <v>15级强化0</v>
      </c>
      <c r="EN17" s="184">
        <f t="shared" si="34"/>
        <v>347.95100177029917</v>
      </c>
      <c r="EO17" s="181">
        <f t="shared" si="35"/>
        <v>695.90200354059834</v>
      </c>
      <c r="EP17" s="181">
        <f t="shared" si="36"/>
        <v>139.18040070811961</v>
      </c>
      <c r="EQ17" s="181">
        <f t="shared" si="37"/>
        <v>311.59791203310363</v>
      </c>
      <c r="ER17" s="185">
        <f t="shared" si="38"/>
        <v>80.75227422307006</v>
      </c>
      <c r="ES17" s="186">
        <f>EN17*ES2</f>
        <v>43.493875221287396</v>
      </c>
      <c r="ET17" s="187">
        <f>EO17*ET2</f>
        <v>86.987750442574793</v>
      </c>
      <c r="EU17" s="187">
        <f>EP17*EU2</f>
        <v>17.397550088514951</v>
      </c>
      <c r="EV17" s="188">
        <f>EQ17*EV2</f>
        <v>38.949739004137953</v>
      </c>
      <c r="EW17" s="186">
        <f>EN17*EW2</f>
        <v>43.493875221287396</v>
      </c>
      <c r="EX17" s="187">
        <f>EO17*EX2</f>
        <v>86.987750442574793</v>
      </c>
      <c r="EY17" s="187">
        <f>EP17*EY2</f>
        <v>17.397550088514951</v>
      </c>
      <c r="EZ17" s="188">
        <f>EQ17*EZ2</f>
        <v>38.949739004137953</v>
      </c>
      <c r="FA17" s="186">
        <f>EN17*FA2</f>
        <v>43.493875221287396</v>
      </c>
      <c r="FB17" s="187">
        <f>EO17*FB2</f>
        <v>86.987750442574793</v>
      </c>
      <c r="FC17" s="187">
        <f>EP17*FC2</f>
        <v>17.397550088514951</v>
      </c>
      <c r="FD17" s="188">
        <f>EQ17*FD2</f>
        <v>38.949739004137953</v>
      </c>
      <c r="FE17" s="186">
        <f>EN17*FE2</f>
        <v>43.493875221287396</v>
      </c>
      <c r="FF17" s="187">
        <f>EO17*FF2</f>
        <v>86.987750442574793</v>
      </c>
      <c r="FG17" s="187">
        <f>EP17*FG2</f>
        <v>17.397550088514951</v>
      </c>
      <c r="FH17" s="188">
        <f>EQ17*FH2</f>
        <v>38.949739004137953</v>
      </c>
      <c r="FI17" s="186">
        <f>EN17*FI2</f>
        <v>43.493875221287396</v>
      </c>
      <c r="FJ17" s="187">
        <f>EO17*FJ2</f>
        <v>86.987750442574793</v>
      </c>
      <c r="FK17" s="187">
        <f>EP17*FK2</f>
        <v>17.397550088514951</v>
      </c>
      <c r="FL17" s="188">
        <f>EQ17*FL2</f>
        <v>38.949739004137953</v>
      </c>
      <c r="FM17" s="186">
        <f>EN17*FM2</f>
        <v>43.493875221287396</v>
      </c>
      <c r="FN17" s="187">
        <f>EO17*FN2</f>
        <v>86.987750442574793</v>
      </c>
      <c r="FO17" s="187">
        <f>EP17*FO2</f>
        <v>17.397550088514951</v>
      </c>
      <c r="FP17" s="188">
        <f>EQ17*FP2</f>
        <v>38.949739004137953</v>
      </c>
      <c r="FQ17" s="186">
        <f>EN17*FQ2</f>
        <v>43.493875221287396</v>
      </c>
      <c r="FR17" s="187">
        <f>EO17*FR2</f>
        <v>86.987750442574793</v>
      </c>
      <c r="FS17" s="187">
        <f>EP17*FS2</f>
        <v>17.397550088514951</v>
      </c>
      <c r="FT17" s="188">
        <f>EQ17*FT2</f>
        <v>38.949739004137953</v>
      </c>
      <c r="FU17" s="186">
        <f>EN17*FU2</f>
        <v>43.493875221287396</v>
      </c>
      <c r="FV17" s="187">
        <f>EO17*FV2</f>
        <v>86.987750442574793</v>
      </c>
      <c r="FW17" s="187">
        <f>EP17*FW2</f>
        <v>17.397550088514951</v>
      </c>
      <c r="FX17" s="189">
        <f>EQ17*FX2</f>
        <v>38.949739004137953</v>
      </c>
      <c r="FY17" s="190">
        <f>ER17*FY2</f>
        <v>80.75227422307006</v>
      </c>
      <c r="FZ17" s="174" t="str">
        <f t="shared" si="39"/>
        <v>拆分正确</v>
      </c>
      <c r="GA17" s="157" t="str">
        <f t="shared" si="40"/>
        <v>拆分正确</v>
      </c>
      <c r="GB17" s="157" t="str">
        <f t="shared" si="41"/>
        <v>拆分正确</v>
      </c>
      <c r="GC17" s="157" t="str">
        <f t="shared" si="42"/>
        <v>拆分正确</v>
      </c>
      <c r="GD17" s="157" t="str">
        <f t="shared" si="43"/>
        <v>拆分正确</v>
      </c>
      <c r="GE17" s="41"/>
      <c r="GF17" s="182" t="str">
        <f t="shared" si="44"/>
        <v>15级强化0</v>
      </c>
      <c r="GG17" s="184">
        <f t="shared" si="45"/>
        <v>313.15590159326928</v>
      </c>
      <c r="GH17" s="181">
        <f t="shared" si="46"/>
        <v>347.95100177029917</v>
      </c>
      <c r="GI17" s="181">
        <f t="shared" si="47"/>
        <v>208.77060106217942</v>
      </c>
      <c r="GJ17" s="181">
        <f t="shared" si="48"/>
        <v>260.96325132772427</v>
      </c>
      <c r="GK17" s="185">
        <f t="shared" si="49"/>
        <v>121.12841133460509</v>
      </c>
      <c r="GL17" s="186">
        <f>GG17*GL2</f>
        <v>39.14448769915866</v>
      </c>
      <c r="GM17" s="187">
        <f>GH17*GM2</f>
        <v>43.493875221287396</v>
      </c>
      <c r="GN17" s="187">
        <f>GI17*GN2</f>
        <v>26.096325132772428</v>
      </c>
      <c r="GO17" s="188">
        <f>GJ17*GO2</f>
        <v>32.620406415965533</v>
      </c>
      <c r="GP17" s="186">
        <f>GG17*GP2</f>
        <v>39.14448769915866</v>
      </c>
      <c r="GQ17" s="187">
        <f>GH17*GQ2</f>
        <v>43.493875221287396</v>
      </c>
      <c r="GR17" s="187">
        <f>GI17*GR2</f>
        <v>26.096325132772428</v>
      </c>
      <c r="GS17" s="188">
        <f>GJ17*GS2</f>
        <v>32.620406415965533</v>
      </c>
      <c r="GT17" s="186">
        <f>GG17*GT2</f>
        <v>39.14448769915866</v>
      </c>
      <c r="GU17" s="187">
        <f>GH17*GU2</f>
        <v>43.493875221287396</v>
      </c>
      <c r="GV17" s="187">
        <f>GI17*GV2</f>
        <v>26.096325132772428</v>
      </c>
      <c r="GW17" s="188">
        <f>GJ17*GW2</f>
        <v>32.620406415965533</v>
      </c>
      <c r="GX17" s="186">
        <f>GG17*GX2</f>
        <v>39.14448769915866</v>
      </c>
      <c r="GY17" s="187">
        <f>GH17*GY2</f>
        <v>43.493875221287396</v>
      </c>
      <c r="GZ17" s="187">
        <f>GI17*GZ2</f>
        <v>26.096325132772428</v>
      </c>
      <c r="HA17" s="188">
        <f>GJ17*HA2</f>
        <v>32.620406415965533</v>
      </c>
      <c r="HB17" s="186">
        <f>GG17*HB2</f>
        <v>39.14448769915866</v>
      </c>
      <c r="HC17" s="187">
        <f>GH17*HC2</f>
        <v>43.493875221287396</v>
      </c>
      <c r="HD17" s="187">
        <f>GI17*HD2</f>
        <v>26.096325132772428</v>
      </c>
      <c r="HE17" s="188">
        <f>GJ17*HE2</f>
        <v>32.620406415965533</v>
      </c>
      <c r="HF17" s="186">
        <f>GG17*HF2</f>
        <v>39.14448769915866</v>
      </c>
      <c r="HG17" s="187">
        <f>GH17*HG2</f>
        <v>43.493875221287396</v>
      </c>
      <c r="HH17" s="187">
        <f>GI17*HH2</f>
        <v>26.096325132772428</v>
      </c>
      <c r="HI17" s="188">
        <f>GJ17*HI2</f>
        <v>32.620406415965533</v>
      </c>
      <c r="HJ17" s="186">
        <f>GG17*HJ2</f>
        <v>39.14448769915866</v>
      </c>
      <c r="HK17" s="187">
        <f>GH17*HK2</f>
        <v>43.493875221287396</v>
      </c>
      <c r="HL17" s="187">
        <f>GI17*HL2</f>
        <v>26.096325132772428</v>
      </c>
      <c r="HM17" s="188">
        <f>GJ17*HM2</f>
        <v>32.620406415965533</v>
      </c>
      <c r="HN17" s="186">
        <f>GG17*HN2</f>
        <v>39.14448769915866</v>
      </c>
      <c r="HO17" s="187">
        <f>GH17*HO2</f>
        <v>43.493875221287396</v>
      </c>
      <c r="HP17" s="187">
        <f>GI17*HP2</f>
        <v>26.096325132772428</v>
      </c>
      <c r="HQ17" s="189">
        <f>GJ17*HQ2</f>
        <v>32.620406415965533</v>
      </c>
      <c r="HR17" s="190">
        <f>GK17*HR2</f>
        <v>121.12841133460509</v>
      </c>
      <c r="HS17" s="174" t="str">
        <f t="shared" si="50"/>
        <v>拆分正确</v>
      </c>
      <c r="HT17" s="157" t="str">
        <f t="shared" si="51"/>
        <v>拆分正确</v>
      </c>
      <c r="HU17" s="157" t="str">
        <f t="shared" si="52"/>
        <v>拆分正确</v>
      </c>
      <c r="HV17" s="157" t="str">
        <f t="shared" si="53"/>
        <v>拆分正确</v>
      </c>
      <c r="HW17" s="157" t="str">
        <f t="shared" si="54"/>
        <v>拆分正确</v>
      </c>
    </row>
    <row r="18" spans="1:231" ht="14.1" customHeight="1">
      <c r="A18" s="157" t="s">
        <v>34</v>
      </c>
      <c r="B18" s="158">
        <f t="shared" si="92"/>
        <v>1.0807234751608272</v>
      </c>
      <c r="C18" s="158">
        <f t="shared" si="92"/>
        <v>1.0807234751608272</v>
      </c>
      <c r="D18" s="180">
        <f t="shared" si="93"/>
        <v>1.0807234751608275</v>
      </c>
      <c r="E18" s="174">
        <f>B18*E17</f>
        <v>376.03881581888885</v>
      </c>
      <c r="F18" s="157">
        <f>E18*职业设计!D$13/职业设计!B$13</f>
        <v>376.03881581888885</v>
      </c>
      <c r="G18" s="157">
        <f>G17*C18</f>
        <v>225.62328949133322</v>
      </c>
      <c r="H18" s="157">
        <f t="shared" si="5"/>
        <v>225.62328949133322</v>
      </c>
      <c r="I18" s="163">
        <f>I17*D18</f>
        <v>145.45146404249397</v>
      </c>
      <c r="J18" s="169">
        <f>E18*J2</f>
        <v>47.004851977361106</v>
      </c>
      <c r="K18" s="159">
        <f>F18*K2</f>
        <v>47.004851977361106</v>
      </c>
      <c r="L18" s="159">
        <f>G18*L2</f>
        <v>28.202911186416653</v>
      </c>
      <c r="M18" s="170">
        <f>H18*M2</f>
        <v>28.202911186416653</v>
      </c>
      <c r="N18" s="169">
        <f>E18*N2</f>
        <v>47.004851977361106</v>
      </c>
      <c r="O18" s="159">
        <f>F18*O2</f>
        <v>47.004851977361106</v>
      </c>
      <c r="P18" s="159">
        <f>G18*P2</f>
        <v>28.202911186416653</v>
      </c>
      <c r="Q18" s="170">
        <f>H18*Q2</f>
        <v>28.202911186416653</v>
      </c>
      <c r="R18" s="169">
        <f>E18*R2</f>
        <v>47.004851977361106</v>
      </c>
      <c r="S18" s="159">
        <f>F18*S2</f>
        <v>47.004851977361106</v>
      </c>
      <c r="T18" s="159">
        <f>G18*T2</f>
        <v>28.202911186416653</v>
      </c>
      <c r="U18" s="170">
        <f>H18*U2</f>
        <v>28.202911186416653</v>
      </c>
      <c r="V18" s="169">
        <f>E18*V2</f>
        <v>47.004851977361106</v>
      </c>
      <c r="W18" s="159">
        <f>F18*W2</f>
        <v>47.004851977361106</v>
      </c>
      <c r="X18" s="159">
        <f>G18*X2</f>
        <v>28.202911186416653</v>
      </c>
      <c r="Y18" s="170">
        <f>H18*Y2</f>
        <v>28.202911186416653</v>
      </c>
      <c r="Z18" s="169">
        <f>E18*Z2</f>
        <v>47.004851977361106</v>
      </c>
      <c r="AA18" s="159">
        <f>F18*AA2</f>
        <v>47.004851977361106</v>
      </c>
      <c r="AB18" s="159">
        <f>G18*AB2</f>
        <v>28.202911186416653</v>
      </c>
      <c r="AC18" s="170">
        <f>H18*AC2</f>
        <v>28.202911186416653</v>
      </c>
      <c r="AD18" s="169">
        <f>E18*AD2</f>
        <v>47.004851977361106</v>
      </c>
      <c r="AE18" s="159">
        <f>F18*AE2</f>
        <v>47.004851977361106</v>
      </c>
      <c r="AF18" s="159">
        <f>G18*AF2</f>
        <v>28.202911186416653</v>
      </c>
      <c r="AG18" s="170">
        <f>H18*AG2</f>
        <v>28.202911186416653</v>
      </c>
      <c r="AH18" s="169">
        <f>E18*AH2</f>
        <v>47.004851977361106</v>
      </c>
      <c r="AI18" s="159">
        <f>F18*AI2</f>
        <v>47.004851977361106</v>
      </c>
      <c r="AJ18" s="159">
        <f>G18*AJ2</f>
        <v>28.202911186416653</v>
      </c>
      <c r="AK18" s="170">
        <f>H18*AK2</f>
        <v>28.202911186416653</v>
      </c>
      <c r="AL18" s="169">
        <f>E18*AL2</f>
        <v>47.004851977361106</v>
      </c>
      <c r="AM18" s="159">
        <f>F18*AM2</f>
        <v>47.004851977361106</v>
      </c>
      <c r="AN18" s="159">
        <f>G18*AN2</f>
        <v>28.202911186416653</v>
      </c>
      <c r="AO18" s="172">
        <f>H18*AO2</f>
        <v>28.202911186416653</v>
      </c>
      <c r="AP18" s="176">
        <f>I18*AP2</f>
        <v>145.45146404249397</v>
      </c>
      <c r="AQ18" s="174" t="str">
        <f t="shared" si="6"/>
        <v>拆分正确</v>
      </c>
      <c r="AR18" s="157" t="str">
        <f t="shared" si="7"/>
        <v>拆分正确</v>
      </c>
      <c r="AS18" s="157" t="str">
        <f t="shared" si="8"/>
        <v>拆分正确</v>
      </c>
      <c r="AT18" s="157" t="str">
        <f t="shared" si="9"/>
        <v>拆分正确</v>
      </c>
      <c r="AU18" s="157" t="str">
        <f t="shared" si="10"/>
        <v>拆分正确</v>
      </c>
      <c r="AW18" s="158" t="str">
        <f t="shared" si="11"/>
        <v>15级强化1</v>
      </c>
      <c r="AX18" s="174">
        <f t="shared" si="12"/>
        <v>564.05822372833325</v>
      </c>
      <c r="AY18" s="157">
        <f t="shared" si="13"/>
        <v>225.62328949133331</v>
      </c>
      <c r="AZ18" s="157">
        <f t="shared" si="14"/>
        <v>336.75117834527344</v>
      </c>
      <c r="BA18" s="157">
        <f t="shared" si="15"/>
        <v>150.41552632755548</v>
      </c>
      <c r="BB18" s="163">
        <f t="shared" si="16"/>
        <v>87.270878425496377</v>
      </c>
      <c r="BC18" s="169">
        <f t="shared" si="55"/>
        <v>56.405822372833327</v>
      </c>
      <c r="BD18" s="159">
        <f t="shared" si="56"/>
        <v>22.562328949133331</v>
      </c>
      <c r="BE18" s="159">
        <f t="shared" si="57"/>
        <v>33.675117834527349</v>
      </c>
      <c r="BF18" s="170">
        <f t="shared" si="58"/>
        <v>15.041552632755549</v>
      </c>
      <c r="BG18" s="169">
        <f t="shared" si="59"/>
        <v>56.405822372833327</v>
      </c>
      <c r="BH18" s="159">
        <f t="shared" si="60"/>
        <v>22.562328949133331</v>
      </c>
      <c r="BI18" s="159">
        <f t="shared" si="61"/>
        <v>33.675117834527349</v>
      </c>
      <c r="BJ18" s="170">
        <f t="shared" si="62"/>
        <v>15.041552632755549</v>
      </c>
      <c r="BK18" s="169">
        <f t="shared" si="63"/>
        <v>56.405822372833327</v>
      </c>
      <c r="BL18" s="159">
        <f t="shared" si="64"/>
        <v>22.562328949133331</v>
      </c>
      <c r="BM18" s="159">
        <f t="shared" si="65"/>
        <v>33.675117834527349</v>
      </c>
      <c r="BN18" s="170">
        <f t="shared" si="66"/>
        <v>15.041552632755549</v>
      </c>
      <c r="BO18" s="169">
        <f t="shared" si="67"/>
        <v>56.405822372833327</v>
      </c>
      <c r="BP18" s="159">
        <f t="shared" si="68"/>
        <v>22.562328949133331</v>
      </c>
      <c r="BQ18" s="159">
        <f t="shared" si="69"/>
        <v>33.675117834527349</v>
      </c>
      <c r="BR18" s="170">
        <f t="shared" si="70"/>
        <v>15.041552632755549</v>
      </c>
      <c r="BS18" s="169">
        <f t="shared" si="71"/>
        <v>56.405822372833327</v>
      </c>
      <c r="BT18" s="159">
        <f t="shared" si="72"/>
        <v>22.562328949133331</v>
      </c>
      <c r="BU18" s="159">
        <f t="shared" si="73"/>
        <v>33.675117834527349</v>
      </c>
      <c r="BV18" s="170">
        <f t="shared" si="74"/>
        <v>15.041552632755549</v>
      </c>
      <c r="BW18" s="169">
        <f t="shared" si="75"/>
        <v>56.405822372833327</v>
      </c>
      <c r="BX18" s="159">
        <f t="shared" si="76"/>
        <v>22.562328949133331</v>
      </c>
      <c r="BY18" s="159">
        <f t="shared" si="77"/>
        <v>33.675117834527349</v>
      </c>
      <c r="BZ18" s="170">
        <f t="shared" si="78"/>
        <v>15.041552632755549</v>
      </c>
      <c r="CA18" s="169">
        <f t="shared" si="79"/>
        <v>56.405822372833327</v>
      </c>
      <c r="CB18" s="159">
        <f t="shared" si="80"/>
        <v>22.562328949133331</v>
      </c>
      <c r="CC18" s="159">
        <f t="shared" si="81"/>
        <v>33.675117834527349</v>
      </c>
      <c r="CD18" s="170">
        <f t="shared" si="82"/>
        <v>15.041552632755549</v>
      </c>
      <c r="CE18" s="169">
        <f t="shared" si="83"/>
        <v>56.405822372833327</v>
      </c>
      <c r="CF18" s="159">
        <f t="shared" si="84"/>
        <v>22.562328949133331</v>
      </c>
      <c r="CG18" s="159">
        <f t="shared" si="85"/>
        <v>33.675117834527349</v>
      </c>
      <c r="CH18" s="172">
        <f t="shared" si="86"/>
        <v>15.041552632755549</v>
      </c>
      <c r="CI18" s="169">
        <f t="shared" si="87"/>
        <v>112.81164474566665</v>
      </c>
      <c r="CJ18" s="159">
        <f t="shared" si="88"/>
        <v>45.124657898266662</v>
      </c>
      <c r="CK18" s="159">
        <f t="shared" si="89"/>
        <v>67.350235669054697</v>
      </c>
      <c r="CL18" s="172">
        <f t="shared" si="90"/>
        <v>30.083105265511097</v>
      </c>
      <c r="CM18" s="176">
        <f t="shared" si="91"/>
        <v>87.270878425496377</v>
      </c>
      <c r="CN18" s="174" t="str">
        <f t="shared" si="17"/>
        <v>拆分正确</v>
      </c>
      <c r="CO18" s="157" t="str">
        <f t="shared" si="18"/>
        <v>拆分正确</v>
      </c>
      <c r="CP18" s="157" t="str">
        <f t="shared" si="19"/>
        <v>拆分正确</v>
      </c>
      <c r="CQ18" s="157" t="str">
        <f t="shared" si="20"/>
        <v>拆分正确</v>
      </c>
      <c r="CR18" s="157" t="str">
        <f t="shared" si="21"/>
        <v>拆分正确</v>
      </c>
      <c r="CT18" s="158" t="str">
        <f t="shared" si="22"/>
        <v>15级强化1</v>
      </c>
      <c r="CU18" s="174">
        <f t="shared" si="23"/>
        <v>251.94600659865554</v>
      </c>
      <c r="CV18" s="157">
        <f t="shared" si="24"/>
        <v>564.05822372833325</v>
      </c>
      <c r="CW18" s="157">
        <f t="shared" si="25"/>
        <v>150.41552632755548</v>
      </c>
      <c r="CX18" s="157">
        <f t="shared" si="26"/>
        <v>336.75117834527344</v>
      </c>
      <c r="CY18" s="163">
        <f t="shared" si="27"/>
        <v>218.17719606374095</v>
      </c>
      <c r="CZ18" s="169">
        <f>CU18*CZ2</f>
        <v>31.493250824831943</v>
      </c>
      <c r="DA18" s="159">
        <f>CV18*DA2</f>
        <v>70.507277966041656</v>
      </c>
      <c r="DB18" s="159">
        <f>CW18*DB2</f>
        <v>18.801940790944435</v>
      </c>
      <c r="DC18" s="170">
        <f>CX18*DC2</f>
        <v>42.093897293159181</v>
      </c>
      <c r="DD18" s="169">
        <f>CU18*DD2</f>
        <v>31.493250824831943</v>
      </c>
      <c r="DE18" s="159">
        <f>CV18*DE2</f>
        <v>70.507277966041656</v>
      </c>
      <c r="DF18" s="159">
        <f>CW18*DF2</f>
        <v>18.801940790944435</v>
      </c>
      <c r="DG18" s="170">
        <f>CX18*DG2</f>
        <v>42.093897293159181</v>
      </c>
      <c r="DH18" s="169">
        <f>CU18*DH2</f>
        <v>31.493250824831943</v>
      </c>
      <c r="DI18" s="159">
        <f>CV18*DI2</f>
        <v>70.507277966041656</v>
      </c>
      <c r="DJ18" s="159">
        <f>CW18*DJ2</f>
        <v>18.801940790944435</v>
      </c>
      <c r="DK18" s="170">
        <f>CX18*DK2</f>
        <v>42.093897293159181</v>
      </c>
      <c r="DL18" s="169">
        <f>CU18*DL2</f>
        <v>31.493250824831943</v>
      </c>
      <c r="DM18" s="159">
        <f>CV18*DM2</f>
        <v>70.507277966041656</v>
      </c>
      <c r="DN18" s="159">
        <f>CW18*DN2</f>
        <v>18.801940790944435</v>
      </c>
      <c r="DO18" s="170">
        <f>CX18*DO2</f>
        <v>42.093897293159181</v>
      </c>
      <c r="DP18" s="169">
        <f>CU18*DP2</f>
        <v>31.493250824831943</v>
      </c>
      <c r="DQ18" s="159">
        <f>CV18*DQ2</f>
        <v>70.507277966041656</v>
      </c>
      <c r="DR18" s="159">
        <f>CW18*DR2</f>
        <v>18.801940790944435</v>
      </c>
      <c r="DS18" s="170">
        <f>CX18*DS2</f>
        <v>42.093897293159181</v>
      </c>
      <c r="DT18" s="169">
        <f>CU18*DT2</f>
        <v>31.493250824831943</v>
      </c>
      <c r="DU18" s="159">
        <f>CV18*DU2</f>
        <v>70.507277966041656</v>
      </c>
      <c r="DV18" s="159">
        <f>CW18*DV2</f>
        <v>18.801940790944435</v>
      </c>
      <c r="DW18" s="170">
        <f>CX18*DW2</f>
        <v>42.093897293159181</v>
      </c>
      <c r="DX18" s="169">
        <f>CU18*DX2</f>
        <v>31.493250824831943</v>
      </c>
      <c r="DY18" s="159">
        <f>CV18*DY2</f>
        <v>70.507277966041656</v>
      </c>
      <c r="DZ18" s="159">
        <f>CW18*DZ2</f>
        <v>18.801940790944435</v>
      </c>
      <c r="EA18" s="170">
        <f>CX18*EA2</f>
        <v>42.093897293159181</v>
      </c>
      <c r="EB18" s="169">
        <f>CU18*EB2</f>
        <v>31.493250824831943</v>
      </c>
      <c r="EC18" s="159">
        <f>CV18*EC2</f>
        <v>70.507277966041656</v>
      </c>
      <c r="ED18" s="159">
        <f>CW18*ED2</f>
        <v>18.801940790944435</v>
      </c>
      <c r="EE18" s="172">
        <f>CX18*EE2</f>
        <v>42.093897293159181</v>
      </c>
      <c r="EF18" s="176">
        <f>CY18*EF2</f>
        <v>218.17719606374095</v>
      </c>
      <c r="EG18" s="174" t="str">
        <f t="shared" si="28"/>
        <v>拆分正确</v>
      </c>
      <c r="EH18" s="157" t="str">
        <f t="shared" si="29"/>
        <v>拆分正确</v>
      </c>
      <c r="EI18" s="157" t="str">
        <f t="shared" si="30"/>
        <v>拆分正确</v>
      </c>
      <c r="EJ18" s="157" t="str">
        <f t="shared" si="31"/>
        <v>拆分正确</v>
      </c>
      <c r="EK18" s="157" t="str">
        <f t="shared" si="32"/>
        <v>拆分正确</v>
      </c>
      <c r="EL18" s="41"/>
      <c r="EM18" s="158" t="str">
        <f t="shared" si="33"/>
        <v>15级强化1</v>
      </c>
      <c r="EN18" s="174">
        <f t="shared" si="34"/>
        <v>376.03881581888885</v>
      </c>
      <c r="EO18" s="157">
        <f t="shared" si="35"/>
        <v>752.0776316377777</v>
      </c>
      <c r="EP18" s="157">
        <f t="shared" si="36"/>
        <v>150.41552632755548</v>
      </c>
      <c r="EQ18" s="157">
        <f t="shared" si="37"/>
        <v>336.75117834527344</v>
      </c>
      <c r="ER18" s="163">
        <f t="shared" si="38"/>
        <v>87.270878425496377</v>
      </c>
      <c r="ES18" s="169">
        <f>EN18*ES2</f>
        <v>47.004851977361106</v>
      </c>
      <c r="ET18" s="159">
        <f>EO18*ET2</f>
        <v>94.009703954722212</v>
      </c>
      <c r="EU18" s="159">
        <f>EP18*EU2</f>
        <v>18.801940790944435</v>
      </c>
      <c r="EV18" s="170">
        <f>EQ18*EV2</f>
        <v>42.093897293159181</v>
      </c>
      <c r="EW18" s="169">
        <f>EN18*EW2</f>
        <v>47.004851977361106</v>
      </c>
      <c r="EX18" s="159">
        <f>EO18*EX2</f>
        <v>94.009703954722212</v>
      </c>
      <c r="EY18" s="159">
        <f>EP18*EY2</f>
        <v>18.801940790944435</v>
      </c>
      <c r="EZ18" s="170">
        <f>EQ18*EZ2</f>
        <v>42.093897293159181</v>
      </c>
      <c r="FA18" s="169">
        <f>EN18*FA2</f>
        <v>47.004851977361106</v>
      </c>
      <c r="FB18" s="159">
        <f>EO18*FB2</f>
        <v>94.009703954722212</v>
      </c>
      <c r="FC18" s="159">
        <f>EP18*FC2</f>
        <v>18.801940790944435</v>
      </c>
      <c r="FD18" s="170">
        <f>EQ18*FD2</f>
        <v>42.093897293159181</v>
      </c>
      <c r="FE18" s="169">
        <f>EN18*FE2</f>
        <v>47.004851977361106</v>
      </c>
      <c r="FF18" s="159">
        <f>EO18*FF2</f>
        <v>94.009703954722212</v>
      </c>
      <c r="FG18" s="159">
        <f>EP18*FG2</f>
        <v>18.801940790944435</v>
      </c>
      <c r="FH18" s="170">
        <f>EQ18*FH2</f>
        <v>42.093897293159181</v>
      </c>
      <c r="FI18" s="169">
        <f>EN18*FI2</f>
        <v>47.004851977361106</v>
      </c>
      <c r="FJ18" s="159">
        <f>EO18*FJ2</f>
        <v>94.009703954722212</v>
      </c>
      <c r="FK18" s="159">
        <f>EP18*FK2</f>
        <v>18.801940790944435</v>
      </c>
      <c r="FL18" s="170">
        <f>EQ18*FL2</f>
        <v>42.093897293159181</v>
      </c>
      <c r="FM18" s="169">
        <f>EN18*FM2</f>
        <v>47.004851977361106</v>
      </c>
      <c r="FN18" s="159">
        <f>EO18*FN2</f>
        <v>94.009703954722212</v>
      </c>
      <c r="FO18" s="159">
        <f>EP18*FO2</f>
        <v>18.801940790944435</v>
      </c>
      <c r="FP18" s="170">
        <f>EQ18*FP2</f>
        <v>42.093897293159181</v>
      </c>
      <c r="FQ18" s="169">
        <f>EN18*FQ2</f>
        <v>47.004851977361106</v>
      </c>
      <c r="FR18" s="159">
        <f>EO18*FR2</f>
        <v>94.009703954722212</v>
      </c>
      <c r="FS18" s="159">
        <f>EP18*FS2</f>
        <v>18.801940790944435</v>
      </c>
      <c r="FT18" s="170">
        <f>EQ18*FT2</f>
        <v>42.093897293159181</v>
      </c>
      <c r="FU18" s="169">
        <f>EN18*FU2</f>
        <v>47.004851977361106</v>
      </c>
      <c r="FV18" s="159">
        <f>EO18*FV2</f>
        <v>94.009703954722212</v>
      </c>
      <c r="FW18" s="159">
        <f>EP18*FW2</f>
        <v>18.801940790944435</v>
      </c>
      <c r="FX18" s="172">
        <f>EQ18*FX2</f>
        <v>42.093897293159181</v>
      </c>
      <c r="FY18" s="176">
        <f>ER18*FY2</f>
        <v>87.270878425496377</v>
      </c>
      <c r="FZ18" s="174" t="str">
        <f t="shared" si="39"/>
        <v>拆分正确</v>
      </c>
      <c r="GA18" s="157" t="str">
        <f t="shared" si="40"/>
        <v>拆分正确</v>
      </c>
      <c r="GB18" s="157" t="str">
        <f t="shared" si="41"/>
        <v>拆分正确</v>
      </c>
      <c r="GC18" s="157" t="str">
        <f t="shared" si="42"/>
        <v>拆分正确</v>
      </c>
      <c r="GD18" s="157" t="str">
        <f t="shared" si="43"/>
        <v>拆分正确</v>
      </c>
      <c r="GE18" s="41"/>
      <c r="GF18" s="158" t="str">
        <f t="shared" si="44"/>
        <v>15级强化1</v>
      </c>
      <c r="GG18" s="174">
        <f t="shared" si="45"/>
        <v>338.43493423699999</v>
      </c>
      <c r="GH18" s="157">
        <f t="shared" si="46"/>
        <v>376.03881581888885</v>
      </c>
      <c r="GI18" s="157">
        <f t="shared" si="47"/>
        <v>225.62328949133322</v>
      </c>
      <c r="GJ18" s="157">
        <f t="shared" si="48"/>
        <v>282.02911186416651</v>
      </c>
      <c r="GK18" s="163">
        <f t="shared" si="49"/>
        <v>130.90631763824459</v>
      </c>
      <c r="GL18" s="169">
        <f>GG18*GL2</f>
        <v>42.304366779624999</v>
      </c>
      <c r="GM18" s="159">
        <f>GH18*GM2</f>
        <v>47.004851977361106</v>
      </c>
      <c r="GN18" s="159">
        <f>GI18*GN2</f>
        <v>28.202911186416653</v>
      </c>
      <c r="GO18" s="170">
        <f>GJ18*GO2</f>
        <v>35.253638983020814</v>
      </c>
      <c r="GP18" s="169">
        <f>GG18*GP2</f>
        <v>42.304366779624999</v>
      </c>
      <c r="GQ18" s="159">
        <f>GH18*GQ2</f>
        <v>47.004851977361106</v>
      </c>
      <c r="GR18" s="159">
        <f>GI18*GR2</f>
        <v>28.202911186416653</v>
      </c>
      <c r="GS18" s="170">
        <f>GJ18*GS2</f>
        <v>35.253638983020814</v>
      </c>
      <c r="GT18" s="169">
        <f>GG18*GT2</f>
        <v>42.304366779624999</v>
      </c>
      <c r="GU18" s="159">
        <f>GH18*GU2</f>
        <v>47.004851977361106</v>
      </c>
      <c r="GV18" s="159">
        <f>GI18*GV2</f>
        <v>28.202911186416653</v>
      </c>
      <c r="GW18" s="170">
        <f>GJ18*GW2</f>
        <v>35.253638983020814</v>
      </c>
      <c r="GX18" s="169">
        <f>GG18*GX2</f>
        <v>42.304366779624999</v>
      </c>
      <c r="GY18" s="159">
        <f>GH18*GY2</f>
        <v>47.004851977361106</v>
      </c>
      <c r="GZ18" s="159">
        <f>GI18*GZ2</f>
        <v>28.202911186416653</v>
      </c>
      <c r="HA18" s="170">
        <f>GJ18*HA2</f>
        <v>35.253638983020814</v>
      </c>
      <c r="HB18" s="169">
        <f>GG18*HB2</f>
        <v>42.304366779624999</v>
      </c>
      <c r="HC18" s="159">
        <f>GH18*HC2</f>
        <v>47.004851977361106</v>
      </c>
      <c r="HD18" s="159">
        <f>GI18*HD2</f>
        <v>28.202911186416653</v>
      </c>
      <c r="HE18" s="170">
        <f>GJ18*HE2</f>
        <v>35.253638983020814</v>
      </c>
      <c r="HF18" s="169">
        <f>GG18*HF2</f>
        <v>42.304366779624999</v>
      </c>
      <c r="HG18" s="159">
        <f>GH18*HG2</f>
        <v>47.004851977361106</v>
      </c>
      <c r="HH18" s="159">
        <f>GI18*HH2</f>
        <v>28.202911186416653</v>
      </c>
      <c r="HI18" s="170">
        <f>GJ18*HI2</f>
        <v>35.253638983020814</v>
      </c>
      <c r="HJ18" s="169">
        <f>GG18*HJ2</f>
        <v>42.304366779624999</v>
      </c>
      <c r="HK18" s="159">
        <f>GH18*HK2</f>
        <v>47.004851977361106</v>
      </c>
      <c r="HL18" s="159">
        <f>GI18*HL2</f>
        <v>28.202911186416653</v>
      </c>
      <c r="HM18" s="170">
        <f>GJ18*HM2</f>
        <v>35.253638983020814</v>
      </c>
      <c r="HN18" s="169">
        <f>GG18*HN2</f>
        <v>42.304366779624999</v>
      </c>
      <c r="HO18" s="159">
        <f>GH18*HO2</f>
        <v>47.004851977361106</v>
      </c>
      <c r="HP18" s="159">
        <f>GI18*HP2</f>
        <v>28.202911186416653</v>
      </c>
      <c r="HQ18" s="172">
        <f>GJ18*HQ2</f>
        <v>35.253638983020814</v>
      </c>
      <c r="HR18" s="176">
        <f>GK18*HR2</f>
        <v>130.90631763824459</v>
      </c>
      <c r="HS18" s="174" t="str">
        <f t="shared" si="50"/>
        <v>拆分正确</v>
      </c>
      <c r="HT18" s="157" t="str">
        <f t="shared" si="51"/>
        <v>拆分正确</v>
      </c>
      <c r="HU18" s="157" t="str">
        <f t="shared" si="52"/>
        <v>拆分正确</v>
      </c>
      <c r="HV18" s="157" t="str">
        <f t="shared" si="53"/>
        <v>拆分正确</v>
      </c>
      <c r="HW18" s="157" t="str">
        <f t="shared" si="54"/>
        <v>拆分正确</v>
      </c>
    </row>
    <row r="19" spans="1:231" ht="14.1" customHeight="1">
      <c r="A19" s="157" t="s">
        <v>35</v>
      </c>
      <c r="B19" s="158">
        <f t="shared" si="92"/>
        <v>1.1653567179868791</v>
      </c>
      <c r="C19" s="158">
        <f t="shared" si="92"/>
        <v>1.1653567179868791</v>
      </c>
      <c r="D19" s="180">
        <f t="shared" si="93"/>
        <v>1.1653567179868793</v>
      </c>
      <c r="E19" s="174">
        <f>B19*E17</f>
        <v>405.48703744328259</v>
      </c>
      <c r="F19" s="157">
        <f>E19*职业设计!D$13/职业设计!B$13</f>
        <v>405.48703744328259</v>
      </c>
      <c r="G19" s="157">
        <f>G17*C19</f>
        <v>243.29222246596947</v>
      </c>
      <c r="H19" s="157">
        <f t="shared" si="5"/>
        <v>243.29222246596947</v>
      </c>
      <c r="I19" s="163">
        <f>I17*D19</f>
        <v>156.84200876428901</v>
      </c>
      <c r="J19" s="169">
        <f>E19*J2</f>
        <v>50.685879680410324</v>
      </c>
      <c r="K19" s="159">
        <f>F19*K2</f>
        <v>50.685879680410324</v>
      </c>
      <c r="L19" s="159">
        <f>G19*L2</f>
        <v>30.411527808246184</v>
      </c>
      <c r="M19" s="170">
        <f>H19*M2</f>
        <v>30.411527808246184</v>
      </c>
      <c r="N19" s="169">
        <f>E19*N2</f>
        <v>50.685879680410324</v>
      </c>
      <c r="O19" s="159">
        <f>F19*O2</f>
        <v>50.685879680410324</v>
      </c>
      <c r="P19" s="159">
        <f>G19*P2</f>
        <v>30.411527808246184</v>
      </c>
      <c r="Q19" s="170">
        <f>H19*Q2</f>
        <v>30.411527808246184</v>
      </c>
      <c r="R19" s="169">
        <f>E19*R2</f>
        <v>50.685879680410324</v>
      </c>
      <c r="S19" s="159">
        <f>F19*S2</f>
        <v>50.685879680410324</v>
      </c>
      <c r="T19" s="159">
        <f>G19*T2</f>
        <v>30.411527808246184</v>
      </c>
      <c r="U19" s="170">
        <f>H19*U2</f>
        <v>30.411527808246184</v>
      </c>
      <c r="V19" s="169">
        <f>E19*V2</f>
        <v>50.685879680410324</v>
      </c>
      <c r="W19" s="159">
        <f>F19*W2</f>
        <v>50.685879680410324</v>
      </c>
      <c r="X19" s="159">
        <f>G19*X2</f>
        <v>30.411527808246184</v>
      </c>
      <c r="Y19" s="170">
        <f>H19*Y2</f>
        <v>30.411527808246184</v>
      </c>
      <c r="Z19" s="169">
        <f>E19*Z2</f>
        <v>50.685879680410324</v>
      </c>
      <c r="AA19" s="159">
        <f>F19*AA2</f>
        <v>50.685879680410324</v>
      </c>
      <c r="AB19" s="159">
        <f>G19*AB2</f>
        <v>30.411527808246184</v>
      </c>
      <c r="AC19" s="170">
        <f>H19*AC2</f>
        <v>30.411527808246184</v>
      </c>
      <c r="AD19" s="169">
        <f>E19*AD2</f>
        <v>50.685879680410324</v>
      </c>
      <c r="AE19" s="159">
        <f>F19*AE2</f>
        <v>50.685879680410324</v>
      </c>
      <c r="AF19" s="159">
        <f>G19*AF2</f>
        <v>30.411527808246184</v>
      </c>
      <c r="AG19" s="170">
        <f>H19*AG2</f>
        <v>30.411527808246184</v>
      </c>
      <c r="AH19" s="169">
        <f>E19*AH2</f>
        <v>50.685879680410324</v>
      </c>
      <c r="AI19" s="159">
        <f>F19*AI2</f>
        <v>50.685879680410324</v>
      </c>
      <c r="AJ19" s="159">
        <f>G19*AJ2</f>
        <v>30.411527808246184</v>
      </c>
      <c r="AK19" s="170">
        <f>H19*AK2</f>
        <v>30.411527808246184</v>
      </c>
      <c r="AL19" s="169">
        <f>E19*AL2</f>
        <v>50.685879680410324</v>
      </c>
      <c r="AM19" s="159">
        <f>F19*AM2</f>
        <v>50.685879680410324</v>
      </c>
      <c r="AN19" s="159">
        <f>G19*AN2</f>
        <v>30.411527808246184</v>
      </c>
      <c r="AO19" s="172">
        <f>H19*AO2</f>
        <v>30.411527808246184</v>
      </c>
      <c r="AP19" s="176">
        <f>I19*AP2</f>
        <v>156.84200876428901</v>
      </c>
      <c r="AQ19" s="174" t="str">
        <f t="shared" si="6"/>
        <v>拆分正确</v>
      </c>
      <c r="AR19" s="157" t="str">
        <f t="shared" si="7"/>
        <v>拆分正确</v>
      </c>
      <c r="AS19" s="157" t="str">
        <f t="shared" si="8"/>
        <v>拆分正确</v>
      </c>
      <c r="AT19" s="157" t="str">
        <f t="shared" si="9"/>
        <v>拆分正确</v>
      </c>
      <c r="AU19" s="157" t="str">
        <f t="shared" si="10"/>
        <v>拆分正确</v>
      </c>
      <c r="AW19" s="158" t="str">
        <f t="shared" si="11"/>
        <v>15级强化2</v>
      </c>
      <c r="AX19" s="174">
        <f t="shared" si="12"/>
        <v>608.23055616492388</v>
      </c>
      <c r="AY19" s="157">
        <f t="shared" si="13"/>
        <v>243.29222246596953</v>
      </c>
      <c r="AZ19" s="157">
        <f t="shared" si="14"/>
        <v>363.12272009846185</v>
      </c>
      <c r="BA19" s="157">
        <f t="shared" si="15"/>
        <v>162.19481497731297</v>
      </c>
      <c r="BB19" s="163">
        <f t="shared" si="16"/>
        <v>94.105205258573406</v>
      </c>
      <c r="BC19" s="169">
        <f t="shared" si="55"/>
        <v>60.82305561649239</v>
      </c>
      <c r="BD19" s="159">
        <f t="shared" si="56"/>
        <v>24.329222246596956</v>
      </c>
      <c r="BE19" s="159">
        <f t="shared" si="57"/>
        <v>36.31227200984619</v>
      </c>
      <c r="BF19" s="170">
        <f t="shared" si="58"/>
        <v>16.219481497731298</v>
      </c>
      <c r="BG19" s="169">
        <f t="shared" si="59"/>
        <v>60.82305561649239</v>
      </c>
      <c r="BH19" s="159">
        <f t="shared" si="60"/>
        <v>24.329222246596956</v>
      </c>
      <c r="BI19" s="159">
        <f t="shared" si="61"/>
        <v>36.31227200984619</v>
      </c>
      <c r="BJ19" s="170">
        <f t="shared" si="62"/>
        <v>16.219481497731298</v>
      </c>
      <c r="BK19" s="169">
        <f t="shared" si="63"/>
        <v>60.82305561649239</v>
      </c>
      <c r="BL19" s="159">
        <f t="shared" si="64"/>
        <v>24.329222246596956</v>
      </c>
      <c r="BM19" s="159">
        <f t="shared" si="65"/>
        <v>36.31227200984619</v>
      </c>
      <c r="BN19" s="170">
        <f t="shared" si="66"/>
        <v>16.219481497731298</v>
      </c>
      <c r="BO19" s="169">
        <f t="shared" si="67"/>
        <v>60.82305561649239</v>
      </c>
      <c r="BP19" s="159">
        <f t="shared" si="68"/>
        <v>24.329222246596956</v>
      </c>
      <c r="BQ19" s="159">
        <f t="shared" si="69"/>
        <v>36.31227200984619</v>
      </c>
      <c r="BR19" s="170">
        <f t="shared" si="70"/>
        <v>16.219481497731298</v>
      </c>
      <c r="BS19" s="169">
        <f t="shared" si="71"/>
        <v>60.82305561649239</v>
      </c>
      <c r="BT19" s="159">
        <f t="shared" si="72"/>
        <v>24.329222246596956</v>
      </c>
      <c r="BU19" s="159">
        <f t="shared" si="73"/>
        <v>36.31227200984619</v>
      </c>
      <c r="BV19" s="170">
        <f t="shared" si="74"/>
        <v>16.219481497731298</v>
      </c>
      <c r="BW19" s="169">
        <f t="shared" si="75"/>
        <v>60.82305561649239</v>
      </c>
      <c r="BX19" s="159">
        <f t="shared" si="76"/>
        <v>24.329222246596956</v>
      </c>
      <c r="BY19" s="159">
        <f t="shared" si="77"/>
        <v>36.31227200984619</v>
      </c>
      <c r="BZ19" s="170">
        <f t="shared" si="78"/>
        <v>16.219481497731298</v>
      </c>
      <c r="CA19" s="169">
        <f t="shared" si="79"/>
        <v>60.82305561649239</v>
      </c>
      <c r="CB19" s="159">
        <f t="shared" si="80"/>
        <v>24.329222246596956</v>
      </c>
      <c r="CC19" s="159">
        <f t="shared" si="81"/>
        <v>36.31227200984619</v>
      </c>
      <c r="CD19" s="170">
        <f t="shared" si="82"/>
        <v>16.219481497731298</v>
      </c>
      <c r="CE19" s="169">
        <f t="shared" si="83"/>
        <v>60.82305561649239</v>
      </c>
      <c r="CF19" s="159">
        <f t="shared" si="84"/>
        <v>24.329222246596956</v>
      </c>
      <c r="CG19" s="159">
        <f t="shared" si="85"/>
        <v>36.31227200984619</v>
      </c>
      <c r="CH19" s="172">
        <f t="shared" si="86"/>
        <v>16.219481497731298</v>
      </c>
      <c r="CI19" s="169">
        <f t="shared" si="87"/>
        <v>121.64611123298478</v>
      </c>
      <c r="CJ19" s="159">
        <f t="shared" si="88"/>
        <v>48.658444493193912</v>
      </c>
      <c r="CK19" s="159">
        <f t="shared" si="89"/>
        <v>72.624544019692379</v>
      </c>
      <c r="CL19" s="172">
        <f t="shared" si="90"/>
        <v>32.438962995462596</v>
      </c>
      <c r="CM19" s="176">
        <f t="shared" si="91"/>
        <v>94.105205258573406</v>
      </c>
      <c r="CN19" s="174" t="str">
        <f t="shared" si="17"/>
        <v>拆分正确</v>
      </c>
      <c r="CO19" s="157" t="str">
        <f t="shared" si="18"/>
        <v>拆分正确</v>
      </c>
      <c r="CP19" s="157" t="str">
        <f t="shared" si="19"/>
        <v>拆分正确</v>
      </c>
      <c r="CQ19" s="157" t="str">
        <f t="shared" si="20"/>
        <v>拆分正确</v>
      </c>
      <c r="CR19" s="157" t="str">
        <f t="shared" si="21"/>
        <v>拆分正确</v>
      </c>
      <c r="CT19" s="158" t="str">
        <f t="shared" si="22"/>
        <v>15级强化2</v>
      </c>
      <c r="CU19" s="174">
        <f t="shared" si="23"/>
        <v>271.67631508699935</v>
      </c>
      <c r="CV19" s="157">
        <f t="shared" si="24"/>
        <v>608.23055616492388</v>
      </c>
      <c r="CW19" s="157">
        <f t="shared" si="25"/>
        <v>162.19481497731297</v>
      </c>
      <c r="CX19" s="157">
        <f t="shared" si="26"/>
        <v>363.12272009846185</v>
      </c>
      <c r="CY19" s="163">
        <f t="shared" si="27"/>
        <v>235.26301314643351</v>
      </c>
      <c r="CZ19" s="169">
        <f>CU19*CZ2</f>
        <v>33.959539385874919</v>
      </c>
      <c r="DA19" s="159">
        <f>CV19*DA2</f>
        <v>76.028819520615485</v>
      </c>
      <c r="DB19" s="159">
        <f>CW19*DB2</f>
        <v>20.274351872164122</v>
      </c>
      <c r="DC19" s="170">
        <f>CX19*DC2</f>
        <v>45.390340012307732</v>
      </c>
      <c r="DD19" s="169">
        <f>CU19*DD2</f>
        <v>33.959539385874919</v>
      </c>
      <c r="DE19" s="159">
        <f>CV19*DE2</f>
        <v>76.028819520615485</v>
      </c>
      <c r="DF19" s="159">
        <f>CW19*DF2</f>
        <v>20.274351872164122</v>
      </c>
      <c r="DG19" s="170">
        <f>CX19*DG2</f>
        <v>45.390340012307732</v>
      </c>
      <c r="DH19" s="169">
        <f>CU19*DH2</f>
        <v>33.959539385874919</v>
      </c>
      <c r="DI19" s="159">
        <f>CV19*DI2</f>
        <v>76.028819520615485</v>
      </c>
      <c r="DJ19" s="159">
        <f>CW19*DJ2</f>
        <v>20.274351872164122</v>
      </c>
      <c r="DK19" s="170">
        <f>CX19*DK2</f>
        <v>45.390340012307732</v>
      </c>
      <c r="DL19" s="169">
        <f>CU19*DL2</f>
        <v>33.959539385874919</v>
      </c>
      <c r="DM19" s="159">
        <f>CV19*DM2</f>
        <v>76.028819520615485</v>
      </c>
      <c r="DN19" s="159">
        <f>CW19*DN2</f>
        <v>20.274351872164122</v>
      </c>
      <c r="DO19" s="170">
        <f>CX19*DO2</f>
        <v>45.390340012307732</v>
      </c>
      <c r="DP19" s="169">
        <f>CU19*DP2</f>
        <v>33.959539385874919</v>
      </c>
      <c r="DQ19" s="159">
        <f>CV19*DQ2</f>
        <v>76.028819520615485</v>
      </c>
      <c r="DR19" s="159">
        <f>CW19*DR2</f>
        <v>20.274351872164122</v>
      </c>
      <c r="DS19" s="170">
        <f>CX19*DS2</f>
        <v>45.390340012307732</v>
      </c>
      <c r="DT19" s="169">
        <f>CU19*DT2</f>
        <v>33.959539385874919</v>
      </c>
      <c r="DU19" s="159">
        <f>CV19*DU2</f>
        <v>76.028819520615485</v>
      </c>
      <c r="DV19" s="159">
        <f>CW19*DV2</f>
        <v>20.274351872164122</v>
      </c>
      <c r="DW19" s="170">
        <f>CX19*DW2</f>
        <v>45.390340012307732</v>
      </c>
      <c r="DX19" s="169">
        <f>CU19*DX2</f>
        <v>33.959539385874919</v>
      </c>
      <c r="DY19" s="159">
        <f>CV19*DY2</f>
        <v>76.028819520615485</v>
      </c>
      <c r="DZ19" s="159">
        <f>CW19*DZ2</f>
        <v>20.274351872164122</v>
      </c>
      <c r="EA19" s="170">
        <f>CX19*EA2</f>
        <v>45.390340012307732</v>
      </c>
      <c r="EB19" s="169">
        <f>CU19*EB2</f>
        <v>33.959539385874919</v>
      </c>
      <c r="EC19" s="159">
        <f>CV19*EC2</f>
        <v>76.028819520615485</v>
      </c>
      <c r="ED19" s="159">
        <f>CW19*ED2</f>
        <v>20.274351872164122</v>
      </c>
      <c r="EE19" s="172">
        <f>CX19*EE2</f>
        <v>45.390340012307732</v>
      </c>
      <c r="EF19" s="176">
        <f>CY19*EF2</f>
        <v>235.26301314643351</v>
      </c>
      <c r="EG19" s="174" t="str">
        <f t="shared" si="28"/>
        <v>拆分正确</v>
      </c>
      <c r="EH19" s="157" t="str">
        <f t="shared" si="29"/>
        <v>拆分正确</v>
      </c>
      <c r="EI19" s="157" t="str">
        <f t="shared" si="30"/>
        <v>拆分正确</v>
      </c>
      <c r="EJ19" s="157" t="str">
        <f t="shared" si="31"/>
        <v>拆分正确</v>
      </c>
      <c r="EK19" s="157" t="str">
        <f t="shared" si="32"/>
        <v>拆分正确</v>
      </c>
      <c r="EL19" s="41"/>
      <c r="EM19" s="158" t="str">
        <f t="shared" si="33"/>
        <v>15级强化2</v>
      </c>
      <c r="EN19" s="174">
        <f t="shared" si="34"/>
        <v>405.48703744328259</v>
      </c>
      <c r="EO19" s="157">
        <f t="shared" si="35"/>
        <v>810.97407488656518</v>
      </c>
      <c r="EP19" s="157">
        <f t="shared" si="36"/>
        <v>162.19481497731297</v>
      </c>
      <c r="EQ19" s="157">
        <f t="shared" si="37"/>
        <v>363.12272009846185</v>
      </c>
      <c r="ER19" s="163">
        <f t="shared" si="38"/>
        <v>94.105205258573406</v>
      </c>
      <c r="ES19" s="169">
        <f>EN19*ES2</f>
        <v>50.685879680410324</v>
      </c>
      <c r="ET19" s="159">
        <f>EO19*ET2</f>
        <v>101.37175936082065</v>
      </c>
      <c r="EU19" s="159">
        <f>EP19*EU2</f>
        <v>20.274351872164122</v>
      </c>
      <c r="EV19" s="170">
        <f>EQ19*EV2</f>
        <v>45.390340012307732</v>
      </c>
      <c r="EW19" s="169">
        <f>EN19*EW2</f>
        <v>50.685879680410324</v>
      </c>
      <c r="EX19" s="159">
        <f>EO19*EX2</f>
        <v>101.37175936082065</v>
      </c>
      <c r="EY19" s="159">
        <f>EP19*EY2</f>
        <v>20.274351872164122</v>
      </c>
      <c r="EZ19" s="170">
        <f>EQ19*EZ2</f>
        <v>45.390340012307732</v>
      </c>
      <c r="FA19" s="169">
        <f>EN19*FA2</f>
        <v>50.685879680410324</v>
      </c>
      <c r="FB19" s="159">
        <f>EO19*FB2</f>
        <v>101.37175936082065</v>
      </c>
      <c r="FC19" s="159">
        <f>EP19*FC2</f>
        <v>20.274351872164122</v>
      </c>
      <c r="FD19" s="170">
        <f>EQ19*FD2</f>
        <v>45.390340012307732</v>
      </c>
      <c r="FE19" s="169">
        <f>EN19*FE2</f>
        <v>50.685879680410324</v>
      </c>
      <c r="FF19" s="159">
        <f>EO19*FF2</f>
        <v>101.37175936082065</v>
      </c>
      <c r="FG19" s="159">
        <f>EP19*FG2</f>
        <v>20.274351872164122</v>
      </c>
      <c r="FH19" s="170">
        <f>EQ19*FH2</f>
        <v>45.390340012307732</v>
      </c>
      <c r="FI19" s="169">
        <f>EN19*FI2</f>
        <v>50.685879680410324</v>
      </c>
      <c r="FJ19" s="159">
        <f>EO19*FJ2</f>
        <v>101.37175936082065</v>
      </c>
      <c r="FK19" s="159">
        <f>EP19*FK2</f>
        <v>20.274351872164122</v>
      </c>
      <c r="FL19" s="170">
        <f>EQ19*FL2</f>
        <v>45.390340012307732</v>
      </c>
      <c r="FM19" s="169">
        <f>EN19*FM2</f>
        <v>50.685879680410324</v>
      </c>
      <c r="FN19" s="159">
        <f>EO19*FN2</f>
        <v>101.37175936082065</v>
      </c>
      <c r="FO19" s="159">
        <f>EP19*FO2</f>
        <v>20.274351872164122</v>
      </c>
      <c r="FP19" s="170">
        <f>EQ19*FP2</f>
        <v>45.390340012307732</v>
      </c>
      <c r="FQ19" s="169">
        <f>EN19*FQ2</f>
        <v>50.685879680410324</v>
      </c>
      <c r="FR19" s="159">
        <f>EO19*FR2</f>
        <v>101.37175936082065</v>
      </c>
      <c r="FS19" s="159">
        <f>EP19*FS2</f>
        <v>20.274351872164122</v>
      </c>
      <c r="FT19" s="170">
        <f>EQ19*FT2</f>
        <v>45.390340012307732</v>
      </c>
      <c r="FU19" s="169">
        <f>EN19*FU2</f>
        <v>50.685879680410324</v>
      </c>
      <c r="FV19" s="159">
        <f>EO19*FV2</f>
        <v>101.37175936082065</v>
      </c>
      <c r="FW19" s="159">
        <f>EP19*FW2</f>
        <v>20.274351872164122</v>
      </c>
      <c r="FX19" s="172">
        <f>EQ19*FX2</f>
        <v>45.390340012307732</v>
      </c>
      <c r="FY19" s="176">
        <f>ER19*FY2</f>
        <v>94.105205258573406</v>
      </c>
      <c r="FZ19" s="174" t="str">
        <f t="shared" si="39"/>
        <v>拆分正确</v>
      </c>
      <c r="GA19" s="157" t="str">
        <f t="shared" si="40"/>
        <v>拆分正确</v>
      </c>
      <c r="GB19" s="157" t="str">
        <f t="shared" si="41"/>
        <v>拆分正确</v>
      </c>
      <c r="GC19" s="157" t="str">
        <f t="shared" si="42"/>
        <v>拆分正确</v>
      </c>
      <c r="GD19" s="157" t="str">
        <f t="shared" si="43"/>
        <v>拆分正确</v>
      </c>
      <c r="GE19" s="41"/>
      <c r="GF19" s="158" t="str">
        <f t="shared" si="44"/>
        <v>15级强化2</v>
      </c>
      <c r="GG19" s="174">
        <f t="shared" si="45"/>
        <v>364.93833369895435</v>
      </c>
      <c r="GH19" s="157">
        <f t="shared" si="46"/>
        <v>405.48703744328259</v>
      </c>
      <c r="GI19" s="157">
        <f t="shared" si="47"/>
        <v>243.29222246596947</v>
      </c>
      <c r="GJ19" s="157">
        <f t="shared" si="48"/>
        <v>304.11527808246183</v>
      </c>
      <c r="GK19" s="163">
        <f t="shared" si="49"/>
        <v>141.15780788786012</v>
      </c>
      <c r="GL19" s="169">
        <f>GG19*GL2</f>
        <v>45.617291712369294</v>
      </c>
      <c r="GM19" s="159">
        <f>GH19*GM2</f>
        <v>50.685879680410324</v>
      </c>
      <c r="GN19" s="159">
        <f>GI19*GN2</f>
        <v>30.411527808246184</v>
      </c>
      <c r="GO19" s="170">
        <f>GJ19*GO2</f>
        <v>38.014409760307728</v>
      </c>
      <c r="GP19" s="169">
        <f>GG19*GP2</f>
        <v>45.617291712369294</v>
      </c>
      <c r="GQ19" s="159">
        <f>GH19*GQ2</f>
        <v>50.685879680410324</v>
      </c>
      <c r="GR19" s="159">
        <f>GI19*GR2</f>
        <v>30.411527808246184</v>
      </c>
      <c r="GS19" s="170">
        <f>GJ19*GS2</f>
        <v>38.014409760307728</v>
      </c>
      <c r="GT19" s="169">
        <f>GG19*GT2</f>
        <v>45.617291712369294</v>
      </c>
      <c r="GU19" s="159">
        <f>GH19*GU2</f>
        <v>50.685879680410324</v>
      </c>
      <c r="GV19" s="159">
        <f>GI19*GV2</f>
        <v>30.411527808246184</v>
      </c>
      <c r="GW19" s="170">
        <f>GJ19*GW2</f>
        <v>38.014409760307728</v>
      </c>
      <c r="GX19" s="169">
        <f>GG19*GX2</f>
        <v>45.617291712369294</v>
      </c>
      <c r="GY19" s="159">
        <f>GH19*GY2</f>
        <v>50.685879680410324</v>
      </c>
      <c r="GZ19" s="159">
        <f>GI19*GZ2</f>
        <v>30.411527808246184</v>
      </c>
      <c r="HA19" s="170">
        <f>GJ19*HA2</f>
        <v>38.014409760307728</v>
      </c>
      <c r="HB19" s="169">
        <f>GG19*HB2</f>
        <v>45.617291712369294</v>
      </c>
      <c r="HC19" s="159">
        <f>GH19*HC2</f>
        <v>50.685879680410324</v>
      </c>
      <c r="HD19" s="159">
        <f>GI19*HD2</f>
        <v>30.411527808246184</v>
      </c>
      <c r="HE19" s="170">
        <f>GJ19*HE2</f>
        <v>38.014409760307728</v>
      </c>
      <c r="HF19" s="169">
        <f>GG19*HF2</f>
        <v>45.617291712369294</v>
      </c>
      <c r="HG19" s="159">
        <f>GH19*HG2</f>
        <v>50.685879680410324</v>
      </c>
      <c r="HH19" s="159">
        <f>GI19*HH2</f>
        <v>30.411527808246184</v>
      </c>
      <c r="HI19" s="170">
        <f>GJ19*HI2</f>
        <v>38.014409760307728</v>
      </c>
      <c r="HJ19" s="169">
        <f>GG19*HJ2</f>
        <v>45.617291712369294</v>
      </c>
      <c r="HK19" s="159">
        <f>GH19*HK2</f>
        <v>50.685879680410324</v>
      </c>
      <c r="HL19" s="159">
        <f>GI19*HL2</f>
        <v>30.411527808246184</v>
      </c>
      <c r="HM19" s="170">
        <f>GJ19*HM2</f>
        <v>38.014409760307728</v>
      </c>
      <c r="HN19" s="169">
        <f>GG19*HN2</f>
        <v>45.617291712369294</v>
      </c>
      <c r="HO19" s="159">
        <f>GH19*HO2</f>
        <v>50.685879680410324</v>
      </c>
      <c r="HP19" s="159">
        <f>GI19*HP2</f>
        <v>30.411527808246184</v>
      </c>
      <c r="HQ19" s="172">
        <f>GJ19*HQ2</f>
        <v>38.014409760307728</v>
      </c>
      <c r="HR19" s="176">
        <f>GK19*HR2</f>
        <v>141.15780788786012</v>
      </c>
      <c r="HS19" s="174" t="str">
        <f t="shared" si="50"/>
        <v>拆分正确</v>
      </c>
      <c r="HT19" s="157" t="str">
        <f t="shared" si="51"/>
        <v>拆分正确</v>
      </c>
      <c r="HU19" s="157" t="str">
        <f t="shared" si="52"/>
        <v>拆分正确</v>
      </c>
      <c r="HV19" s="157" t="str">
        <f t="shared" si="53"/>
        <v>拆分正确</v>
      </c>
      <c r="HW19" s="157" t="str">
        <f t="shared" si="54"/>
        <v>拆分正确</v>
      </c>
    </row>
    <row r="20" spans="1:231" ht="14.1" customHeight="1">
      <c r="A20" s="157" t="s">
        <v>36</v>
      </c>
      <c r="B20" s="158">
        <f t="shared" si="92"/>
        <v>1.2540890944979601</v>
      </c>
      <c r="C20" s="158">
        <f t="shared" si="92"/>
        <v>1.2540890944979601</v>
      </c>
      <c r="D20" s="180">
        <f t="shared" si="93"/>
        <v>1.2540890944979604</v>
      </c>
      <c r="E20" s="174">
        <f>B20*E17</f>
        <v>436.3615567397726</v>
      </c>
      <c r="F20" s="157">
        <f>E20*职业设计!D$13/职业设计!B$13</f>
        <v>436.3615567397726</v>
      </c>
      <c r="G20" s="157">
        <f>G17*C20</f>
        <v>261.81693404386345</v>
      </c>
      <c r="H20" s="157">
        <f t="shared" si="5"/>
        <v>261.81693404386345</v>
      </c>
      <c r="I20" s="163">
        <f>I17*D20</f>
        <v>168.78424409843487</v>
      </c>
      <c r="J20" s="169">
        <f>E20*J2</f>
        <v>54.545194592471574</v>
      </c>
      <c r="K20" s="159">
        <f>F20*K2</f>
        <v>54.545194592471574</v>
      </c>
      <c r="L20" s="159">
        <f>G20*L2</f>
        <v>32.727116755482932</v>
      </c>
      <c r="M20" s="170">
        <f>H20*M2</f>
        <v>32.727116755482932</v>
      </c>
      <c r="N20" s="169">
        <f>E20*N2</f>
        <v>54.545194592471574</v>
      </c>
      <c r="O20" s="159">
        <f>F20*O2</f>
        <v>54.545194592471574</v>
      </c>
      <c r="P20" s="159">
        <f>G20*P2</f>
        <v>32.727116755482932</v>
      </c>
      <c r="Q20" s="170">
        <f>H20*Q2</f>
        <v>32.727116755482932</v>
      </c>
      <c r="R20" s="169">
        <f>E20*R2</f>
        <v>54.545194592471574</v>
      </c>
      <c r="S20" s="159">
        <f>F20*S2</f>
        <v>54.545194592471574</v>
      </c>
      <c r="T20" s="159">
        <f>G20*T2</f>
        <v>32.727116755482932</v>
      </c>
      <c r="U20" s="170">
        <f>H20*U2</f>
        <v>32.727116755482932</v>
      </c>
      <c r="V20" s="169">
        <f>E20*V2</f>
        <v>54.545194592471574</v>
      </c>
      <c r="W20" s="159">
        <f>F20*W2</f>
        <v>54.545194592471574</v>
      </c>
      <c r="X20" s="159">
        <f>G20*X2</f>
        <v>32.727116755482932</v>
      </c>
      <c r="Y20" s="170">
        <f>H20*Y2</f>
        <v>32.727116755482932</v>
      </c>
      <c r="Z20" s="169">
        <f>E20*Z2</f>
        <v>54.545194592471574</v>
      </c>
      <c r="AA20" s="159">
        <f>F20*AA2</f>
        <v>54.545194592471574</v>
      </c>
      <c r="AB20" s="159">
        <f>G20*AB2</f>
        <v>32.727116755482932</v>
      </c>
      <c r="AC20" s="170">
        <f>H20*AC2</f>
        <v>32.727116755482932</v>
      </c>
      <c r="AD20" s="169">
        <f>E20*AD2</f>
        <v>54.545194592471574</v>
      </c>
      <c r="AE20" s="159">
        <f>F20*AE2</f>
        <v>54.545194592471574</v>
      </c>
      <c r="AF20" s="159">
        <f>G20*AF2</f>
        <v>32.727116755482932</v>
      </c>
      <c r="AG20" s="170">
        <f>H20*AG2</f>
        <v>32.727116755482932</v>
      </c>
      <c r="AH20" s="169">
        <f>E20*AH2</f>
        <v>54.545194592471574</v>
      </c>
      <c r="AI20" s="159">
        <f>F20*AI2</f>
        <v>54.545194592471574</v>
      </c>
      <c r="AJ20" s="159">
        <f>G20*AJ2</f>
        <v>32.727116755482932</v>
      </c>
      <c r="AK20" s="170">
        <f>H20*AK2</f>
        <v>32.727116755482932</v>
      </c>
      <c r="AL20" s="169">
        <f>E20*AL2</f>
        <v>54.545194592471574</v>
      </c>
      <c r="AM20" s="159">
        <f>F20*AM2</f>
        <v>54.545194592471574</v>
      </c>
      <c r="AN20" s="159">
        <f>G20*AN2</f>
        <v>32.727116755482932</v>
      </c>
      <c r="AO20" s="172">
        <f>H20*AO2</f>
        <v>32.727116755482932</v>
      </c>
      <c r="AP20" s="176">
        <f>I20*AP2</f>
        <v>168.78424409843487</v>
      </c>
      <c r="AQ20" s="174" t="str">
        <f t="shared" si="6"/>
        <v>拆分正确</v>
      </c>
      <c r="AR20" s="157" t="str">
        <f t="shared" si="7"/>
        <v>拆分正确</v>
      </c>
      <c r="AS20" s="157" t="str">
        <f t="shared" si="8"/>
        <v>拆分正确</v>
      </c>
      <c r="AT20" s="157" t="str">
        <f t="shared" si="9"/>
        <v>拆分正确</v>
      </c>
      <c r="AU20" s="157" t="str">
        <f t="shared" si="10"/>
        <v>拆分正确</v>
      </c>
      <c r="AW20" s="158" t="str">
        <f t="shared" si="11"/>
        <v>15级强化3</v>
      </c>
      <c r="AX20" s="174">
        <f t="shared" si="12"/>
        <v>654.54233510965889</v>
      </c>
      <c r="AY20" s="157">
        <f t="shared" si="13"/>
        <v>261.81693404386357</v>
      </c>
      <c r="AZ20" s="157">
        <f t="shared" si="14"/>
        <v>390.77154334904992</v>
      </c>
      <c r="BA20" s="157">
        <f t="shared" si="15"/>
        <v>174.54462269590897</v>
      </c>
      <c r="BB20" s="163">
        <f t="shared" si="16"/>
        <v>101.27054645906092</v>
      </c>
      <c r="BC20" s="169">
        <f t="shared" si="55"/>
        <v>65.454233510965892</v>
      </c>
      <c r="BD20" s="159">
        <f t="shared" si="56"/>
        <v>26.181693404386358</v>
      </c>
      <c r="BE20" s="159">
        <f t="shared" si="57"/>
        <v>39.077154334904996</v>
      </c>
      <c r="BF20" s="170">
        <f t="shared" si="58"/>
        <v>17.454462269590898</v>
      </c>
      <c r="BG20" s="169">
        <f t="shared" si="59"/>
        <v>65.454233510965892</v>
      </c>
      <c r="BH20" s="159">
        <f t="shared" si="60"/>
        <v>26.181693404386358</v>
      </c>
      <c r="BI20" s="159">
        <f t="shared" si="61"/>
        <v>39.077154334904996</v>
      </c>
      <c r="BJ20" s="170">
        <f t="shared" si="62"/>
        <v>17.454462269590898</v>
      </c>
      <c r="BK20" s="169">
        <f t="shared" si="63"/>
        <v>65.454233510965892</v>
      </c>
      <c r="BL20" s="159">
        <f t="shared" si="64"/>
        <v>26.181693404386358</v>
      </c>
      <c r="BM20" s="159">
        <f t="shared" si="65"/>
        <v>39.077154334904996</v>
      </c>
      <c r="BN20" s="170">
        <f t="shared" si="66"/>
        <v>17.454462269590898</v>
      </c>
      <c r="BO20" s="169">
        <f t="shared" si="67"/>
        <v>65.454233510965892</v>
      </c>
      <c r="BP20" s="159">
        <f t="shared" si="68"/>
        <v>26.181693404386358</v>
      </c>
      <c r="BQ20" s="159">
        <f t="shared" si="69"/>
        <v>39.077154334904996</v>
      </c>
      <c r="BR20" s="170">
        <f t="shared" si="70"/>
        <v>17.454462269590898</v>
      </c>
      <c r="BS20" s="169">
        <f t="shared" si="71"/>
        <v>65.454233510965892</v>
      </c>
      <c r="BT20" s="159">
        <f t="shared" si="72"/>
        <v>26.181693404386358</v>
      </c>
      <c r="BU20" s="159">
        <f t="shared" si="73"/>
        <v>39.077154334904996</v>
      </c>
      <c r="BV20" s="170">
        <f t="shared" si="74"/>
        <v>17.454462269590898</v>
      </c>
      <c r="BW20" s="169">
        <f t="shared" si="75"/>
        <v>65.454233510965892</v>
      </c>
      <c r="BX20" s="159">
        <f t="shared" si="76"/>
        <v>26.181693404386358</v>
      </c>
      <c r="BY20" s="159">
        <f t="shared" si="77"/>
        <v>39.077154334904996</v>
      </c>
      <c r="BZ20" s="170">
        <f t="shared" si="78"/>
        <v>17.454462269590898</v>
      </c>
      <c r="CA20" s="169">
        <f t="shared" si="79"/>
        <v>65.454233510965892</v>
      </c>
      <c r="CB20" s="159">
        <f t="shared" si="80"/>
        <v>26.181693404386358</v>
      </c>
      <c r="CC20" s="159">
        <f t="shared" si="81"/>
        <v>39.077154334904996</v>
      </c>
      <c r="CD20" s="170">
        <f t="shared" si="82"/>
        <v>17.454462269590898</v>
      </c>
      <c r="CE20" s="169">
        <f t="shared" si="83"/>
        <v>65.454233510965892</v>
      </c>
      <c r="CF20" s="159">
        <f t="shared" si="84"/>
        <v>26.181693404386358</v>
      </c>
      <c r="CG20" s="159">
        <f t="shared" si="85"/>
        <v>39.077154334904996</v>
      </c>
      <c r="CH20" s="172">
        <f t="shared" si="86"/>
        <v>17.454462269590898</v>
      </c>
      <c r="CI20" s="169">
        <f t="shared" si="87"/>
        <v>130.90846702193178</v>
      </c>
      <c r="CJ20" s="159">
        <f t="shared" si="88"/>
        <v>52.363386808772717</v>
      </c>
      <c r="CK20" s="159">
        <f t="shared" si="89"/>
        <v>78.154308669809993</v>
      </c>
      <c r="CL20" s="172">
        <f t="shared" si="90"/>
        <v>34.908924539181797</v>
      </c>
      <c r="CM20" s="176">
        <f t="shared" si="91"/>
        <v>101.27054645906092</v>
      </c>
      <c r="CN20" s="174" t="str">
        <f t="shared" si="17"/>
        <v>拆分正确</v>
      </c>
      <c r="CO20" s="157" t="str">
        <f t="shared" si="18"/>
        <v>拆分正确</v>
      </c>
      <c r="CP20" s="157" t="str">
        <f t="shared" si="19"/>
        <v>拆分正确</v>
      </c>
      <c r="CQ20" s="157" t="str">
        <f t="shared" si="20"/>
        <v>拆分正确</v>
      </c>
      <c r="CR20" s="157" t="str">
        <f t="shared" si="21"/>
        <v>拆分正确</v>
      </c>
      <c r="CT20" s="158" t="str">
        <f t="shared" si="22"/>
        <v>15级强化3</v>
      </c>
      <c r="CU20" s="174">
        <f t="shared" si="23"/>
        <v>292.36224301564766</v>
      </c>
      <c r="CV20" s="157">
        <f t="shared" si="24"/>
        <v>654.54233510965889</v>
      </c>
      <c r="CW20" s="157">
        <f t="shared" si="25"/>
        <v>174.54462269590897</v>
      </c>
      <c r="CX20" s="157">
        <f t="shared" si="26"/>
        <v>390.77154334904992</v>
      </c>
      <c r="CY20" s="163">
        <f t="shared" si="27"/>
        <v>253.17636614765229</v>
      </c>
      <c r="CZ20" s="169">
        <f>CU20*CZ2</f>
        <v>36.545280376955958</v>
      </c>
      <c r="DA20" s="159">
        <f>CV20*DA2</f>
        <v>81.817791888707362</v>
      </c>
      <c r="DB20" s="159">
        <f>CW20*DB2</f>
        <v>21.818077836988621</v>
      </c>
      <c r="DC20" s="170">
        <f>CX20*DC2</f>
        <v>48.84644291863124</v>
      </c>
      <c r="DD20" s="169">
        <f>CU20*DD2</f>
        <v>36.545280376955958</v>
      </c>
      <c r="DE20" s="159">
        <f>CV20*DE2</f>
        <v>81.817791888707362</v>
      </c>
      <c r="DF20" s="159">
        <f>CW20*DF2</f>
        <v>21.818077836988621</v>
      </c>
      <c r="DG20" s="170">
        <f>CX20*DG2</f>
        <v>48.84644291863124</v>
      </c>
      <c r="DH20" s="169">
        <f>CU20*DH2</f>
        <v>36.545280376955958</v>
      </c>
      <c r="DI20" s="159">
        <f>CV20*DI2</f>
        <v>81.817791888707362</v>
      </c>
      <c r="DJ20" s="159">
        <f>CW20*DJ2</f>
        <v>21.818077836988621</v>
      </c>
      <c r="DK20" s="170">
        <f>CX20*DK2</f>
        <v>48.84644291863124</v>
      </c>
      <c r="DL20" s="169">
        <f>CU20*DL2</f>
        <v>36.545280376955958</v>
      </c>
      <c r="DM20" s="159">
        <f>CV20*DM2</f>
        <v>81.817791888707362</v>
      </c>
      <c r="DN20" s="159">
        <f>CW20*DN2</f>
        <v>21.818077836988621</v>
      </c>
      <c r="DO20" s="170">
        <f>CX20*DO2</f>
        <v>48.84644291863124</v>
      </c>
      <c r="DP20" s="169">
        <f>CU20*DP2</f>
        <v>36.545280376955958</v>
      </c>
      <c r="DQ20" s="159">
        <f>CV20*DQ2</f>
        <v>81.817791888707362</v>
      </c>
      <c r="DR20" s="159">
        <f>CW20*DR2</f>
        <v>21.818077836988621</v>
      </c>
      <c r="DS20" s="170">
        <f>CX20*DS2</f>
        <v>48.84644291863124</v>
      </c>
      <c r="DT20" s="169">
        <f>CU20*DT2</f>
        <v>36.545280376955958</v>
      </c>
      <c r="DU20" s="159">
        <f>CV20*DU2</f>
        <v>81.817791888707362</v>
      </c>
      <c r="DV20" s="159">
        <f>CW20*DV2</f>
        <v>21.818077836988621</v>
      </c>
      <c r="DW20" s="170">
        <f>CX20*DW2</f>
        <v>48.84644291863124</v>
      </c>
      <c r="DX20" s="169">
        <f>CU20*DX2</f>
        <v>36.545280376955958</v>
      </c>
      <c r="DY20" s="159">
        <f>CV20*DY2</f>
        <v>81.817791888707362</v>
      </c>
      <c r="DZ20" s="159">
        <f>CW20*DZ2</f>
        <v>21.818077836988621</v>
      </c>
      <c r="EA20" s="170">
        <f>CX20*EA2</f>
        <v>48.84644291863124</v>
      </c>
      <c r="EB20" s="169">
        <f>CU20*EB2</f>
        <v>36.545280376955958</v>
      </c>
      <c r="EC20" s="159">
        <f>CV20*EC2</f>
        <v>81.817791888707362</v>
      </c>
      <c r="ED20" s="159">
        <f>CW20*ED2</f>
        <v>21.818077836988621</v>
      </c>
      <c r="EE20" s="172">
        <f>CX20*EE2</f>
        <v>48.84644291863124</v>
      </c>
      <c r="EF20" s="176">
        <f>CY20*EF2</f>
        <v>253.17636614765229</v>
      </c>
      <c r="EG20" s="174" t="str">
        <f t="shared" si="28"/>
        <v>拆分正确</v>
      </c>
      <c r="EH20" s="157" t="str">
        <f t="shared" si="29"/>
        <v>拆分正确</v>
      </c>
      <c r="EI20" s="157" t="str">
        <f t="shared" si="30"/>
        <v>拆分正确</v>
      </c>
      <c r="EJ20" s="157" t="str">
        <f t="shared" si="31"/>
        <v>拆分正确</v>
      </c>
      <c r="EK20" s="157" t="str">
        <f t="shared" si="32"/>
        <v>拆分正确</v>
      </c>
      <c r="EL20" s="41"/>
      <c r="EM20" s="158" t="str">
        <f t="shared" si="33"/>
        <v>15级强化3</v>
      </c>
      <c r="EN20" s="174">
        <f t="shared" si="34"/>
        <v>436.3615567397726</v>
      </c>
      <c r="EO20" s="157">
        <f t="shared" si="35"/>
        <v>872.72311347954519</v>
      </c>
      <c r="EP20" s="157">
        <f t="shared" si="36"/>
        <v>174.54462269590897</v>
      </c>
      <c r="EQ20" s="157">
        <f t="shared" si="37"/>
        <v>390.77154334904992</v>
      </c>
      <c r="ER20" s="163">
        <f t="shared" si="38"/>
        <v>101.27054645906092</v>
      </c>
      <c r="ES20" s="169">
        <f>EN20*ES2</f>
        <v>54.545194592471574</v>
      </c>
      <c r="ET20" s="159">
        <f>EO20*ET2</f>
        <v>109.09038918494315</v>
      </c>
      <c r="EU20" s="159">
        <f>EP20*EU2</f>
        <v>21.818077836988621</v>
      </c>
      <c r="EV20" s="170">
        <f>EQ20*EV2</f>
        <v>48.84644291863124</v>
      </c>
      <c r="EW20" s="169">
        <f>EN20*EW2</f>
        <v>54.545194592471574</v>
      </c>
      <c r="EX20" s="159">
        <f>EO20*EX2</f>
        <v>109.09038918494315</v>
      </c>
      <c r="EY20" s="159">
        <f>EP20*EY2</f>
        <v>21.818077836988621</v>
      </c>
      <c r="EZ20" s="170">
        <f>EQ20*EZ2</f>
        <v>48.84644291863124</v>
      </c>
      <c r="FA20" s="169">
        <f>EN20*FA2</f>
        <v>54.545194592471574</v>
      </c>
      <c r="FB20" s="159">
        <f>EO20*FB2</f>
        <v>109.09038918494315</v>
      </c>
      <c r="FC20" s="159">
        <f>EP20*FC2</f>
        <v>21.818077836988621</v>
      </c>
      <c r="FD20" s="170">
        <f>EQ20*FD2</f>
        <v>48.84644291863124</v>
      </c>
      <c r="FE20" s="169">
        <f>EN20*FE2</f>
        <v>54.545194592471574</v>
      </c>
      <c r="FF20" s="159">
        <f>EO20*FF2</f>
        <v>109.09038918494315</v>
      </c>
      <c r="FG20" s="159">
        <f>EP20*FG2</f>
        <v>21.818077836988621</v>
      </c>
      <c r="FH20" s="170">
        <f>EQ20*FH2</f>
        <v>48.84644291863124</v>
      </c>
      <c r="FI20" s="169">
        <f>EN20*FI2</f>
        <v>54.545194592471574</v>
      </c>
      <c r="FJ20" s="159">
        <f>EO20*FJ2</f>
        <v>109.09038918494315</v>
      </c>
      <c r="FK20" s="159">
        <f>EP20*FK2</f>
        <v>21.818077836988621</v>
      </c>
      <c r="FL20" s="170">
        <f>EQ20*FL2</f>
        <v>48.84644291863124</v>
      </c>
      <c r="FM20" s="169">
        <f>EN20*FM2</f>
        <v>54.545194592471574</v>
      </c>
      <c r="FN20" s="159">
        <f>EO20*FN2</f>
        <v>109.09038918494315</v>
      </c>
      <c r="FO20" s="159">
        <f>EP20*FO2</f>
        <v>21.818077836988621</v>
      </c>
      <c r="FP20" s="170">
        <f>EQ20*FP2</f>
        <v>48.84644291863124</v>
      </c>
      <c r="FQ20" s="169">
        <f>EN20*FQ2</f>
        <v>54.545194592471574</v>
      </c>
      <c r="FR20" s="159">
        <f>EO20*FR2</f>
        <v>109.09038918494315</v>
      </c>
      <c r="FS20" s="159">
        <f>EP20*FS2</f>
        <v>21.818077836988621</v>
      </c>
      <c r="FT20" s="170">
        <f>EQ20*FT2</f>
        <v>48.84644291863124</v>
      </c>
      <c r="FU20" s="169">
        <f>EN20*FU2</f>
        <v>54.545194592471574</v>
      </c>
      <c r="FV20" s="159">
        <f>EO20*FV2</f>
        <v>109.09038918494315</v>
      </c>
      <c r="FW20" s="159">
        <f>EP20*FW2</f>
        <v>21.818077836988621</v>
      </c>
      <c r="FX20" s="172">
        <f>EQ20*FX2</f>
        <v>48.84644291863124</v>
      </c>
      <c r="FY20" s="176">
        <f>ER20*FY2</f>
        <v>101.27054645906092</v>
      </c>
      <c r="FZ20" s="174" t="str">
        <f t="shared" si="39"/>
        <v>拆分正确</v>
      </c>
      <c r="GA20" s="157" t="str">
        <f t="shared" si="40"/>
        <v>拆分正确</v>
      </c>
      <c r="GB20" s="157" t="str">
        <f t="shared" si="41"/>
        <v>拆分正确</v>
      </c>
      <c r="GC20" s="157" t="str">
        <f t="shared" si="42"/>
        <v>拆分正确</v>
      </c>
      <c r="GD20" s="157" t="str">
        <f t="shared" si="43"/>
        <v>拆分正确</v>
      </c>
      <c r="GE20" s="41"/>
      <c r="GF20" s="158" t="str">
        <f t="shared" si="44"/>
        <v>15级强化3</v>
      </c>
      <c r="GG20" s="174">
        <f t="shared" si="45"/>
        <v>392.72540106579532</v>
      </c>
      <c r="GH20" s="157">
        <f t="shared" si="46"/>
        <v>436.3615567397726</v>
      </c>
      <c r="GI20" s="157">
        <f t="shared" si="47"/>
        <v>261.81693404386345</v>
      </c>
      <c r="GJ20" s="157">
        <f t="shared" si="48"/>
        <v>327.27116755482928</v>
      </c>
      <c r="GK20" s="163">
        <f t="shared" si="49"/>
        <v>151.90581968859138</v>
      </c>
      <c r="GL20" s="169">
        <f>GG20*GL2</f>
        <v>49.090675133224416</v>
      </c>
      <c r="GM20" s="159">
        <f>GH20*GM2</f>
        <v>54.545194592471574</v>
      </c>
      <c r="GN20" s="159">
        <f>GI20*GN2</f>
        <v>32.727116755482932</v>
      </c>
      <c r="GO20" s="170">
        <f>GJ20*GO2</f>
        <v>40.90889594435366</v>
      </c>
      <c r="GP20" s="169">
        <f>GG20*GP2</f>
        <v>49.090675133224416</v>
      </c>
      <c r="GQ20" s="159">
        <f>GH20*GQ2</f>
        <v>54.545194592471574</v>
      </c>
      <c r="GR20" s="159">
        <f>GI20*GR2</f>
        <v>32.727116755482932</v>
      </c>
      <c r="GS20" s="170">
        <f>GJ20*GS2</f>
        <v>40.90889594435366</v>
      </c>
      <c r="GT20" s="169">
        <f>GG20*GT2</f>
        <v>49.090675133224416</v>
      </c>
      <c r="GU20" s="159">
        <f>GH20*GU2</f>
        <v>54.545194592471574</v>
      </c>
      <c r="GV20" s="159">
        <f>GI20*GV2</f>
        <v>32.727116755482932</v>
      </c>
      <c r="GW20" s="170">
        <f>GJ20*GW2</f>
        <v>40.90889594435366</v>
      </c>
      <c r="GX20" s="169">
        <f>GG20*GX2</f>
        <v>49.090675133224416</v>
      </c>
      <c r="GY20" s="159">
        <f>GH20*GY2</f>
        <v>54.545194592471574</v>
      </c>
      <c r="GZ20" s="159">
        <f>GI20*GZ2</f>
        <v>32.727116755482932</v>
      </c>
      <c r="HA20" s="170">
        <f>GJ20*HA2</f>
        <v>40.90889594435366</v>
      </c>
      <c r="HB20" s="169">
        <f>GG20*HB2</f>
        <v>49.090675133224416</v>
      </c>
      <c r="HC20" s="159">
        <f>GH20*HC2</f>
        <v>54.545194592471574</v>
      </c>
      <c r="HD20" s="159">
        <f>GI20*HD2</f>
        <v>32.727116755482932</v>
      </c>
      <c r="HE20" s="170">
        <f>GJ20*HE2</f>
        <v>40.90889594435366</v>
      </c>
      <c r="HF20" s="169">
        <f>GG20*HF2</f>
        <v>49.090675133224416</v>
      </c>
      <c r="HG20" s="159">
        <f>GH20*HG2</f>
        <v>54.545194592471574</v>
      </c>
      <c r="HH20" s="159">
        <f>GI20*HH2</f>
        <v>32.727116755482932</v>
      </c>
      <c r="HI20" s="170">
        <f>GJ20*HI2</f>
        <v>40.90889594435366</v>
      </c>
      <c r="HJ20" s="169">
        <f>GG20*HJ2</f>
        <v>49.090675133224416</v>
      </c>
      <c r="HK20" s="159">
        <f>GH20*HK2</f>
        <v>54.545194592471574</v>
      </c>
      <c r="HL20" s="159">
        <f>GI20*HL2</f>
        <v>32.727116755482932</v>
      </c>
      <c r="HM20" s="170">
        <f>GJ20*HM2</f>
        <v>40.90889594435366</v>
      </c>
      <c r="HN20" s="169">
        <f>GG20*HN2</f>
        <v>49.090675133224416</v>
      </c>
      <c r="HO20" s="159">
        <f>GH20*HO2</f>
        <v>54.545194592471574</v>
      </c>
      <c r="HP20" s="159">
        <f>GI20*HP2</f>
        <v>32.727116755482932</v>
      </c>
      <c r="HQ20" s="172">
        <f>GJ20*HQ2</f>
        <v>40.90889594435366</v>
      </c>
      <c r="HR20" s="176">
        <f>GK20*HR2</f>
        <v>151.90581968859138</v>
      </c>
      <c r="HS20" s="174" t="str">
        <f t="shared" si="50"/>
        <v>拆分正确</v>
      </c>
      <c r="HT20" s="157" t="str">
        <f t="shared" si="51"/>
        <v>拆分正确</v>
      </c>
      <c r="HU20" s="157" t="str">
        <f t="shared" si="52"/>
        <v>拆分正确</v>
      </c>
      <c r="HV20" s="157" t="str">
        <f t="shared" si="53"/>
        <v>拆分正确</v>
      </c>
      <c r="HW20" s="157" t="str">
        <f t="shared" si="54"/>
        <v>拆分正确</v>
      </c>
    </row>
    <row r="21" spans="1:231" ht="14.1" customHeight="1">
      <c r="A21" s="157" t="s">
        <v>37</v>
      </c>
      <c r="B21" s="158">
        <f t="shared" si="92"/>
        <v>1.3471191424837934</v>
      </c>
      <c r="C21" s="158">
        <f t="shared" si="92"/>
        <v>1.3471191424837934</v>
      </c>
      <c r="D21" s="180">
        <f t="shared" si="93"/>
        <v>1.3471191424837934</v>
      </c>
      <c r="E21" s="174">
        <f>B21*E17</f>
        <v>468.73145513118232</v>
      </c>
      <c r="F21" s="157">
        <f>E21*职业设计!D$13/职业设计!B$13</f>
        <v>468.73145513118232</v>
      </c>
      <c r="G21" s="157">
        <f>G17*C21</f>
        <v>281.23887307870928</v>
      </c>
      <c r="H21" s="157">
        <f t="shared" si="5"/>
        <v>281.23887307870928</v>
      </c>
      <c r="I21" s="163">
        <f>I17*D21</f>
        <v>181.30489067499713</v>
      </c>
      <c r="J21" s="169">
        <f>E21*J2</f>
        <v>58.591431891397789</v>
      </c>
      <c r="K21" s="159">
        <f>F21*K2</f>
        <v>58.591431891397789</v>
      </c>
      <c r="L21" s="159">
        <f>G21*L2</f>
        <v>35.154859134838659</v>
      </c>
      <c r="M21" s="170">
        <f>H21*M2</f>
        <v>35.154859134838659</v>
      </c>
      <c r="N21" s="169">
        <f>E21*N2</f>
        <v>58.591431891397789</v>
      </c>
      <c r="O21" s="159">
        <f>F21*O2</f>
        <v>58.591431891397789</v>
      </c>
      <c r="P21" s="159">
        <f>G21*P2</f>
        <v>35.154859134838659</v>
      </c>
      <c r="Q21" s="170">
        <f>H21*Q2</f>
        <v>35.154859134838659</v>
      </c>
      <c r="R21" s="169">
        <f>E21*R2</f>
        <v>58.591431891397789</v>
      </c>
      <c r="S21" s="159">
        <f>F21*S2</f>
        <v>58.591431891397789</v>
      </c>
      <c r="T21" s="159">
        <f>G21*T2</f>
        <v>35.154859134838659</v>
      </c>
      <c r="U21" s="170">
        <f>H21*U2</f>
        <v>35.154859134838659</v>
      </c>
      <c r="V21" s="169">
        <f>E21*V2</f>
        <v>58.591431891397789</v>
      </c>
      <c r="W21" s="159">
        <f>F21*W2</f>
        <v>58.591431891397789</v>
      </c>
      <c r="X21" s="159">
        <f>G21*X2</f>
        <v>35.154859134838659</v>
      </c>
      <c r="Y21" s="170">
        <f>H21*Y2</f>
        <v>35.154859134838659</v>
      </c>
      <c r="Z21" s="169">
        <f>E21*Z2</f>
        <v>58.591431891397789</v>
      </c>
      <c r="AA21" s="159">
        <f>F21*AA2</f>
        <v>58.591431891397789</v>
      </c>
      <c r="AB21" s="159">
        <f>G21*AB2</f>
        <v>35.154859134838659</v>
      </c>
      <c r="AC21" s="170">
        <f>H21*AC2</f>
        <v>35.154859134838659</v>
      </c>
      <c r="AD21" s="169">
        <f>E21*AD2</f>
        <v>58.591431891397789</v>
      </c>
      <c r="AE21" s="159">
        <f>F21*AE2</f>
        <v>58.591431891397789</v>
      </c>
      <c r="AF21" s="159">
        <f>G21*AF2</f>
        <v>35.154859134838659</v>
      </c>
      <c r="AG21" s="170">
        <f>H21*AG2</f>
        <v>35.154859134838659</v>
      </c>
      <c r="AH21" s="169">
        <f>E21*AH2</f>
        <v>58.591431891397789</v>
      </c>
      <c r="AI21" s="159">
        <f>F21*AI2</f>
        <v>58.591431891397789</v>
      </c>
      <c r="AJ21" s="159">
        <f>G21*AJ2</f>
        <v>35.154859134838659</v>
      </c>
      <c r="AK21" s="170">
        <f>H21*AK2</f>
        <v>35.154859134838659</v>
      </c>
      <c r="AL21" s="169">
        <f>E21*AL2</f>
        <v>58.591431891397789</v>
      </c>
      <c r="AM21" s="159">
        <f>F21*AM2</f>
        <v>58.591431891397789</v>
      </c>
      <c r="AN21" s="159">
        <f>G21*AN2</f>
        <v>35.154859134838659</v>
      </c>
      <c r="AO21" s="172">
        <f>H21*AO2</f>
        <v>35.154859134838659</v>
      </c>
      <c r="AP21" s="176">
        <f>I21*AP2</f>
        <v>181.30489067499713</v>
      </c>
      <c r="AQ21" s="174" t="str">
        <f t="shared" si="6"/>
        <v>拆分正确</v>
      </c>
      <c r="AR21" s="157" t="str">
        <f t="shared" si="7"/>
        <v>拆分正确</v>
      </c>
      <c r="AS21" s="157" t="str">
        <f t="shared" si="8"/>
        <v>拆分正确</v>
      </c>
      <c r="AT21" s="157" t="str">
        <f t="shared" si="9"/>
        <v>拆分正确</v>
      </c>
      <c r="AU21" s="157" t="str">
        <f t="shared" si="10"/>
        <v>拆分正确</v>
      </c>
      <c r="AW21" s="158" t="str">
        <f t="shared" si="11"/>
        <v>15级强化4</v>
      </c>
      <c r="AX21" s="174">
        <f t="shared" si="12"/>
        <v>703.09718269677342</v>
      </c>
      <c r="AY21" s="157">
        <f t="shared" si="13"/>
        <v>281.23887307870939</v>
      </c>
      <c r="AZ21" s="157">
        <f t="shared" si="14"/>
        <v>419.759512057775</v>
      </c>
      <c r="BA21" s="157">
        <f t="shared" si="15"/>
        <v>187.49258205247284</v>
      </c>
      <c r="BB21" s="163">
        <f t="shared" si="16"/>
        <v>108.78293440499827</v>
      </c>
      <c r="BC21" s="169">
        <f t="shared" si="55"/>
        <v>70.309718269677347</v>
      </c>
      <c r="BD21" s="159">
        <f t="shared" si="56"/>
        <v>28.123887307870941</v>
      </c>
      <c r="BE21" s="159">
        <f t="shared" si="57"/>
        <v>41.975951205777505</v>
      </c>
      <c r="BF21" s="170">
        <f t="shared" si="58"/>
        <v>18.749258205247283</v>
      </c>
      <c r="BG21" s="169">
        <f t="shared" si="59"/>
        <v>70.309718269677347</v>
      </c>
      <c r="BH21" s="159">
        <f t="shared" si="60"/>
        <v>28.123887307870941</v>
      </c>
      <c r="BI21" s="159">
        <f t="shared" si="61"/>
        <v>41.975951205777505</v>
      </c>
      <c r="BJ21" s="170">
        <f t="shared" si="62"/>
        <v>18.749258205247283</v>
      </c>
      <c r="BK21" s="169">
        <f t="shared" si="63"/>
        <v>70.309718269677347</v>
      </c>
      <c r="BL21" s="159">
        <f t="shared" si="64"/>
        <v>28.123887307870941</v>
      </c>
      <c r="BM21" s="159">
        <f t="shared" si="65"/>
        <v>41.975951205777505</v>
      </c>
      <c r="BN21" s="170">
        <f t="shared" si="66"/>
        <v>18.749258205247283</v>
      </c>
      <c r="BO21" s="169">
        <f t="shared" si="67"/>
        <v>70.309718269677347</v>
      </c>
      <c r="BP21" s="159">
        <f t="shared" si="68"/>
        <v>28.123887307870941</v>
      </c>
      <c r="BQ21" s="159">
        <f t="shared" si="69"/>
        <v>41.975951205777505</v>
      </c>
      <c r="BR21" s="170">
        <f t="shared" si="70"/>
        <v>18.749258205247283</v>
      </c>
      <c r="BS21" s="169">
        <f t="shared" si="71"/>
        <v>70.309718269677347</v>
      </c>
      <c r="BT21" s="159">
        <f t="shared" si="72"/>
        <v>28.123887307870941</v>
      </c>
      <c r="BU21" s="159">
        <f t="shared" si="73"/>
        <v>41.975951205777505</v>
      </c>
      <c r="BV21" s="170">
        <f t="shared" si="74"/>
        <v>18.749258205247283</v>
      </c>
      <c r="BW21" s="169">
        <f t="shared" si="75"/>
        <v>70.309718269677347</v>
      </c>
      <c r="BX21" s="159">
        <f t="shared" si="76"/>
        <v>28.123887307870941</v>
      </c>
      <c r="BY21" s="159">
        <f t="shared" si="77"/>
        <v>41.975951205777505</v>
      </c>
      <c r="BZ21" s="170">
        <f t="shared" si="78"/>
        <v>18.749258205247283</v>
      </c>
      <c r="CA21" s="169">
        <f t="shared" si="79"/>
        <v>70.309718269677347</v>
      </c>
      <c r="CB21" s="159">
        <f t="shared" si="80"/>
        <v>28.123887307870941</v>
      </c>
      <c r="CC21" s="159">
        <f t="shared" si="81"/>
        <v>41.975951205777505</v>
      </c>
      <c r="CD21" s="170">
        <f t="shared" si="82"/>
        <v>18.749258205247283</v>
      </c>
      <c r="CE21" s="169">
        <f t="shared" si="83"/>
        <v>70.309718269677347</v>
      </c>
      <c r="CF21" s="159">
        <f t="shared" si="84"/>
        <v>28.123887307870941</v>
      </c>
      <c r="CG21" s="159">
        <f t="shared" si="85"/>
        <v>41.975951205777505</v>
      </c>
      <c r="CH21" s="172">
        <f t="shared" si="86"/>
        <v>18.749258205247283</v>
      </c>
      <c r="CI21" s="169">
        <f t="shared" si="87"/>
        <v>140.61943653935469</v>
      </c>
      <c r="CJ21" s="159">
        <f t="shared" si="88"/>
        <v>56.247774615741882</v>
      </c>
      <c r="CK21" s="159">
        <f t="shared" si="89"/>
        <v>83.951902411555011</v>
      </c>
      <c r="CL21" s="172">
        <f t="shared" si="90"/>
        <v>37.498516410494567</v>
      </c>
      <c r="CM21" s="176">
        <f t="shared" si="91"/>
        <v>108.78293440499827</v>
      </c>
      <c r="CN21" s="174" t="str">
        <f t="shared" si="17"/>
        <v>拆分正确</v>
      </c>
      <c r="CO21" s="157" t="str">
        <f t="shared" si="18"/>
        <v>拆分正确</v>
      </c>
      <c r="CP21" s="157" t="str">
        <f t="shared" si="19"/>
        <v>拆分正确</v>
      </c>
      <c r="CQ21" s="157" t="str">
        <f t="shared" si="20"/>
        <v>拆分正确</v>
      </c>
      <c r="CR21" s="157" t="str">
        <f t="shared" si="21"/>
        <v>拆分正确</v>
      </c>
      <c r="CT21" s="158" t="str">
        <f t="shared" si="22"/>
        <v>15级强化4</v>
      </c>
      <c r="CU21" s="174">
        <f t="shared" si="23"/>
        <v>314.05007493789219</v>
      </c>
      <c r="CV21" s="157">
        <f t="shared" si="24"/>
        <v>703.09718269677342</v>
      </c>
      <c r="CW21" s="157">
        <f t="shared" si="25"/>
        <v>187.49258205247284</v>
      </c>
      <c r="CX21" s="157">
        <f t="shared" si="26"/>
        <v>419.759512057775</v>
      </c>
      <c r="CY21" s="163">
        <f t="shared" si="27"/>
        <v>271.95733601249572</v>
      </c>
      <c r="CZ21" s="169">
        <f>CU21*CZ2</f>
        <v>39.256259367236524</v>
      </c>
      <c r="DA21" s="159">
        <f>CV21*DA2</f>
        <v>87.887147837096677</v>
      </c>
      <c r="DB21" s="159">
        <f>CW21*DB2</f>
        <v>23.436572756559105</v>
      </c>
      <c r="DC21" s="170">
        <f>CX21*DC2</f>
        <v>52.469939007221875</v>
      </c>
      <c r="DD21" s="169">
        <f>CU21*DD2</f>
        <v>39.256259367236524</v>
      </c>
      <c r="DE21" s="159">
        <f>CV21*DE2</f>
        <v>87.887147837096677</v>
      </c>
      <c r="DF21" s="159">
        <f>CW21*DF2</f>
        <v>23.436572756559105</v>
      </c>
      <c r="DG21" s="170">
        <f>CX21*DG2</f>
        <v>52.469939007221875</v>
      </c>
      <c r="DH21" s="169">
        <f>CU21*DH2</f>
        <v>39.256259367236524</v>
      </c>
      <c r="DI21" s="159">
        <f>CV21*DI2</f>
        <v>87.887147837096677</v>
      </c>
      <c r="DJ21" s="159">
        <f>CW21*DJ2</f>
        <v>23.436572756559105</v>
      </c>
      <c r="DK21" s="170">
        <f>CX21*DK2</f>
        <v>52.469939007221875</v>
      </c>
      <c r="DL21" s="169">
        <f>CU21*DL2</f>
        <v>39.256259367236524</v>
      </c>
      <c r="DM21" s="159">
        <f>CV21*DM2</f>
        <v>87.887147837096677</v>
      </c>
      <c r="DN21" s="159">
        <f>CW21*DN2</f>
        <v>23.436572756559105</v>
      </c>
      <c r="DO21" s="170">
        <f>CX21*DO2</f>
        <v>52.469939007221875</v>
      </c>
      <c r="DP21" s="169">
        <f>CU21*DP2</f>
        <v>39.256259367236524</v>
      </c>
      <c r="DQ21" s="159">
        <f>CV21*DQ2</f>
        <v>87.887147837096677</v>
      </c>
      <c r="DR21" s="159">
        <f>CW21*DR2</f>
        <v>23.436572756559105</v>
      </c>
      <c r="DS21" s="170">
        <f>CX21*DS2</f>
        <v>52.469939007221875</v>
      </c>
      <c r="DT21" s="169">
        <f>CU21*DT2</f>
        <v>39.256259367236524</v>
      </c>
      <c r="DU21" s="159">
        <f>CV21*DU2</f>
        <v>87.887147837096677</v>
      </c>
      <c r="DV21" s="159">
        <f>CW21*DV2</f>
        <v>23.436572756559105</v>
      </c>
      <c r="DW21" s="170">
        <f>CX21*DW2</f>
        <v>52.469939007221875</v>
      </c>
      <c r="DX21" s="169">
        <f>CU21*DX2</f>
        <v>39.256259367236524</v>
      </c>
      <c r="DY21" s="159">
        <f>CV21*DY2</f>
        <v>87.887147837096677</v>
      </c>
      <c r="DZ21" s="159">
        <f>CW21*DZ2</f>
        <v>23.436572756559105</v>
      </c>
      <c r="EA21" s="170">
        <f>CX21*EA2</f>
        <v>52.469939007221875</v>
      </c>
      <c r="EB21" s="169">
        <f>CU21*EB2</f>
        <v>39.256259367236524</v>
      </c>
      <c r="EC21" s="159">
        <f>CV21*EC2</f>
        <v>87.887147837096677</v>
      </c>
      <c r="ED21" s="159">
        <f>CW21*ED2</f>
        <v>23.436572756559105</v>
      </c>
      <c r="EE21" s="172">
        <f>CX21*EE2</f>
        <v>52.469939007221875</v>
      </c>
      <c r="EF21" s="176">
        <f>CY21*EF2</f>
        <v>271.95733601249572</v>
      </c>
      <c r="EG21" s="174" t="str">
        <f t="shared" si="28"/>
        <v>拆分正确</v>
      </c>
      <c r="EH21" s="157" t="str">
        <f t="shared" si="29"/>
        <v>拆分正确</v>
      </c>
      <c r="EI21" s="157" t="str">
        <f t="shared" si="30"/>
        <v>拆分正确</v>
      </c>
      <c r="EJ21" s="157" t="str">
        <f t="shared" si="31"/>
        <v>拆分正确</v>
      </c>
      <c r="EK21" s="157" t="str">
        <f t="shared" si="32"/>
        <v>拆分正确</v>
      </c>
      <c r="EL21" s="41"/>
      <c r="EM21" s="158" t="str">
        <f t="shared" si="33"/>
        <v>15级强化4</v>
      </c>
      <c r="EN21" s="174">
        <f t="shared" si="34"/>
        <v>468.73145513118232</v>
      </c>
      <c r="EO21" s="157">
        <f t="shared" si="35"/>
        <v>937.46291026236463</v>
      </c>
      <c r="EP21" s="157">
        <f t="shared" si="36"/>
        <v>187.49258205247284</v>
      </c>
      <c r="EQ21" s="157">
        <f t="shared" si="37"/>
        <v>419.759512057775</v>
      </c>
      <c r="ER21" s="163">
        <f t="shared" si="38"/>
        <v>108.78293440499827</v>
      </c>
      <c r="ES21" s="169">
        <f>EN21*ES2</f>
        <v>58.591431891397789</v>
      </c>
      <c r="ET21" s="159">
        <f>EO21*ET2</f>
        <v>117.18286378279558</v>
      </c>
      <c r="EU21" s="159">
        <f>EP21*EU2</f>
        <v>23.436572756559105</v>
      </c>
      <c r="EV21" s="170">
        <f>EQ21*EV2</f>
        <v>52.469939007221875</v>
      </c>
      <c r="EW21" s="169">
        <f>EN21*EW2</f>
        <v>58.591431891397789</v>
      </c>
      <c r="EX21" s="159">
        <f>EO21*EX2</f>
        <v>117.18286378279558</v>
      </c>
      <c r="EY21" s="159">
        <f>EP21*EY2</f>
        <v>23.436572756559105</v>
      </c>
      <c r="EZ21" s="170">
        <f>EQ21*EZ2</f>
        <v>52.469939007221875</v>
      </c>
      <c r="FA21" s="169">
        <f>EN21*FA2</f>
        <v>58.591431891397789</v>
      </c>
      <c r="FB21" s="159">
        <f>EO21*FB2</f>
        <v>117.18286378279558</v>
      </c>
      <c r="FC21" s="159">
        <f>EP21*FC2</f>
        <v>23.436572756559105</v>
      </c>
      <c r="FD21" s="170">
        <f>EQ21*FD2</f>
        <v>52.469939007221875</v>
      </c>
      <c r="FE21" s="169">
        <f>EN21*FE2</f>
        <v>58.591431891397789</v>
      </c>
      <c r="FF21" s="159">
        <f>EO21*FF2</f>
        <v>117.18286378279558</v>
      </c>
      <c r="FG21" s="159">
        <f>EP21*FG2</f>
        <v>23.436572756559105</v>
      </c>
      <c r="FH21" s="170">
        <f>EQ21*FH2</f>
        <v>52.469939007221875</v>
      </c>
      <c r="FI21" s="169">
        <f>EN21*FI2</f>
        <v>58.591431891397789</v>
      </c>
      <c r="FJ21" s="159">
        <f>EO21*FJ2</f>
        <v>117.18286378279558</v>
      </c>
      <c r="FK21" s="159">
        <f>EP21*FK2</f>
        <v>23.436572756559105</v>
      </c>
      <c r="FL21" s="170">
        <f>EQ21*FL2</f>
        <v>52.469939007221875</v>
      </c>
      <c r="FM21" s="169">
        <f>EN21*FM2</f>
        <v>58.591431891397789</v>
      </c>
      <c r="FN21" s="159">
        <f>EO21*FN2</f>
        <v>117.18286378279558</v>
      </c>
      <c r="FO21" s="159">
        <f>EP21*FO2</f>
        <v>23.436572756559105</v>
      </c>
      <c r="FP21" s="170">
        <f>EQ21*FP2</f>
        <v>52.469939007221875</v>
      </c>
      <c r="FQ21" s="169">
        <f>EN21*FQ2</f>
        <v>58.591431891397789</v>
      </c>
      <c r="FR21" s="159">
        <f>EO21*FR2</f>
        <v>117.18286378279558</v>
      </c>
      <c r="FS21" s="159">
        <f>EP21*FS2</f>
        <v>23.436572756559105</v>
      </c>
      <c r="FT21" s="170">
        <f>EQ21*FT2</f>
        <v>52.469939007221875</v>
      </c>
      <c r="FU21" s="169">
        <f>EN21*FU2</f>
        <v>58.591431891397789</v>
      </c>
      <c r="FV21" s="159">
        <f>EO21*FV2</f>
        <v>117.18286378279558</v>
      </c>
      <c r="FW21" s="159">
        <f>EP21*FW2</f>
        <v>23.436572756559105</v>
      </c>
      <c r="FX21" s="172">
        <f>EQ21*FX2</f>
        <v>52.469939007221875</v>
      </c>
      <c r="FY21" s="176">
        <f>ER21*FY2</f>
        <v>108.78293440499827</v>
      </c>
      <c r="FZ21" s="174" t="str">
        <f t="shared" si="39"/>
        <v>拆分正确</v>
      </c>
      <c r="GA21" s="157" t="str">
        <f t="shared" si="40"/>
        <v>拆分正确</v>
      </c>
      <c r="GB21" s="157" t="str">
        <f t="shared" si="41"/>
        <v>拆分正确</v>
      </c>
      <c r="GC21" s="157" t="str">
        <f t="shared" si="42"/>
        <v>拆分正确</v>
      </c>
      <c r="GD21" s="157" t="str">
        <f t="shared" si="43"/>
        <v>拆分正确</v>
      </c>
      <c r="GE21" s="41"/>
      <c r="GF21" s="158" t="str">
        <f t="shared" si="44"/>
        <v>15级强化4</v>
      </c>
      <c r="GG21" s="174">
        <f t="shared" si="45"/>
        <v>421.85830961806408</v>
      </c>
      <c r="GH21" s="157">
        <f t="shared" si="46"/>
        <v>468.73145513118232</v>
      </c>
      <c r="GI21" s="157">
        <f t="shared" si="47"/>
        <v>281.23887307870928</v>
      </c>
      <c r="GJ21" s="157">
        <f t="shared" si="48"/>
        <v>351.54859134838659</v>
      </c>
      <c r="GK21" s="163">
        <f t="shared" si="49"/>
        <v>163.17440160749743</v>
      </c>
      <c r="GL21" s="169">
        <f>GG21*GL2</f>
        <v>52.73228870225801</v>
      </c>
      <c r="GM21" s="159">
        <f>GH21*GM2</f>
        <v>58.591431891397789</v>
      </c>
      <c r="GN21" s="159">
        <f>GI21*GN2</f>
        <v>35.154859134838659</v>
      </c>
      <c r="GO21" s="170">
        <f>GJ21*GO2</f>
        <v>43.943573918548324</v>
      </c>
      <c r="GP21" s="169">
        <f>GG21*GP2</f>
        <v>52.73228870225801</v>
      </c>
      <c r="GQ21" s="159">
        <f>GH21*GQ2</f>
        <v>58.591431891397789</v>
      </c>
      <c r="GR21" s="159">
        <f>GI21*GR2</f>
        <v>35.154859134838659</v>
      </c>
      <c r="GS21" s="170">
        <f>GJ21*GS2</f>
        <v>43.943573918548324</v>
      </c>
      <c r="GT21" s="169">
        <f>GG21*GT2</f>
        <v>52.73228870225801</v>
      </c>
      <c r="GU21" s="159">
        <f>GH21*GU2</f>
        <v>58.591431891397789</v>
      </c>
      <c r="GV21" s="159">
        <f>GI21*GV2</f>
        <v>35.154859134838659</v>
      </c>
      <c r="GW21" s="170">
        <f>GJ21*GW2</f>
        <v>43.943573918548324</v>
      </c>
      <c r="GX21" s="169">
        <f>GG21*GX2</f>
        <v>52.73228870225801</v>
      </c>
      <c r="GY21" s="159">
        <f>GH21*GY2</f>
        <v>58.591431891397789</v>
      </c>
      <c r="GZ21" s="159">
        <f>GI21*GZ2</f>
        <v>35.154859134838659</v>
      </c>
      <c r="HA21" s="170">
        <f>GJ21*HA2</f>
        <v>43.943573918548324</v>
      </c>
      <c r="HB21" s="169">
        <f>GG21*HB2</f>
        <v>52.73228870225801</v>
      </c>
      <c r="HC21" s="159">
        <f>GH21*HC2</f>
        <v>58.591431891397789</v>
      </c>
      <c r="HD21" s="159">
        <f>GI21*HD2</f>
        <v>35.154859134838659</v>
      </c>
      <c r="HE21" s="170">
        <f>GJ21*HE2</f>
        <v>43.943573918548324</v>
      </c>
      <c r="HF21" s="169">
        <f>GG21*HF2</f>
        <v>52.73228870225801</v>
      </c>
      <c r="HG21" s="159">
        <f>GH21*HG2</f>
        <v>58.591431891397789</v>
      </c>
      <c r="HH21" s="159">
        <f>GI21*HH2</f>
        <v>35.154859134838659</v>
      </c>
      <c r="HI21" s="170">
        <f>GJ21*HI2</f>
        <v>43.943573918548324</v>
      </c>
      <c r="HJ21" s="169">
        <f>GG21*HJ2</f>
        <v>52.73228870225801</v>
      </c>
      <c r="HK21" s="159">
        <f>GH21*HK2</f>
        <v>58.591431891397789</v>
      </c>
      <c r="HL21" s="159">
        <f>GI21*HL2</f>
        <v>35.154859134838659</v>
      </c>
      <c r="HM21" s="170">
        <f>GJ21*HM2</f>
        <v>43.943573918548324</v>
      </c>
      <c r="HN21" s="169">
        <f>GG21*HN2</f>
        <v>52.73228870225801</v>
      </c>
      <c r="HO21" s="159">
        <f>GH21*HO2</f>
        <v>58.591431891397789</v>
      </c>
      <c r="HP21" s="159">
        <f>GI21*HP2</f>
        <v>35.154859134838659</v>
      </c>
      <c r="HQ21" s="172">
        <f>GJ21*HQ2</f>
        <v>43.943573918548324</v>
      </c>
      <c r="HR21" s="176">
        <f>GK21*HR2</f>
        <v>163.17440160749743</v>
      </c>
      <c r="HS21" s="174" t="str">
        <f t="shared" si="50"/>
        <v>拆分正确</v>
      </c>
      <c r="HT21" s="157" t="str">
        <f t="shared" si="51"/>
        <v>拆分正确</v>
      </c>
      <c r="HU21" s="157" t="str">
        <f t="shared" si="52"/>
        <v>拆分正确</v>
      </c>
      <c r="HV21" s="157" t="str">
        <f t="shared" si="53"/>
        <v>拆分正确</v>
      </c>
      <c r="HW21" s="157" t="str">
        <f t="shared" si="54"/>
        <v>拆分正确</v>
      </c>
    </row>
    <row r="22" spans="1:231" ht="14.1" customHeight="1">
      <c r="A22" s="157" t="s">
        <v>38</v>
      </c>
      <c r="B22" s="158">
        <f t="shared" si="92"/>
        <v>1.4446550157303037</v>
      </c>
      <c r="C22" s="158">
        <f t="shared" si="92"/>
        <v>1.4446550157303037</v>
      </c>
      <c r="D22" s="180">
        <f t="shared" si="93"/>
        <v>1.4446550157303037</v>
      </c>
      <c r="E22" s="174">
        <f>B22*E17</f>
        <v>502.66915993584649</v>
      </c>
      <c r="F22" s="157">
        <f>E22*职业设计!D$13/职业设计!B$13</f>
        <v>502.66915993584649</v>
      </c>
      <c r="G22" s="157">
        <f>G17*C22</f>
        <v>301.60149596150779</v>
      </c>
      <c r="H22" s="157">
        <f t="shared" si="5"/>
        <v>301.60149596150779</v>
      </c>
      <c r="I22" s="163">
        <f>I17*D22</f>
        <v>194.4319633133118</v>
      </c>
      <c r="J22" s="169">
        <f>E22*J2</f>
        <v>62.833644991980812</v>
      </c>
      <c r="K22" s="159">
        <f>F22*K2</f>
        <v>62.833644991980812</v>
      </c>
      <c r="L22" s="159">
        <f>G22*L2</f>
        <v>37.700186995188474</v>
      </c>
      <c r="M22" s="170">
        <f>H22*M2</f>
        <v>37.700186995188474</v>
      </c>
      <c r="N22" s="169">
        <f>E22*N2</f>
        <v>62.833644991980812</v>
      </c>
      <c r="O22" s="159">
        <f>F22*O2</f>
        <v>62.833644991980812</v>
      </c>
      <c r="P22" s="159">
        <f>G22*P2</f>
        <v>37.700186995188474</v>
      </c>
      <c r="Q22" s="170">
        <f>H22*Q2</f>
        <v>37.700186995188474</v>
      </c>
      <c r="R22" s="169">
        <f>E22*R2</f>
        <v>62.833644991980812</v>
      </c>
      <c r="S22" s="159">
        <f>F22*S2</f>
        <v>62.833644991980812</v>
      </c>
      <c r="T22" s="159">
        <f>G22*T2</f>
        <v>37.700186995188474</v>
      </c>
      <c r="U22" s="170">
        <f>H22*U2</f>
        <v>37.700186995188474</v>
      </c>
      <c r="V22" s="169">
        <f>E22*V2</f>
        <v>62.833644991980812</v>
      </c>
      <c r="W22" s="159">
        <f>F22*W2</f>
        <v>62.833644991980812</v>
      </c>
      <c r="X22" s="159">
        <f>G22*X2</f>
        <v>37.700186995188474</v>
      </c>
      <c r="Y22" s="170">
        <f>H22*Y2</f>
        <v>37.700186995188474</v>
      </c>
      <c r="Z22" s="169">
        <f>E22*Z2</f>
        <v>62.833644991980812</v>
      </c>
      <c r="AA22" s="159">
        <f>F22*AA2</f>
        <v>62.833644991980812</v>
      </c>
      <c r="AB22" s="159">
        <f>G22*AB2</f>
        <v>37.700186995188474</v>
      </c>
      <c r="AC22" s="170">
        <f>H22*AC2</f>
        <v>37.700186995188474</v>
      </c>
      <c r="AD22" s="169">
        <f>E22*AD2</f>
        <v>62.833644991980812</v>
      </c>
      <c r="AE22" s="159">
        <f>F22*AE2</f>
        <v>62.833644991980812</v>
      </c>
      <c r="AF22" s="159">
        <f>G22*AF2</f>
        <v>37.700186995188474</v>
      </c>
      <c r="AG22" s="170">
        <f>H22*AG2</f>
        <v>37.700186995188474</v>
      </c>
      <c r="AH22" s="169">
        <f>E22*AH2</f>
        <v>62.833644991980812</v>
      </c>
      <c r="AI22" s="159">
        <f>F22*AI2</f>
        <v>62.833644991980812</v>
      </c>
      <c r="AJ22" s="159">
        <f>G22*AJ2</f>
        <v>37.700186995188474</v>
      </c>
      <c r="AK22" s="170">
        <f>H22*AK2</f>
        <v>37.700186995188474</v>
      </c>
      <c r="AL22" s="169">
        <f>E22*AL2</f>
        <v>62.833644991980812</v>
      </c>
      <c r="AM22" s="159">
        <f>F22*AM2</f>
        <v>62.833644991980812</v>
      </c>
      <c r="AN22" s="159">
        <f>G22*AN2</f>
        <v>37.700186995188474</v>
      </c>
      <c r="AO22" s="172">
        <f>H22*AO2</f>
        <v>37.700186995188474</v>
      </c>
      <c r="AP22" s="176">
        <f>I22*AP2</f>
        <v>194.4319633133118</v>
      </c>
      <c r="AQ22" s="174" t="str">
        <f t="shared" si="6"/>
        <v>拆分正确</v>
      </c>
      <c r="AR22" s="157" t="str">
        <f t="shared" si="7"/>
        <v>拆分正确</v>
      </c>
      <c r="AS22" s="157" t="str">
        <f t="shared" si="8"/>
        <v>拆分正确</v>
      </c>
      <c r="AT22" s="157" t="str">
        <f t="shared" si="9"/>
        <v>拆分正确</v>
      </c>
      <c r="AU22" s="157" t="str">
        <f t="shared" si="10"/>
        <v>拆分正确</v>
      </c>
      <c r="AW22" s="158" t="str">
        <f t="shared" si="11"/>
        <v>15级强化5</v>
      </c>
      <c r="AX22" s="174">
        <f t="shared" si="12"/>
        <v>754.00373990376977</v>
      </c>
      <c r="AY22" s="157">
        <f t="shared" si="13"/>
        <v>301.60149596150791</v>
      </c>
      <c r="AZ22" s="157">
        <f t="shared" si="14"/>
        <v>450.1514865097131</v>
      </c>
      <c r="BA22" s="157">
        <f t="shared" si="15"/>
        <v>201.06766397433853</v>
      </c>
      <c r="BB22" s="163">
        <f t="shared" si="16"/>
        <v>116.65917798798708</v>
      </c>
      <c r="BC22" s="169">
        <f t="shared" si="55"/>
        <v>75.400373990376977</v>
      </c>
      <c r="BD22" s="159">
        <f t="shared" si="56"/>
        <v>30.160149596150791</v>
      </c>
      <c r="BE22" s="159">
        <f t="shared" si="57"/>
        <v>45.015148650971312</v>
      </c>
      <c r="BF22" s="170">
        <f t="shared" si="58"/>
        <v>20.106766397433855</v>
      </c>
      <c r="BG22" s="169">
        <f t="shared" si="59"/>
        <v>75.400373990376977</v>
      </c>
      <c r="BH22" s="159">
        <f t="shared" si="60"/>
        <v>30.160149596150791</v>
      </c>
      <c r="BI22" s="159">
        <f t="shared" si="61"/>
        <v>45.015148650971312</v>
      </c>
      <c r="BJ22" s="170">
        <f t="shared" si="62"/>
        <v>20.106766397433855</v>
      </c>
      <c r="BK22" s="169">
        <f t="shared" si="63"/>
        <v>75.400373990376977</v>
      </c>
      <c r="BL22" s="159">
        <f t="shared" si="64"/>
        <v>30.160149596150791</v>
      </c>
      <c r="BM22" s="159">
        <f t="shared" si="65"/>
        <v>45.015148650971312</v>
      </c>
      <c r="BN22" s="170">
        <f t="shared" si="66"/>
        <v>20.106766397433855</v>
      </c>
      <c r="BO22" s="169">
        <f t="shared" si="67"/>
        <v>75.400373990376977</v>
      </c>
      <c r="BP22" s="159">
        <f t="shared" si="68"/>
        <v>30.160149596150791</v>
      </c>
      <c r="BQ22" s="159">
        <f t="shared" si="69"/>
        <v>45.015148650971312</v>
      </c>
      <c r="BR22" s="170">
        <f t="shared" si="70"/>
        <v>20.106766397433855</v>
      </c>
      <c r="BS22" s="169">
        <f t="shared" si="71"/>
        <v>75.400373990376977</v>
      </c>
      <c r="BT22" s="159">
        <f t="shared" si="72"/>
        <v>30.160149596150791</v>
      </c>
      <c r="BU22" s="159">
        <f t="shared" si="73"/>
        <v>45.015148650971312</v>
      </c>
      <c r="BV22" s="170">
        <f t="shared" si="74"/>
        <v>20.106766397433855</v>
      </c>
      <c r="BW22" s="169">
        <f t="shared" si="75"/>
        <v>75.400373990376977</v>
      </c>
      <c r="BX22" s="159">
        <f t="shared" si="76"/>
        <v>30.160149596150791</v>
      </c>
      <c r="BY22" s="159">
        <f t="shared" si="77"/>
        <v>45.015148650971312</v>
      </c>
      <c r="BZ22" s="170">
        <f t="shared" si="78"/>
        <v>20.106766397433855</v>
      </c>
      <c r="CA22" s="169">
        <f t="shared" si="79"/>
        <v>75.400373990376977</v>
      </c>
      <c r="CB22" s="159">
        <f t="shared" si="80"/>
        <v>30.160149596150791</v>
      </c>
      <c r="CC22" s="159">
        <f t="shared" si="81"/>
        <v>45.015148650971312</v>
      </c>
      <c r="CD22" s="170">
        <f t="shared" si="82"/>
        <v>20.106766397433855</v>
      </c>
      <c r="CE22" s="169">
        <f t="shared" si="83"/>
        <v>75.400373990376977</v>
      </c>
      <c r="CF22" s="159">
        <f t="shared" si="84"/>
        <v>30.160149596150791</v>
      </c>
      <c r="CG22" s="159">
        <f t="shared" si="85"/>
        <v>45.015148650971312</v>
      </c>
      <c r="CH22" s="172">
        <f t="shared" si="86"/>
        <v>20.106766397433855</v>
      </c>
      <c r="CI22" s="169">
        <f t="shared" si="87"/>
        <v>150.80074798075395</v>
      </c>
      <c r="CJ22" s="159">
        <f t="shared" si="88"/>
        <v>60.320299192301583</v>
      </c>
      <c r="CK22" s="159">
        <f t="shared" si="89"/>
        <v>90.030297301942625</v>
      </c>
      <c r="CL22" s="172">
        <f t="shared" si="90"/>
        <v>40.21353279486771</v>
      </c>
      <c r="CM22" s="176">
        <f t="shared" si="91"/>
        <v>116.65917798798708</v>
      </c>
      <c r="CN22" s="174" t="str">
        <f t="shared" si="17"/>
        <v>拆分正确</v>
      </c>
      <c r="CO22" s="157" t="str">
        <f t="shared" si="18"/>
        <v>拆分正确</v>
      </c>
      <c r="CP22" s="157" t="str">
        <f t="shared" si="19"/>
        <v>拆分正确</v>
      </c>
      <c r="CQ22" s="157" t="str">
        <f t="shared" si="20"/>
        <v>拆分正确</v>
      </c>
      <c r="CR22" s="157" t="str">
        <f t="shared" si="21"/>
        <v>拆分正确</v>
      </c>
      <c r="CT22" s="158" t="str">
        <f t="shared" si="22"/>
        <v>15级强化5</v>
      </c>
      <c r="CU22" s="174">
        <f t="shared" si="23"/>
        <v>336.78833715701717</v>
      </c>
      <c r="CV22" s="157">
        <f t="shared" si="24"/>
        <v>754.00373990376977</v>
      </c>
      <c r="CW22" s="157">
        <f t="shared" si="25"/>
        <v>201.06766397433853</v>
      </c>
      <c r="CX22" s="157">
        <f t="shared" si="26"/>
        <v>450.1514865097131</v>
      </c>
      <c r="CY22" s="163">
        <f t="shared" si="27"/>
        <v>291.64794496996768</v>
      </c>
      <c r="CZ22" s="169">
        <f>CU22*CZ2</f>
        <v>42.098542144627146</v>
      </c>
      <c r="DA22" s="159">
        <f>CV22*DA2</f>
        <v>94.250467487971221</v>
      </c>
      <c r="DB22" s="159">
        <f>CW22*DB2</f>
        <v>25.133457996792316</v>
      </c>
      <c r="DC22" s="170">
        <f>CX22*DC2</f>
        <v>56.268935813714137</v>
      </c>
      <c r="DD22" s="169">
        <f>CU22*DD2</f>
        <v>42.098542144627146</v>
      </c>
      <c r="DE22" s="159">
        <f>CV22*DE2</f>
        <v>94.250467487971221</v>
      </c>
      <c r="DF22" s="159">
        <f>CW22*DF2</f>
        <v>25.133457996792316</v>
      </c>
      <c r="DG22" s="170">
        <f>CX22*DG2</f>
        <v>56.268935813714137</v>
      </c>
      <c r="DH22" s="169">
        <f>CU22*DH2</f>
        <v>42.098542144627146</v>
      </c>
      <c r="DI22" s="159">
        <f>CV22*DI2</f>
        <v>94.250467487971221</v>
      </c>
      <c r="DJ22" s="159">
        <f>CW22*DJ2</f>
        <v>25.133457996792316</v>
      </c>
      <c r="DK22" s="170">
        <f>CX22*DK2</f>
        <v>56.268935813714137</v>
      </c>
      <c r="DL22" s="169">
        <f>CU22*DL2</f>
        <v>42.098542144627146</v>
      </c>
      <c r="DM22" s="159">
        <f>CV22*DM2</f>
        <v>94.250467487971221</v>
      </c>
      <c r="DN22" s="159">
        <f>CW22*DN2</f>
        <v>25.133457996792316</v>
      </c>
      <c r="DO22" s="170">
        <f>CX22*DO2</f>
        <v>56.268935813714137</v>
      </c>
      <c r="DP22" s="169">
        <f>CU22*DP2</f>
        <v>42.098542144627146</v>
      </c>
      <c r="DQ22" s="159">
        <f>CV22*DQ2</f>
        <v>94.250467487971221</v>
      </c>
      <c r="DR22" s="159">
        <f>CW22*DR2</f>
        <v>25.133457996792316</v>
      </c>
      <c r="DS22" s="170">
        <f>CX22*DS2</f>
        <v>56.268935813714137</v>
      </c>
      <c r="DT22" s="169">
        <f>CU22*DT2</f>
        <v>42.098542144627146</v>
      </c>
      <c r="DU22" s="159">
        <f>CV22*DU2</f>
        <v>94.250467487971221</v>
      </c>
      <c r="DV22" s="159">
        <f>CW22*DV2</f>
        <v>25.133457996792316</v>
      </c>
      <c r="DW22" s="170">
        <f>CX22*DW2</f>
        <v>56.268935813714137</v>
      </c>
      <c r="DX22" s="169">
        <f>CU22*DX2</f>
        <v>42.098542144627146</v>
      </c>
      <c r="DY22" s="159">
        <f>CV22*DY2</f>
        <v>94.250467487971221</v>
      </c>
      <c r="DZ22" s="159">
        <f>CW22*DZ2</f>
        <v>25.133457996792316</v>
      </c>
      <c r="EA22" s="170">
        <f>CX22*EA2</f>
        <v>56.268935813714137</v>
      </c>
      <c r="EB22" s="169">
        <f>CU22*EB2</f>
        <v>42.098542144627146</v>
      </c>
      <c r="EC22" s="159">
        <f>CV22*EC2</f>
        <v>94.250467487971221</v>
      </c>
      <c r="ED22" s="159">
        <f>CW22*ED2</f>
        <v>25.133457996792316</v>
      </c>
      <c r="EE22" s="172">
        <f>CX22*EE2</f>
        <v>56.268935813714137</v>
      </c>
      <c r="EF22" s="176">
        <f>CY22*EF2</f>
        <v>291.64794496996768</v>
      </c>
      <c r="EG22" s="174" t="str">
        <f t="shared" si="28"/>
        <v>拆分正确</v>
      </c>
      <c r="EH22" s="157" t="str">
        <f t="shared" si="29"/>
        <v>拆分正确</v>
      </c>
      <c r="EI22" s="157" t="str">
        <f t="shared" si="30"/>
        <v>拆分正确</v>
      </c>
      <c r="EJ22" s="157" t="str">
        <f t="shared" si="31"/>
        <v>拆分正确</v>
      </c>
      <c r="EK22" s="157" t="str">
        <f t="shared" si="32"/>
        <v>拆分正确</v>
      </c>
      <c r="EL22" s="41"/>
      <c r="EM22" s="158" t="str">
        <f t="shared" si="33"/>
        <v>15级强化5</v>
      </c>
      <c r="EN22" s="174">
        <f t="shared" si="34"/>
        <v>502.66915993584649</v>
      </c>
      <c r="EO22" s="157">
        <f t="shared" si="35"/>
        <v>1005.338319871693</v>
      </c>
      <c r="EP22" s="157">
        <f t="shared" si="36"/>
        <v>201.06766397433853</v>
      </c>
      <c r="EQ22" s="157">
        <f t="shared" si="37"/>
        <v>450.1514865097131</v>
      </c>
      <c r="ER22" s="163">
        <f t="shared" si="38"/>
        <v>116.65917798798708</v>
      </c>
      <c r="ES22" s="169">
        <f>EN22*ES2</f>
        <v>62.833644991980812</v>
      </c>
      <c r="ET22" s="159">
        <f>EO22*ET2</f>
        <v>125.66728998396162</v>
      </c>
      <c r="EU22" s="159">
        <f>EP22*EU2</f>
        <v>25.133457996792316</v>
      </c>
      <c r="EV22" s="170">
        <f>EQ22*EV2</f>
        <v>56.268935813714137</v>
      </c>
      <c r="EW22" s="169">
        <f>EN22*EW2</f>
        <v>62.833644991980812</v>
      </c>
      <c r="EX22" s="159">
        <f>EO22*EX2</f>
        <v>125.66728998396162</v>
      </c>
      <c r="EY22" s="159">
        <f>EP22*EY2</f>
        <v>25.133457996792316</v>
      </c>
      <c r="EZ22" s="170">
        <f>EQ22*EZ2</f>
        <v>56.268935813714137</v>
      </c>
      <c r="FA22" s="169">
        <f>EN22*FA2</f>
        <v>62.833644991980812</v>
      </c>
      <c r="FB22" s="159">
        <f>EO22*FB2</f>
        <v>125.66728998396162</v>
      </c>
      <c r="FC22" s="159">
        <f>EP22*FC2</f>
        <v>25.133457996792316</v>
      </c>
      <c r="FD22" s="170">
        <f>EQ22*FD2</f>
        <v>56.268935813714137</v>
      </c>
      <c r="FE22" s="169">
        <f>EN22*FE2</f>
        <v>62.833644991980812</v>
      </c>
      <c r="FF22" s="159">
        <f>EO22*FF2</f>
        <v>125.66728998396162</v>
      </c>
      <c r="FG22" s="159">
        <f>EP22*FG2</f>
        <v>25.133457996792316</v>
      </c>
      <c r="FH22" s="170">
        <f>EQ22*FH2</f>
        <v>56.268935813714137</v>
      </c>
      <c r="FI22" s="169">
        <f>EN22*FI2</f>
        <v>62.833644991980812</v>
      </c>
      <c r="FJ22" s="159">
        <f>EO22*FJ2</f>
        <v>125.66728998396162</v>
      </c>
      <c r="FK22" s="159">
        <f>EP22*FK2</f>
        <v>25.133457996792316</v>
      </c>
      <c r="FL22" s="170">
        <f>EQ22*FL2</f>
        <v>56.268935813714137</v>
      </c>
      <c r="FM22" s="169">
        <f>EN22*FM2</f>
        <v>62.833644991980812</v>
      </c>
      <c r="FN22" s="159">
        <f>EO22*FN2</f>
        <v>125.66728998396162</v>
      </c>
      <c r="FO22" s="159">
        <f>EP22*FO2</f>
        <v>25.133457996792316</v>
      </c>
      <c r="FP22" s="170">
        <f>EQ22*FP2</f>
        <v>56.268935813714137</v>
      </c>
      <c r="FQ22" s="169">
        <f>EN22*FQ2</f>
        <v>62.833644991980812</v>
      </c>
      <c r="FR22" s="159">
        <f>EO22*FR2</f>
        <v>125.66728998396162</v>
      </c>
      <c r="FS22" s="159">
        <f>EP22*FS2</f>
        <v>25.133457996792316</v>
      </c>
      <c r="FT22" s="170">
        <f>EQ22*FT2</f>
        <v>56.268935813714137</v>
      </c>
      <c r="FU22" s="169">
        <f>EN22*FU2</f>
        <v>62.833644991980812</v>
      </c>
      <c r="FV22" s="159">
        <f>EO22*FV2</f>
        <v>125.66728998396162</v>
      </c>
      <c r="FW22" s="159">
        <f>EP22*FW2</f>
        <v>25.133457996792316</v>
      </c>
      <c r="FX22" s="172">
        <f>EQ22*FX2</f>
        <v>56.268935813714137</v>
      </c>
      <c r="FY22" s="176">
        <f>ER22*FY2</f>
        <v>116.65917798798708</v>
      </c>
      <c r="FZ22" s="174" t="str">
        <f t="shared" si="39"/>
        <v>拆分正确</v>
      </c>
      <c r="GA22" s="157" t="str">
        <f t="shared" si="40"/>
        <v>拆分正确</v>
      </c>
      <c r="GB22" s="157" t="str">
        <f t="shared" si="41"/>
        <v>拆分正确</v>
      </c>
      <c r="GC22" s="157" t="str">
        <f t="shared" si="42"/>
        <v>拆分正确</v>
      </c>
      <c r="GD22" s="157" t="str">
        <f t="shared" si="43"/>
        <v>拆分正确</v>
      </c>
      <c r="GE22" s="41"/>
      <c r="GF22" s="158" t="str">
        <f t="shared" si="44"/>
        <v>15级强化5</v>
      </c>
      <c r="GG22" s="174">
        <f t="shared" si="45"/>
        <v>452.40224394226186</v>
      </c>
      <c r="GH22" s="157">
        <f t="shared" si="46"/>
        <v>502.66915993584649</v>
      </c>
      <c r="GI22" s="157">
        <f t="shared" si="47"/>
        <v>301.60149596150779</v>
      </c>
      <c r="GJ22" s="157">
        <f t="shared" si="48"/>
        <v>377.00186995188471</v>
      </c>
      <c r="GK22" s="163">
        <f t="shared" si="49"/>
        <v>174.98876698198063</v>
      </c>
      <c r="GL22" s="169">
        <f>GG22*GL2</f>
        <v>56.550280492782733</v>
      </c>
      <c r="GM22" s="159">
        <f>GH22*GM2</f>
        <v>62.833644991980812</v>
      </c>
      <c r="GN22" s="159">
        <f>GI22*GN2</f>
        <v>37.700186995188474</v>
      </c>
      <c r="GO22" s="170">
        <f>GJ22*GO2</f>
        <v>47.125233743985589</v>
      </c>
      <c r="GP22" s="169">
        <f>GG22*GP2</f>
        <v>56.550280492782733</v>
      </c>
      <c r="GQ22" s="159">
        <f>GH22*GQ2</f>
        <v>62.833644991980812</v>
      </c>
      <c r="GR22" s="159">
        <f>GI22*GR2</f>
        <v>37.700186995188474</v>
      </c>
      <c r="GS22" s="170">
        <f>GJ22*GS2</f>
        <v>47.125233743985589</v>
      </c>
      <c r="GT22" s="169">
        <f>GG22*GT2</f>
        <v>56.550280492782733</v>
      </c>
      <c r="GU22" s="159">
        <f>GH22*GU2</f>
        <v>62.833644991980812</v>
      </c>
      <c r="GV22" s="159">
        <f>GI22*GV2</f>
        <v>37.700186995188474</v>
      </c>
      <c r="GW22" s="170">
        <f>GJ22*GW2</f>
        <v>47.125233743985589</v>
      </c>
      <c r="GX22" s="169">
        <f>GG22*GX2</f>
        <v>56.550280492782733</v>
      </c>
      <c r="GY22" s="159">
        <f>GH22*GY2</f>
        <v>62.833644991980812</v>
      </c>
      <c r="GZ22" s="159">
        <f>GI22*GZ2</f>
        <v>37.700186995188474</v>
      </c>
      <c r="HA22" s="170">
        <f>GJ22*HA2</f>
        <v>47.125233743985589</v>
      </c>
      <c r="HB22" s="169">
        <f>GG22*HB2</f>
        <v>56.550280492782733</v>
      </c>
      <c r="HC22" s="159">
        <f>GH22*HC2</f>
        <v>62.833644991980812</v>
      </c>
      <c r="HD22" s="159">
        <f>GI22*HD2</f>
        <v>37.700186995188474</v>
      </c>
      <c r="HE22" s="170">
        <f>GJ22*HE2</f>
        <v>47.125233743985589</v>
      </c>
      <c r="HF22" s="169">
        <f>GG22*HF2</f>
        <v>56.550280492782733</v>
      </c>
      <c r="HG22" s="159">
        <f>GH22*HG2</f>
        <v>62.833644991980812</v>
      </c>
      <c r="HH22" s="159">
        <f>GI22*HH2</f>
        <v>37.700186995188474</v>
      </c>
      <c r="HI22" s="170">
        <f>GJ22*HI2</f>
        <v>47.125233743985589</v>
      </c>
      <c r="HJ22" s="169">
        <f>GG22*HJ2</f>
        <v>56.550280492782733</v>
      </c>
      <c r="HK22" s="159">
        <f>GH22*HK2</f>
        <v>62.833644991980812</v>
      </c>
      <c r="HL22" s="159">
        <f>GI22*HL2</f>
        <v>37.700186995188474</v>
      </c>
      <c r="HM22" s="170">
        <f>GJ22*HM2</f>
        <v>47.125233743985589</v>
      </c>
      <c r="HN22" s="169">
        <f>GG22*HN2</f>
        <v>56.550280492782733</v>
      </c>
      <c r="HO22" s="159">
        <f>GH22*HO2</f>
        <v>62.833644991980812</v>
      </c>
      <c r="HP22" s="159">
        <f>GI22*HP2</f>
        <v>37.700186995188474</v>
      </c>
      <c r="HQ22" s="172">
        <f>GJ22*HQ2</f>
        <v>47.125233743985589</v>
      </c>
      <c r="HR22" s="176">
        <f>GK22*HR2</f>
        <v>174.98876698198063</v>
      </c>
      <c r="HS22" s="174" t="str">
        <f t="shared" si="50"/>
        <v>拆分正确</v>
      </c>
      <c r="HT22" s="157" t="str">
        <f t="shared" si="51"/>
        <v>拆分正确</v>
      </c>
      <c r="HU22" s="157" t="str">
        <f t="shared" si="52"/>
        <v>拆分正确</v>
      </c>
      <c r="HV22" s="157" t="str">
        <f t="shared" si="53"/>
        <v>拆分正确</v>
      </c>
      <c r="HW22" s="157" t="str">
        <f t="shared" si="54"/>
        <v>拆分正确</v>
      </c>
    </row>
    <row r="23" spans="1:231" ht="14.1" customHeight="1">
      <c r="A23" s="157" t="s">
        <v>39</v>
      </c>
      <c r="B23" s="158">
        <f t="shared" si="92"/>
        <v>1.5469149497615966</v>
      </c>
      <c r="C23" s="158">
        <f t="shared" si="92"/>
        <v>1.5469149497615966</v>
      </c>
      <c r="D23" s="180">
        <f t="shared" si="93"/>
        <v>1.5469149497615968</v>
      </c>
      <c r="E23" s="174">
        <f>B23*E17</f>
        <v>538.25060642299957</v>
      </c>
      <c r="F23" s="157">
        <f>E23*职业设计!D$13/职业设计!B$13</f>
        <v>538.25060642299957</v>
      </c>
      <c r="G23" s="157">
        <f>G17*C23</f>
        <v>322.95036385379962</v>
      </c>
      <c r="H23" s="157">
        <f t="shared" si="5"/>
        <v>322.95036385379962</v>
      </c>
      <c r="I23" s="163">
        <f>I17*D23</f>
        <v>208.19483370485852</v>
      </c>
      <c r="J23" s="169">
        <f>E23*J2</f>
        <v>67.281325802874946</v>
      </c>
      <c r="K23" s="159">
        <f>F23*K2</f>
        <v>67.281325802874946</v>
      </c>
      <c r="L23" s="159">
        <f>G23*L2</f>
        <v>40.368795481724952</v>
      </c>
      <c r="M23" s="170">
        <f>H23*M2</f>
        <v>40.368795481724952</v>
      </c>
      <c r="N23" s="169">
        <f>E23*N2</f>
        <v>67.281325802874946</v>
      </c>
      <c r="O23" s="159">
        <f>F23*O2</f>
        <v>67.281325802874946</v>
      </c>
      <c r="P23" s="159">
        <f>G23*P2</f>
        <v>40.368795481724952</v>
      </c>
      <c r="Q23" s="170">
        <f>H23*Q2</f>
        <v>40.368795481724952</v>
      </c>
      <c r="R23" s="169">
        <f>E23*R2</f>
        <v>67.281325802874946</v>
      </c>
      <c r="S23" s="159">
        <f>F23*S2</f>
        <v>67.281325802874946</v>
      </c>
      <c r="T23" s="159">
        <f>G23*T2</f>
        <v>40.368795481724952</v>
      </c>
      <c r="U23" s="170">
        <f>H23*U2</f>
        <v>40.368795481724952</v>
      </c>
      <c r="V23" s="169">
        <f>E23*V2</f>
        <v>67.281325802874946</v>
      </c>
      <c r="W23" s="159">
        <f>F23*W2</f>
        <v>67.281325802874946</v>
      </c>
      <c r="X23" s="159">
        <f>G23*X2</f>
        <v>40.368795481724952</v>
      </c>
      <c r="Y23" s="170">
        <f>H23*Y2</f>
        <v>40.368795481724952</v>
      </c>
      <c r="Z23" s="169">
        <f>E23*Z2</f>
        <v>67.281325802874946</v>
      </c>
      <c r="AA23" s="159">
        <f>F23*AA2</f>
        <v>67.281325802874946</v>
      </c>
      <c r="AB23" s="159">
        <f>G23*AB2</f>
        <v>40.368795481724952</v>
      </c>
      <c r="AC23" s="170">
        <f>H23*AC2</f>
        <v>40.368795481724952</v>
      </c>
      <c r="AD23" s="169">
        <f>E23*AD2</f>
        <v>67.281325802874946</v>
      </c>
      <c r="AE23" s="159">
        <f>F23*AE2</f>
        <v>67.281325802874946</v>
      </c>
      <c r="AF23" s="159">
        <f>G23*AF2</f>
        <v>40.368795481724952</v>
      </c>
      <c r="AG23" s="170">
        <f>H23*AG2</f>
        <v>40.368795481724952</v>
      </c>
      <c r="AH23" s="169">
        <f>E23*AH2</f>
        <v>67.281325802874946</v>
      </c>
      <c r="AI23" s="159">
        <f>F23*AI2</f>
        <v>67.281325802874946</v>
      </c>
      <c r="AJ23" s="159">
        <f>G23*AJ2</f>
        <v>40.368795481724952</v>
      </c>
      <c r="AK23" s="170">
        <f>H23*AK2</f>
        <v>40.368795481724952</v>
      </c>
      <c r="AL23" s="169">
        <f>E23*AL2</f>
        <v>67.281325802874946</v>
      </c>
      <c r="AM23" s="159">
        <f>F23*AM2</f>
        <v>67.281325802874946</v>
      </c>
      <c r="AN23" s="159">
        <f>G23*AN2</f>
        <v>40.368795481724952</v>
      </c>
      <c r="AO23" s="172">
        <f>H23*AO2</f>
        <v>40.368795481724952</v>
      </c>
      <c r="AP23" s="176">
        <f>I23*AP2</f>
        <v>208.19483370485852</v>
      </c>
      <c r="AQ23" s="174" t="str">
        <f t="shared" si="6"/>
        <v>拆分正确</v>
      </c>
      <c r="AR23" s="157" t="str">
        <f t="shared" si="7"/>
        <v>拆分正确</v>
      </c>
      <c r="AS23" s="157" t="str">
        <f t="shared" si="8"/>
        <v>拆分正确</v>
      </c>
      <c r="AT23" s="157" t="str">
        <f t="shared" si="9"/>
        <v>拆分正确</v>
      </c>
      <c r="AU23" s="157" t="str">
        <f t="shared" si="10"/>
        <v>拆分正确</v>
      </c>
      <c r="AW23" s="158" t="str">
        <f t="shared" si="11"/>
        <v>15级强化6</v>
      </c>
      <c r="AX23" s="174">
        <f t="shared" si="12"/>
        <v>807.37590963449929</v>
      </c>
      <c r="AY23" s="157">
        <f t="shared" si="13"/>
        <v>322.95036385379973</v>
      </c>
      <c r="AZ23" s="157">
        <f t="shared" si="14"/>
        <v>482.01546843850684</v>
      </c>
      <c r="BA23" s="157">
        <f t="shared" si="15"/>
        <v>215.30024256919975</v>
      </c>
      <c r="BB23" s="163">
        <f t="shared" si="16"/>
        <v>124.9169002229151</v>
      </c>
      <c r="BC23" s="169">
        <f t="shared" si="55"/>
        <v>80.737590963449932</v>
      </c>
      <c r="BD23" s="159">
        <f t="shared" si="56"/>
        <v>32.295036385379973</v>
      </c>
      <c r="BE23" s="159">
        <f t="shared" si="57"/>
        <v>48.201546843850686</v>
      </c>
      <c r="BF23" s="170">
        <f t="shared" si="58"/>
        <v>21.530024256919976</v>
      </c>
      <c r="BG23" s="169">
        <f t="shared" si="59"/>
        <v>80.737590963449932</v>
      </c>
      <c r="BH23" s="159">
        <f t="shared" si="60"/>
        <v>32.295036385379973</v>
      </c>
      <c r="BI23" s="159">
        <f t="shared" si="61"/>
        <v>48.201546843850686</v>
      </c>
      <c r="BJ23" s="170">
        <f t="shared" si="62"/>
        <v>21.530024256919976</v>
      </c>
      <c r="BK23" s="169">
        <f t="shared" si="63"/>
        <v>80.737590963449932</v>
      </c>
      <c r="BL23" s="159">
        <f t="shared" si="64"/>
        <v>32.295036385379973</v>
      </c>
      <c r="BM23" s="159">
        <f t="shared" si="65"/>
        <v>48.201546843850686</v>
      </c>
      <c r="BN23" s="170">
        <f t="shared" si="66"/>
        <v>21.530024256919976</v>
      </c>
      <c r="BO23" s="169">
        <f t="shared" si="67"/>
        <v>80.737590963449932</v>
      </c>
      <c r="BP23" s="159">
        <f t="shared" si="68"/>
        <v>32.295036385379973</v>
      </c>
      <c r="BQ23" s="159">
        <f t="shared" si="69"/>
        <v>48.201546843850686</v>
      </c>
      <c r="BR23" s="170">
        <f t="shared" si="70"/>
        <v>21.530024256919976</v>
      </c>
      <c r="BS23" s="169">
        <f t="shared" si="71"/>
        <v>80.737590963449932</v>
      </c>
      <c r="BT23" s="159">
        <f t="shared" si="72"/>
        <v>32.295036385379973</v>
      </c>
      <c r="BU23" s="159">
        <f t="shared" si="73"/>
        <v>48.201546843850686</v>
      </c>
      <c r="BV23" s="170">
        <f t="shared" si="74"/>
        <v>21.530024256919976</v>
      </c>
      <c r="BW23" s="169">
        <f t="shared" si="75"/>
        <v>80.737590963449932</v>
      </c>
      <c r="BX23" s="159">
        <f t="shared" si="76"/>
        <v>32.295036385379973</v>
      </c>
      <c r="BY23" s="159">
        <f t="shared" si="77"/>
        <v>48.201546843850686</v>
      </c>
      <c r="BZ23" s="170">
        <f t="shared" si="78"/>
        <v>21.530024256919976</v>
      </c>
      <c r="CA23" s="169">
        <f t="shared" si="79"/>
        <v>80.737590963449932</v>
      </c>
      <c r="CB23" s="159">
        <f t="shared" si="80"/>
        <v>32.295036385379973</v>
      </c>
      <c r="CC23" s="159">
        <f t="shared" si="81"/>
        <v>48.201546843850686</v>
      </c>
      <c r="CD23" s="170">
        <f t="shared" si="82"/>
        <v>21.530024256919976</v>
      </c>
      <c r="CE23" s="169">
        <f t="shared" si="83"/>
        <v>80.737590963449932</v>
      </c>
      <c r="CF23" s="159">
        <f t="shared" si="84"/>
        <v>32.295036385379973</v>
      </c>
      <c r="CG23" s="159">
        <f t="shared" si="85"/>
        <v>48.201546843850686</v>
      </c>
      <c r="CH23" s="172">
        <f t="shared" si="86"/>
        <v>21.530024256919976</v>
      </c>
      <c r="CI23" s="169">
        <f t="shared" si="87"/>
        <v>161.47518192689986</v>
      </c>
      <c r="CJ23" s="159">
        <f t="shared" si="88"/>
        <v>64.590072770759946</v>
      </c>
      <c r="CK23" s="159">
        <f t="shared" si="89"/>
        <v>96.403093687701372</v>
      </c>
      <c r="CL23" s="172">
        <f t="shared" si="90"/>
        <v>43.060048513839952</v>
      </c>
      <c r="CM23" s="176">
        <f t="shared" si="91"/>
        <v>124.9169002229151</v>
      </c>
      <c r="CN23" s="174" t="str">
        <f t="shared" si="17"/>
        <v>拆分正确</v>
      </c>
      <c r="CO23" s="157" t="str">
        <f t="shared" si="18"/>
        <v>拆分正确</v>
      </c>
      <c r="CP23" s="157" t="str">
        <f t="shared" si="19"/>
        <v>拆分正确</v>
      </c>
      <c r="CQ23" s="157" t="str">
        <f t="shared" si="20"/>
        <v>拆分正确</v>
      </c>
      <c r="CR23" s="157" t="str">
        <f t="shared" si="21"/>
        <v>拆分正确</v>
      </c>
      <c r="CT23" s="158" t="str">
        <f t="shared" si="22"/>
        <v>15级强化6</v>
      </c>
      <c r="CU23" s="174">
        <f t="shared" si="23"/>
        <v>360.62790630340976</v>
      </c>
      <c r="CV23" s="157">
        <f t="shared" si="24"/>
        <v>807.37590963449929</v>
      </c>
      <c r="CW23" s="157">
        <f t="shared" si="25"/>
        <v>215.30024256919975</v>
      </c>
      <c r="CX23" s="157">
        <f t="shared" si="26"/>
        <v>482.01546843850684</v>
      </c>
      <c r="CY23" s="163">
        <f t="shared" si="27"/>
        <v>312.29225055728779</v>
      </c>
      <c r="CZ23" s="169">
        <f>CU23*CZ2</f>
        <v>45.07848828792622</v>
      </c>
      <c r="DA23" s="159">
        <f>CV23*DA2</f>
        <v>100.92198870431241</v>
      </c>
      <c r="DB23" s="159">
        <f>CW23*DB2</f>
        <v>26.912530321149969</v>
      </c>
      <c r="DC23" s="170">
        <f>CX23*DC2</f>
        <v>60.251933554813355</v>
      </c>
      <c r="DD23" s="169">
        <f>CU23*DD2</f>
        <v>45.07848828792622</v>
      </c>
      <c r="DE23" s="159">
        <f>CV23*DE2</f>
        <v>100.92198870431241</v>
      </c>
      <c r="DF23" s="159">
        <f>CW23*DF2</f>
        <v>26.912530321149969</v>
      </c>
      <c r="DG23" s="170">
        <f>CX23*DG2</f>
        <v>60.251933554813355</v>
      </c>
      <c r="DH23" s="169">
        <f>CU23*DH2</f>
        <v>45.07848828792622</v>
      </c>
      <c r="DI23" s="159">
        <f>CV23*DI2</f>
        <v>100.92198870431241</v>
      </c>
      <c r="DJ23" s="159">
        <f>CW23*DJ2</f>
        <v>26.912530321149969</v>
      </c>
      <c r="DK23" s="170">
        <f>CX23*DK2</f>
        <v>60.251933554813355</v>
      </c>
      <c r="DL23" s="169">
        <f>CU23*DL2</f>
        <v>45.07848828792622</v>
      </c>
      <c r="DM23" s="159">
        <f>CV23*DM2</f>
        <v>100.92198870431241</v>
      </c>
      <c r="DN23" s="159">
        <f>CW23*DN2</f>
        <v>26.912530321149969</v>
      </c>
      <c r="DO23" s="170">
        <f>CX23*DO2</f>
        <v>60.251933554813355</v>
      </c>
      <c r="DP23" s="169">
        <f>CU23*DP2</f>
        <v>45.07848828792622</v>
      </c>
      <c r="DQ23" s="159">
        <f>CV23*DQ2</f>
        <v>100.92198870431241</v>
      </c>
      <c r="DR23" s="159">
        <f>CW23*DR2</f>
        <v>26.912530321149969</v>
      </c>
      <c r="DS23" s="170">
        <f>CX23*DS2</f>
        <v>60.251933554813355</v>
      </c>
      <c r="DT23" s="169">
        <f>CU23*DT2</f>
        <v>45.07848828792622</v>
      </c>
      <c r="DU23" s="159">
        <f>CV23*DU2</f>
        <v>100.92198870431241</v>
      </c>
      <c r="DV23" s="159">
        <f>CW23*DV2</f>
        <v>26.912530321149969</v>
      </c>
      <c r="DW23" s="170">
        <f>CX23*DW2</f>
        <v>60.251933554813355</v>
      </c>
      <c r="DX23" s="169">
        <f>CU23*DX2</f>
        <v>45.07848828792622</v>
      </c>
      <c r="DY23" s="159">
        <f>CV23*DY2</f>
        <v>100.92198870431241</v>
      </c>
      <c r="DZ23" s="159">
        <f>CW23*DZ2</f>
        <v>26.912530321149969</v>
      </c>
      <c r="EA23" s="170">
        <f>CX23*EA2</f>
        <v>60.251933554813355</v>
      </c>
      <c r="EB23" s="169">
        <f>CU23*EB2</f>
        <v>45.07848828792622</v>
      </c>
      <c r="EC23" s="159">
        <f>CV23*EC2</f>
        <v>100.92198870431241</v>
      </c>
      <c r="ED23" s="159">
        <f>CW23*ED2</f>
        <v>26.912530321149969</v>
      </c>
      <c r="EE23" s="172">
        <f>CX23*EE2</f>
        <v>60.251933554813355</v>
      </c>
      <c r="EF23" s="176">
        <f>CY23*EF2</f>
        <v>312.29225055728779</v>
      </c>
      <c r="EG23" s="174" t="str">
        <f t="shared" si="28"/>
        <v>拆分正确</v>
      </c>
      <c r="EH23" s="157" t="str">
        <f t="shared" si="29"/>
        <v>拆分正确</v>
      </c>
      <c r="EI23" s="157" t="str">
        <f t="shared" si="30"/>
        <v>拆分正确</v>
      </c>
      <c r="EJ23" s="157" t="str">
        <f t="shared" si="31"/>
        <v>拆分正确</v>
      </c>
      <c r="EK23" s="157" t="str">
        <f t="shared" si="32"/>
        <v>拆分正确</v>
      </c>
      <c r="EL23" s="41"/>
      <c r="EM23" s="158" t="str">
        <f t="shared" si="33"/>
        <v>15级强化6</v>
      </c>
      <c r="EN23" s="174">
        <f t="shared" si="34"/>
        <v>538.25060642299957</v>
      </c>
      <c r="EO23" s="157">
        <f t="shared" si="35"/>
        <v>1076.5012128459991</v>
      </c>
      <c r="EP23" s="157">
        <f t="shared" si="36"/>
        <v>215.30024256919975</v>
      </c>
      <c r="EQ23" s="157">
        <f t="shared" si="37"/>
        <v>482.01546843850684</v>
      </c>
      <c r="ER23" s="163">
        <f t="shared" si="38"/>
        <v>124.9169002229151</v>
      </c>
      <c r="ES23" s="169">
        <f>EN23*ES2</f>
        <v>67.281325802874946</v>
      </c>
      <c r="ET23" s="159">
        <f>EO23*ET2</f>
        <v>134.56265160574989</v>
      </c>
      <c r="EU23" s="159">
        <f>EP23*EU2</f>
        <v>26.912530321149969</v>
      </c>
      <c r="EV23" s="170">
        <f>EQ23*EV2</f>
        <v>60.251933554813355</v>
      </c>
      <c r="EW23" s="169">
        <f>EN23*EW2</f>
        <v>67.281325802874946</v>
      </c>
      <c r="EX23" s="159">
        <f>EO23*EX2</f>
        <v>134.56265160574989</v>
      </c>
      <c r="EY23" s="159">
        <f>EP23*EY2</f>
        <v>26.912530321149969</v>
      </c>
      <c r="EZ23" s="170">
        <f>EQ23*EZ2</f>
        <v>60.251933554813355</v>
      </c>
      <c r="FA23" s="169">
        <f>EN23*FA2</f>
        <v>67.281325802874946</v>
      </c>
      <c r="FB23" s="159">
        <f>EO23*FB2</f>
        <v>134.56265160574989</v>
      </c>
      <c r="FC23" s="159">
        <f>EP23*FC2</f>
        <v>26.912530321149969</v>
      </c>
      <c r="FD23" s="170">
        <f>EQ23*FD2</f>
        <v>60.251933554813355</v>
      </c>
      <c r="FE23" s="169">
        <f>EN23*FE2</f>
        <v>67.281325802874946</v>
      </c>
      <c r="FF23" s="159">
        <f>EO23*FF2</f>
        <v>134.56265160574989</v>
      </c>
      <c r="FG23" s="159">
        <f>EP23*FG2</f>
        <v>26.912530321149969</v>
      </c>
      <c r="FH23" s="170">
        <f>EQ23*FH2</f>
        <v>60.251933554813355</v>
      </c>
      <c r="FI23" s="169">
        <f>EN23*FI2</f>
        <v>67.281325802874946</v>
      </c>
      <c r="FJ23" s="159">
        <f>EO23*FJ2</f>
        <v>134.56265160574989</v>
      </c>
      <c r="FK23" s="159">
        <f>EP23*FK2</f>
        <v>26.912530321149969</v>
      </c>
      <c r="FL23" s="170">
        <f>EQ23*FL2</f>
        <v>60.251933554813355</v>
      </c>
      <c r="FM23" s="169">
        <f>EN23*FM2</f>
        <v>67.281325802874946</v>
      </c>
      <c r="FN23" s="159">
        <f>EO23*FN2</f>
        <v>134.56265160574989</v>
      </c>
      <c r="FO23" s="159">
        <f>EP23*FO2</f>
        <v>26.912530321149969</v>
      </c>
      <c r="FP23" s="170">
        <f>EQ23*FP2</f>
        <v>60.251933554813355</v>
      </c>
      <c r="FQ23" s="169">
        <f>EN23*FQ2</f>
        <v>67.281325802874946</v>
      </c>
      <c r="FR23" s="159">
        <f>EO23*FR2</f>
        <v>134.56265160574989</v>
      </c>
      <c r="FS23" s="159">
        <f>EP23*FS2</f>
        <v>26.912530321149969</v>
      </c>
      <c r="FT23" s="170">
        <f>EQ23*FT2</f>
        <v>60.251933554813355</v>
      </c>
      <c r="FU23" s="169">
        <f>EN23*FU2</f>
        <v>67.281325802874946</v>
      </c>
      <c r="FV23" s="159">
        <f>EO23*FV2</f>
        <v>134.56265160574989</v>
      </c>
      <c r="FW23" s="159">
        <f>EP23*FW2</f>
        <v>26.912530321149969</v>
      </c>
      <c r="FX23" s="172">
        <f>EQ23*FX2</f>
        <v>60.251933554813355</v>
      </c>
      <c r="FY23" s="176">
        <f>ER23*FY2</f>
        <v>124.9169002229151</v>
      </c>
      <c r="FZ23" s="174" t="str">
        <f t="shared" si="39"/>
        <v>拆分正确</v>
      </c>
      <c r="GA23" s="157" t="str">
        <f t="shared" si="40"/>
        <v>拆分正确</v>
      </c>
      <c r="GB23" s="157" t="str">
        <f t="shared" si="41"/>
        <v>拆分正确</v>
      </c>
      <c r="GC23" s="157" t="str">
        <f t="shared" si="42"/>
        <v>拆分正确</v>
      </c>
      <c r="GD23" s="157" t="str">
        <f t="shared" si="43"/>
        <v>拆分正确</v>
      </c>
      <c r="GE23" s="41"/>
      <c r="GF23" s="158" t="str">
        <f t="shared" si="44"/>
        <v>15级强化6</v>
      </c>
      <c r="GG23" s="174">
        <f t="shared" si="45"/>
        <v>484.42554578069962</v>
      </c>
      <c r="GH23" s="157">
        <f t="shared" si="46"/>
        <v>538.25060642299957</v>
      </c>
      <c r="GI23" s="157">
        <f t="shared" si="47"/>
        <v>322.95036385379962</v>
      </c>
      <c r="GJ23" s="157">
        <f t="shared" si="48"/>
        <v>403.68795481724948</v>
      </c>
      <c r="GK23" s="163">
        <f t="shared" si="49"/>
        <v>187.37535033437268</v>
      </c>
      <c r="GL23" s="169">
        <f>GG23*GL2</f>
        <v>60.553193222587453</v>
      </c>
      <c r="GM23" s="159">
        <f>GH23*GM2</f>
        <v>67.281325802874946</v>
      </c>
      <c r="GN23" s="159">
        <f>GI23*GN2</f>
        <v>40.368795481724952</v>
      </c>
      <c r="GO23" s="170">
        <f>GJ23*GO2</f>
        <v>50.460994352156185</v>
      </c>
      <c r="GP23" s="169">
        <f>GG23*GP2</f>
        <v>60.553193222587453</v>
      </c>
      <c r="GQ23" s="159">
        <f>GH23*GQ2</f>
        <v>67.281325802874946</v>
      </c>
      <c r="GR23" s="159">
        <f>GI23*GR2</f>
        <v>40.368795481724952</v>
      </c>
      <c r="GS23" s="170">
        <f>GJ23*GS2</f>
        <v>50.460994352156185</v>
      </c>
      <c r="GT23" s="169">
        <f>GG23*GT2</f>
        <v>60.553193222587453</v>
      </c>
      <c r="GU23" s="159">
        <f>GH23*GU2</f>
        <v>67.281325802874946</v>
      </c>
      <c r="GV23" s="159">
        <f>GI23*GV2</f>
        <v>40.368795481724952</v>
      </c>
      <c r="GW23" s="170">
        <f>GJ23*GW2</f>
        <v>50.460994352156185</v>
      </c>
      <c r="GX23" s="169">
        <f>GG23*GX2</f>
        <v>60.553193222587453</v>
      </c>
      <c r="GY23" s="159">
        <f>GH23*GY2</f>
        <v>67.281325802874946</v>
      </c>
      <c r="GZ23" s="159">
        <f>GI23*GZ2</f>
        <v>40.368795481724952</v>
      </c>
      <c r="HA23" s="170">
        <f>GJ23*HA2</f>
        <v>50.460994352156185</v>
      </c>
      <c r="HB23" s="169">
        <f>GG23*HB2</f>
        <v>60.553193222587453</v>
      </c>
      <c r="HC23" s="159">
        <f>GH23*HC2</f>
        <v>67.281325802874946</v>
      </c>
      <c r="HD23" s="159">
        <f>GI23*HD2</f>
        <v>40.368795481724952</v>
      </c>
      <c r="HE23" s="170">
        <f>GJ23*HE2</f>
        <v>50.460994352156185</v>
      </c>
      <c r="HF23" s="169">
        <f>GG23*HF2</f>
        <v>60.553193222587453</v>
      </c>
      <c r="HG23" s="159">
        <f>GH23*HG2</f>
        <v>67.281325802874946</v>
      </c>
      <c r="HH23" s="159">
        <f>GI23*HH2</f>
        <v>40.368795481724952</v>
      </c>
      <c r="HI23" s="170">
        <f>GJ23*HI2</f>
        <v>50.460994352156185</v>
      </c>
      <c r="HJ23" s="169">
        <f>GG23*HJ2</f>
        <v>60.553193222587453</v>
      </c>
      <c r="HK23" s="159">
        <f>GH23*HK2</f>
        <v>67.281325802874946</v>
      </c>
      <c r="HL23" s="159">
        <f>GI23*HL2</f>
        <v>40.368795481724952</v>
      </c>
      <c r="HM23" s="170">
        <f>GJ23*HM2</f>
        <v>50.460994352156185</v>
      </c>
      <c r="HN23" s="169">
        <f>GG23*HN2</f>
        <v>60.553193222587453</v>
      </c>
      <c r="HO23" s="159">
        <f>GH23*HO2</f>
        <v>67.281325802874946</v>
      </c>
      <c r="HP23" s="159">
        <f>GI23*HP2</f>
        <v>40.368795481724952</v>
      </c>
      <c r="HQ23" s="172">
        <f>GJ23*HQ2</f>
        <v>50.460994352156185</v>
      </c>
      <c r="HR23" s="176">
        <f>GK23*HR2</f>
        <v>187.37535033437268</v>
      </c>
      <c r="HS23" s="174" t="str">
        <f t="shared" si="50"/>
        <v>拆分正确</v>
      </c>
      <c r="HT23" s="157" t="str">
        <f t="shared" si="51"/>
        <v>拆分正确</v>
      </c>
      <c r="HU23" s="157" t="str">
        <f t="shared" si="52"/>
        <v>拆分正确</v>
      </c>
      <c r="HV23" s="157" t="str">
        <f t="shared" si="53"/>
        <v>拆分正确</v>
      </c>
      <c r="HW23" s="157" t="str">
        <f t="shared" si="54"/>
        <v>拆分正确</v>
      </c>
    </row>
    <row r="24" spans="1:231" ht="14.1" customHeight="1">
      <c r="A24" s="157" t="s">
        <v>40</v>
      </c>
      <c r="B24" s="158">
        <f t="shared" si="92"/>
        <v>1.6541277501397231</v>
      </c>
      <c r="C24" s="158">
        <f t="shared" si="92"/>
        <v>1.6541277501397231</v>
      </c>
      <c r="D24" s="180">
        <f t="shared" si="93"/>
        <v>1.6541277501397231</v>
      </c>
      <c r="E24" s="174">
        <f>B24*E17</f>
        <v>575.55540771716778</v>
      </c>
      <c r="F24" s="157">
        <f>E24*职业设计!D$13/职业设计!B$13</f>
        <v>575.55540771716778</v>
      </c>
      <c r="G24" s="157">
        <f>G17*C24</f>
        <v>345.33324463030056</v>
      </c>
      <c r="H24" s="157">
        <f t="shared" si="5"/>
        <v>345.33324463030056</v>
      </c>
      <c r="I24" s="163">
        <f>I17*D24</f>
        <v>222.6242961321214</v>
      </c>
      <c r="J24" s="169">
        <f>E24*J2</f>
        <v>71.944425964645973</v>
      </c>
      <c r="K24" s="159">
        <f>F24*K2</f>
        <v>71.944425964645973</v>
      </c>
      <c r="L24" s="159">
        <f>G24*L2</f>
        <v>43.166655578787569</v>
      </c>
      <c r="M24" s="170">
        <f>H24*M2</f>
        <v>43.166655578787569</v>
      </c>
      <c r="N24" s="169">
        <f>E24*N2</f>
        <v>71.944425964645973</v>
      </c>
      <c r="O24" s="159">
        <f>F24*O2</f>
        <v>71.944425964645973</v>
      </c>
      <c r="P24" s="159">
        <f>G24*P2</f>
        <v>43.166655578787569</v>
      </c>
      <c r="Q24" s="170">
        <f>H24*Q2</f>
        <v>43.166655578787569</v>
      </c>
      <c r="R24" s="169">
        <f>E24*R2</f>
        <v>71.944425964645973</v>
      </c>
      <c r="S24" s="159">
        <f>F24*S2</f>
        <v>71.944425964645973</v>
      </c>
      <c r="T24" s="159">
        <f>G24*T2</f>
        <v>43.166655578787569</v>
      </c>
      <c r="U24" s="170">
        <f>H24*U2</f>
        <v>43.166655578787569</v>
      </c>
      <c r="V24" s="169">
        <f>E24*V2</f>
        <v>71.944425964645973</v>
      </c>
      <c r="W24" s="159">
        <f>F24*W2</f>
        <v>71.944425964645973</v>
      </c>
      <c r="X24" s="159">
        <f>G24*X2</f>
        <v>43.166655578787569</v>
      </c>
      <c r="Y24" s="170">
        <f>H24*Y2</f>
        <v>43.166655578787569</v>
      </c>
      <c r="Z24" s="169">
        <f>E24*Z2</f>
        <v>71.944425964645973</v>
      </c>
      <c r="AA24" s="159">
        <f>F24*AA2</f>
        <v>71.944425964645973</v>
      </c>
      <c r="AB24" s="159">
        <f>G24*AB2</f>
        <v>43.166655578787569</v>
      </c>
      <c r="AC24" s="170">
        <f>H24*AC2</f>
        <v>43.166655578787569</v>
      </c>
      <c r="AD24" s="169">
        <f>E24*AD2</f>
        <v>71.944425964645973</v>
      </c>
      <c r="AE24" s="159">
        <f>F24*AE2</f>
        <v>71.944425964645973</v>
      </c>
      <c r="AF24" s="159">
        <f>G24*AF2</f>
        <v>43.166655578787569</v>
      </c>
      <c r="AG24" s="170">
        <f>H24*AG2</f>
        <v>43.166655578787569</v>
      </c>
      <c r="AH24" s="169">
        <f>E24*AH2</f>
        <v>71.944425964645973</v>
      </c>
      <c r="AI24" s="159">
        <f>F24*AI2</f>
        <v>71.944425964645973</v>
      </c>
      <c r="AJ24" s="159">
        <f>G24*AJ2</f>
        <v>43.166655578787569</v>
      </c>
      <c r="AK24" s="170">
        <f>H24*AK2</f>
        <v>43.166655578787569</v>
      </c>
      <c r="AL24" s="169">
        <f>E24*AL2</f>
        <v>71.944425964645973</v>
      </c>
      <c r="AM24" s="159">
        <f>F24*AM2</f>
        <v>71.944425964645973</v>
      </c>
      <c r="AN24" s="159">
        <f>G24*AN2</f>
        <v>43.166655578787569</v>
      </c>
      <c r="AO24" s="172">
        <f>H24*AO2</f>
        <v>43.166655578787569</v>
      </c>
      <c r="AP24" s="176">
        <f>I24*AP2</f>
        <v>222.6242961321214</v>
      </c>
      <c r="AQ24" s="174" t="str">
        <f t="shared" si="6"/>
        <v>拆分正确</v>
      </c>
      <c r="AR24" s="157" t="str">
        <f t="shared" si="7"/>
        <v>拆分正确</v>
      </c>
      <c r="AS24" s="157" t="str">
        <f t="shared" si="8"/>
        <v>拆分正确</v>
      </c>
      <c r="AT24" s="157" t="str">
        <f t="shared" si="9"/>
        <v>拆分正确</v>
      </c>
      <c r="AU24" s="157" t="str">
        <f t="shared" si="10"/>
        <v>拆分正确</v>
      </c>
      <c r="AW24" s="158" t="str">
        <f t="shared" si="11"/>
        <v>15级强化7</v>
      </c>
      <c r="AX24" s="174">
        <f t="shared" si="12"/>
        <v>863.33311157575167</v>
      </c>
      <c r="AY24" s="157">
        <f t="shared" si="13"/>
        <v>345.33324463030067</v>
      </c>
      <c r="AZ24" s="157">
        <f t="shared" si="14"/>
        <v>515.42275317955307</v>
      </c>
      <c r="BA24" s="157">
        <f t="shared" si="15"/>
        <v>230.22216308686703</v>
      </c>
      <c r="BB24" s="163">
        <f t="shared" si="16"/>
        <v>133.57457767927283</v>
      </c>
      <c r="BC24" s="169">
        <f t="shared" si="55"/>
        <v>86.333311157575167</v>
      </c>
      <c r="BD24" s="159">
        <f t="shared" si="56"/>
        <v>34.53332446303007</v>
      </c>
      <c r="BE24" s="159">
        <f t="shared" si="57"/>
        <v>51.542275317955308</v>
      </c>
      <c r="BF24" s="170">
        <f t="shared" si="58"/>
        <v>23.022216308686705</v>
      </c>
      <c r="BG24" s="169">
        <f t="shared" si="59"/>
        <v>86.333311157575167</v>
      </c>
      <c r="BH24" s="159">
        <f t="shared" si="60"/>
        <v>34.53332446303007</v>
      </c>
      <c r="BI24" s="159">
        <f t="shared" si="61"/>
        <v>51.542275317955308</v>
      </c>
      <c r="BJ24" s="170">
        <f t="shared" si="62"/>
        <v>23.022216308686705</v>
      </c>
      <c r="BK24" s="169">
        <f t="shared" si="63"/>
        <v>86.333311157575167</v>
      </c>
      <c r="BL24" s="159">
        <f t="shared" si="64"/>
        <v>34.53332446303007</v>
      </c>
      <c r="BM24" s="159">
        <f t="shared" si="65"/>
        <v>51.542275317955308</v>
      </c>
      <c r="BN24" s="170">
        <f t="shared" si="66"/>
        <v>23.022216308686705</v>
      </c>
      <c r="BO24" s="169">
        <f t="shared" si="67"/>
        <v>86.333311157575167</v>
      </c>
      <c r="BP24" s="159">
        <f t="shared" si="68"/>
        <v>34.53332446303007</v>
      </c>
      <c r="BQ24" s="159">
        <f t="shared" si="69"/>
        <v>51.542275317955308</v>
      </c>
      <c r="BR24" s="170">
        <f t="shared" si="70"/>
        <v>23.022216308686705</v>
      </c>
      <c r="BS24" s="169">
        <f t="shared" si="71"/>
        <v>86.333311157575167</v>
      </c>
      <c r="BT24" s="159">
        <f t="shared" si="72"/>
        <v>34.53332446303007</v>
      </c>
      <c r="BU24" s="159">
        <f t="shared" si="73"/>
        <v>51.542275317955308</v>
      </c>
      <c r="BV24" s="170">
        <f t="shared" si="74"/>
        <v>23.022216308686705</v>
      </c>
      <c r="BW24" s="169">
        <f t="shared" si="75"/>
        <v>86.333311157575167</v>
      </c>
      <c r="BX24" s="159">
        <f t="shared" si="76"/>
        <v>34.53332446303007</v>
      </c>
      <c r="BY24" s="159">
        <f t="shared" si="77"/>
        <v>51.542275317955308</v>
      </c>
      <c r="BZ24" s="170">
        <f t="shared" si="78"/>
        <v>23.022216308686705</v>
      </c>
      <c r="CA24" s="169">
        <f t="shared" si="79"/>
        <v>86.333311157575167</v>
      </c>
      <c r="CB24" s="159">
        <f t="shared" si="80"/>
        <v>34.53332446303007</v>
      </c>
      <c r="CC24" s="159">
        <f t="shared" si="81"/>
        <v>51.542275317955308</v>
      </c>
      <c r="CD24" s="170">
        <f t="shared" si="82"/>
        <v>23.022216308686705</v>
      </c>
      <c r="CE24" s="169">
        <f t="shared" si="83"/>
        <v>86.333311157575167</v>
      </c>
      <c r="CF24" s="159">
        <f t="shared" si="84"/>
        <v>34.53332446303007</v>
      </c>
      <c r="CG24" s="159">
        <f t="shared" si="85"/>
        <v>51.542275317955308</v>
      </c>
      <c r="CH24" s="172">
        <f t="shared" si="86"/>
        <v>23.022216308686705</v>
      </c>
      <c r="CI24" s="169">
        <f t="shared" si="87"/>
        <v>172.66662231515033</v>
      </c>
      <c r="CJ24" s="159">
        <f t="shared" si="88"/>
        <v>69.06664892606014</v>
      </c>
      <c r="CK24" s="159">
        <f t="shared" si="89"/>
        <v>103.08455063591062</v>
      </c>
      <c r="CL24" s="172">
        <f t="shared" si="90"/>
        <v>46.04443261737341</v>
      </c>
      <c r="CM24" s="176">
        <f t="shared" si="91"/>
        <v>133.57457767927283</v>
      </c>
      <c r="CN24" s="174" t="str">
        <f t="shared" si="17"/>
        <v>拆分正确</v>
      </c>
      <c r="CO24" s="157" t="str">
        <f t="shared" si="18"/>
        <v>拆分正确</v>
      </c>
      <c r="CP24" s="157" t="str">
        <f t="shared" si="19"/>
        <v>拆分正确</v>
      </c>
      <c r="CQ24" s="157" t="str">
        <f t="shared" si="20"/>
        <v>拆分正确</v>
      </c>
      <c r="CR24" s="157" t="str">
        <f t="shared" si="21"/>
        <v>拆分正确</v>
      </c>
      <c r="CT24" s="158" t="str">
        <f t="shared" si="22"/>
        <v>15级强化7</v>
      </c>
      <c r="CU24" s="174">
        <f t="shared" si="23"/>
        <v>385.62212317050245</v>
      </c>
      <c r="CV24" s="157">
        <f t="shared" si="24"/>
        <v>863.33311157575167</v>
      </c>
      <c r="CW24" s="157">
        <f t="shared" si="25"/>
        <v>230.22216308686703</v>
      </c>
      <c r="CX24" s="157">
        <f t="shared" si="26"/>
        <v>515.42275317955307</v>
      </c>
      <c r="CY24" s="163">
        <f t="shared" si="27"/>
        <v>333.93644419818213</v>
      </c>
      <c r="CZ24" s="169">
        <f>CU24*CZ2</f>
        <v>48.202765396312806</v>
      </c>
      <c r="DA24" s="159">
        <f>CV24*DA2</f>
        <v>107.91663894696896</v>
      </c>
      <c r="DB24" s="159">
        <f>CW24*DB2</f>
        <v>28.777770385858378</v>
      </c>
      <c r="DC24" s="170">
        <f>CX24*DC2</f>
        <v>64.427844147444134</v>
      </c>
      <c r="DD24" s="169">
        <f>CU24*DD2</f>
        <v>48.202765396312806</v>
      </c>
      <c r="DE24" s="159">
        <f>CV24*DE2</f>
        <v>107.91663894696896</v>
      </c>
      <c r="DF24" s="159">
        <f>CW24*DF2</f>
        <v>28.777770385858378</v>
      </c>
      <c r="DG24" s="170">
        <f>CX24*DG2</f>
        <v>64.427844147444134</v>
      </c>
      <c r="DH24" s="169">
        <f>CU24*DH2</f>
        <v>48.202765396312806</v>
      </c>
      <c r="DI24" s="159">
        <f>CV24*DI2</f>
        <v>107.91663894696896</v>
      </c>
      <c r="DJ24" s="159">
        <f>CW24*DJ2</f>
        <v>28.777770385858378</v>
      </c>
      <c r="DK24" s="170">
        <f>CX24*DK2</f>
        <v>64.427844147444134</v>
      </c>
      <c r="DL24" s="169">
        <f>CU24*DL2</f>
        <v>48.202765396312806</v>
      </c>
      <c r="DM24" s="159">
        <f>CV24*DM2</f>
        <v>107.91663894696896</v>
      </c>
      <c r="DN24" s="159">
        <f>CW24*DN2</f>
        <v>28.777770385858378</v>
      </c>
      <c r="DO24" s="170">
        <f>CX24*DO2</f>
        <v>64.427844147444134</v>
      </c>
      <c r="DP24" s="169">
        <f>CU24*DP2</f>
        <v>48.202765396312806</v>
      </c>
      <c r="DQ24" s="159">
        <f>CV24*DQ2</f>
        <v>107.91663894696896</v>
      </c>
      <c r="DR24" s="159">
        <f>CW24*DR2</f>
        <v>28.777770385858378</v>
      </c>
      <c r="DS24" s="170">
        <f>CX24*DS2</f>
        <v>64.427844147444134</v>
      </c>
      <c r="DT24" s="169">
        <f>CU24*DT2</f>
        <v>48.202765396312806</v>
      </c>
      <c r="DU24" s="159">
        <f>CV24*DU2</f>
        <v>107.91663894696896</v>
      </c>
      <c r="DV24" s="159">
        <f>CW24*DV2</f>
        <v>28.777770385858378</v>
      </c>
      <c r="DW24" s="170">
        <f>CX24*DW2</f>
        <v>64.427844147444134</v>
      </c>
      <c r="DX24" s="169">
        <f>CU24*DX2</f>
        <v>48.202765396312806</v>
      </c>
      <c r="DY24" s="159">
        <f>CV24*DY2</f>
        <v>107.91663894696896</v>
      </c>
      <c r="DZ24" s="159">
        <f>CW24*DZ2</f>
        <v>28.777770385858378</v>
      </c>
      <c r="EA24" s="170">
        <f>CX24*EA2</f>
        <v>64.427844147444134</v>
      </c>
      <c r="EB24" s="169">
        <f>CU24*EB2</f>
        <v>48.202765396312806</v>
      </c>
      <c r="EC24" s="159">
        <f>CV24*EC2</f>
        <v>107.91663894696896</v>
      </c>
      <c r="ED24" s="159">
        <f>CW24*ED2</f>
        <v>28.777770385858378</v>
      </c>
      <c r="EE24" s="172">
        <f>CX24*EE2</f>
        <v>64.427844147444134</v>
      </c>
      <c r="EF24" s="176">
        <f>CY24*EF2</f>
        <v>333.93644419818213</v>
      </c>
      <c r="EG24" s="174" t="str">
        <f t="shared" si="28"/>
        <v>拆分正确</v>
      </c>
      <c r="EH24" s="157" t="str">
        <f t="shared" si="29"/>
        <v>拆分正确</v>
      </c>
      <c r="EI24" s="157" t="str">
        <f t="shared" si="30"/>
        <v>拆分正确</v>
      </c>
      <c r="EJ24" s="157" t="str">
        <f t="shared" si="31"/>
        <v>拆分正确</v>
      </c>
      <c r="EK24" s="157" t="str">
        <f t="shared" si="32"/>
        <v>拆分正确</v>
      </c>
      <c r="EL24" s="41"/>
      <c r="EM24" s="158" t="str">
        <f t="shared" si="33"/>
        <v>15级强化7</v>
      </c>
      <c r="EN24" s="174">
        <f t="shared" si="34"/>
        <v>575.55540771716778</v>
      </c>
      <c r="EO24" s="157">
        <f t="shared" si="35"/>
        <v>1151.1108154343356</v>
      </c>
      <c r="EP24" s="157">
        <f t="shared" si="36"/>
        <v>230.22216308686703</v>
      </c>
      <c r="EQ24" s="157">
        <f t="shared" si="37"/>
        <v>515.42275317955307</v>
      </c>
      <c r="ER24" s="163">
        <f t="shared" si="38"/>
        <v>133.57457767927283</v>
      </c>
      <c r="ES24" s="169">
        <f>EN24*ES2</f>
        <v>71.944425964645973</v>
      </c>
      <c r="ET24" s="159">
        <f>EO24*ET2</f>
        <v>143.88885192929195</v>
      </c>
      <c r="EU24" s="159">
        <f>EP24*EU2</f>
        <v>28.777770385858378</v>
      </c>
      <c r="EV24" s="170">
        <f>EQ24*EV2</f>
        <v>64.427844147444134</v>
      </c>
      <c r="EW24" s="169">
        <f>EN24*EW2</f>
        <v>71.944425964645973</v>
      </c>
      <c r="EX24" s="159">
        <f>EO24*EX2</f>
        <v>143.88885192929195</v>
      </c>
      <c r="EY24" s="159">
        <f>EP24*EY2</f>
        <v>28.777770385858378</v>
      </c>
      <c r="EZ24" s="170">
        <f>EQ24*EZ2</f>
        <v>64.427844147444134</v>
      </c>
      <c r="FA24" s="169">
        <f>EN24*FA2</f>
        <v>71.944425964645973</v>
      </c>
      <c r="FB24" s="159">
        <f>EO24*FB2</f>
        <v>143.88885192929195</v>
      </c>
      <c r="FC24" s="159">
        <f>EP24*FC2</f>
        <v>28.777770385858378</v>
      </c>
      <c r="FD24" s="170">
        <f>EQ24*FD2</f>
        <v>64.427844147444134</v>
      </c>
      <c r="FE24" s="169">
        <f>EN24*FE2</f>
        <v>71.944425964645973</v>
      </c>
      <c r="FF24" s="159">
        <f>EO24*FF2</f>
        <v>143.88885192929195</v>
      </c>
      <c r="FG24" s="159">
        <f>EP24*FG2</f>
        <v>28.777770385858378</v>
      </c>
      <c r="FH24" s="170">
        <f>EQ24*FH2</f>
        <v>64.427844147444134</v>
      </c>
      <c r="FI24" s="169">
        <f>EN24*FI2</f>
        <v>71.944425964645973</v>
      </c>
      <c r="FJ24" s="159">
        <f>EO24*FJ2</f>
        <v>143.88885192929195</v>
      </c>
      <c r="FK24" s="159">
        <f>EP24*FK2</f>
        <v>28.777770385858378</v>
      </c>
      <c r="FL24" s="170">
        <f>EQ24*FL2</f>
        <v>64.427844147444134</v>
      </c>
      <c r="FM24" s="169">
        <f>EN24*FM2</f>
        <v>71.944425964645973</v>
      </c>
      <c r="FN24" s="159">
        <f>EO24*FN2</f>
        <v>143.88885192929195</v>
      </c>
      <c r="FO24" s="159">
        <f>EP24*FO2</f>
        <v>28.777770385858378</v>
      </c>
      <c r="FP24" s="170">
        <f>EQ24*FP2</f>
        <v>64.427844147444134</v>
      </c>
      <c r="FQ24" s="169">
        <f>EN24*FQ2</f>
        <v>71.944425964645973</v>
      </c>
      <c r="FR24" s="159">
        <f>EO24*FR2</f>
        <v>143.88885192929195</v>
      </c>
      <c r="FS24" s="159">
        <f>EP24*FS2</f>
        <v>28.777770385858378</v>
      </c>
      <c r="FT24" s="170">
        <f>EQ24*FT2</f>
        <v>64.427844147444134</v>
      </c>
      <c r="FU24" s="169">
        <f>EN24*FU2</f>
        <v>71.944425964645973</v>
      </c>
      <c r="FV24" s="159">
        <f>EO24*FV2</f>
        <v>143.88885192929195</v>
      </c>
      <c r="FW24" s="159">
        <f>EP24*FW2</f>
        <v>28.777770385858378</v>
      </c>
      <c r="FX24" s="172">
        <f>EQ24*FX2</f>
        <v>64.427844147444134</v>
      </c>
      <c r="FY24" s="176">
        <f>ER24*FY2</f>
        <v>133.57457767927283</v>
      </c>
      <c r="FZ24" s="174" t="str">
        <f t="shared" si="39"/>
        <v>拆分正确</v>
      </c>
      <c r="GA24" s="157" t="str">
        <f t="shared" si="40"/>
        <v>拆分正确</v>
      </c>
      <c r="GB24" s="157" t="str">
        <f t="shared" si="41"/>
        <v>拆分正确</v>
      </c>
      <c r="GC24" s="157" t="str">
        <f t="shared" si="42"/>
        <v>拆分正确</v>
      </c>
      <c r="GD24" s="157" t="str">
        <f t="shared" si="43"/>
        <v>拆分正确</v>
      </c>
      <c r="GE24" s="41"/>
      <c r="GF24" s="158" t="str">
        <f t="shared" si="44"/>
        <v>15级强化7</v>
      </c>
      <c r="GG24" s="174">
        <f t="shared" si="45"/>
        <v>517.999866945451</v>
      </c>
      <c r="GH24" s="157">
        <f t="shared" si="46"/>
        <v>575.55540771716778</v>
      </c>
      <c r="GI24" s="157">
        <f t="shared" si="47"/>
        <v>345.33324463030056</v>
      </c>
      <c r="GJ24" s="157">
        <f t="shared" si="48"/>
        <v>431.66655578787567</v>
      </c>
      <c r="GK24" s="163">
        <f t="shared" si="49"/>
        <v>200.36186651890927</v>
      </c>
      <c r="GL24" s="169">
        <f>GG24*GL2</f>
        <v>64.749983368181375</v>
      </c>
      <c r="GM24" s="159">
        <f>GH24*GM2</f>
        <v>71.944425964645973</v>
      </c>
      <c r="GN24" s="159">
        <f>GI24*GN2</f>
        <v>43.166655578787569</v>
      </c>
      <c r="GO24" s="170">
        <f>GJ24*GO2</f>
        <v>53.958319473484458</v>
      </c>
      <c r="GP24" s="169">
        <f>GG24*GP2</f>
        <v>64.749983368181375</v>
      </c>
      <c r="GQ24" s="159">
        <f>GH24*GQ2</f>
        <v>71.944425964645973</v>
      </c>
      <c r="GR24" s="159">
        <f>GI24*GR2</f>
        <v>43.166655578787569</v>
      </c>
      <c r="GS24" s="170">
        <f>GJ24*GS2</f>
        <v>53.958319473484458</v>
      </c>
      <c r="GT24" s="169">
        <f>GG24*GT2</f>
        <v>64.749983368181375</v>
      </c>
      <c r="GU24" s="159">
        <f>GH24*GU2</f>
        <v>71.944425964645973</v>
      </c>
      <c r="GV24" s="159">
        <f>GI24*GV2</f>
        <v>43.166655578787569</v>
      </c>
      <c r="GW24" s="170">
        <f>GJ24*GW2</f>
        <v>53.958319473484458</v>
      </c>
      <c r="GX24" s="169">
        <f>GG24*GX2</f>
        <v>64.749983368181375</v>
      </c>
      <c r="GY24" s="159">
        <f>GH24*GY2</f>
        <v>71.944425964645973</v>
      </c>
      <c r="GZ24" s="159">
        <f>GI24*GZ2</f>
        <v>43.166655578787569</v>
      </c>
      <c r="HA24" s="170">
        <f>GJ24*HA2</f>
        <v>53.958319473484458</v>
      </c>
      <c r="HB24" s="169">
        <f>GG24*HB2</f>
        <v>64.749983368181375</v>
      </c>
      <c r="HC24" s="159">
        <f>GH24*HC2</f>
        <v>71.944425964645973</v>
      </c>
      <c r="HD24" s="159">
        <f>GI24*HD2</f>
        <v>43.166655578787569</v>
      </c>
      <c r="HE24" s="170">
        <f>GJ24*HE2</f>
        <v>53.958319473484458</v>
      </c>
      <c r="HF24" s="169">
        <f>GG24*HF2</f>
        <v>64.749983368181375</v>
      </c>
      <c r="HG24" s="159">
        <f>GH24*HG2</f>
        <v>71.944425964645973</v>
      </c>
      <c r="HH24" s="159">
        <f>GI24*HH2</f>
        <v>43.166655578787569</v>
      </c>
      <c r="HI24" s="170">
        <f>GJ24*HI2</f>
        <v>53.958319473484458</v>
      </c>
      <c r="HJ24" s="169">
        <f>GG24*HJ2</f>
        <v>64.749983368181375</v>
      </c>
      <c r="HK24" s="159">
        <f>GH24*HK2</f>
        <v>71.944425964645973</v>
      </c>
      <c r="HL24" s="159">
        <f>GI24*HL2</f>
        <v>43.166655578787569</v>
      </c>
      <c r="HM24" s="170">
        <f>GJ24*HM2</f>
        <v>53.958319473484458</v>
      </c>
      <c r="HN24" s="169">
        <f>GG24*HN2</f>
        <v>64.749983368181375</v>
      </c>
      <c r="HO24" s="159">
        <f>GH24*HO2</f>
        <v>71.944425964645973</v>
      </c>
      <c r="HP24" s="159">
        <f>GI24*HP2</f>
        <v>43.166655578787569</v>
      </c>
      <c r="HQ24" s="172">
        <f>GJ24*HQ2</f>
        <v>53.958319473484458</v>
      </c>
      <c r="HR24" s="176">
        <f>GK24*HR2</f>
        <v>200.36186651890927</v>
      </c>
      <c r="HS24" s="174" t="str">
        <f t="shared" si="50"/>
        <v>拆分正确</v>
      </c>
      <c r="HT24" s="157" t="str">
        <f t="shared" si="51"/>
        <v>拆分正确</v>
      </c>
      <c r="HU24" s="157" t="str">
        <f t="shared" si="52"/>
        <v>拆分正确</v>
      </c>
      <c r="HV24" s="157" t="str">
        <f t="shared" si="53"/>
        <v>拆分正确</v>
      </c>
      <c r="HW24" s="157" t="str">
        <f t="shared" si="54"/>
        <v>拆分正确</v>
      </c>
    </row>
    <row r="25" spans="1:231" ht="14.1" customHeight="1">
      <c r="A25" s="157" t="s">
        <v>41</v>
      </c>
      <c r="B25" s="158">
        <f t="shared" si="92"/>
        <v>2.0391809660656524</v>
      </c>
      <c r="C25" s="158">
        <f t="shared" si="92"/>
        <v>2.0391809660656524</v>
      </c>
      <c r="D25" s="180">
        <f t="shared" si="93"/>
        <v>2.0391809660656524</v>
      </c>
      <c r="E25" s="174">
        <f>B25*E17</f>
        <v>709.53505993347017</v>
      </c>
      <c r="F25" s="157">
        <f>E25*职业设计!D$13/职业设计!B$13</f>
        <v>709.53505993347017</v>
      </c>
      <c r="G25" s="157">
        <f>G17*C25</f>
        <v>425.72103596008196</v>
      </c>
      <c r="H25" s="157">
        <f t="shared" si="5"/>
        <v>425.72103596008196</v>
      </c>
      <c r="I25" s="163">
        <f>I17*D25</f>
        <v>274.44750093699747</v>
      </c>
      <c r="J25" s="169">
        <f>E25*J2</f>
        <v>88.691882491683771</v>
      </c>
      <c r="K25" s="159">
        <f>F25*K2</f>
        <v>88.691882491683771</v>
      </c>
      <c r="L25" s="159">
        <f>G25*L2</f>
        <v>53.215129495010245</v>
      </c>
      <c r="M25" s="170">
        <f>H25*M2</f>
        <v>53.215129495010245</v>
      </c>
      <c r="N25" s="169">
        <f>E25*N2</f>
        <v>88.691882491683771</v>
      </c>
      <c r="O25" s="159">
        <f>F25*O2</f>
        <v>88.691882491683771</v>
      </c>
      <c r="P25" s="159">
        <f>G25*P2</f>
        <v>53.215129495010245</v>
      </c>
      <c r="Q25" s="170">
        <f>H25*Q2</f>
        <v>53.215129495010245</v>
      </c>
      <c r="R25" s="169">
        <f>E25*R2</f>
        <v>88.691882491683771</v>
      </c>
      <c r="S25" s="159">
        <f>F25*S2</f>
        <v>88.691882491683771</v>
      </c>
      <c r="T25" s="159">
        <f>G25*T2</f>
        <v>53.215129495010245</v>
      </c>
      <c r="U25" s="170">
        <f>H25*U2</f>
        <v>53.215129495010245</v>
      </c>
      <c r="V25" s="169">
        <f>E25*V2</f>
        <v>88.691882491683771</v>
      </c>
      <c r="W25" s="159">
        <f>F25*W2</f>
        <v>88.691882491683771</v>
      </c>
      <c r="X25" s="159">
        <f>G25*X2</f>
        <v>53.215129495010245</v>
      </c>
      <c r="Y25" s="170">
        <f>H25*Y2</f>
        <v>53.215129495010245</v>
      </c>
      <c r="Z25" s="169">
        <f>E25*Z2</f>
        <v>88.691882491683771</v>
      </c>
      <c r="AA25" s="159">
        <f>F25*AA2</f>
        <v>88.691882491683771</v>
      </c>
      <c r="AB25" s="159">
        <f>G25*AB2</f>
        <v>53.215129495010245</v>
      </c>
      <c r="AC25" s="170">
        <f>H25*AC2</f>
        <v>53.215129495010245</v>
      </c>
      <c r="AD25" s="169">
        <f>E25*AD2</f>
        <v>88.691882491683771</v>
      </c>
      <c r="AE25" s="159">
        <f>F25*AE2</f>
        <v>88.691882491683771</v>
      </c>
      <c r="AF25" s="159">
        <f>G25*AF2</f>
        <v>53.215129495010245</v>
      </c>
      <c r="AG25" s="170">
        <f>H25*AG2</f>
        <v>53.215129495010245</v>
      </c>
      <c r="AH25" s="169">
        <f>E25*AH2</f>
        <v>88.691882491683771</v>
      </c>
      <c r="AI25" s="159">
        <f>F25*AI2</f>
        <v>88.691882491683771</v>
      </c>
      <c r="AJ25" s="159">
        <f>G25*AJ2</f>
        <v>53.215129495010245</v>
      </c>
      <c r="AK25" s="170">
        <f>H25*AK2</f>
        <v>53.215129495010245</v>
      </c>
      <c r="AL25" s="169">
        <f>E25*AL2</f>
        <v>88.691882491683771</v>
      </c>
      <c r="AM25" s="159">
        <f>F25*AM2</f>
        <v>88.691882491683771</v>
      </c>
      <c r="AN25" s="159">
        <f>G25*AN2</f>
        <v>53.215129495010245</v>
      </c>
      <c r="AO25" s="172">
        <f>H25*AO2</f>
        <v>53.215129495010245</v>
      </c>
      <c r="AP25" s="176">
        <f>I25*AP2</f>
        <v>274.44750093699747</v>
      </c>
      <c r="AQ25" s="174" t="str">
        <f t="shared" si="6"/>
        <v>拆分正确</v>
      </c>
      <c r="AR25" s="157" t="str">
        <f t="shared" si="7"/>
        <v>拆分正确</v>
      </c>
      <c r="AS25" s="157" t="str">
        <f t="shared" si="8"/>
        <v>拆分正确</v>
      </c>
      <c r="AT25" s="157" t="str">
        <f t="shared" si="9"/>
        <v>拆分正确</v>
      </c>
      <c r="AU25" s="157" t="str">
        <f t="shared" si="10"/>
        <v>拆分正确</v>
      </c>
      <c r="AW25" s="158" t="str">
        <f t="shared" si="11"/>
        <v>15级强化8</v>
      </c>
      <c r="AX25" s="174">
        <f t="shared" si="12"/>
        <v>1064.3025899002052</v>
      </c>
      <c r="AY25" s="157">
        <f t="shared" si="13"/>
        <v>425.72103596008208</v>
      </c>
      <c r="AZ25" s="157">
        <f t="shared" si="14"/>
        <v>635.40453128370439</v>
      </c>
      <c r="BA25" s="157">
        <f t="shared" si="15"/>
        <v>283.81402397338798</v>
      </c>
      <c r="BB25" s="163">
        <f t="shared" si="16"/>
        <v>164.66850056219849</v>
      </c>
      <c r="BC25" s="169">
        <f t="shared" si="55"/>
        <v>106.43025899002053</v>
      </c>
      <c r="BD25" s="159">
        <f t="shared" si="56"/>
        <v>42.572103596008212</v>
      </c>
      <c r="BE25" s="159">
        <f t="shared" si="57"/>
        <v>63.540453128370444</v>
      </c>
      <c r="BF25" s="170">
        <f t="shared" si="58"/>
        <v>28.3814023973388</v>
      </c>
      <c r="BG25" s="169">
        <f t="shared" si="59"/>
        <v>106.43025899002053</v>
      </c>
      <c r="BH25" s="159">
        <f t="shared" si="60"/>
        <v>42.572103596008212</v>
      </c>
      <c r="BI25" s="159">
        <f t="shared" si="61"/>
        <v>63.540453128370444</v>
      </c>
      <c r="BJ25" s="170">
        <f t="shared" si="62"/>
        <v>28.3814023973388</v>
      </c>
      <c r="BK25" s="169">
        <f t="shared" si="63"/>
        <v>106.43025899002053</v>
      </c>
      <c r="BL25" s="159">
        <f t="shared" si="64"/>
        <v>42.572103596008212</v>
      </c>
      <c r="BM25" s="159">
        <f t="shared" si="65"/>
        <v>63.540453128370444</v>
      </c>
      <c r="BN25" s="170">
        <f t="shared" si="66"/>
        <v>28.3814023973388</v>
      </c>
      <c r="BO25" s="169">
        <f t="shared" si="67"/>
        <v>106.43025899002053</v>
      </c>
      <c r="BP25" s="159">
        <f t="shared" si="68"/>
        <v>42.572103596008212</v>
      </c>
      <c r="BQ25" s="159">
        <f t="shared" si="69"/>
        <v>63.540453128370444</v>
      </c>
      <c r="BR25" s="170">
        <f t="shared" si="70"/>
        <v>28.3814023973388</v>
      </c>
      <c r="BS25" s="169">
        <f t="shared" si="71"/>
        <v>106.43025899002053</v>
      </c>
      <c r="BT25" s="159">
        <f t="shared" si="72"/>
        <v>42.572103596008212</v>
      </c>
      <c r="BU25" s="159">
        <f t="shared" si="73"/>
        <v>63.540453128370444</v>
      </c>
      <c r="BV25" s="170">
        <f t="shared" si="74"/>
        <v>28.3814023973388</v>
      </c>
      <c r="BW25" s="169">
        <f t="shared" si="75"/>
        <v>106.43025899002053</v>
      </c>
      <c r="BX25" s="159">
        <f t="shared" si="76"/>
        <v>42.572103596008212</v>
      </c>
      <c r="BY25" s="159">
        <f t="shared" si="77"/>
        <v>63.540453128370444</v>
      </c>
      <c r="BZ25" s="170">
        <f t="shared" si="78"/>
        <v>28.3814023973388</v>
      </c>
      <c r="CA25" s="169">
        <f t="shared" si="79"/>
        <v>106.43025899002053</v>
      </c>
      <c r="CB25" s="159">
        <f t="shared" si="80"/>
        <v>42.572103596008212</v>
      </c>
      <c r="CC25" s="159">
        <f t="shared" si="81"/>
        <v>63.540453128370444</v>
      </c>
      <c r="CD25" s="170">
        <f t="shared" si="82"/>
        <v>28.3814023973388</v>
      </c>
      <c r="CE25" s="169">
        <f t="shared" si="83"/>
        <v>106.43025899002053</v>
      </c>
      <c r="CF25" s="159">
        <f t="shared" si="84"/>
        <v>42.572103596008212</v>
      </c>
      <c r="CG25" s="159">
        <f t="shared" si="85"/>
        <v>63.540453128370444</v>
      </c>
      <c r="CH25" s="172">
        <f t="shared" si="86"/>
        <v>28.3814023973388</v>
      </c>
      <c r="CI25" s="169">
        <f t="shared" si="87"/>
        <v>212.86051798004107</v>
      </c>
      <c r="CJ25" s="159">
        <f t="shared" si="88"/>
        <v>85.144207192016424</v>
      </c>
      <c r="CK25" s="159">
        <f t="shared" si="89"/>
        <v>127.08090625674089</v>
      </c>
      <c r="CL25" s="172">
        <f t="shared" si="90"/>
        <v>56.762804794677599</v>
      </c>
      <c r="CM25" s="176">
        <f t="shared" si="91"/>
        <v>164.66850056219849</v>
      </c>
      <c r="CN25" s="174" t="str">
        <f t="shared" si="17"/>
        <v>拆分正确</v>
      </c>
      <c r="CO25" s="157" t="str">
        <f t="shared" si="18"/>
        <v>拆分正确</v>
      </c>
      <c r="CP25" s="157" t="str">
        <f t="shared" si="19"/>
        <v>拆分正确</v>
      </c>
      <c r="CQ25" s="157" t="str">
        <f t="shared" si="20"/>
        <v>拆分正确</v>
      </c>
      <c r="CR25" s="157" t="str">
        <f t="shared" si="21"/>
        <v>拆分正确</v>
      </c>
      <c r="CT25" s="158" t="str">
        <f t="shared" si="22"/>
        <v>15级强化8</v>
      </c>
      <c r="CU25" s="174">
        <f t="shared" si="23"/>
        <v>475.38849015542502</v>
      </c>
      <c r="CV25" s="157">
        <f t="shared" si="24"/>
        <v>1064.3025899002052</v>
      </c>
      <c r="CW25" s="157">
        <f t="shared" si="25"/>
        <v>283.81402397338798</v>
      </c>
      <c r="CX25" s="157">
        <f t="shared" si="26"/>
        <v>635.40453128370439</v>
      </c>
      <c r="CY25" s="163">
        <f t="shared" si="27"/>
        <v>411.67125140549621</v>
      </c>
      <c r="CZ25" s="169">
        <f>CU25*CZ2</f>
        <v>59.423561269428127</v>
      </c>
      <c r="DA25" s="159">
        <f>CV25*DA2</f>
        <v>133.03782373752566</v>
      </c>
      <c r="DB25" s="159">
        <f>CW25*DB2</f>
        <v>35.476752996673497</v>
      </c>
      <c r="DC25" s="170">
        <f>CX25*DC2</f>
        <v>79.425566410463048</v>
      </c>
      <c r="DD25" s="169">
        <f>CU25*DD2</f>
        <v>59.423561269428127</v>
      </c>
      <c r="DE25" s="159">
        <f>CV25*DE2</f>
        <v>133.03782373752566</v>
      </c>
      <c r="DF25" s="159">
        <f>CW25*DF2</f>
        <v>35.476752996673497</v>
      </c>
      <c r="DG25" s="170">
        <f>CX25*DG2</f>
        <v>79.425566410463048</v>
      </c>
      <c r="DH25" s="169">
        <f>CU25*DH2</f>
        <v>59.423561269428127</v>
      </c>
      <c r="DI25" s="159">
        <f>CV25*DI2</f>
        <v>133.03782373752566</v>
      </c>
      <c r="DJ25" s="159">
        <f>CW25*DJ2</f>
        <v>35.476752996673497</v>
      </c>
      <c r="DK25" s="170">
        <f>CX25*DK2</f>
        <v>79.425566410463048</v>
      </c>
      <c r="DL25" s="169">
        <f>CU25*DL2</f>
        <v>59.423561269428127</v>
      </c>
      <c r="DM25" s="159">
        <f>CV25*DM2</f>
        <v>133.03782373752566</v>
      </c>
      <c r="DN25" s="159">
        <f>CW25*DN2</f>
        <v>35.476752996673497</v>
      </c>
      <c r="DO25" s="170">
        <f>CX25*DO2</f>
        <v>79.425566410463048</v>
      </c>
      <c r="DP25" s="169">
        <f>CU25*DP2</f>
        <v>59.423561269428127</v>
      </c>
      <c r="DQ25" s="159">
        <f>CV25*DQ2</f>
        <v>133.03782373752566</v>
      </c>
      <c r="DR25" s="159">
        <f>CW25*DR2</f>
        <v>35.476752996673497</v>
      </c>
      <c r="DS25" s="170">
        <f>CX25*DS2</f>
        <v>79.425566410463048</v>
      </c>
      <c r="DT25" s="169">
        <f>CU25*DT2</f>
        <v>59.423561269428127</v>
      </c>
      <c r="DU25" s="159">
        <f>CV25*DU2</f>
        <v>133.03782373752566</v>
      </c>
      <c r="DV25" s="159">
        <f>CW25*DV2</f>
        <v>35.476752996673497</v>
      </c>
      <c r="DW25" s="170">
        <f>CX25*DW2</f>
        <v>79.425566410463048</v>
      </c>
      <c r="DX25" s="169">
        <f>CU25*DX2</f>
        <v>59.423561269428127</v>
      </c>
      <c r="DY25" s="159">
        <f>CV25*DY2</f>
        <v>133.03782373752566</v>
      </c>
      <c r="DZ25" s="159">
        <f>CW25*DZ2</f>
        <v>35.476752996673497</v>
      </c>
      <c r="EA25" s="170">
        <f>CX25*EA2</f>
        <v>79.425566410463048</v>
      </c>
      <c r="EB25" s="169">
        <f>CU25*EB2</f>
        <v>59.423561269428127</v>
      </c>
      <c r="EC25" s="159">
        <f>CV25*EC2</f>
        <v>133.03782373752566</v>
      </c>
      <c r="ED25" s="159">
        <f>CW25*ED2</f>
        <v>35.476752996673497</v>
      </c>
      <c r="EE25" s="172">
        <f>CX25*EE2</f>
        <v>79.425566410463048</v>
      </c>
      <c r="EF25" s="176">
        <f>CY25*EF2</f>
        <v>411.67125140549621</v>
      </c>
      <c r="EG25" s="174" t="str">
        <f t="shared" si="28"/>
        <v>拆分正确</v>
      </c>
      <c r="EH25" s="157" t="str">
        <f t="shared" si="29"/>
        <v>拆分正确</v>
      </c>
      <c r="EI25" s="157" t="str">
        <f t="shared" si="30"/>
        <v>拆分正确</v>
      </c>
      <c r="EJ25" s="157" t="str">
        <f t="shared" si="31"/>
        <v>拆分正确</v>
      </c>
      <c r="EK25" s="157" t="str">
        <f t="shared" si="32"/>
        <v>拆分正确</v>
      </c>
      <c r="EL25" s="41"/>
      <c r="EM25" s="158" t="str">
        <f t="shared" si="33"/>
        <v>15级强化8</v>
      </c>
      <c r="EN25" s="174">
        <f t="shared" si="34"/>
        <v>709.53505993347017</v>
      </c>
      <c r="EO25" s="157">
        <f t="shared" si="35"/>
        <v>1419.0701198669403</v>
      </c>
      <c r="EP25" s="157">
        <f t="shared" si="36"/>
        <v>283.81402397338798</v>
      </c>
      <c r="EQ25" s="157">
        <f t="shared" si="37"/>
        <v>635.40453128370439</v>
      </c>
      <c r="ER25" s="163">
        <f t="shared" si="38"/>
        <v>164.66850056219849</v>
      </c>
      <c r="ES25" s="169">
        <f>EN25*ES2</f>
        <v>88.691882491683771</v>
      </c>
      <c r="ET25" s="159">
        <f>EO25*ET2</f>
        <v>177.38376498336754</v>
      </c>
      <c r="EU25" s="159">
        <f>EP25*EU2</f>
        <v>35.476752996673497</v>
      </c>
      <c r="EV25" s="170">
        <f>EQ25*EV2</f>
        <v>79.425566410463048</v>
      </c>
      <c r="EW25" s="169">
        <f>EN25*EW2</f>
        <v>88.691882491683771</v>
      </c>
      <c r="EX25" s="159">
        <f>EO25*EX2</f>
        <v>177.38376498336754</v>
      </c>
      <c r="EY25" s="159">
        <f>EP25*EY2</f>
        <v>35.476752996673497</v>
      </c>
      <c r="EZ25" s="170">
        <f>EQ25*EZ2</f>
        <v>79.425566410463048</v>
      </c>
      <c r="FA25" s="169">
        <f>EN25*FA2</f>
        <v>88.691882491683771</v>
      </c>
      <c r="FB25" s="159">
        <f>EO25*FB2</f>
        <v>177.38376498336754</v>
      </c>
      <c r="FC25" s="159">
        <f>EP25*FC2</f>
        <v>35.476752996673497</v>
      </c>
      <c r="FD25" s="170">
        <f>EQ25*FD2</f>
        <v>79.425566410463048</v>
      </c>
      <c r="FE25" s="169">
        <f>EN25*FE2</f>
        <v>88.691882491683771</v>
      </c>
      <c r="FF25" s="159">
        <f>EO25*FF2</f>
        <v>177.38376498336754</v>
      </c>
      <c r="FG25" s="159">
        <f>EP25*FG2</f>
        <v>35.476752996673497</v>
      </c>
      <c r="FH25" s="170">
        <f>EQ25*FH2</f>
        <v>79.425566410463048</v>
      </c>
      <c r="FI25" s="169">
        <f>EN25*FI2</f>
        <v>88.691882491683771</v>
      </c>
      <c r="FJ25" s="159">
        <f>EO25*FJ2</f>
        <v>177.38376498336754</v>
      </c>
      <c r="FK25" s="159">
        <f>EP25*FK2</f>
        <v>35.476752996673497</v>
      </c>
      <c r="FL25" s="170">
        <f>EQ25*FL2</f>
        <v>79.425566410463048</v>
      </c>
      <c r="FM25" s="169">
        <f>EN25*FM2</f>
        <v>88.691882491683771</v>
      </c>
      <c r="FN25" s="159">
        <f>EO25*FN2</f>
        <v>177.38376498336754</v>
      </c>
      <c r="FO25" s="159">
        <f>EP25*FO2</f>
        <v>35.476752996673497</v>
      </c>
      <c r="FP25" s="170">
        <f>EQ25*FP2</f>
        <v>79.425566410463048</v>
      </c>
      <c r="FQ25" s="169">
        <f>EN25*FQ2</f>
        <v>88.691882491683771</v>
      </c>
      <c r="FR25" s="159">
        <f>EO25*FR2</f>
        <v>177.38376498336754</v>
      </c>
      <c r="FS25" s="159">
        <f>EP25*FS2</f>
        <v>35.476752996673497</v>
      </c>
      <c r="FT25" s="170">
        <f>EQ25*FT2</f>
        <v>79.425566410463048</v>
      </c>
      <c r="FU25" s="169">
        <f>EN25*FU2</f>
        <v>88.691882491683771</v>
      </c>
      <c r="FV25" s="159">
        <f>EO25*FV2</f>
        <v>177.38376498336754</v>
      </c>
      <c r="FW25" s="159">
        <f>EP25*FW2</f>
        <v>35.476752996673497</v>
      </c>
      <c r="FX25" s="172">
        <f>EQ25*FX2</f>
        <v>79.425566410463048</v>
      </c>
      <c r="FY25" s="176">
        <f>ER25*FY2</f>
        <v>164.66850056219849</v>
      </c>
      <c r="FZ25" s="174" t="str">
        <f t="shared" si="39"/>
        <v>拆分正确</v>
      </c>
      <c r="GA25" s="157" t="str">
        <f t="shared" si="40"/>
        <v>拆分正确</v>
      </c>
      <c r="GB25" s="157" t="str">
        <f t="shared" si="41"/>
        <v>拆分正确</v>
      </c>
      <c r="GC25" s="157" t="str">
        <f t="shared" si="42"/>
        <v>拆分正确</v>
      </c>
      <c r="GD25" s="157" t="str">
        <f t="shared" si="43"/>
        <v>拆分正确</v>
      </c>
      <c r="GE25" s="41"/>
      <c r="GF25" s="158" t="str">
        <f t="shared" si="44"/>
        <v>15级强化8</v>
      </c>
      <c r="GG25" s="174">
        <f t="shared" si="45"/>
        <v>638.58155394012317</v>
      </c>
      <c r="GH25" s="157">
        <f t="shared" si="46"/>
        <v>709.53505993347017</v>
      </c>
      <c r="GI25" s="157">
        <f t="shared" si="47"/>
        <v>425.72103596008196</v>
      </c>
      <c r="GJ25" s="157">
        <f t="shared" si="48"/>
        <v>532.1512949501024</v>
      </c>
      <c r="GK25" s="163">
        <f t="shared" si="49"/>
        <v>247.00275084329772</v>
      </c>
      <c r="GL25" s="169">
        <f>GG25*GL2</f>
        <v>79.822694242515396</v>
      </c>
      <c r="GM25" s="159">
        <f>GH25*GM2</f>
        <v>88.691882491683771</v>
      </c>
      <c r="GN25" s="159">
        <f>GI25*GN2</f>
        <v>53.215129495010245</v>
      </c>
      <c r="GO25" s="170">
        <f>GJ25*GO2</f>
        <v>66.5189118687628</v>
      </c>
      <c r="GP25" s="169">
        <f>GG25*GP2</f>
        <v>79.822694242515396</v>
      </c>
      <c r="GQ25" s="159">
        <f>GH25*GQ2</f>
        <v>88.691882491683771</v>
      </c>
      <c r="GR25" s="159">
        <f>GI25*GR2</f>
        <v>53.215129495010245</v>
      </c>
      <c r="GS25" s="170">
        <f>GJ25*GS2</f>
        <v>66.5189118687628</v>
      </c>
      <c r="GT25" s="169">
        <f>GG25*GT2</f>
        <v>79.822694242515396</v>
      </c>
      <c r="GU25" s="159">
        <f>GH25*GU2</f>
        <v>88.691882491683771</v>
      </c>
      <c r="GV25" s="159">
        <f>GI25*GV2</f>
        <v>53.215129495010245</v>
      </c>
      <c r="GW25" s="170">
        <f>GJ25*GW2</f>
        <v>66.5189118687628</v>
      </c>
      <c r="GX25" s="169">
        <f>GG25*GX2</f>
        <v>79.822694242515396</v>
      </c>
      <c r="GY25" s="159">
        <f>GH25*GY2</f>
        <v>88.691882491683771</v>
      </c>
      <c r="GZ25" s="159">
        <f>GI25*GZ2</f>
        <v>53.215129495010245</v>
      </c>
      <c r="HA25" s="170">
        <f>GJ25*HA2</f>
        <v>66.5189118687628</v>
      </c>
      <c r="HB25" s="169">
        <f>GG25*HB2</f>
        <v>79.822694242515396</v>
      </c>
      <c r="HC25" s="159">
        <f>GH25*HC2</f>
        <v>88.691882491683771</v>
      </c>
      <c r="HD25" s="159">
        <f>GI25*HD2</f>
        <v>53.215129495010245</v>
      </c>
      <c r="HE25" s="170">
        <f>GJ25*HE2</f>
        <v>66.5189118687628</v>
      </c>
      <c r="HF25" s="169">
        <f>GG25*HF2</f>
        <v>79.822694242515396</v>
      </c>
      <c r="HG25" s="159">
        <f>GH25*HG2</f>
        <v>88.691882491683771</v>
      </c>
      <c r="HH25" s="159">
        <f>GI25*HH2</f>
        <v>53.215129495010245</v>
      </c>
      <c r="HI25" s="170">
        <f>GJ25*HI2</f>
        <v>66.5189118687628</v>
      </c>
      <c r="HJ25" s="169">
        <f>GG25*HJ2</f>
        <v>79.822694242515396</v>
      </c>
      <c r="HK25" s="159">
        <f>GH25*HK2</f>
        <v>88.691882491683771</v>
      </c>
      <c r="HL25" s="159">
        <f>GI25*HL2</f>
        <v>53.215129495010245</v>
      </c>
      <c r="HM25" s="170">
        <f>GJ25*HM2</f>
        <v>66.5189118687628</v>
      </c>
      <c r="HN25" s="169">
        <f>GG25*HN2</f>
        <v>79.822694242515396</v>
      </c>
      <c r="HO25" s="159">
        <f>GH25*HO2</f>
        <v>88.691882491683771</v>
      </c>
      <c r="HP25" s="159">
        <f>GI25*HP2</f>
        <v>53.215129495010245</v>
      </c>
      <c r="HQ25" s="172">
        <f>GJ25*HQ2</f>
        <v>66.5189118687628</v>
      </c>
      <c r="HR25" s="176">
        <f>GK25*HR2</f>
        <v>247.00275084329772</v>
      </c>
      <c r="HS25" s="174" t="str">
        <f t="shared" si="50"/>
        <v>拆分正确</v>
      </c>
      <c r="HT25" s="157" t="str">
        <f t="shared" si="51"/>
        <v>拆分正确</v>
      </c>
      <c r="HU25" s="157" t="str">
        <f t="shared" si="52"/>
        <v>拆分正确</v>
      </c>
      <c r="HV25" s="157" t="str">
        <f t="shared" si="53"/>
        <v>拆分正确</v>
      </c>
      <c r="HW25" s="157" t="str">
        <f t="shared" si="54"/>
        <v>拆分正确</v>
      </c>
    </row>
    <row r="26" spans="1:231" ht="14.1" customHeight="1">
      <c r="A26" s="157" t="s">
        <v>42</v>
      </c>
      <c r="B26" s="158">
        <f t="shared" si="92"/>
        <v>2.4881200557342997</v>
      </c>
      <c r="C26" s="158">
        <f t="shared" si="92"/>
        <v>2.4881200557342997</v>
      </c>
      <c r="D26" s="180">
        <f t="shared" si="93"/>
        <v>2.4881200557342997</v>
      </c>
      <c r="E26" s="174">
        <f>B26*E17</f>
        <v>865.74386591752216</v>
      </c>
      <c r="F26" s="157">
        <f>E26*职业设计!D$13/职业设计!B$13</f>
        <v>865.74386591752216</v>
      </c>
      <c r="G26" s="157">
        <f>G17*C26</f>
        <v>519.44631955051307</v>
      </c>
      <c r="H26" s="157">
        <f t="shared" si="5"/>
        <v>519.44631955051307</v>
      </c>
      <c r="I26" s="163">
        <f>I17*D26</f>
        <v>334.86892173429425</v>
      </c>
      <c r="J26" s="169">
        <f>E26*J2</f>
        <v>108.21798323969027</v>
      </c>
      <c r="K26" s="159">
        <f>F26*K2</f>
        <v>108.21798323969027</v>
      </c>
      <c r="L26" s="159">
        <f>G26*L2</f>
        <v>64.930789943814133</v>
      </c>
      <c r="M26" s="170">
        <f>H26*M2</f>
        <v>64.930789943814133</v>
      </c>
      <c r="N26" s="169">
        <f>E26*N2</f>
        <v>108.21798323969027</v>
      </c>
      <c r="O26" s="159">
        <f>F26*O2</f>
        <v>108.21798323969027</v>
      </c>
      <c r="P26" s="159">
        <f>G26*P2</f>
        <v>64.930789943814133</v>
      </c>
      <c r="Q26" s="170">
        <f>H26*Q2</f>
        <v>64.930789943814133</v>
      </c>
      <c r="R26" s="169">
        <f>E26*R2</f>
        <v>108.21798323969027</v>
      </c>
      <c r="S26" s="159">
        <f>F26*S2</f>
        <v>108.21798323969027</v>
      </c>
      <c r="T26" s="159">
        <f>G26*T2</f>
        <v>64.930789943814133</v>
      </c>
      <c r="U26" s="170">
        <f>H26*U2</f>
        <v>64.930789943814133</v>
      </c>
      <c r="V26" s="169">
        <f>E26*V2</f>
        <v>108.21798323969027</v>
      </c>
      <c r="W26" s="159">
        <f>F26*W2</f>
        <v>108.21798323969027</v>
      </c>
      <c r="X26" s="159">
        <f>G26*X2</f>
        <v>64.930789943814133</v>
      </c>
      <c r="Y26" s="170">
        <f>H26*Y2</f>
        <v>64.930789943814133</v>
      </c>
      <c r="Z26" s="169">
        <f>E26*Z2</f>
        <v>108.21798323969027</v>
      </c>
      <c r="AA26" s="159">
        <f>F26*AA2</f>
        <v>108.21798323969027</v>
      </c>
      <c r="AB26" s="159">
        <f>G26*AB2</f>
        <v>64.930789943814133</v>
      </c>
      <c r="AC26" s="170">
        <f>H26*AC2</f>
        <v>64.930789943814133</v>
      </c>
      <c r="AD26" s="169">
        <f>E26*AD2</f>
        <v>108.21798323969027</v>
      </c>
      <c r="AE26" s="159">
        <f>F26*AE2</f>
        <v>108.21798323969027</v>
      </c>
      <c r="AF26" s="159">
        <f>G26*AF2</f>
        <v>64.930789943814133</v>
      </c>
      <c r="AG26" s="170">
        <f>H26*AG2</f>
        <v>64.930789943814133</v>
      </c>
      <c r="AH26" s="169">
        <f>E26*AH2</f>
        <v>108.21798323969027</v>
      </c>
      <c r="AI26" s="159">
        <f>F26*AI2</f>
        <v>108.21798323969027</v>
      </c>
      <c r="AJ26" s="159">
        <f>G26*AJ2</f>
        <v>64.930789943814133</v>
      </c>
      <c r="AK26" s="170">
        <f>H26*AK2</f>
        <v>64.930789943814133</v>
      </c>
      <c r="AL26" s="169">
        <f>E26*AL2</f>
        <v>108.21798323969027</v>
      </c>
      <c r="AM26" s="159">
        <f>F26*AM2</f>
        <v>108.21798323969027</v>
      </c>
      <c r="AN26" s="159">
        <f>G26*AN2</f>
        <v>64.930789943814133</v>
      </c>
      <c r="AO26" s="172">
        <f>H26*AO2</f>
        <v>64.930789943814133</v>
      </c>
      <c r="AP26" s="176">
        <f>I26*AP2</f>
        <v>334.86892173429425</v>
      </c>
      <c r="AQ26" s="174" t="str">
        <f t="shared" si="6"/>
        <v>拆分正确</v>
      </c>
      <c r="AR26" s="157" t="str">
        <f t="shared" si="7"/>
        <v>拆分正确</v>
      </c>
      <c r="AS26" s="157" t="str">
        <f t="shared" si="8"/>
        <v>拆分正确</v>
      </c>
      <c r="AT26" s="157" t="str">
        <f t="shared" si="9"/>
        <v>拆分正确</v>
      </c>
      <c r="AU26" s="157" t="str">
        <f t="shared" si="10"/>
        <v>拆分正确</v>
      </c>
      <c r="AW26" s="158" t="str">
        <f t="shared" si="11"/>
        <v>15级强化9</v>
      </c>
      <c r="AX26" s="174">
        <f t="shared" si="12"/>
        <v>1298.6157988762832</v>
      </c>
      <c r="AY26" s="157">
        <f t="shared" si="13"/>
        <v>519.44631955051329</v>
      </c>
      <c r="AZ26" s="157">
        <f t="shared" si="14"/>
        <v>775.29301425449705</v>
      </c>
      <c r="BA26" s="157">
        <f t="shared" si="15"/>
        <v>346.29754636700869</v>
      </c>
      <c r="BB26" s="163">
        <f t="shared" si="16"/>
        <v>200.92135304057655</v>
      </c>
      <c r="BC26" s="169">
        <f t="shared" si="55"/>
        <v>129.86157988762832</v>
      </c>
      <c r="BD26" s="159">
        <f t="shared" si="56"/>
        <v>51.944631955051335</v>
      </c>
      <c r="BE26" s="159">
        <f t="shared" si="57"/>
        <v>77.529301425449717</v>
      </c>
      <c r="BF26" s="170">
        <f t="shared" si="58"/>
        <v>34.629754636700874</v>
      </c>
      <c r="BG26" s="169">
        <f t="shared" si="59"/>
        <v>129.86157988762832</v>
      </c>
      <c r="BH26" s="159">
        <f t="shared" si="60"/>
        <v>51.944631955051335</v>
      </c>
      <c r="BI26" s="159">
        <f t="shared" si="61"/>
        <v>77.529301425449717</v>
      </c>
      <c r="BJ26" s="170">
        <f t="shared" si="62"/>
        <v>34.629754636700874</v>
      </c>
      <c r="BK26" s="169">
        <f t="shared" si="63"/>
        <v>129.86157988762832</v>
      </c>
      <c r="BL26" s="159">
        <f t="shared" si="64"/>
        <v>51.944631955051335</v>
      </c>
      <c r="BM26" s="159">
        <f t="shared" si="65"/>
        <v>77.529301425449717</v>
      </c>
      <c r="BN26" s="170">
        <f t="shared" si="66"/>
        <v>34.629754636700874</v>
      </c>
      <c r="BO26" s="169">
        <f t="shared" si="67"/>
        <v>129.86157988762832</v>
      </c>
      <c r="BP26" s="159">
        <f t="shared" si="68"/>
        <v>51.944631955051335</v>
      </c>
      <c r="BQ26" s="159">
        <f t="shared" si="69"/>
        <v>77.529301425449717</v>
      </c>
      <c r="BR26" s="170">
        <f t="shared" si="70"/>
        <v>34.629754636700874</v>
      </c>
      <c r="BS26" s="169">
        <f t="shared" si="71"/>
        <v>129.86157988762832</v>
      </c>
      <c r="BT26" s="159">
        <f t="shared" si="72"/>
        <v>51.944631955051335</v>
      </c>
      <c r="BU26" s="159">
        <f t="shared" si="73"/>
        <v>77.529301425449717</v>
      </c>
      <c r="BV26" s="170">
        <f t="shared" si="74"/>
        <v>34.629754636700874</v>
      </c>
      <c r="BW26" s="169">
        <f t="shared" si="75"/>
        <v>129.86157988762832</v>
      </c>
      <c r="BX26" s="159">
        <f t="shared" si="76"/>
        <v>51.944631955051335</v>
      </c>
      <c r="BY26" s="159">
        <f t="shared" si="77"/>
        <v>77.529301425449717</v>
      </c>
      <c r="BZ26" s="170">
        <f t="shared" si="78"/>
        <v>34.629754636700874</v>
      </c>
      <c r="CA26" s="169">
        <f t="shared" si="79"/>
        <v>129.86157988762832</v>
      </c>
      <c r="CB26" s="159">
        <f t="shared" si="80"/>
        <v>51.944631955051335</v>
      </c>
      <c r="CC26" s="159">
        <f t="shared" si="81"/>
        <v>77.529301425449717</v>
      </c>
      <c r="CD26" s="170">
        <f t="shared" si="82"/>
        <v>34.629754636700874</v>
      </c>
      <c r="CE26" s="169">
        <f t="shared" si="83"/>
        <v>129.86157988762832</v>
      </c>
      <c r="CF26" s="159">
        <f t="shared" si="84"/>
        <v>51.944631955051335</v>
      </c>
      <c r="CG26" s="159">
        <f t="shared" si="85"/>
        <v>77.529301425449717</v>
      </c>
      <c r="CH26" s="172">
        <f t="shared" si="86"/>
        <v>34.629754636700874</v>
      </c>
      <c r="CI26" s="169">
        <f t="shared" si="87"/>
        <v>259.72315977525665</v>
      </c>
      <c r="CJ26" s="159">
        <f t="shared" si="88"/>
        <v>103.88926391010267</v>
      </c>
      <c r="CK26" s="159">
        <f t="shared" si="89"/>
        <v>155.05860285089943</v>
      </c>
      <c r="CL26" s="172">
        <f t="shared" si="90"/>
        <v>69.259509273401747</v>
      </c>
      <c r="CM26" s="176">
        <f t="shared" si="91"/>
        <v>200.92135304057655</v>
      </c>
      <c r="CN26" s="174" t="str">
        <f t="shared" si="17"/>
        <v>拆分正确</v>
      </c>
      <c r="CO26" s="157" t="str">
        <f t="shared" si="18"/>
        <v>拆分正确</v>
      </c>
      <c r="CP26" s="157" t="str">
        <f t="shared" si="19"/>
        <v>拆分正确</v>
      </c>
      <c r="CQ26" s="157" t="str">
        <f t="shared" si="20"/>
        <v>拆分正确</v>
      </c>
      <c r="CR26" s="157" t="str">
        <f t="shared" si="21"/>
        <v>拆分正确</v>
      </c>
      <c r="CT26" s="158" t="str">
        <f t="shared" si="22"/>
        <v>15级强化9</v>
      </c>
      <c r="CU26" s="174">
        <f t="shared" si="23"/>
        <v>580.04839016473989</v>
      </c>
      <c r="CV26" s="157">
        <f t="shared" si="24"/>
        <v>1298.6157988762832</v>
      </c>
      <c r="CW26" s="157">
        <f t="shared" si="25"/>
        <v>346.29754636700869</v>
      </c>
      <c r="CX26" s="157">
        <f t="shared" si="26"/>
        <v>775.29301425449705</v>
      </c>
      <c r="CY26" s="163">
        <f t="shared" si="27"/>
        <v>502.3033826014414</v>
      </c>
      <c r="CZ26" s="169">
        <f>CU26*CZ2</f>
        <v>72.506048770592486</v>
      </c>
      <c r="DA26" s="159">
        <f>CV26*DA2</f>
        <v>162.3269748595354</v>
      </c>
      <c r="DB26" s="159">
        <f>CW26*DB2</f>
        <v>43.287193295876087</v>
      </c>
      <c r="DC26" s="170">
        <f>CX26*DC2</f>
        <v>96.911626781812132</v>
      </c>
      <c r="DD26" s="169">
        <f>CU26*DD2</f>
        <v>72.506048770592486</v>
      </c>
      <c r="DE26" s="159">
        <f>CV26*DE2</f>
        <v>162.3269748595354</v>
      </c>
      <c r="DF26" s="159">
        <f>CW26*DF2</f>
        <v>43.287193295876087</v>
      </c>
      <c r="DG26" s="170">
        <f>CX26*DG2</f>
        <v>96.911626781812132</v>
      </c>
      <c r="DH26" s="169">
        <f>CU26*DH2</f>
        <v>72.506048770592486</v>
      </c>
      <c r="DI26" s="159">
        <f>CV26*DI2</f>
        <v>162.3269748595354</v>
      </c>
      <c r="DJ26" s="159">
        <f>CW26*DJ2</f>
        <v>43.287193295876087</v>
      </c>
      <c r="DK26" s="170">
        <f>CX26*DK2</f>
        <v>96.911626781812132</v>
      </c>
      <c r="DL26" s="169">
        <f>CU26*DL2</f>
        <v>72.506048770592486</v>
      </c>
      <c r="DM26" s="159">
        <f>CV26*DM2</f>
        <v>162.3269748595354</v>
      </c>
      <c r="DN26" s="159">
        <f>CW26*DN2</f>
        <v>43.287193295876087</v>
      </c>
      <c r="DO26" s="170">
        <f>CX26*DO2</f>
        <v>96.911626781812132</v>
      </c>
      <c r="DP26" s="169">
        <f>CU26*DP2</f>
        <v>72.506048770592486</v>
      </c>
      <c r="DQ26" s="159">
        <f>CV26*DQ2</f>
        <v>162.3269748595354</v>
      </c>
      <c r="DR26" s="159">
        <f>CW26*DR2</f>
        <v>43.287193295876087</v>
      </c>
      <c r="DS26" s="170">
        <f>CX26*DS2</f>
        <v>96.911626781812132</v>
      </c>
      <c r="DT26" s="169">
        <f>CU26*DT2</f>
        <v>72.506048770592486</v>
      </c>
      <c r="DU26" s="159">
        <f>CV26*DU2</f>
        <v>162.3269748595354</v>
      </c>
      <c r="DV26" s="159">
        <f>CW26*DV2</f>
        <v>43.287193295876087</v>
      </c>
      <c r="DW26" s="170">
        <f>CX26*DW2</f>
        <v>96.911626781812132</v>
      </c>
      <c r="DX26" s="169">
        <f>CU26*DX2</f>
        <v>72.506048770592486</v>
      </c>
      <c r="DY26" s="159">
        <f>CV26*DY2</f>
        <v>162.3269748595354</v>
      </c>
      <c r="DZ26" s="159">
        <f>CW26*DZ2</f>
        <v>43.287193295876087</v>
      </c>
      <c r="EA26" s="170">
        <f>CX26*EA2</f>
        <v>96.911626781812132</v>
      </c>
      <c r="EB26" s="169">
        <f>CU26*EB2</f>
        <v>72.506048770592486</v>
      </c>
      <c r="EC26" s="159">
        <f>CV26*EC2</f>
        <v>162.3269748595354</v>
      </c>
      <c r="ED26" s="159">
        <f>CW26*ED2</f>
        <v>43.287193295876087</v>
      </c>
      <c r="EE26" s="172">
        <f>CX26*EE2</f>
        <v>96.911626781812132</v>
      </c>
      <c r="EF26" s="176">
        <f>CY26*EF2</f>
        <v>502.3033826014414</v>
      </c>
      <c r="EG26" s="174" t="str">
        <f t="shared" si="28"/>
        <v>拆分正确</v>
      </c>
      <c r="EH26" s="157" t="str">
        <f t="shared" si="29"/>
        <v>拆分正确</v>
      </c>
      <c r="EI26" s="157" t="str">
        <f t="shared" si="30"/>
        <v>拆分正确</v>
      </c>
      <c r="EJ26" s="157" t="str">
        <f t="shared" si="31"/>
        <v>拆分正确</v>
      </c>
      <c r="EK26" s="157" t="str">
        <f t="shared" si="32"/>
        <v>拆分正确</v>
      </c>
      <c r="EL26" s="41"/>
      <c r="EM26" s="158" t="str">
        <f t="shared" si="33"/>
        <v>15级强化9</v>
      </c>
      <c r="EN26" s="174">
        <f t="shared" si="34"/>
        <v>865.74386591752216</v>
      </c>
      <c r="EO26" s="157">
        <f t="shared" si="35"/>
        <v>1731.4877318350443</v>
      </c>
      <c r="EP26" s="157">
        <f t="shared" si="36"/>
        <v>346.29754636700869</v>
      </c>
      <c r="EQ26" s="157">
        <f t="shared" si="37"/>
        <v>775.29301425449705</v>
      </c>
      <c r="ER26" s="163">
        <f t="shared" si="38"/>
        <v>200.92135304057655</v>
      </c>
      <c r="ES26" s="169">
        <f>EN26*ES2</f>
        <v>108.21798323969027</v>
      </c>
      <c r="ET26" s="159">
        <f>EO26*ET2</f>
        <v>216.43596647938054</v>
      </c>
      <c r="EU26" s="159">
        <f>EP26*EU2</f>
        <v>43.287193295876087</v>
      </c>
      <c r="EV26" s="170">
        <f>EQ26*EV2</f>
        <v>96.911626781812132</v>
      </c>
      <c r="EW26" s="169">
        <f>EN26*EW2</f>
        <v>108.21798323969027</v>
      </c>
      <c r="EX26" s="159">
        <f>EO26*EX2</f>
        <v>216.43596647938054</v>
      </c>
      <c r="EY26" s="159">
        <f>EP26*EY2</f>
        <v>43.287193295876087</v>
      </c>
      <c r="EZ26" s="170">
        <f>EQ26*EZ2</f>
        <v>96.911626781812132</v>
      </c>
      <c r="FA26" s="169">
        <f>EN26*FA2</f>
        <v>108.21798323969027</v>
      </c>
      <c r="FB26" s="159">
        <f>EO26*FB2</f>
        <v>216.43596647938054</v>
      </c>
      <c r="FC26" s="159">
        <f>EP26*FC2</f>
        <v>43.287193295876087</v>
      </c>
      <c r="FD26" s="170">
        <f>EQ26*FD2</f>
        <v>96.911626781812132</v>
      </c>
      <c r="FE26" s="169">
        <f>EN26*FE2</f>
        <v>108.21798323969027</v>
      </c>
      <c r="FF26" s="159">
        <f>EO26*FF2</f>
        <v>216.43596647938054</v>
      </c>
      <c r="FG26" s="159">
        <f>EP26*FG2</f>
        <v>43.287193295876087</v>
      </c>
      <c r="FH26" s="170">
        <f>EQ26*FH2</f>
        <v>96.911626781812132</v>
      </c>
      <c r="FI26" s="169">
        <f>EN26*FI2</f>
        <v>108.21798323969027</v>
      </c>
      <c r="FJ26" s="159">
        <f>EO26*FJ2</f>
        <v>216.43596647938054</v>
      </c>
      <c r="FK26" s="159">
        <f>EP26*FK2</f>
        <v>43.287193295876087</v>
      </c>
      <c r="FL26" s="170">
        <f>EQ26*FL2</f>
        <v>96.911626781812132</v>
      </c>
      <c r="FM26" s="169">
        <f>EN26*FM2</f>
        <v>108.21798323969027</v>
      </c>
      <c r="FN26" s="159">
        <f>EO26*FN2</f>
        <v>216.43596647938054</v>
      </c>
      <c r="FO26" s="159">
        <f>EP26*FO2</f>
        <v>43.287193295876087</v>
      </c>
      <c r="FP26" s="170">
        <f>EQ26*FP2</f>
        <v>96.911626781812132</v>
      </c>
      <c r="FQ26" s="169">
        <f>EN26*FQ2</f>
        <v>108.21798323969027</v>
      </c>
      <c r="FR26" s="159">
        <f>EO26*FR2</f>
        <v>216.43596647938054</v>
      </c>
      <c r="FS26" s="159">
        <f>EP26*FS2</f>
        <v>43.287193295876087</v>
      </c>
      <c r="FT26" s="170">
        <f>EQ26*FT2</f>
        <v>96.911626781812132</v>
      </c>
      <c r="FU26" s="169">
        <f>EN26*FU2</f>
        <v>108.21798323969027</v>
      </c>
      <c r="FV26" s="159">
        <f>EO26*FV2</f>
        <v>216.43596647938054</v>
      </c>
      <c r="FW26" s="159">
        <f>EP26*FW2</f>
        <v>43.287193295876087</v>
      </c>
      <c r="FX26" s="172">
        <f>EQ26*FX2</f>
        <v>96.911626781812132</v>
      </c>
      <c r="FY26" s="176">
        <f>ER26*FY2</f>
        <v>200.92135304057655</v>
      </c>
      <c r="FZ26" s="174" t="str">
        <f t="shared" si="39"/>
        <v>拆分正确</v>
      </c>
      <c r="GA26" s="157" t="str">
        <f t="shared" si="40"/>
        <v>拆分正确</v>
      </c>
      <c r="GB26" s="157" t="str">
        <f t="shared" si="41"/>
        <v>拆分正确</v>
      </c>
      <c r="GC26" s="157" t="str">
        <f t="shared" si="42"/>
        <v>拆分正确</v>
      </c>
      <c r="GD26" s="157" t="str">
        <f t="shared" si="43"/>
        <v>拆分正确</v>
      </c>
      <c r="GE26" s="41"/>
      <c r="GF26" s="158" t="str">
        <f t="shared" si="44"/>
        <v>15级强化9</v>
      </c>
      <c r="GG26" s="174">
        <f t="shared" si="45"/>
        <v>779.16947932577</v>
      </c>
      <c r="GH26" s="157">
        <f t="shared" si="46"/>
        <v>865.74386591752216</v>
      </c>
      <c r="GI26" s="157">
        <f t="shared" si="47"/>
        <v>519.44631955051307</v>
      </c>
      <c r="GJ26" s="157">
        <f t="shared" si="48"/>
        <v>649.30789943814125</v>
      </c>
      <c r="GK26" s="163">
        <f t="shared" si="49"/>
        <v>301.38202956086485</v>
      </c>
      <c r="GL26" s="169">
        <f>GG26*GL2</f>
        <v>97.39618491572125</v>
      </c>
      <c r="GM26" s="159">
        <f>GH26*GM2</f>
        <v>108.21798323969027</v>
      </c>
      <c r="GN26" s="159">
        <f>GI26*GN2</f>
        <v>64.930789943814133</v>
      </c>
      <c r="GO26" s="170">
        <f>GJ26*GO2</f>
        <v>81.163487429767656</v>
      </c>
      <c r="GP26" s="169">
        <f>GG26*GP2</f>
        <v>97.39618491572125</v>
      </c>
      <c r="GQ26" s="159">
        <f>GH26*GQ2</f>
        <v>108.21798323969027</v>
      </c>
      <c r="GR26" s="159">
        <f>GI26*GR2</f>
        <v>64.930789943814133</v>
      </c>
      <c r="GS26" s="170">
        <f>GJ26*GS2</f>
        <v>81.163487429767656</v>
      </c>
      <c r="GT26" s="169">
        <f>GG26*GT2</f>
        <v>97.39618491572125</v>
      </c>
      <c r="GU26" s="159">
        <f>GH26*GU2</f>
        <v>108.21798323969027</v>
      </c>
      <c r="GV26" s="159">
        <f>GI26*GV2</f>
        <v>64.930789943814133</v>
      </c>
      <c r="GW26" s="170">
        <f>GJ26*GW2</f>
        <v>81.163487429767656</v>
      </c>
      <c r="GX26" s="169">
        <f>GG26*GX2</f>
        <v>97.39618491572125</v>
      </c>
      <c r="GY26" s="159">
        <f>GH26*GY2</f>
        <v>108.21798323969027</v>
      </c>
      <c r="GZ26" s="159">
        <f>GI26*GZ2</f>
        <v>64.930789943814133</v>
      </c>
      <c r="HA26" s="170">
        <f>GJ26*HA2</f>
        <v>81.163487429767656</v>
      </c>
      <c r="HB26" s="169">
        <f>GG26*HB2</f>
        <v>97.39618491572125</v>
      </c>
      <c r="HC26" s="159">
        <f>GH26*HC2</f>
        <v>108.21798323969027</v>
      </c>
      <c r="HD26" s="159">
        <f>GI26*HD2</f>
        <v>64.930789943814133</v>
      </c>
      <c r="HE26" s="170">
        <f>GJ26*HE2</f>
        <v>81.163487429767656</v>
      </c>
      <c r="HF26" s="169">
        <f>GG26*HF2</f>
        <v>97.39618491572125</v>
      </c>
      <c r="HG26" s="159">
        <f>GH26*HG2</f>
        <v>108.21798323969027</v>
      </c>
      <c r="HH26" s="159">
        <f>GI26*HH2</f>
        <v>64.930789943814133</v>
      </c>
      <c r="HI26" s="170">
        <f>GJ26*HI2</f>
        <v>81.163487429767656</v>
      </c>
      <c r="HJ26" s="169">
        <f>GG26*HJ2</f>
        <v>97.39618491572125</v>
      </c>
      <c r="HK26" s="159">
        <f>GH26*HK2</f>
        <v>108.21798323969027</v>
      </c>
      <c r="HL26" s="159">
        <f>GI26*HL2</f>
        <v>64.930789943814133</v>
      </c>
      <c r="HM26" s="170">
        <f>GJ26*HM2</f>
        <v>81.163487429767656</v>
      </c>
      <c r="HN26" s="169">
        <f>GG26*HN2</f>
        <v>97.39618491572125</v>
      </c>
      <c r="HO26" s="159">
        <f>GH26*HO2</f>
        <v>108.21798323969027</v>
      </c>
      <c r="HP26" s="159">
        <f>GI26*HP2</f>
        <v>64.930789943814133</v>
      </c>
      <c r="HQ26" s="172">
        <f>GJ26*HQ2</f>
        <v>81.163487429767656</v>
      </c>
      <c r="HR26" s="176">
        <f>GK26*HR2</f>
        <v>301.38202956086485</v>
      </c>
      <c r="HS26" s="174" t="str">
        <f t="shared" si="50"/>
        <v>拆分正确</v>
      </c>
      <c r="HT26" s="157" t="str">
        <f t="shared" si="51"/>
        <v>拆分正确</v>
      </c>
      <c r="HU26" s="157" t="str">
        <f t="shared" si="52"/>
        <v>拆分正确</v>
      </c>
      <c r="HV26" s="157" t="str">
        <f t="shared" si="53"/>
        <v>拆分正确</v>
      </c>
      <c r="HW26" s="157" t="str">
        <f t="shared" si="54"/>
        <v>拆分正确</v>
      </c>
    </row>
    <row r="27" spans="1:231" ht="14.1" customHeight="1">
      <c r="A27" s="157" t="s">
        <v>43</v>
      </c>
      <c r="B27" s="158">
        <f t="shared" si="92"/>
        <v>3.0115446056315407</v>
      </c>
      <c r="C27" s="158">
        <f t="shared" si="92"/>
        <v>3.0115446056315407</v>
      </c>
      <c r="D27" s="180">
        <f t="shared" si="93"/>
        <v>3.0115446056315407</v>
      </c>
      <c r="E27" s="174">
        <f>B27*E17</f>
        <v>1047.8699624054352</v>
      </c>
      <c r="F27" s="157">
        <f>E27*职业设计!D$13/职业设计!B$13</f>
        <v>1047.8699624054352</v>
      </c>
      <c r="G27" s="157">
        <f>G17*C27</f>
        <v>628.72197744326081</v>
      </c>
      <c r="H27" s="157">
        <f t="shared" si="5"/>
        <v>628.72197744326081</v>
      </c>
      <c r="I27" s="163">
        <f>I17*D27</f>
        <v>405.31512638160928</v>
      </c>
      <c r="J27" s="169">
        <f>E27*J2</f>
        <v>130.9837453006794</v>
      </c>
      <c r="K27" s="159">
        <f>F27*K2</f>
        <v>130.9837453006794</v>
      </c>
      <c r="L27" s="159">
        <f>G27*L2</f>
        <v>78.590247180407601</v>
      </c>
      <c r="M27" s="170">
        <f>H27*M2</f>
        <v>78.590247180407601</v>
      </c>
      <c r="N27" s="169">
        <f>E27*N2</f>
        <v>130.9837453006794</v>
      </c>
      <c r="O27" s="159">
        <f>F27*O2</f>
        <v>130.9837453006794</v>
      </c>
      <c r="P27" s="159">
        <f>G27*P2</f>
        <v>78.590247180407601</v>
      </c>
      <c r="Q27" s="170">
        <f>H27*Q2</f>
        <v>78.590247180407601</v>
      </c>
      <c r="R27" s="169">
        <f>E27*R2</f>
        <v>130.9837453006794</v>
      </c>
      <c r="S27" s="159">
        <f>F27*S2</f>
        <v>130.9837453006794</v>
      </c>
      <c r="T27" s="159">
        <f>G27*T2</f>
        <v>78.590247180407601</v>
      </c>
      <c r="U27" s="170">
        <f>H27*U2</f>
        <v>78.590247180407601</v>
      </c>
      <c r="V27" s="169">
        <f>E27*V2</f>
        <v>130.9837453006794</v>
      </c>
      <c r="W27" s="159">
        <f>F27*W2</f>
        <v>130.9837453006794</v>
      </c>
      <c r="X27" s="159">
        <f>G27*X2</f>
        <v>78.590247180407601</v>
      </c>
      <c r="Y27" s="170">
        <f>H27*Y2</f>
        <v>78.590247180407601</v>
      </c>
      <c r="Z27" s="169">
        <f>E27*Z2</f>
        <v>130.9837453006794</v>
      </c>
      <c r="AA27" s="159">
        <f>F27*AA2</f>
        <v>130.9837453006794</v>
      </c>
      <c r="AB27" s="159">
        <f>G27*AB2</f>
        <v>78.590247180407601</v>
      </c>
      <c r="AC27" s="170">
        <f>H27*AC2</f>
        <v>78.590247180407601</v>
      </c>
      <c r="AD27" s="169">
        <f>E27*AD2</f>
        <v>130.9837453006794</v>
      </c>
      <c r="AE27" s="159">
        <f>F27*AE2</f>
        <v>130.9837453006794</v>
      </c>
      <c r="AF27" s="159">
        <f>G27*AF2</f>
        <v>78.590247180407601</v>
      </c>
      <c r="AG27" s="170">
        <f>H27*AG2</f>
        <v>78.590247180407601</v>
      </c>
      <c r="AH27" s="169">
        <f>E27*AH2</f>
        <v>130.9837453006794</v>
      </c>
      <c r="AI27" s="159">
        <f>F27*AI2</f>
        <v>130.9837453006794</v>
      </c>
      <c r="AJ27" s="159">
        <f>G27*AJ2</f>
        <v>78.590247180407601</v>
      </c>
      <c r="AK27" s="170">
        <f>H27*AK2</f>
        <v>78.590247180407601</v>
      </c>
      <c r="AL27" s="169">
        <f>E27*AL2</f>
        <v>130.9837453006794</v>
      </c>
      <c r="AM27" s="159">
        <f>F27*AM2</f>
        <v>130.9837453006794</v>
      </c>
      <c r="AN27" s="159">
        <f>G27*AN2</f>
        <v>78.590247180407601</v>
      </c>
      <c r="AO27" s="172">
        <f>H27*AO2</f>
        <v>78.590247180407601</v>
      </c>
      <c r="AP27" s="176">
        <f>I27*AP2</f>
        <v>405.31512638160928</v>
      </c>
      <c r="AQ27" s="174" t="str">
        <f t="shared" si="6"/>
        <v>拆分正确</v>
      </c>
      <c r="AR27" s="157" t="str">
        <f t="shared" si="7"/>
        <v>拆分正确</v>
      </c>
      <c r="AS27" s="157" t="str">
        <f t="shared" si="8"/>
        <v>拆分正确</v>
      </c>
      <c r="AT27" s="157" t="str">
        <f t="shared" si="9"/>
        <v>拆分正确</v>
      </c>
      <c r="AU27" s="157" t="str">
        <f t="shared" si="10"/>
        <v>拆分正确</v>
      </c>
      <c r="AW27" s="158" t="str">
        <f t="shared" si="11"/>
        <v>15级强化10</v>
      </c>
      <c r="AX27" s="174">
        <f t="shared" si="12"/>
        <v>1571.8049436081528</v>
      </c>
      <c r="AY27" s="157">
        <f t="shared" si="13"/>
        <v>628.72197744326115</v>
      </c>
      <c r="AZ27" s="157">
        <f t="shared" si="14"/>
        <v>938.39101110934439</v>
      </c>
      <c r="BA27" s="157">
        <f t="shared" si="15"/>
        <v>419.14798496217389</v>
      </c>
      <c r="BB27" s="163">
        <f t="shared" si="16"/>
        <v>243.18907582896554</v>
      </c>
      <c r="BC27" s="169">
        <f t="shared" si="55"/>
        <v>157.18049436081529</v>
      </c>
      <c r="BD27" s="159">
        <f t="shared" si="56"/>
        <v>62.872197744326115</v>
      </c>
      <c r="BE27" s="159">
        <f t="shared" si="57"/>
        <v>93.83910111093445</v>
      </c>
      <c r="BF27" s="170">
        <f t="shared" si="58"/>
        <v>41.914798496217394</v>
      </c>
      <c r="BG27" s="169">
        <f t="shared" si="59"/>
        <v>157.18049436081529</v>
      </c>
      <c r="BH27" s="159">
        <f t="shared" si="60"/>
        <v>62.872197744326115</v>
      </c>
      <c r="BI27" s="159">
        <f t="shared" si="61"/>
        <v>93.83910111093445</v>
      </c>
      <c r="BJ27" s="170">
        <f t="shared" si="62"/>
        <v>41.914798496217394</v>
      </c>
      <c r="BK27" s="169">
        <f t="shared" si="63"/>
        <v>157.18049436081529</v>
      </c>
      <c r="BL27" s="159">
        <f t="shared" si="64"/>
        <v>62.872197744326115</v>
      </c>
      <c r="BM27" s="159">
        <f t="shared" si="65"/>
        <v>93.83910111093445</v>
      </c>
      <c r="BN27" s="170">
        <f t="shared" si="66"/>
        <v>41.914798496217394</v>
      </c>
      <c r="BO27" s="169">
        <f t="shared" si="67"/>
        <v>157.18049436081529</v>
      </c>
      <c r="BP27" s="159">
        <f t="shared" si="68"/>
        <v>62.872197744326115</v>
      </c>
      <c r="BQ27" s="159">
        <f t="shared" si="69"/>
        <v>93.83910111093445</v>
      </c>
      <c r="BR27" s="170">
        <f t="shared" si="70"/>
        <v>41.914798496217394</v>
      </c>
      <c r="BS27" s="169">
        <f t="shared" si="71"/>
        <v>157.18049436081529</v>
      </c>
      <c r="BT27" s="159">
        <f t="shared" si="72"/>
        <v>62.872197744326115</v>
      </c>
      <c r="BU27" s="159">
        <f t="shared" si="73"/>
        <v>93.83910111093445</v>
      </c>
      <c r="BV27" s="170">
        <f t="shared" si="74"/>
        <v>41.914798496217394</v>
      </c>
      <c r="BW27" s="169">
        <f t="shared" si="75"/>
        <v>157.18049436081529</v>
      </c>
      <c r="BX27" s="159">
        <f t="shared" si="76"/>
        <v>62.872197744326115</v>
      </c>
      <c r="BY27" s="159">
        <f t="shared" si="77"/>
        <v>93.83910111093445</v>
      </c>
      <c r="BZ27" s="170">
        <f t="shared" si="78"/>
        <v>41.914798496217394</v>
      </c>
      <c r="CA27" s="169">
        <f t="shared" si="79"/>
        <v>157.18049436081529</v>
      </c>
      <c r="CB27" s="159">
        <f t="shared" si="80"/>
        <v>62.872197744326115</v>
      </c>
      <c r="CC27" s="159">
        <f t="shared" si="81"/>
        <v>93.83910111093445</v>
      </c>
      <c r="CD27" s="170">
        <f t="shared" si="82"/>
        <v>41.914798496217394</v>
      </c>
      <c r="CE27" s="169">
        <f t="shared" si="83"/>
        <v>157.18049436081529</v>
      </c>
      <c r="CF27" s="159">
        <f t="shared" si="84"/>
        <v>62.872197744326115</v>
      </c>
      <c r="CG27" s="159">
        <f t="shared" si="85"/>
        <v>93.83910111093445</v>
      </c>
      <c r="CH27" s="172">
        <f t="shared" si="86"/>
        <v>41.914798496217394</v>
      </c>
      <c r="CI27" s="169">
        <f t="shared" si="87"/>
        <v>314.36098872163058</v>
      </c>
      <c r="CJ27" s="159">
        <f t="shared" si="88"/>
        <v>125.74439548865223</v>
      </c>
      <c r="CK27" s="159">
        <f t="shared" si="89"/>
        <v>187.6782022218689</v>
      </c>
      <c r="CL27" s="172">
        <f t="shared" si="90"/>
        <v>83.829596992434787</v>
      </c>
      <c r="CM27" s="176">
        <f t="shared" si="91"/>
        <v>243.18907582896554</v>
      </c>
      <c r="CN27" s="174" t="str">
        <f t="shared" si="17"/>
        <v>拆分正确</v>
      </c>
      <c r="CO27" s="157" t="str">
        <f t="shared" si="18"/>
        <v>拆分正确</v>
      </c>
      <c r="CP27" s="157" t="str">
        <f t="shared" si="19"/>
        <v>拆分正确</v>
      </c>
      <c r="CQ27" s="157" t="str">
        <f t="shared" si="20"/>
        <v>拆分正确</v>
      </c>
      <c r="CR27" s="157" t="str">
        <f t="shared" si="21"/>
        <v>拆分正确</v>
      </c>
      <c r="CT27" s="158" t="str">
        <f t="shared" si="22"/>
        <v>15级强化10</v>
      </c>
      <c r="CU27" s="174">
        <f t="shared" si="23"/>
        <v>702.07287481164167</v>
      </c>
      <c r="CV27" s="157">
        <f t="shared" si="24"/>
        <v>1571.8049436081528</v>
      </c>
      <c r="CW27" s="157">
        <f t="shared" si="25"/>
        <v>419.14798496217389</v>
      </c>
      <c r="CX27" s="157">
        <f t="shared" si="26"/>
        <v>938.39101110934439</v>
      </c>
      <c r="CY27" s="163">
        <f t="shared" si="27"/>
        <v>607.97268957241386</v>
      </c>
      <c r="CZ27" s="169">
        <f>CU27*CZ2</f>
        <v>87.759109351455209</v>
      </c>
      <c r="DA27" s="159">
        <f>CV27*DA2</f>
        <v>196.4756179510191</v>
      </c>
      <c r="DB27" s="159">
        <f>CW27*DB2</f>
        <v>52.393498120271737</v>
      </c>
      <c r="DC27" s="170">
        <f>CX27*DC2</f>
        <v>117.29887638866805</v>
      </c>
      <c r="DD27" s="169">
        <f>CU27*DD2</f>
        <v>87.759109351455209</v>
      </c>
      <c r="DE27" s="159">
        <f>CV27*DE2</f>
        <v>196.4756179510191</v>
      </c>
      <c r="DF27" s="159">
        <f>CW27*DF2</f>
        <v>52.393498120271737</v>
      </c>
      <c r="DG27" s="170">
        <f>CX27*DG2</f>
        <v>117.29887638866805</v>
      </c>
      <c r="DH27" s="169">
        <f>CU27*DH2</f>
        <v>87.759109351455209</v>
      </c>
      <c r="DI27" s="159">
        <f>CV27*DI2</f>
        <v>196.4756179510191</v>
      </c>
      <c r="DJ27" s="159">
        <f>CW27*DJ2</f>
        <v>52.393498120271737</v>
      </c>
      <c r="DK27" s="170">
        <f>CX27*DK2</f>
        <v>117.29887638866805</v>
      </c>
      <c r="DL27" s="169">
        <f>CU27*DL2</f>
        <v>87.759109351455209</v>
      </c>
      <c r="DM27" s="159">
        <f>CV27*DM2</f>
        <v>196.4756179510191</v>
      </c>
      <c r="DN27" s="159">
        <f>CW27*DN2</f>
        <v>52.393498120271737</v>
      </c>
      <c r="DO27" s="170">
        <f>CX27*DO2</f>
        <v>117.29887638866805</v>
      </c>
      <c r="DP27" s="169">
        <f>CU27*DP2</f>
        <v>87.759109351455209</v>
      </c>
      <c r="DQ27" s="159">
        <f>CV27*DQ2</f>
        <v>196.4756179510191</v>
      </c>
      <c r="DR27" s="159">
        <f>CW27*DR2</f>
        <v>52.393498120271737</v>
      </c>
      <c r="DS27" s="170">
        <f>CX27*DS2</f>
        <v>117.29887638866805</v>
      </c>
      <c r="DT27" s="169">
        <f>CU27*DT2</f>
        <v>87.759109351455209</v>
      </c>
      <c r="DU27" s="159">
        <f>CV27*DU2</f>
        <v>196.4756179510191</v>
      </c>
      <c r="DV27" s="159">
        <f>CW27*DV2</f>
        <v>52.393498120271737</v>
      </c>
      <c r="DW27" s="170">
        <f>CX27*DW2</f>
        <v>117.29887638866805</v>
      </c>
      <c r="DX27" s="169">
        <f>CU27*DX2</f>
        <v>87.759109351455209</v>
      </c>
      <c r="DY27" s="159">
        <f>CV27*DY2</f>
        <v>196.4756179510191</v>
      </c>
      <c r="DZ27" s="159">
        <f>CW27*DZ2</f>
        <v>52.393498120271737</v>
      </c>
      <c r="EA27" s="170">
        <f>CX27*EA2</f>
        <v>117.29887638866805</v>
      </c>
      <c r="EB27" s="169">
        <f>CU27*EB2</f>
        <v>87.759109351455209</v>
      </c>
      <c r="EC27" s="159">
        <f>CV27*EC2</f>
        <v>196.4756179510191</v>
      </c>
      <c r="ED27" s="159">
        <f>CW27*ED2</f>
        <v>52.393498120271737</v>
      </c>
      <c r="EE27" s="172">
        <f>CX27*EE2</f>
        <v>117.29887638866805</v>
      </c>
      <c r="EF27" s="176">
        <f>CY27*EF2</f>
        <v>607.97268957241386</v>
      </c>
      <c r="EG27" s="174" t="str">
        <f t="shared" si="28"/>
        <v>拆分正确</v>
      </c>
      <c r="EH27" s="157" t="str">
        <f t="shared" si="29"/>
        <v>拆分正确</v>
      </c>
      <c r="EI27" s="157" t="str">
        <f t="shared" si="30"/>
        <v>拆分正确</v>
      </c>
      <c r="EJ27" s="157" t="str">
        <f t="shared" si="31"/>
        <v>拆分正确</v>
      </c>
      <c r="EK27" s="157" t="str">
        <f t="shared" si="32"/>
        <v>拆分正确</v>
      </c>
      <c r="EL27" s="41"/>
      <c r="EM27" s="158" t="str">
        <f t="shared" si="33"/>
        <v>15级强化10</v>
      </c>
      <c r="EN27" s="174">
        <f t="shared" si="34"/>
        <v>1047.8699624054352</v>
      </c>
      <c r="EO27" s="157">
        <f t="shared" si="35"/>
        <v>2095.7399248108704</v>
      </c>
      <c r="EP27" s="157">
        <f t="shared" si="36"/>
        <v>419.14798496217389</v>
      </c>
      <c r="EQ27" s="157">
        <f t="shared" si="37"/>
        <v>938.39101110934439</v>
      </c>
      <c r="ER27" s="163">
        <f t="shared" si="38"/>
        <v>243.18907582896554</v>
      </c>
      <c r="ES27" s="169">
        <f>EN27*ES2</f>
        <v>130.9837453006794</v>
      </c>
      <c r="ET27" s="159">
        <f>EO27*ET2</f>
        <v>261.9674906013588</v>
      </c>
      <c r="EU27" s="159">
        <f>EP27*EU2</f>
        <v>52.393498120271737</v>
      </c>
      <c r="EV27" s="170">
        <f>EQ27*EV2</f>
        <v>117.29887638866805</v>
      </c>
      <c r="EW27" s="169">
        <f>EN27*EW2</f>
        <v>130.9837453006794</v>
      </c>
      <c r="EX27" s="159">
        <f>EO27*EX2</f>
        <v>261.9674906013588</v>
      </c>
      <c r="EY27" s="159">
        <f>EP27*EY2</f>
        <v>52.393498120271737</v>
      </c>
      <c r="EZ27" s="170">
        <f>EQ27*EZ2</f>
        <v>117.29887638866805</v>
      </c>
      <c r="FA27" s="169">
        <f>EN27*FA2</f>
        <v>130.9837453006794</v>
      </c>
      <c r="FB27" s="159">
        <f>EO27*FB2</f>
        <v>261.9674906013588</v>
      </c>
      <c r="FC27" s="159">
        <f>EP27*FC2</f>
        <v>52.393498120271737</v>
      </c>
      <c r="FD27" s="170">
        <f>EQ27*FD2</f>
        <v>117.29887638866805</v>
      </c>
      <c r="FE27" s="169">
        <f>EN27*FE2</f>
        <v>130.9837453006794</v>
      </c>
      <c r="FF27" s="159">
        <f>EO27*FF2</f>
        <v>261.9674906013588</v>
      </c>
      <c r="FG27" s="159">
        <f>EP27*FG2</f>
        <v>52.393498120271737</v>
      </c>
      <c r="FH27" s="170">
        <f>EQ27*FH2</f>
        <v>117.29887638866805</v>
      </c>
      <c r="FI27" s="169">
        <f>EN27*FI2</f>
        <v>130.9837453006794</v>
      </c>
      <c r="FJ27" s="159">
        <f>EO27*FJ2</f>
        <v>261.9674906013588</v>
      </c>
      <c r="FK27" s="159">
        <f>EP27*FK2</f>
        <v>52.393498120271737</v>
      </c>
      <c r="FL27" s="170">
        <f>EQ27*FL2</f>
        <v>117.29887638866805</v>
      </c>
      <c r="FM27" s="169">
        <f>EN27*FM2</f>
        <v>130.9837453006794</v>
      </c>
      <c r="FN27" s="159">
        <f>EO27*FN2</f>
        <v>261.9674906013588</v>
      </c>
      <c r="FO27" s="159">
        <f>EP27*FO2</f>
        <v>52.393498120271737</v>
      </c>
      <c r="FP27" s="170">
        <f>EQ27*FP2</f>
        <v>117.29887638866805</v>
      </c>
      <c r="FQ27" s="169">
        <f>EN27*FQ2</f>
        <v>130.9837453006794</v>
      </c>
      <c r="FR27" s="159">
        <f>EO27*FR2</f>
        <v>261.9674906013588</v>
      </c>
      <c r="FS27" s="159">
        <f>EP27*FS2</f>
        <v>52.393498120271737</v>
      </c>
      <c r="FT27" s="170">
        <f>EQ27*FT2</f>
        <v>117.29887638866805</v>
      </c>
      <c r="FU27" s="169">
        <f>EN27*FU2</f>
        <v>130.9837453006794</v>
      </c>
      <c r="FV27" s="159">
        <f>EO27*FV2</f>
        <v>261.9674906013588</v>
      </c>
      <c r="FW27" s="159">
        <f>EP27*FW2</f>
        <v>52.393498120271737</v>
      </c>
      <c r="FX27" s="172">
        <f>EQ27*FX2</f>
        <v>117.29887638866805</v>
      </c>
      <c r="FY27" s="176">
        <f>ER27*FY2</f>
        <v>243.18907582896554</v>
      </c>
      <c r="FZ27" s="174" t="str">
        <f t="shared" si="39"/>
        <v>拆分正确</v>
      </c>
      <c r="GA27" s="157" t="str">
        <f t="shared" si="40"/>
        <v>拆分正确</v>
      </c>
      <c r="GB27" s="157" t="str">
        <f t="shared" si="41"/>
        <v>拆分正确</v>
      </c>
      <c r="GC27" s="157" t="str">
        <f t="shared" si="42"/>
        <v>拆分正确</v>
      </c>
      <c r="GD27" s="157" t="str">
        <f t="shared" si="43"/>
        <v>拆分正确</v>
      </c>
      <c r="GE27" s="41"/>
      <c r="GF27" s="158" t="str">
        <f t="shared" si="44"/>
        <v>15级强化10</v>
      </c>
      <c r="GG27" s="174">
        <f t="shared" si="45"/>
        <v>943.08296616489167</v>
      </c>
      <c r="GH27" s="157">
        <f t="shared" si="46"/>
        <v>1047.8699624054352</v>
      </c>
      <c r="GI27" s="157">
        <f t="shared" si="47"/>
        <v>628.72197744326081</v>
      </c>
      <c r="GJ27" s="157">
        <f t="shared" si="48"/>
        <v>785.90247180407596</v>
      </c>
      <c r="GK27" s="163">
        <f t="shared" si="49"/>
        <v>364.78361374344837</v>
      </c>
      <c r="GL27" s="169">
        <f>GG27*GL2</f>
        <v>117.88537077061146</v>
      </c>
      <c r="GM27" s="159">
        <f>GH27*GM2</f>
        <v>130.9837453006794</v>
      </c>
      <c r="GN27" s="159">
        <f>GI27*GN2</f>
        <v>78.590247180407601</v>
      </c>
      <c r="GO27" s="170">
        <f>GJ27*GO2</f>
        <v>98.237808975509495</v>
      </c>
      <c r="GP27" s="169">
        <f>GG27*GP2</f>
        <v>117.88537077061146</v>
      </c>
      <c r="GQ27" s="159">
        <f>GH27*GQ2</f>
        <v>130.9837453006794</v>
      </c>
      <c r="GR27" s="159">
        <f>GI27*GR2</f>
        <v>78.590247180407601</v>
      </c>
      <c r="GS27" s="170">
        <f>GJ27*GS2</f>
        <v>98.237808975509495</v>
      </c>
      <c r="GT27" s="169">
        <f>GG27*GT2</f>
        <v>117.88537077061146</v>
      </c>
      <c r="GU27" s="159">
        <f>GH27*GU2</f>
        <v>130.9837453006794</v>
      </c>
      <c r="GV27" s="159">
        <f>GI27*GV2</f>
        <v>78.590247180407601</v>
      </c>
      <c r="GW27" s="170">
        <f>GJ27*GW2</f>
        <v>98.237808975509495</v>
      </c>
      <c r="GX27" s="169">
        <f>GG27*GX2</f>
        <v>117.88537077061146</v>
      </c>
      <c r="GY27" s="159">
        <f>GH27*GY2</f>
        <v>130.9837453006794</v>
      </c>
      <c r="GZ27" s="159">
        <f>GI27*GZ2</f>
        <v>78.590247180407601</v>
      </c>
      <c r="HA27" s="170">
        <f>GJ27*HA2</f>
        <v>98.237808975509495</v>
      </c>
      <c r="HB27" s="169">
        <f>GG27*HB2</f>
        <v>117.88537077061146</v>
      </c>
      <c r="HC27" s="159">
        <f>GH27*HC2</f>
        <v>130.9837453006794</v>
      </c>
      <c r="HD27" s="159">
        <f>GI27*HD2</f>
        <v>78.590247180407601</v>
      </c>
      <c r="HE27" s="170">
        <f>GJ27*HE2</f>
        <v>98.237808975509495</v>
      </c>
      <c r="HF27" s="169">
        <f>GG27*HF2</f>
        <v>117.88537077061146</v>
      </c>
      <c r="HG27" s="159">
        <f>GH27*HG2</f>
        <v>130.9837453006794</v>
      </c>
      <c r="HH27" s="159">
        <f>GI27*HH2</f>
        <v>78.590247180407601</v>
      </c>
      <c r="HI27" s="170">
        <f>GJ27*HI2</f>
        <v>98.237808975509495</v>
      </c>
      <c r="HJ27" s="169">
        <f>GG27*HJ2</f>
        <v>117.88537077061146</v>
      </c>
      <c r="HK27" s="159">
        <f>GH27*HK2</f>
        <v>130.9837453006794</v>
      </c>
      <c r="HL27" s="159">
        <f>GI27*HL2</f>
        <v>78.590247180407601</v>
      </c>
      <c r="HM27" s="170">
        <f>GJ27*HM2</f>
        <v>98.237808975509495</v>
      </c>
      <c r="HN27" s="169">
        <f>GG27*HN2</f>
        <v>117.88537077061146</v>
      </c>
      <c r="HO27" s="159">
        <f>GH27*HO2</f>
        <v>130.9837453006794</v>
      </c>
      <c r="HP27" s="159">
        <f>GI27*HP2</f>
        <v>78.590247180407601</v>
      </c>
      <c r="HQ27" s="172">
        <f>GJ27*HQ2</f>
        <v>98.237808975509495</v>
      </c>
      <c r="HR27" s="176">
        <f>GK27*HR2</f>
        <v>364.78361374344837</v>
      </c>
      <c r="HS27" s="174" t="str">
        <f t="shared" si="50"/>
        <v>拆分正确</v>
      </c>
      <c r="HT27" s="157" t="str">
        <f t="shared" si="51"/>
        <v>拆分正确</v>
      </c>
      <c r="HU27" s="157" t="str">
        <f t="shared" si="52"/>
        <v>拆分正确</v>
      </c>
      <c r="HV27" s="157" t="str">
        <f t="shared" si="53"/>
        <v>拆分正确</v>
      </c>
      <c r="HW27" s="157" t="str">
        <f t="shared" si="54"/>
        <v>拆分正确</v>
      </c>
    </row>
    <row r="28" spans="1:231" ht="14.1" customHeight="1">
      <c r="A28" s="157" t="s">
        <v>44</v>
      </c>
      <c r="B28" s="158">
        <f t="shared" si="92"/>
        <v>3.6218128262878047</v>
      </c>
      <c r="C28" s="158">
        <f t="shared" si="92"/>
        <v>3.6218128262878047</v>
      </c>
      <c r="D28" s="180">
        <f t="shared" si="93"/>
        <v>3.6218128262878047</v>
      </c>
      <c r="E28" s="174">
        <f>B28*E17</f>
        <v>1260.2134011313601</v>
      </c>
      <c r="F28" s="157">
        <f>E28*职业设计!D$13/职业设计!B$13</f>
        <v>1260.2134011313601</v>
      </c>
      <c r="G28" s="157">
        <f>G17*C28</f>
        <v>756.12804067881586</v>
      </c>
      <c r="H28" s="157">
        <f t="shared" si="5"/>
        <v>756.12804067881586</v>
      </c>
      <c r="I28" s="163">
        <f>I17*D28</f>
        <v>487.44937088837537</v>
      </c>
      <c r="J28" s="169">
        <f>E28*J2</f>
        <v>157.52667514142001</v>
      </c>
      <c r="K28" s="159">
        <f>F28*K2</f>
        <v>157.52667514142001</v>
      </c>
      <c r="L28" s="159">
        <f>G28*L2</f>
        <v>94.516005084851983</v>
      </c>
      <c r="M28" s="170">
        <f>H28*M2</f>
        <v>94.516005084851983</v>
      </c>
      <c r="N28" s="169">
        <f>E28*N2</f>
        <v>157.52667514142001</v>
      </c>
      <c r="O28" s="159">
        <f>F28*O2</f>
        <v>157.52667514142001</v>
      </c>
      <c r="P28" s="159">
        <f>G28*P2</f>
        <v>94.516005084851983</v>
      </c>
      <c r="Q28" s="170">
        <f>H28*Q2</f>
        <v>94.516005084851983</v>
      </c>
      <c r="R28" s="169">
        <f>E28*R2</f>
        <v>157.52667514142001</v>
      </c>
      <c r="S28" s="159">
        <f>F28*S2</f>
        <v>157.52667514142001</v>
      </c>
      <c r="T28" s="159">
        <f>G28*T2</f>
        <v>94.516005084851983</v>
      </c>
      <c r="U28" s="170">
        <f>H28*U2</f>
        <v>94.516005084851983</v>
      </c>
      <c r="V28" s="169">
        <f>E28*V2</f>
        <v>157.52667514142001</v>
      </c>
      <c r="W28" s="159">
        <f>F28*W2</f>
        <v>157.52667514142001</v>
      </c>
      <c r="X28" s="159">
        <f>G28*X2</f>
        <v>94.516005084851983</v>
      </c>
      <c r="Y28" s="170">
        <f>H28*Y2</f>
        <v>94.516005084851983</v>
      </c>
      <c r="Z28" s="169">
        <f>E28*Z2</f>
        <v>157.52667514142001</v>
      </c>
      <c r="AA28" s="159">
        <f>F28*AA2</f>
        <v>157.52667514142001</v>
      </c>
      <c r="AB28" s="159">
        <f>G28*AB2</f>
        <v>94.516005084851983</v>
      </c>
      <c r="AC28" s="170">
        <f>H28*AC2</f>
        <v>94.516005084851983</v>
      </c>
      <c r="AD28" s="169">
        <f>E28*AD2</f>
        <v>157.52667514142001</v>
      </c>
      <c r="AE28" s="159">
        <f>F28*AE2</f>
        <v>157.52667514142001</v>
      </c>
      <c r="AF28" s="159">
        <f>G28*AF2</f>
        <v>94.516005084851983</v>
      </c>
      <c r="AG28" s="170">
        <f>H28*AG2</f>
        <v>94.516005084851983</v>
      </c>
      <c r="AH28" s="169">
        <f>E28*AH2</f>
        <v>157.52667514142001</v>
      </c>
      <c r="AI28" s="159">
        <f>F28*AI2</f>
        <v>157.52667514142001</v>
      </c>
      <c r="AJ28" s="159">
        <f>G28*AJ2</f>
        <v>94.516005084851983</v>
      </c>
      <c r="AK28" s="170">
        <f>H28*AK2</f>
        <v>94.516005084851983</v>
      </c>
      <c r="AL28" s="169">
        <f>E28*AL2</f>
        <v>157.52667514142001</v>
      </c>
      <c r="AM28" s="159">
        <f>F28*AM2</f>
        <v>157.52667514142001</v>
      </c>
      <c r="AN28" s="159">
        <f>G28*AN2</f>
        <v>94.516005084851983</v>
      </c>
      <c r="AO28" s="172">
        <f>H28*AO2</f>
        <v>94.516005084851983</v>
      </c>
      <c r="AP28" s="176">
        <f>I28*AP2</f>
        <v>487.44937088837537</v>
      </c>
      <c r="AQ28" s="174" t="str">
        <f t="shared" si="6"/>
        <v>拆分正确</v>
      </c>
      <c r="AR28" s="157" t="str">
        <f t="shared" si="7"/>
        <v>拆分正确</v>
      </c>
      <c r="AS28" s="157" t="str">
        <f t="shared" si="8"/>
        <v>拆分正确</v>
      </c>
      <c r="AT28" s="157" t="str">
        <f t="shared" si="9"/>
        <v>拆分正确</v>
      </c>
      <c r="AU28" s="157" t="str">
        <f t="shared" si="10"/>
        <v>拆分正确</v>
      </c>
      <c r="AW28" s="158" t="str">
        <f t="shared" si="11"/>
        <v>15级强化11</v>
      </c>
      <c r="AX28" s="174">
        <f t="shared" si="12"/>
        <v>1890.3201016970402</v>
      </c>
      <c r="AY28" s="157">
        <f t="shared" si="13"/>
        <v>756.12804067881609</v>
      </c>
      <c r="AZ28" s="157">
        <f t="shared" si="14"/>
        <v>1128.5493144459938</v>
      </c>
      <c r="BA28" s="157">
        <f t="shared" si="15"/>
        <v>504.08536045254391</v>
      </c>
      <c r="BB28" s="163">
        <f t="shared" si="16"/>
        <v>292.46962253302519</v>
      </c>
      <c r="BC28" s="169">
        <f t="shared" si="55"/>
        <v>189.03201016970402</v>
      </c>
      <c r="BD28" s="159">
        <f t="shared" si="56"/>
        <v>75.612804067881612</v>
      </c>
      <c r="BE28" s="159">
        <f t="shared" si="57"/>
        <v>112.85493144459939</v>
      </c>
      <c r="BF28" s="170">
        <f t="shared" si="58"/>
        <v>50.408536045254394</v>
      </c>
      <c r="BG28" s="169">
        <f t="shared" si="59"/>
        <v>189.03201016970402</v>
      </c>
      <c r="BH28" s="159">
        <f t="shared" si="60"/>
        <v>75.612804067881612</v>
      </c>
      <c r="BI28" s="159">
        <f t="shared" si="61"/>
        <v>112.85493144459939</v>
      </c>
      <c r="BJ28" s="170">
        <f t="shared" si="62"/>
        <v>50.408536045254394</v>
      </c>
      <c r="BK28" s="169">
        <f t="shared" si="63"/>
        <v>189.03201016970402</v>
      </c>
      <c r="BL28" s="159">
        <f t="shared" si="64"/>
        <v>75.612804067881612</v>
      </c>
      <c r="BM28" s="159">
        <f t="shared" si="65"/>
        <v>112.85493144459939</v>
      </c>
      <c r="BN28" s="170">
        <f t="shared" si="66"/>
        <v>50.408536045254394</v>
      </c>
      <c r="BO28" s="169">
        <f t="shared" si="67"/>
        <v>189.03201016970402</v>
      </c>
      <c r="BP28" s="159">
        <f t="shared" si="68"/>
        <v>75.612804067881612</v>
      </c>
      <c r="BQ28" s="159">
        <f t="shared" si="69"/>
        <v>112.85493144459939</v>
      </c>
      <c r="BR28" s="170">
        <f t="shared" si="70"/>
        <v>50.408536045254394</v>
      </c>
      <c r="BS28" s="169">
        <f t="shared" si="71"/>
        <v>189.03201016970402</v>
      </c>
      <c r="BT28" s="159">
        <f t="shared" si="72"/>
        <v>75.612804067881612</v>
      </c>
      <c r="BU28" s="159">
        <f t="shared" si="73"/>
        <v>112.85493144459939</v>
      </c>
      <c r="BV28" s="170">
        <f t="shared" si="74"/>
        <v>50.408536045254394</v>
      </c>
      <c r="BW28" s="169">
        <f t="shared" si="75"/>
        <v>189.03201016970402</v>
      </c>
      <c r="BX28" s="159">
        <f t="shared" si="76"/>
        <v>75.612804067881612</v>
      </c>
      <c r="BY28" s="159">
        <f t="shared" si="77"/>
        <v>112.85493144459939</v>
      </c>
      <c r="BZ28" s="170">
        <f t="shared" si="78"/>
        <v>50.408536045254394</v>
      </c>
      <c r="CA28" s="169">
        <f t="shared" si="79"/>
        <v>189.03201016970402</v>
      </c>
      <c r="CB28" s="159">
        <f t="shared" si="80"/>
        <v>75.612804067881612</v>
      </c>
      <c r="CC28" s="159">
        <f t="shared" si="81"/>
        <v>112.85493144459939</v>
      </c>
      <c r="CD28" s="170">
        <f t="shared" si="82"/>
        <v>50.408536045254394</v>
      </c>
      <c r="CE28" s="169">
        <f t="shared" si="83"/>
        <v>189.03201016970402</v>
      </c>
      <c r="CF28" s="159">
        <f t="shared" si="84"/>
        <v>75.612804067881612</v>
      </c>
      <c r="CG28" s="159">
        <f t="shared" si="85"/>
        <v>112.85493144459939</v>
      </c>
      <c r="CH28" s="172">
        <f t="shared" si="86"/>
        <v>50.408536045254394</v>
      </c>
      <c r="CI28" s="169">
        <f t="shared" si="87"/>
        <v>378.06402033940805</v>
      </c>
      <c r="CJ28" s="159">
        <f t="shared" si="88"/>
        <v>151.22560813576322</v>
      </c>
      <c r="CK28" s="159">
        <f t="shared" si="89"/>
        <v>225.70986288919877</v>
      </c>
      <c r="CL28" s="172">
        <f t="shared" si="90"/>
        <v>100.81707209050879</v>
      </c>
      <c r="CM28" s="176">
        <f t="shared" si="91"/>
        <v>292.46962253302519</v>
      </c>
      <c r="CN28" s="174" t="str">
        <f t="shared" si="17"/>
        <v>拆分正确</v>
      </c>
      <c r="CO28" s="157" t="str">
        <f t="shared" si="18"/>
        <v>拆分正确</v>
      </c>
      <c r="CP28" s="157" t="str">
        <f t="shared" si="19"/>
        <v>拆分正确</v>
      </c>
      <c r="CQ28" s="157" t="str">
        <f t="shared" si="20"/>
        <v>拆分正确</v>
      </c>
      <c r="CR28" s="157" t="str">
        <f t="shared" si="21"/>
        <v>拆分正确</v>
      </c>
      <c r="CT28" s="158" t="str">
        <f t="shared" si="22"/>
        <v>15级强化11</v>
      </c>
      <c r="CU28" s="174">
        <f t="shared" si="23"/>
        <v>844.34297875801133</v>
      </c>
      <c r="CV28" s="157">
        <f t="shared" si="24"/>
        <v>1890.3201016970402</v>
      </c>
      <c r="CW28" s="157">
        <f t="shared" si="25"/>
        <v>504.08536045254391</v>
      </c>
      <c r="CX28" s="157">
        <f t="shared" si="26"/>
        <v>1128.5493144459938</v>
      </c>
      <c r="CY28" s="163">
        <f t="shared" si="27"/>
        <v>731.17405633256305</v>
      </c>
      <c r="CZ28" s="169">
        <f>CU28*CZ2</f>
        <v>105.54287234475142</v>
      </c>
      <c r="DA28" s="159">
        <f>CV28*DA2</f>
        <v>236.29001271213002</v>
      </c>
      <c r="DB28" s="159">
        <f>CW28*DB2</f>
        <v>63.010670056567989</v>
      </c>
      <c r="DC28" s="170">
        <f>CX28*DC2</f>
        <v>141.06866430574922</v>
      </c>
      <c r="DD28" s="169">
        <f>CU28*DD2</f>
        <v>105.54287234475142</v>
      </c>
      <c r="DE28" s="159">
        <f>CV28*DE2</f>
        <v>236.29001271213002</v>
      </c>
      <c r="DF28" s="159">
        <f>CW28*DF2</f>
        <v>63.010670056567989</v>
      </c>
      <c r="DG28" s="170">
        <f>CX28*DG2</f>
        <v>141.06866430574922</v>
      </c>
      <c r="DH28" s="169">
        <f>CU28*DH2</f>
        <v>105.54287234475142</v>
      </c>
      <c r="DI28" s="159">
        <f>CV28*DI2</f>
        <v>236.29001271213002</v>
      </c>
      <c r="DJ28" s="159">
        <f>CW28*DJ2</f>
        <v>63.010670056567989</v>
      </c>
      <c r="DK28" s="170">
        <f>CX28*DK2</f>
        <v>141.06866430574922</v>
      </c>
      <c r="DL28" s="169">
        <f>CU28*DL2</f>
        <v>105.54287234475142</v>
      </c>
      <c r="DM28" s="159">
        <f>CV28*DM2</f>
        <v>236.29001271213002</v>
      </c>
      <c r="DN28" s="159">
        <f>CW28*DN2</f>
        <v>63.010670056567989</v>
      </c>
      <c r="DO28" s="170">
        <f>CX28*DO2</f>
        <v>141.06866430574922</v>
      </c>
      <c r="DP28" s="169">
        <f>CU28*DP2</f>
        <v>105.54287234475142</v>
      </c>
      <c r="DQ28" s="159">
        <f>CV28*DQ2</f>
        <v>236.29001271213002</v>
      </c>
      <c r="DR28" s="159">
        <f>CW28*DR2</f>
        <v>63.010670056567989</v>
      </c>
      <c r="DS28" s="170">
        <f>CX28*DS2</f>
        <v>141.06866430574922</v>
      </c>
      <c r="DT28" s="169">
        <f>CU28*DT2</f>
        <v>105.54287234475142</v>
      </c>
      <c r="DU28" s="159">
        <f>CV28*DU2</f>
        <v>236.29001271213002</v>
      </c>
      <c r="DV28" s="159">
        <f>CW28*DV2</f>
        <v>63.010670056567989</v>
      </c>
      <c r="DW28" s="170">
        <f>CX28*DW2</f>
        <v>141.06866430574922</v>
      </c>
      <c r="DX28" s="169">
        <f>CU28*DX2</f>
        <v>105.54287234475142</v>
      </c>
      <c r="DY28" s="159">
        <f>CV28*DY2</f>
        <v>236.29001271213002</v>
      </c>
      <c r="DZ28" s="159">
        <f>CW28*DZ2</f>
        <v>63.010670056567989</v>
      </c>
      <c r="EA28" s="170">
        <f>CX28*EA2</f>
        <v>141.06866430574922</v>
      </c>
      <c r="EB28" s="169">
        <f>CU28*EB2</f>
        <v>105.54287234475142</v>
      </c>
      <c r="EC28" s="159">
        <f>CV28*EC2</f>
        <v>236.29001271213002</v>
      </c>
      <c r="ED28" s="159">
        <f>CW28*ED2</f>
        <v>63.010670056567989</v>
      </c>
      <c r="EE28" s="172">
        <f>CX28*EE2</f>
        <v>141.06866430574922</v>
      </c>
      <c r="EF28" s="176">
        <f>CY28*EF2</f>
        <v>731.17405633256305</v>
      </c>
      <c r="EG28" s="174" t="str">
        <f t="shared" si="28"/>
        <v>拆分正确</v>
      </c>
      <c r="EH28" s="157" t="str">
        <f t="shared" si="29"/>
        <v>拆分正确</v>
      </c>
      <c r="EI28" s="157" t="str">
        <f t="shared" si="30"/>
        <v>拆分正确</v>
      </c>
      <c r="EJ28" s="157" t="str">
        <f t="shared" si="31"/>
        <v>拆分正确</v>
      </c>
      <c r="EK28" s="157" t="str">
        <f t="shared" si="32"/>
        <v>拆分正确</v>
      </c>
      <c r="EL28" s="41"/>
      <c r="EM28" s="158" t="str">
        <f t="shared" si="33"/>
        <v>15级强化11</v>
      </c>
      <c r="EN28" s="174">
        <f t="shared" si="34"/>
        <v>1260.2134011313601</v>
      </c>
      <c r="EO28" s="157">
        <f t="shared" si="35"/>
        <v>2520.4268022627202</v>
      </c>
      <c r="EP28" s="157">
        <f t="shared" si="36"/>
        <v>504.08536045254391</v>
      </c>
      <c r="EQ28" s="157">
        <f t="shared" si="37"/>
        <v>1128.5493144459938</v>
      </c>
      <c r="ER28" s="163">
        <f t="shared" si="38"/>
        <v>292.46962253302519</v>
      </c>
      <c r="ES28" s="169">
        <f>EN28*ES2</f>
        <v>157.52667514142001</v>
      </c>
      <c r="ET28" s="159">
        <f>EO28*ET2</f>
        <v>315.05335028284003</v>
      </c>
      <c r="EU28" s="159">
        <f>EP28*EU2</f>
        <v>63.010670056567989</v>
      </c>
      <c r="EV28" s="170">
        <f>EQ28*EV2</f>
        <v>141.06866430574922</v>
      </c>
      <c r="EW28" s="169">
        <f>EN28*EW2</f>
        <v>157.52667514142001</v>
      </c>
      <c r="EX28" s="159">
        <f>EO28*EX2</f>
        <v>315.05335028284003</v>
      </c>
      <c r="EY28" s="159">
        <f>EP28*EY2</f>
        <v>63.010670056567989</v>
      </c>
      <c r="EZ28" s="170">
        <f>EQ28*EZ2</f>
        <v>141.06866430574922</v>
      </c>
      <c r="FA28" s="169">
        <f>EN28*FA2</f>
        <v>157.52667514142001</v>
      </c>
      <c r="FB28" s="159">
        <f>EO28*FB2</f>
        <v>315.05335028284003</v>
      </c>
      <c r="FC28" s="159">
        <f>EP28*FC2</f>
        <v>63.010670056567989</v>
      </c>
      <c r="FD28" s="170">
        <f>EQ28*FD2</f>
        <v>141.06866430574922</v>
      </c>
      <c r="FE28" s="169">
        <f>EN28*FE2</f>
        <v>157.52667514142001</v>
      </c>
      <c r="FF28" s="159">
        <f>EO28*FF2</f>
        <v>315.05335028284003</v>
      </c>
      <c r="FG28" s="159">
        <f>EP28*FG2</f>
        <v>63.010670056567989</v>
      </c>
      <c r="FH28" s="170">
        <f>EQ28*FH2</f>
        <v>141.06866430574922</v>
      </c>
      <c r="FI28" s="169">
        <f>EN28*FI2</f>
        <v>157.52667514142001</v>
      </c>
      <c r="FJ28" s="159">
        <f>EO28*FJ2</f>
        <v>315.05335028284003</v>
      </c>
      <c r="FK28" s="159">
        <f>EP28*FK2</f>
        <v>63.010670056567989</v>
      </c>
      <c r="FL28" s="170">
        <f>EQ28*FL2</f>
        <v>141.06866430574922</v>
      </c>
      <c r="FM28" s="169">
        <f>EN28*FM2</f>
        <v>157.52667514142001</v>
      </c>
      <c r="FN28" s="159">
        <f>EO28*FN2</f>
        <v>315.05335028284003</v>
      </c>
      <c r="FO28" s="159">
        <f>EP28*FO2</f>
        <v>63.010670056567989</v>
      </c>
      <c r="FP28" s="170">
        <f>EQ28*FP2</f>
        <v>141.06866430574922</v>
      </c>
      <c r="FQ28" s="169">
        <f>EN28*FQ2</f>
        <v>157.52667514142001</v>
      </c>
      <c r="FR28" s="159">
        <f>EO28*FR2</f>
        <v>315.05335028284003</v>
      </c>
      <c r="FS28" s="159">
        <f>EP28*FS2</f>
        <v>63.010670056567989</v>
      </c>
      <c r="FT28" s="170">
        <f>EQ28*FT2</f>
        <v>141.06866430574922</v>
      </c>
      <c r="FU28" s="169">
        <f>EN28*FU2</f>
        <v>157.52667514142001</v>
      </c>
      <c r="FV28" s="159">
        <f>EO28*FV2</f>
        <v>315.05335028284003</v>
      </c>
      <c r="FW28" s="159">
        <f>EP28*FW2</f>
        <v>63.010670056567989</v>
      </c>
      <c r="FX28" s="172">
        <f>EQ28*FX2</f>
        <v>141.06866430574922</v>
      </c>
      <c r="FY28" s="176">
        <f>ER28*FY2</f>
        <v>292.46962253302519</v>
      </c>
      <c r="FZ28" s="174" t="str">
        <f t="shared" si="39"/>
        <v>拆分正确</v>
      </c>
      <c r="GA28" s="157" t="str">
        <f t="shared" si="40"/>
        <v>拆分正确</v>
      </c>
      <c r="GB28" s="157" t="str">
        <f t="shared" si="41"/>
        <v>拆分正确</v>
      </c>
      <c r="GC28" s="157" t="str">
        <f t="shared" si="42"/>
        <v>拆分正确</v>
      </c>
      <c r="GD28" s="157" t="str">
        <f t="shared" si="43"/>
        <v>拆分正确</v>
      </c>
      <c r="GE28" s="41"/>
      <c r="GF28" s="158" t="str">
        <f t="shared" si="44"/>
        <v>15级强化11</v>
      </c>
      <c r="GG28" s="174">
        <f t="shared" si="45"/>
        <v>1134.1920610182242</v>
      </c>
      <c r="GH28" s="157">
        <f t="shared" si="46"/>
        <v>1260.2134011313601</v>
      </c>
      <c r="GI28" s="157">
        <f t="shared" si="47"/>
        <v>756.12804067881586</v>
      </c>
      <c r="GJ28" s="157">
        <f t="shared" si="48"/>
        <v>945.16005084851975</v>
      </c>
      <c r="GK28" s="163">
        <f t="shared" si="49"/>
        <v>438.70443379953787</v>
      </c>
      <c r="GL28" s="169">
        <f>GG28*GL2</f>
        <v>141.77400762727802</v>
      </c>
      <c r="GM28" s="159">
        <f>GH28*GM2</f>
        <v>157.52667514142001</v>
      </c>
      <c r="GN28" s="159">
        <f>GI28*GN2</f>
        <v>94.516005084851983</v>
      </c>
      <c r="GO28" s="170">
        <f>GJ28*GO2</f>
        <v>118.14500635606497</v>
      </c>
      <c r="GP28" s="169">
        <f>GG28*GP2</f>
        <v>141.77400762727802</v>
      </c>
      <c r="GQ28" s="159">
        <f>GH28*GQ2</f>
        <v>157.52667514142001</v>
      </c>
      <c r="GR28" s="159">
        <f>GI28*GR2</f>
        <v>94.516005084851983</v>
      </c>
      <c r="GS28" s="170">
        <f>GJ28*GS2</f>
        <v>118.14500635606497</v>
      </c>
      <c r="GT28" s="169">
        <f>GG28*GT2</f>
        <v>141.77400762727802</v>
      </c>
      <c r="GU28" s="159">
        <f>GH28*GU2</f>
        <v>157.52667514142001</v>
      </c>
      <c r="GV28" s="159">
        <f>GI28*GV2</f>
        <v>94.516005084851983</v>
      </c>
      <c r="GW28" s="170">
        <f>GJ28*GW2</f>
        <v>118.14500635606497</v>
      </c>
      <c r="GX28" s="169">
        <f>GG28*GX2</f>
        <v>141.77400762727802</v>
      </c>
      <c r="GY28" s="159">
        <f>GH28*GY2</f>
        <v>157.52667514142001</v>
      </c>
      <c r="GZ28" s="159">
        <f>GI28*GZ2</f>
        <v>94.516005084851983</v>
      </c>
      <c r="HA28" s="170">
        <f>GJ28*HA2</f>
        <v>118.14500635606497</v>
      </c>
      <c r="HB28" s="169">
        <f>GG28*HB2</f>
        <v>141.77400762727802</v>
      </c>
      <c r="HC28" s="159">
        <f>GH28*HC2</f>
        <v>157.52667514142001</v>
      </c>
      <c r="HD28" s="159">
        <f>GI28*HD2</f>
        <v>94.516005084851983</v>
      </c>
      <c r="HE28" s="170">
        <f>GJ28*HE2</f>
        <v>118.14500635606497</v>
      </c>
      <c r="HF28" s="169">
        <f>GG28*HF2</f>
        <v>141.77400762727802</v>
      </c>
      <c r="HG28" s="159">
        <f>GH28*HG2</f>
        <v>157.52667514142001</v>
      </c>
      <c r="HH28" s="159">
        <f>GI28*HH2</f>
        <v>94.516005084851983</v>
      </c>
      <c r="HI28" s="170">
        <f>GJ28*HI2</f>
        <v>118.14500635606497</v>
      </c>
      <c r="HJ28" s="169">
        <f>GG28*HJ2</f>
        <v>141.77400762727802</v>
      </c>
      <c r="HK28" s="159">
        <f>GH28*HK2</f>
        <v>157.52667514142001</v>
      </c>
      <c r="HL28" s="159">
        <f>GI28*HL2</f>
        <v>94.516005084851983</v>
      </c>
      <c r="HM28" s="170">
        <f>GJ28*HM2</f>
        <v>118.14500635606497</v>
      </c>
      <c r="HN28" s="169">
        <f>GG28*HN2</f>
        <v>141.77400762727802</v>
      </c>
      <c r="HO28" s="159">
        <f>GH28*HO2</f>
        <v>157.52667514142001</v>
      </c>
      <c r="HP28" s="159">
        <f>GI28*HP2</f>
        <v>94.516005084851983</v>
      </c>
      <c r="HQ28" s="172">
        <f>GJ28*HQ2</f>
        <v>118.14500635606497</v>
      </c>
      <c r="HR28" s="176">
        <f>GK28*HR2</f>
        <v>438.70443379953787</v>
      </c>
      <c r="HS28" s="174" t="str">
        <f t="shared" si="50"/>
        <v>拆分正确</v>
      </c>
      <c r="HT28" s="157" t="str">
        <f t="shared" si="51"/>
        <v>拆分正确</v>
      </c>
      <c r="HU28" s="157" t="str">
        <f t="shared" si="52"/>
        <v>拆分正确</v>
      </c>
      <c r="HV28" s="157" t="str">
        <f t="shared" si="53"/>
        <v>拆分正确</v>
      </c>
      <c r="HW28" s="157" t="str">
        <f t="shared" si="54"/>
        <v>拆分正确</v>
      </c>
    </row>
    <row r="29" spans="1:231" ht="14.1" customHeight="1">
      <c r="A29" s="157" t="s">
        <v>45</v>
      </c>
      <c r="B29" s="158">
        <f t="shared" si="92"/>
        <v>4.3333333333333348</v>
      </c>
      <c r="C29" s="158">
        <f t="shared" si="92"/>
        <v>4.3333333333333339</v>
      </c>
      <c r="D29" s="180">
        <f t="shared" si="93"/>
        <v>4.3333333333333339</v>
      </c>
      <c r="E29" s="174">
        <f>B29*E17</f>
        <v>1507.7876743379636</v>
      </c>
      <c r="F29" s="157">
        <f>E29*职业设计!D$13/职业设计!B$13</f>
        <v>1507.7876743379636</v>
      </c>
      <c r="G29" s="157">
        <f>G17*C29</f>
        <v>904.6726046027776</v>
      </c>
      <c r="H29" s="157">
        <f t="shared" si="5"/>
        <v>904.6726046027776</v>
      </c>
      <c r="I29" s="163">
        <f>I17*D29</f>
        <v>583.21086938883946</v>
      </c>
      <c r="J29" s="169">
        <f>E29*J2</f>
        <v>188.47345929224545</v>
      </c>
      <c r="K29" s="159">
        <f>F29*K2</f>
        <v>188.47345929224545</v>
      </c>
      <c r="L29" s="159">
        <f>G29*L2</f>
        <v>113.0840755753472</v>
      </c>
      <c r="M29" s="170">
        <f>H29*M2</f>
        <v>113.0840755753472</v>
      </c>
      <c r="N29" s="169">
        <f>E29*N2</f>
        <v>188.47345929224545</v>
      </c>
      <c r="O29" s="159">
        <f>F29*O2</f>
        <v>188.47345929224545</v>
      </c>
      <c r="P29" s="159">
        <f>G29*P2</f>
        <v>113.0840755753472</v>
      </c>
      <c r="Q29" s="170">
        <f>H29*Q2</f>
        <v>113.0840755753472</v>
      </c>
      <c r="R29" s="169">
        <f>E29*R2</f>
        <v>188.47345929224545</v>
      </c>
      <c r="S29" s="159">
        <f>F29*S2</f>
        <v>188.47345929224545</v>
      </c>
      <c r="T29" s="159">
        <f>G29*T2</f>
        <v>113.0840755753472</v>
      </c>
      <c r="U29" s="170">
        <f>H29*U2</f>
        <v>113.0840755753472</v>
      </c>
      <c r="V29" s="169">
        <f>E29*V2</f>
        <v>188.47345929224545</v>
      </c>
      <c r="W29" s="159">
        <f>F29*W2</f>
        <v>188.47345929224545</v>
      </c>
      <c r="X29" s="159">
        <f>G29*X2</f>
        <v>113.0840755753472</v>
      </c>
      <c r="Y29" s="170">
        <f>H29*Y2</f>
        <v>113.0840755753472</v>
      </c>
      <c r="Z29" s="169">
        <f>E29*Z2</f>
        <v>188.47345929224545</v>
      </c>
      <c r="AA29" s="159">
        <f>F29*AA2</f>
        <v>188.47345929224545</v>
      </c>
      <c r="AB29" s="159">
        <f>G29*AB2</f>
        <v>113.0840755753472</v>
      </c>
      <c r="AC29" s="170">
        <f>H29*AC2</f>
        <v>113.0840755753472</v>
      </c>
      <c r="AD29" s="169">
        <f>E29*AD2</f>
        <v>188.47345929224545</v>
      </c>
      <c r="AE29" s="159">
        <f>F29*AE2</f>
        <v>188.47345929224545</v>
      </c>
      <c r="AF29" s="159">
        <f>G29*AF2</f>
        <v>113.0840755753472</v>
      </c>
      <c r="AG29" s="170">
        <f>H29*AG2</f>
        <v>113.0840755753472</v>
      </c>
      <c r="AH29" s="169">
        <f>E29*AH2</f>
        <v>188.47345929224545</v>
      </c>
      <c r="AI29" s="159">
        <f>F29*AI2</f>
        <v>188.47345929224545</v>
      </c>
      <c r="AJ29" s="159">
        <f>G29*AJ2</f>
        <v>113.0840755753472</v>
      </c>
      <c r="AK29" s="170">
        <f>H29*AK2</f>
        <v>113.0840755753472</v>
      </c>
      <c r="AL29" s="169">
        <f>E29*AL2</f>
        <v>188.47345929224545</v>
      </c>
      <c r="AM29" s="159">
        <f>F29*AM2</f>
        <v>188.47345929224545</v>
      </c>
      <c r="AN29" s="159">
        <f>G29*AN2</f>
        <v>113.0840755753472</v>
      </c>
      <c r="AO29" s="172">
        <f>H29*AO2</f>
        <v>113.0840755753472</v>
      </c>
      <c r="AP29" s="176">
        <f>I29*AP2</f>
        <v>583.21086938883946</v>
      </c>
      <c r="AQ29" s="174" t="str">
        <f t="shared" si="6"/>
        <v>拆分正确</v>
      </c>
      <c r="AR29" s="157" t="str">
        <f t="shared" si="7"/>
        <v>拆分正确</v>
      </c>
      <c r="AS29" s="157" t="str">
        <f t="shared" si="8"/>
        <v>拆分正确</v>
      </c>
      <c r="AT29" s="157" t="str">
        <f t="shared" si="9"/>
        <v>拆分正确</v>
      </c>
      <c r="AU29" s="157" t="str">
        <f t="shared" si="10"/>
        <v>拆分正确</v>
      </c>
      <c r="AW29" s="158" t="str">
        <f t="shared" si="11"/>
        <v>15级强化12</v>
      </c>
      <c r="AX29" s="174">
        <f t="shared" si="12"/>
        <v>2261.6815115069453</v>
      </c>
      <c r="AY29" s="157">
        <f t="shared" si="13"/>
        <v>904.67260460277816</v>
      </c>
      <c r="AZ29" s="157">
        <f t="shared" si="14"/>
        <v>1350.2576188101157</v>
      </c>
      <c r="BA29" s="157">
        <f t="shared" si="15"/>
        <v>603.1150697351851</v>
      </c>
      <c r="BB29" s="163">
        <f t="shared" si="16"/>
        <v>349.92652163330365</v>
      </c>
      <c r="BC29" s="169">
        <f t="shared" si="55"/>
        <v>226.16815115069454</v>
      </c>
      <c r="BD29" s="159">
        <f t="shared" si="56"/>
        <v>90.467260460277828</v>
      </c>
      <c r="BE29" s="159">
        <f t="shared" si="57"/>
        <v>135.02576188101156</v>
      </c>
      <c r="BF29" s="170">
        <f t="shared" si="58"/>
        <v>60.311506973518512</v>
      </c>
      <c r="BG29" s="169">
        <f t="shared" si="59"/>
        <v>226.16815115069454</v>
      </c>
      <c r="BH29" s="159">
        <f t="shared" si="60"/>
        <v>90.467260460277828</v>
      </c>
      <c r="BI29" s="159">
        <f t="shared" si="61"/>
        <v>135.02576188101156</v>
      </c>
      <c r="BJ29" s="170">
        <f t="shared" si="62"/>
        <v>60.311506973518512</v>
      </c>
      <c r="BK29" s="169">
        <f t="shared" si="63"/>
        <v>226.16815115069454</v>
      </c>
      <c r="BL29" s="159">
        <f t="shared" si="64"/>
        <v>90.467260460277828</v>
      </c>
      <c r="BM29" s="159">
        <f t="shared" si="65"/>
        <v>135.02576188101156</v>
      </c>
      <c r="BN29" s="170">
        <f t="shared" si="66"/>
        <v>60.311506973518512</v>
      </c>
      <c r="BO29" s="169">
        <f t="shared" si="67"/>
        <v>226.16815115069454</v>
      </c>
      <c r="BP29" s="159">
        <f t="shared" si="68"/>
        <v>90.467260460277828</v>
      </c>
      <c r="BQ29" s="159">
        <f t="shared" si="69"/>
        <v>135.02576188101156</v>
      </c>
      <c r="BR29" s="170">
        <f t="shared" si="70"/>
        <v>60.311506973518512</v>
      </c>
      <c r="BS29" s="169">
        <f t="shared" si="71"/>
        <v>226.16815115069454</v>
      </c>
      <c r="BT29" s="159">
        <f t="shared" si="72"/>
        <v>90.467260460277828</v>
      </c>
      <c r="BU29" s="159">
        <f t="shared" si="73"/>
        <v>135.02576188101156</v>
      </c>
      <c r="BV29" s="170">
        <f t="shared" si="74"/>
        <v>60.311506973518512</v>
      </c>
      <c r="BW29" s="169">
        <f t="shared" si="75"/>
        <v>226.16815115069454</v>
      </c>
      <c r="BX29" s="159">
        <f t="shared" si="76"/>
        <v>90.467260460277828</v>
      </c>
      <c r="BY29" s="159">
        <f t="shared" si="77"/>
        <v>135.02576188101156</v>
      </c>
      <c r="BZ29" s="170">
        <f t="shared" si="78"/>
        <v>60.311506973518512</v>
      </c>
      <c r="CA29" s="169">
        <f t="shared" si="79"/>
        <v>226.16815115069454</v>
      </c>
      <c r="CB29" s="159">
        <f t="shared" si="80"/>
        <v>90.467260460277828</v>
      </c>
      <c r="CC29" s="159">
        <f t="shared" si="81"/>
        <v>135.02576188101156</v>
      </c>
      <c r="CD29" s="170">
        <f t="shared" si="82"/>
        <v>60.311506973518512</v>
      </c>
      <c r="CE29" s="169">
        <f t="shared" si="83"/>
        <v>226.16815115069454</v>
      </c>
      <c r="CF29" s="159">
        <f t="shared" si="84"/>
        <v>90.467260460277828</v>
      </c>
      <c r="CG29" s="159">
        <f t="shared" si="85"/>
        <v>135.02576188101156</v>
      </c>
      <c r="CH29" s="172">
        <f t="shared" si="86"/>
        <v>60.311506973518512</v>
      </c>
      <c r="CI29" s="169">
        <f t="shared" si="87"/>
        <v>452.33630230138908</v>
      </c>
      <c r="CJ29" s="159">
        <f t="shared" si="88"/>
        <v>180.93452092055566</v>
      </c>
      <c r="CK29" s="159">
        <f t="shared" si="89"/>
        <v>270.05152376202312</v>
      </c>
      <c r="CL29" s="172">
        <f t="shared" si="90"/>
        <v>120.62301394703702</v>
      </c>
      <c r="CM29" s="176">
        <f t="shared" si="91"/>
        <v>349.92652163330365</v>
      </c>
      <c r="CN29" s="174" t="str">
        <f t="shared" si="17"/>
        <v>拆分正确</v>
      </c>
      <c r="CO29" s="157" t="str">
        <f t="shared" si="18"/>
        <v>拆分正确</v>
      </c>
      <c r="CP29" s="157" t="str">
        <f t="shared" si="19"/>
        <v>拆分正确</v>
      </c>
      <c r="CQ29" s="157" t="str">
        <f t="shared" si="20"/>
        <v>拆分正确</v>
      </c>
      <c r="CR29" s="157" t="str">
        <f t="shared" si="21"/>
        <v>拆分正确</v>
      </c>
      <c r="CT29" s="158" t="str">
        <f t="shared" si="22"/>
        <v>15级强化12</v>
      </c>
      <c r="CU29" s="174">
        <f t="shared" si="23"/>
        <v>1010.2177418064357</v>
      </c>
      <c r="CV29" s="157">
        <f t="shared" si="24"/>
        <v>2261.6815115069453</v>
      </c>
      <c r="CW29" s="157">
        <f t="shared" si="25"/>
        <v>603.1150697351851</v>
      </c>
      <c r="CX29" s="157">
        <f t="shared" si="26"/>
        <v>1350.2576188101157</v>
      </c>
      <c r="CY29" s="163">
        <f t="shared" si="27"/>
        <v>874.81630408325918</v>
      </c>
      <c r="CZ29" s="169">
        <f>CU29*CZ2</f>
        <v>126.27721772580446</v>
      </c>
      <c r="DA29" s="159">
        <f>CV29*DA2</f>
        <v>282.71018893836816</v>
      </c>
      <c r="DB29" s="159">
        <f>CW29*DB2</f>
        <v>75.389383716898138</v>
      </c>
      <c r="DC29" s="170">
        <f>CX29*DC2</f>
        <v>168.78220235126446</v>
      </c>
      <c r="DD29" s="169">
        <f>CU29*DD2</f>
        <v>126.27721772580446</v>
      </c>
      <c r="DE29" s="159">
        <f>CV29*DE2</f>
        <v>282.71018893836816</v>
      </c>
      <c r="DF29" s="159">
        <f>CW29*DF2</f>
        <v>75.389383716898138</v>
      </c>
      <c r="DG29" s="170">
        <f>CX29*DG2</f>
        <v>168.78220235126446</v>
      </c>
      <c r="DH29" s="169">
        <f>CU29*DH2</f>
        <v>126.27721772580446</v>
      </c>
      <c r="DI29" s="159">
        <f>CV29*DI2</f>
        <v>282.71018893836816</v>
      </c>
      <c r="DJ29" s="159">
        <f>CW29*DJ2</f>
        <v>75.389383716898138</v>
      </c>
      <c r="DK29" s="170">
        <f>CX29*DK2</f>
        <v>168.78220235126446</v>
      </c>
      <c r="DL29" s="169">
        <f>CU29*DL2</f>
        <v>126.27721772580446</v>
      </c>
      <c r="DM29" s="159">
        <f>CV29*DM2</f>
        <v>282.71018893836816</v>
      </c>
      <c r="DN29" s="159">
        <f>CW29*DN2</f>
        <v>75.389383716898138</v>
      </c>
      <c r="DO29" s="170">
        <f>CX29*DO2</f>
        <v>168.78220235126446</v>
      </c>
      <c r="DP29" s="169">
        <f>CU29*DP2</f>
        <v>126.27721772580446</v>
      </c>
      <c r="DQ29" s="159">
        <f>CV29*DQ2</f>
        <v>282.71018893836816</v>
      </c>
      <c r="DR29" s="159">
        <f>CW29*DR2</f>
        <v>75.389383716898138</v>
      </c>
      <c r="DS29" s="170">
        <f>CX29*DS2</f>
        <v>168.78220235126446</v>
      </c>
      <c r="DT29" s="169">
        <f>CU29*DT2</f>
        <v>126.27721772580446</v>
      </c>
      <c r="DU29" s="159">
        <f>CV29*DU2</f>
        <v>282.71018893836816</v>
      </c>
      <c r="DV29" s="159">
        <f>CW29*DV2</f>
        <v>75.389383716898138</v>
      </c>
      <c r="DW29" s="170">
        <f>CX29*DW2</f>
        <v>168.78220235126446</v>
      </c>
      <c r="DX29" s="169">
        <f>CU29*DX2</f>
        <v>126.27721772580446</v>
      </c>
      <c r="DY29" s="159">
        <f>CV29*DY2</f>
        <v>282.71018893836816</v>
      </c>
      <c r="DZ29" s="159">
        <f>CW29*DZ2</f>
        <v>75.389383716898138</v>
      </c>
      <c r="EA29" s="170">
        <f>CX29*EA2</f>
        <v>168.78220235126446</v>
      </c>
      <c r="EB29" s="169">
        <f>CU29*EB2</f>
        <v>126.27721772580446</v>
      </c>
      <c r="EC29" s="159">
        <f>CV29*EC2</f>
        <v>282.71018893836816</v>
      </c>
      <c r="ED29" s="159">
        <f>CW29*ED2</f>
        <v>75.389383716898138</v>
      </c>
      <c r="EE29" s="172">
        <f>CX29*EE2</f>
        <v>168.78220235126446</v>
      </c>
      <c r="EF29" s="176">
        <f>CY29*EF2</f>
        <v>874.81630408325918</v>
      </c>
      <c r="EG29" s="174" t="str">
        <f t="shared" si="28"/>
        <v>拆分正确</v>
      </c>
      <c r="EH29" s="157" t="str">
        <f t="shared" si="29"/>
        <v>拆分正确</v>
      </c>
      <c r="EI29" s="157" t="str">
        <f t="shared" si="30"/>
        <v>拆分正确</v>
      </c>
      <c r="EJ29" s="157" t="str">
        <f t="shared" si="31"/>
        <v>拆分正确</v>
      </c>
      <c r="EK29" s="157" t="str">
        <f t="shared" si="32"/>
        <v>拆分正确</v>
      </c>
      <c r="EL29" s="41"/>
      <c r="EM29" s="158" t="str">
        <f t="shared" si="33"/>
        <v>15级强化12</v>
      </c>
      <c r="EN29" s="174">
        <f t="shared" si="34"/>
        <v>1507.7876743379636</v>
      </c>
      <c r="EO29" s="157">
        <f t="shared" si="35"/>
        <v>3015.5753486759272</v>
      </c>
      <c r="EP29" s="157">
        <f t="shared" si="36"/>
        <v>603.1150697351851</v>
      </c>
      <c r="EQ29" s="157">
        <f t="shared" si="37"/>
        <v>1350.2576188101157</v>
      </c>
      <c r="ER29" s="163">
        <f t="shared" si="38"/>
        <v>349.92652163330365</v>
      </c>
      <c r="ES29" s="169">
        <f>EN29*ES2</f>
        <v>188.47345929224545</v>
      </c>
      <c r="ET29" s="159">
        <f>EO29*ET2</f>
        <v>376.9469185844909</v>
      </c>
      <c r="EU29" s="159">
        <f>EP29*EU2</f>
        <v>75.389383716898138</v>
      </c>
      <c r="EV29" s="170">
        <f>EQ29*EV2</f>
        <v>168.78220235126446</v>
      </c>
      <c r="EW29" s="169">
        <f>EN29*EW2</f>
        <v>188.47345929224545</v>
      </c>
      <c r="EX29" s="159">
        <f>EO29*EX2</f>
        <v>376.9469185844909</v>
      </c>
      <c r="EY29" s="159">
        <f>EP29*EY2</f>
        <v>75.389383716898138</v>
      </c>
      <c r="EZ29" s="170">
        <f>EQ29*EZ2</f>
        <v>168.78220235126446</v>
      </c>
      <c r="FA29" s="169">
        <f>EN29*FA2</f>
        <v>188.47345929224545</v>
      </c>
      <c r="FB29" s="159">
        <f>EO29*FB2</f>
        <v>376.9469185844909</v>
      </c>
      <c r="FC29" s="159">
        <f>EP29*FC2</f>
        <v>75.389383716898138</v>
      </c>
      <c r="FD29" s="170">
        <f>EQ29*FD2</f>
        <v>168.78220235126446</v>
      </c>
      <c r="FE29" s="169">
        <f>EN29*FE2</f>
        <v>188.47345929224545</v>
      </c>
      <c r="FF29" s="159">
        <f>EO29*FF2</f>
        <v>376.9469185844909</v>
      </c>
      <c r="FG29" s="159">
        <f>EP29*FG2</f>
        <v>75.389383716898138</v>
      </c>
      <c r="FH29" s="170">
        <f>EQ29*FH2</f>
        <v>168.78220235126446</v>
      </c>
      <c r="FI29" s="169">
        <f>EN29*FI2</f>
        <v>188.47345929224545</v>
      </c>
      <c r="FJ29" s="159">
        <f>EO29*FJ2</f>
        <v>376.9469185844909</v>
      </c>
      <c r="FK29" s="159">
        <f>EP29*FK2</f>
        <v>75.389383716898138</v>
      </c>
      <c r="FL29" s="170">
        <f>EQ29*FL2</f>
        <v>168.78220235126446</v>
      </c>
      <c r="FM29" s="169">
        <f>EN29*FM2</f>
        <v>188.47345929224545</v>
      </c>
      <c r="FN29" s="159">
        <f>EO29*FN2</f>
        <v>376.9469185844909</v>
      </c>
      <c r="FO29" s="159">
        <f>EP29*FO2</f>
        <v>75.389383716898138</v>
      </c>
      <c r="FP29" s="170">
        <f>EQ29*FP2</f>
        <v>168.78220235126446</v>
      </c>
      <c r="FQ29" s="169">
        <f>EN29*FQ2</f>
        <v>188.47345929224545</v>
      </c>
      <c r="FR29" s="159">
        <f>EO29*FR2</f>
        <v>376.9469185844909</v>
      </c>
      <c r="FS29" s="159">
        <f>EP29*FS2</f>
        <v>75.389383716898138</v>
      </c>
      <c r="FT29" s="170">
        <f>EQ29*FT2</f>
        <v>168.78220235126446</v>
      </c>
      <c r="FU29" s="169">
        <f>EN29*FU2</f>
        <v>188.47345929224545</v>
      </c>
      <c r="FV29" s="159">
        <f>EO29*FV2</f>
        <v>376.9469185844909</v>
      </c>
      <c r="FW29" s="159">
        <f>EP29*FW2</f>
        <v>75.389383716898138</v>
      </c>
      <c r="FX29" s="172">
        <f>EQ29*FX2</f>
        <v>168.78220235126446</v>
      </c>
      <c r="FY29" s="176">
        <f>ER29*FY2</f>
        <v>349.92652163330365</v>
      </c>
      <c r="FZ29" s="174" t="str">
        <f t="shared" si="39"/>
        <v>拆分正确</v>
      </c>
      <c r="GA29" s="157" t="str">
        <f t="shared" si="40"/>
        <v>拆分正确</v>
      </c>
      <c r="GB29" s="157" t="str">
        <f t="shared" si="41"/>
        <v>拆分正确</v>
      </c>
      <c r="GC29" s="157" t="str">
        <f t="shared" si="42"/>
        <v>拆分正确</v>
      </c>
      <c r="GD29" s="157" t="str">
        <f t="shared" si="43"/>
        <v>拆分正确</v>
      </c>
      <c r="GE29" s="41"/>
      <c r="GF29" s="158" t="str">
        <f t="shared" si="44"/>
        <v>15级强化12</v>
      </c>
      <c r="GG29" s="174">
        <f t="shared" si="45"/>
        <v>1357.0089069041674</v>
      </c>
      <c r="GH29" s="157">
        <f t="shared" si="46"/>
        <v>1507.7876743379636</v>
      </c>
      <c r="GI29" s="157">
        <f t="shared" si="47"/>
        <v>904.6726046027776</v>
      </c>
      <c r="GJ29" s="157">
        <f t="shared" si="48"/>
        <v>1130.840755753472</v>
      </c>
      <c r="GK29" s="163">
        <f t="shared" si="49"/>
        <v>524.88978244995553</v>
      </c>
      <c r="GL29" s="169">
        <f>GG29*GL2</f>
        <v>169.62611336302092</v>
      </c>
      <c r="GM29" s="159">
        <f>GH29*GM2</f>
        <v>188.47345929224545</v>
      </c>
      <c r="GN29" s="159">
        <f>GI29*GN2</f>
        <v>113.0840755753472</v>
      </c>
      <c r="GO29" s="170">
        <f>GJ29*GO2</f>
        <v>141.355094469184</v>
      </c>
      <c r="GP29" s="169">
        <f>GG29*GP2</f>
        <v>169.62611336302092</v>
      </c>
      <c r="GQ29" s="159">
        <f>GH29*GQ2</f>
        <v>188.47345929224545</v>
      </c>
      <c r="GR29" s="159">
        <f>GI29*GR2</f>
        <v>113.0840755753472</v>
      </c>
      <c r="GS29" s="170">
        <f>GJ29*GS2</f>
        <v>141.355094469184</v>
      </c>
      <c r="GT29" s="169">
        <f>GG29*GT2</f>
        <v>169.62611336302092</v>
      </c>
      <c r="GU29" s="159">
        <f>GH29*GU2</f>
        <v>188.47345929224545</v>
      </c>
      <c r="GV29" s="159">
        <f>GI29*GV2</f>
        <v>113.0840755753472</v>
      </c>
      <c r="GW29" s="170">
        <f>GJ29*GW2</f>
        <v>141.355094469184</v>
      </c>
      <c r="GX29" s="169">
        <f>GG29*GX2</f>
        <v>169.62611336302092</v>
      </c>
      <c r="GY29" s="159">
        <f>GH29*GY2</f>
        <v>188.47345929224545</v>
      </c>
      <c r="GZ29" s="159">
        <f>GI29*GZ2</f>
        <v>113.0840755753472</v>
      </c>
      <c r="HA29" s="170">
        <f>GJ29*HA2</f>
        <v>141.355094469184</v>
      </c>
      <c r="HB29" s="169">
        <f>GG29*HB2</f>
        <v>169.62611336302092</v>
      </c>
      <c r="HC29" s="159">
        <f>GH29*HC2</f>
        <v>188.47345929224545</v>
      </c>
      <c r="HD29" s="159">
        <f>GI29*HD2</f>
        <v>113.0840755753472</v>
      </c>
      <c r="HE29" s="170">
        <f>GJ29*HE2</f>
        <v>141.355094469184</v>
      </c>
      <c r="HF29" s="169">
        <f>GG29*HF2</f>
        <v>169.62611336302092</v>
      </c>
      <c r="HG29" s="159">
        <f>GH29*HG2</f>
        <v>188.47345929224545</v>
      </c>
      <c r="HH29" s="159">
        <f>GI29*HH2</f>
        <v>113.0840755753472</v>
      </c>
      <c r="HI29" s="170">
        <f>GJ29*HI2</f>
        <v>141.355094469184</v>
      </c>
      <c r="HJ29" s="169">
        <f>GG29*HJ2</f>
        <v>169.62611336302092</v>
      </c>
      <c r="HK29" s="159">
        <f>GH29*HK2</f>
        <v>188.47345929224545</v>
      </c>
      <c r="HL29" s="159">
        <f>GI29*HL2</f>
        <v>113.0840755753472</v>
      </c>
      <c r="HM29" s="170">
        <f>GJ29*HM2</f>
        <v>141.355094469184</v>
      </c>
      <c r="HN29" s="169">
        <f>GG29*HN2</f>
        <v>169.62611336302092</v>
      </c>
      <c r="HO29" s="159">
        <f>GH29*HO2</f>
        <v>188.47345929224545</v>
      </c>
      <c r="HP29" s="159">
        <f>GI29*HP2</f>
        <v>113.0840755753472</v>
      </c>
      <c r="HQ29" s="172">
        <f>GJ29*HQ2</f>
        <v>141.355094469184</v>
      </c>
      <c r="HR29" s="176">
        <f>GK29*HR2</f>
        <v>524.88978244995553</v>
      </c>
      <c r="HS29" s="174" t="str">
        <f t="shared" si="50"/>
        <v>拆分正确</v>
      </c>
      <c r="HT29" s="157" t="str">
        <f t="shared" si="51"/>
        <v>拆分正确</v>
      </c>
      <c r="HU29" s="157" t="str">
        <f t="shared" si="52"/>
        <v>拆分正确</v>
      </c>
      <c r="HV29" s="157" t="str">
        <f t="shared" si="53"/>
        <v>拆分正确</v>
      </c>
      <c r="HW29" s="157" t="str">
        <f t="shared" si="54"/>
        <v>拆分正确</v>
      </c>
    </row>
    <row r="30" spans="1:231" ht="14.1" customHeight="1">
      <c r="A30" s="181" t="s">
        <v>46</v>
      </c>
      <c r="B30" s="182">
        <f t="shared" si="92"/>
        <v>1</v>
      </c>
      <c r="C30" s="182">
        <f t="shared" si="92"/>
        <v>1</v>
      </c>
      <c r="D30" s="183">
        <f t="shared" si="93"/>
        <v>1.0000000000000002</v>
      </c>
      <c r="E30" s="184">
        <f>职业设计!M70</f>
        <v>575.55540771716778</v>
      </c>
      <c r="F30" s="181">
        <f>E30*职业设计!D$13/职业设计!B$13</f>
        <v>575.55540771716778</v>
      </c>
      <c r="G30" s="181">
        <f>职业设计!M86</f>
        <v>345.33324463030056</v>
      </c>
      <c r="H30" s="181">
        <f t="shared" si="5"/>
        <v>345.33324463030056</v>
      </c>
      <c r="I30" s="185">
        <f>职业设计!L102</f>
        <v>222.6242961321214</v>
      </c>
      <c r="J30" s="186">
        <f>E30*J2</f>
        <v>71.944425964645973</v>
      </c>
      <c r="K30" s="187">
        <f>F30*K2</f>
        <v>71.944425964645973</v>
      </c>
      <c r="L30" s="187">
        <f>G30*L2</f>
        <v>43.166655578787569</v>
      </c>
      <c r="M30" s="188">
        <f>H30*M2</f>
        <v>43.166655578787569</v>
      </c>
      <c r="N30" s="186">
        <f>E30*N2</f>
        <v>71.944425964645973</v>
      </c>
      <c r="O30" s="187">
        <f>F30*O2</f>
        <v>71.944425964645973</v>
      </c>
      <c r="P30" s="187">
        <f>G30*P2</f>
        <v>43.166655578787569</v>
      </c>
      <c r="Q30" s="188">
        <f>H30*Q2</f>
        <v>43.166655578787569</v>
      </c>
      <c r="R30" s="186">
        <f>E30*R2</f>
        <v>71.944425964645973</v>
      </c>
      <c r="S30" s="187">
        <f>F30*S2</f>
        <v>71.944425964645973</v>
      </c>
      <c r="T30" s="187">
        <f>G30*T2</f>
        <v>43.166655578787569</v>
      </c>
      <c r="U30" s="188">
        <f>H30*U2</f>
        <v>43.166655578787569</v>
      </c>
      <c r="V30" s="186">
        <f>E30*V2</f>
        <v>71.944425964645973</v>
      </c>
      <c r="W30" s="187">
        <f>F30*W2</f>
        <v>71.944425964645973</v>
      </c>
      <c r="X30" s="187">
        <f>G30*X2</f>
        <v>43.166655578787569</v>
      </c>
      <c r="Y30" s="188">
        <f>H30*Y2</f>
        <v>43.166655578787569</v>
      </c>
      <c r="Z30" s="186">
        <f>E30*Z2</f>
        <v>71.944425964645973</v>
      </c>
      <c r="AA30" s="187">
        <f>F30*AA2</f>
        <v>71.944425964645973</v>
      </c>
      <c r="AB30" s="187">
        <f>G30*AB2</f>
        <v>43.166655578787569</v>
      </c>
      <c r="AC30" s="188">
        <f>H30*AC2</f>
        <v>43.166655578787569</v>
      </c>
      <c r="AD30" s="186">
        <f>E30*AD2</f>
        <v>71.944425964645973</v>
      </c>
      <c r="AE30" s="187">
        <f>F30*AE2</f>
        <v>71.944425964645973</v>
      </c>
      <c r="AF30" s="187">
        <f>G30*AF2</f>
        <v>43.166655578787569</v>
      </c>
      <c r="AG30" s="188">
        <f>H30*AG2</f>
        <v>43.166655578787569</v>
      </c>
      <c r="AH30" s="186">
        <f>E30*AH2</f>
        <v>71.944425964645973</v>
      </c>
      <c r="AI30" s="187">
        <f>F30*AI2</f>
        <v>71.944425964645973</v>
      </c>
      <c r="AJ30" s="187">
        <f>G30*AJ2</f>
        <v>43.166655578787569</v>
      </c>
      <c r="AK30" s="188">
        <f>H30*AK2</f>
        <v>43.166655578787569</v>
      </c>
      <c r="AL30" s="186">
        <f>E30*AL2</f>
        <v>71.944425964645973</v>
      </c>
      <c r="AM30" s="187">
        <f>F30*AM2</f>
        <v>71.944425964645973</v>
      </c>
      <c r="AN30" s="187">
        <f>G30*AN2</f>
        <v>43.166655578787569</v>
      </c>
      <c r="AO30" s="189">
        <f>H30*AO2</f>
        <v>43.166655578787569</v>
      </c>
      <c r="AP30" s="190">
        <f>I30*AP2</f>
        <v>222.6242961321214</v>
      </c>
      <c r="AQ30" s="174" t="str">
        <f t="shared" si="6"/>
        <v>拆分正确</v>
      </c>
      <c r="AR30" s="157" t="str">
        <f t="shared" si="7"/>
        <v>拆分正确</v>
      </c>
      <c r="AS30" s="157" t="str">
        <f t="shared" si="8"/>
        <v>拆分正确</v>
      </c>
      <c r="AT30" s="157" t="str">
        <f t="shared" si="9"/>
        <v>拆分正确</v>
      </c>
      <c r="AU30" s="157" t="str">
        <f t="shared" si="10"/>
        <v>拆分正确</v>
      </c>
      <c r="AW30" s="182" t="str">
        <f t="shared" si="11"/>
        <v>30级强化0</v>
      </c>
      <c r="AX30" s="184">
        <f t="shared" si="12"/>
        <v>863.33311157575167</v>
      </c>
      <c r="AY30" s="181">
        <f t="shared" si="13"/>
        <v>345.33324463030067</v>
      </c>
      <c r="AZ30" s="181">
        <f t="shared" si="14"/>
        <v>515.42275317955307</v>
      </c>
      <c r="BA30" s="181">
        <f t="shared" si="15"/>
        <v>230.22216308686703</v>
      </c>
      <c r="BB30" s="185">
        <f t="shared" si="16"/>
        <v>133.57457767927283</v>
      </c>
      <c r="BC30" s="186">
        <f t="shared" si="55"/>
        <v>86.333311157575167</v>
      </c>
      <c r="BD30" s="187">
        <f t="shared" si="56"/>
        <v>34.53332446303007</v>
      </c>
      <c r="BE30" s="187">
        <f t="shared" si="57"/>
        <v>51.542275317955308</v>
      </c>
      <c r="BF30" s="188">
        <f t="shared" si="58"/>
        <v>23.022216308686705</v>
      </c>
      <c r="BG30" s="186">
        <f t="shared" si="59"/>
        <v>86.333311157575167</v>
      </c>
      <c r="BH30" s="187">
        <f t="shared" si="60"/>
        <v>34.53332446303007</v>
      </c>
      <c r="BI30" s="187">
        <f t="shared" si="61"/>
        <v>51.542275317955308</v>
      </c>
      <c r="BJ30" s="188">
        <f t="shared" si="62"/>
        <v>23.022216308686705</v>
      </c>
      <c r="BK30" s="186">
        <f t="shared" si="63"/>
        <v>86.333311157575167</v>
      </c>
      <c r="BL30" s="187">
        <f t="shared" si="64"/>
        <v>34.53332446303007</v>
      </c>
      <c r="BM30" s="187">
        <f t="shared" si="65"/>
        <v>51.542275317955308</v>
      </c>
      <c r="BN30" s="188">
        <f t="shared" si="66"/>
        <v>23.022216308686705</v>
      </c>
      <c r="BO30" s="186">
        <f t="shared" si="67"/>
        <v>86.333311157575167</v>
      </c>
      <c r="BP30" s="187">
        <f t="shared" si="68"/>
        <v>34.53332446303007</v>
      </c>
      <c r="BQ30" s="187">
        <f t="shared" si="69"/>
        <v>51.542275317955308</v>
      </c>
      <c r="BR30" s="188">
        <f t="shared" si="70"/>
        <v>23.022216308686705</v>
      </c>
      <c r="BS30" s="186">
        <f t="shared" si="71"/>
        <v>86.333311157575167</v>
      </c>
      <c r="BT30" s="187">
        <f t="shared" si="72"/>
        <v>34.53332446303007</v>
      </c>
      <c r="BU30" s="187">
        <f t="shared" si="73"/>
        <v>51.542275317955308</v>
      </c>
      <c r="BV30" s="188">
        <f t="shared" si="74"/>
        <v>23.022216308686705</v>
      </c>
      <c r="BW30" s="186">
        <f t="shared" si="75"/>
        <v>86.333311157575167</v>
      </c>
      <c r="BX30" s="187">
        <f t="shared" si="76"/>
        <v>34.53332446303007</v>
      </c>
      <c r="BY30" s="187">
        <f t="shared" si="77"/>
        <v>51.542275317955308</v>
      </c>
      <c r="BZ30" s="188">
        <f t="shared" si="78"/>
        <v>23.022216308686705</v>
      </c>
      <c r="CA30" s="186">
        <f t="shared" si="79"/>
        <v>86.333311157575167</v>
      </c>
      <c r="CB30" s="187">
        <f t="shared" si="80"/>
        <v>34.53332446303007</v>
      </c>
      <c r="CC30" s="187">
        <f t="shared" si="81"/>
        <v>51.542275317955308</v>
      </c>
      <c r="CD30" s="188">
        <f t="shared" si="82"/>
        <v>23.022216308686705</v>
      </c>
      <c r="CE30" s="186">
        <f t="shared" si="83"/>
        <v>86.333311157575167</v>
      </c>
      <c r="CF30" s="187">
        <f t="shared" si="84"/>
        <v>34.53332446303007</v>
      </c>
      <c r="CG30" s="187">
        <f t="shared" si="85"/>
        <v>51.542275317955308</v>
      </c>
      <c r="CH30" s="189">
        <f t="shared" si="86"/>
        <v>23.022216308686705</v>
      </c>
      <c r="CI30" s="186">
        <f t="shared" si="87"/>
        <v>172.66662231515033</v>
      </c>
      <c r="CJ30" s="187">
        <f t="shared" si="88"/>
        <v>69.06664892606014</v>
      </c>
      <c r="CK30" s="187">
        <f t="shared" si="89"/>
        <v>103.08455063591062</v>
      </c>
      <c r="CL30" s="189">
        <f t="shared" si="90"/>
        <v>46.04443261737341</v>
      </c>
      <c r="CM30" s="190">
        <f t="shared" si="91"/>
        <v>133.57457767927283</v>
      </c>
      <c r="CN30" s="174" t="str">
        <f t="shared" si="17"/>
        <v>拆分正确</v>
      </c>
      <c r="CO30" s="157" t="str">
        <f t="shared" si="18"/>
        <v>拆分正确</v>
      </c>
      <c r="CP30" s="157" t="str">
        <f t="shared" si="19"/>
        <v>拆分正确</v>
      </c>
      <c r="CQ30" s="157" t="str">
        <f t="shared" si="20"/>
        <v>拆分正确</v>
      </c>
      <c r="CR30" s="157" t="str">
        <f t="shared" si="21"/>
        <v>拆分正确</v>
      </c>
      <c r="CT30" s="182" t="str">
        <f t="shared" si="22"/>
        <v>30级强化0</v>
      </c>
      <c r="CU30" s="184">
        <f t="shared" si="23"/>
        <v>385.62212317050245</v>
      </c>
      <c r="CV30" s="181">
        <f t="shared" si="24"/>
        <v>863.33311157575167</v>
      </c>
      <c r="CW30" s="181">
        <f t="shared" si="25"/>
        <v>230.22216308686703</v>
      </c>
      <c r="CX30" s="181">
        <f t="shared" si="26"/>
        <v>515.42275317955307</v>
      </c>
      <c r="CY30" s="185">
        <f t="shared" si="27"/>
        <v>333.93644419818213</v>
      </c>
      <c r="CZ30" s="186">
        <f>CU30*CZ2</f>
        <v>48.202765396312806</v>
      </c>
      <c r="DA30" s="187">
        <f>CV30*DA2</f>
        <v>107.91663894696896</v>
      </c>
      <c r="DB30" s="187">
        <f>CW30*DB2</f>
        <v>28.777770385858378</v>
      </c>
      <c r="DC30" s="188">
        <f>CX30*DC2</f>
        <v>64.427844147444134</v>
      </c>
      <c r="DD30" s="186">
        <f>CU30*DD2</f>
        <v>48.202765396312806</v>
      </c>
      <c r="DE30" s="187">
        <f>CV30*DE2</f>
        <v>107.91663894696896</v>
      </c>
      <c r="DF30" s="187">
        <f>CW30*DF2</f>
        <v>28.777770385858378</v>
      </c>
      <c r="DG30" s="188">
        <f>CX30*DG2</f>
        <v>64.427844147444134</v>
      </c>
      <c r="DH30" s="186">
        <f>CU30*DH2</f>
        <v>48.202765396312806</v>
      </c>
      <c r="DI30" s="187">
        <f>CV30*DI2</f>
        <v>107.91663894696896</v>
      </c>
      <c r="DJ30" s="187">
        <f>CW30*DJ2</f>
        <v>28.777770385858378</v>
      </c>
      <c r="DK30" s="188">
        <f>CX30*DK2</f>
        <v>64.427844147444134</v>
      </c>
      <c r="DL30" s="186">
        <f>CU30*DL2</f>
        <v>48.202765396312806</v>
      </c>
      <c r="DM30" s="187">
        <f>CV30*DM2</f>
        <v>107.91663894696896</v>
      </c>
      <c r="DN30" s="187">
        <f>CW30*DN2</f>
        <v>28.777770385858378</v>
      </c>
      <c r="DO30" s="188">
        <f>CX30*DO2</f>
        <v>64.427844147444134</v>
      </c>
      <c r="DP30" s="186">
        <f>CU30*DP2</f>
        <v>48.202765396312806</v>
      </c>
      <c r="DQ30" s="187">
        <f>CV30*DQ2</f>
        <v>107.91663894696896</v>
      </c>
      <c r="DR30" s="187">
        <f>CW30*DR2</f>
        <v>28.777770385858378</v>
      </c>
      <c r="DS30" s="188">
        <f>CX30*DS2</f>
        <v>64.427844147444134</v>
      </c>
      <c r="DT30" s="186">
        <f>CU30*DT2</f>
        <v>48.202765396312806</v>
      </c>
      <c r="DU30" s="187">
        <f>CV30*DU2</f>
        <v>107.91663894696896</v>
      </c>
      <c r="DV30" s="187">
        <f>CW30*DV2</f>
        <v>28.777770385858378</v>
      </c>
      <c r="DW30" s="188">
        <f>CX30*DW2</f>
        <v>64.427844147444134</v>
      </c>
      <c r="DX30" s="186">
        <f>CU30*DX2</f>
        <v>48.202765396312806</v>
      </c>
      <c r="DY30" s="187">
        <f>CV30*DY2</f>
        <v>107.91663894696896</v>
      </c>
      <c r="DZ30" s="187">
        <f>CW30*DZ2</f>
        <v>28.777770385858378</v>
      </c>
      <c r="EA30" s="188">
        <f>CX30*EA2</f>
        <v>64.427844147444134</v>
      </c>
      <c r="EB30" s="186">
        <f>CU30*EB2</f>
        <v>48.202765396312806</v>
      </c>
      <c r="EC30" s="187">
        <f>CV30*EC2</f>
        <v>107.91663894696896</v>
      </c>
      <c r="ED30" s="187">
        <f>CW30*ED2</f>
        <v>28.777770385858378</v>
      </c>
      <c r="EE30" s="189">
        <f>CX30*EE2</f>
        <v>64.427844147444134</v>
      </c>
      <c r="EF30" s="190">
        <f>CY30*EF2</f>
        <v>333.93644419818213</v>
      </c>
      <c r="EG30" s="174" t="str">
        <f t="shared" si="28"/>
        <v>拆分正确</v>
      </c>
      <c r="EH30" s="157" t="str">
        <f t="shared" si="29"/>
        <v>拆分正确</v>
      </c>
      <c r="EI30" s="157" t="str">
        <f t="shared" si="30"/>
        <v>拆分正确</v>
      </c>
      <c r="EJ30" s="157" t="str">
        <f t="shared" si="31"/>
        <v>拆分正确</v>
      </c>
      <c r="EK30" s="157" t="str">
        <f t="shared" si="32"/>
        <v>拆分正确</v>
      </c>
      <c r="EL30" s="41"/>
      <c r="EM30" s="182" t="str">
        <f t="shared" si="33"/>
        <v>30级强化0</v>
      </c>
      <c r="EN30" s="184">
        <f t="shared" si="34"/>
        <v>575.55540771716778</v>
      </c>
      <c r="EO30" s="181">
        <f t="shared" si="35"/>
        <v>1151.1108154343356</v>
      </c>
      <c r="EP30" s="181">
        <f t="shared" si="36"/>
        <v>230.22216308686703</v>
      </c>
      <c r="EQ30" s="181">
        <f t="shared" si="37"/>
        <v>515.42275317955307</v>
      </c>
      <c r="ER30" s="185">
        <f t="shared" si="38"/>
        <v>133.57457767927283</v>
      </c>
      <c r="ES30" s="186">
        <f>EN30*ES2</f>
        <v>71.944425964645973</v>
      </c>
      <c r="ET30" s="187">
        <f>EO30*ET2</f>
        <v>143.88885192929195</v>
      </c>
      <c r="EU30" s="187">
        <f>EP30*EU2</f>
        <v>28.777770385858378</v>
      </c>
      <c r="EV30" s="188">
        <f>EQ30*EV2</f>
        <v>64.427844147444134</v>
      </c>
      <c r="EW30" s="186">
        <f>EN30*EW2</f>
        <v>71.944425964645973</v>
      </c>
      <c r="EX30" s="187">
        <f>EO30*EX2</f>
        <v>143.88885192929195</v>
      </c>
      <c r="EY30" s="187">
        <f>EP30*EY2</f>
        <v>28.777770385858378</v>
      </c>
      <c r="EZ30" s="188">
        <f>EQ30*EZ2</f>
        <v>64.427844147444134</v>
      </c>
      <c r="FA30" s="186">
        <f>EN30*FA2</f>
        <v>71.944425964645973</v>
      </c>
      <c r="FB30" s="187">
        <f>EO30*FB2</f>
        <v>143.88885192929195</v>
      </c>
      <c r="FC30" s="187">
        <f>EP30*FC2</f>
        <v>28.777770385858378</v>
      </c>
      <c r="FD30" s="188">
        <f>EQ30*FD2</f>
        <v>64.427844147444134</v>
      </c>
      <c r="FE30" s="186">
        <f>EN30*FE2</f>
        <v>71.944425964645973</v>
      </c>
      <c r="FF30" s="187">
        <f>EO30*FF2</f>
        <v>143.88885192929195</v>
      </c>
      <c r="FG30" s="187">
        <f>EP30*FG2</f>
        <v>28.777770385858378</v>
      </c>
      <c r="FH30" s="188">
        <f>EQ30*FH2</f>
        <v>64.427844147444134</v>
      </c>
      <c r="FI30" s="186">
        <f>EN30*FI2</f>
        <v>71.944425964645973</v>
      </c>
      <c r="FJ30" s="187">
        <f>EO30*FJ2</f>
        <v>143.88885192929195</v>
      </c>
      <c r="FK30" s="187">
        <f>EP30*FK2</f>
        <v>28.777770385858378</v>
      </c>
      <c r="FL30" s="188">
        <f>EQ30*FL2</f>
        <v>64.427844147444134</v>
      </c>
      <c r="FM30" s="186">
        <f>EN30*FM2</f>
        <v>71.944425964645973</v>
      </c>
      <c r="FN30" s="187">
        <f>EO30*FN2</f>
        <v>143.88885192929195</v>
      </c>
      <c r="FO30" s="187">
        <f>EP30*FO2</f>
        <v>28.777770385858378</v>
      </c>
      <c r="FP30" s="188">
        <f>EQ30*FP2</f>
        <v>64.427844147444134</v>
      </c>
      <c r="FQ30" s="186">
        <f>EN30*FQ2</f>
        <v>71.944425964645973</v>
      </c>
      <c r="FR30" s="187">
        <f>EO30*FR2</f>
        <v>143.88885192929195</v>
      </c>
      <c r="FS30" s="187">
        <f>EP30*FS2</f>
        <v>28.777770385858378</v>
      </c>
      <c r="FT30" s="188">
        <f>EQ30*FT2</f>
        <v>64.427844147444134</v>
      </c>
      <c r="FU30" s="186">
        <f>EN30*FU2</f>
        <v>71.944425964645973</v>
      </c>
      <c r="FV30" s="187">
        <f>EO30*FV2</f>
        <v>143.88885192929195</v>
      </c>
      <c r="FW30" s="187">
        <f>EP30*FW2</f>
        <v>28.777770385858378</v>
      </c>
      <c r="FX30" s="189">
        <f>EQ30*FX2</f>
        <v>64.427844147444134</v>
      </c>
      <c r="FY30" s="190">
        <f>ER30*FY2</f>
        <v>133.57457767927283</v>
      </c>
      <c r="FZ30" s="174" t="str">
        <f t="shared" si="39"/>
        <v>拆分正确</v>
      </c>
      <c r="GA30" s="157" t="str">
        <f t="shared" si="40"/>
        <v>拆分正确</v>
      </c>
      <c r="GB30" s="157" t="str">
        <f t="shared" si="41"/>
        <v>拆分正确</v>
      </c>
      <c r="GC30" s="157" t="str">
        <f t="shared" si="42"/>
        <v>拆分正确</v>
      </c>
      <c r="GD30" s="157" t="str">
        <f t="shared" si="43"/>
        <v>拆分正确</v>
      </c>
      <c r="GE30" s="41"/>
      <c r="GF30" s="182" t="str">
        <f t="shared" si="44"/>
        <v>30级强化0</v>
      </c>
      <c r="GG30" s="184">
        <f t="shared" si="45"/>
        <v>517.999866945451</v>
      </c>
      <c r="GH30" s="181">
        <f t="shared" si="46"/>
        <v>575.55540771716778</v>
      </c>
      <c r="GI30" s="181">
        <f t="shared" si="47"/>
        <v>345.33324463030056</v>
      </c>
      <c r="GJ30" s="181">
        <f t="shared" si="48"/>
        <v>431.66655578787567</v>
      </c>
      <c r="GK30" s="185">
        <f t="shared" si="49"/>
        <v>200.36186651890927</v>
      </c>
      <c r="GL30" s="186">
        <f>GG30*GL2</f>
        <v>64.749983368181375</v>
      </c>
      <c r="GM30" s="187">
        <f>GH30*GM2</f>
        <v>71.944425964645973</v>
      </c>
      <c r="GN30" s="187">
        <f>GI30*GN2</f>
        <v>43.166655578787569</v>
      </c>
      <c r="GO30" s="188">
        <f>GJ30*GO2</f>
        <v>53.958319473484458</v>
      </c>
      <c r="GP30" s="186">
        <f>GG30*GP2</f>
        <v>64.749983368181375</v>
      </c>
      <c r="GQ30" s="187">
        <f>GH30*GQ2</f>
        <v>71.944425964645973</v>
      </c>
      <c r="GR30" s="187">
        <f>GI30*GR2</f>
        <v>43.166655578787569</v>
      </c>
      <c r="GS30" s="188">
        <f>GJ30*GS2</f>
        <v>53.958319473484458</v>
      </c>
      <c r="GT30" s="186">
        <f>GG30*GT2</f>
        <v>64.749983368181375</v>
      </c>
      <c r="GU30" s="187">
        <f>GH30*GU2</f>
        <v>71.944425964645973</v>
      </c>
      <c r="GV30" s="187">
        <f>GI30*GV2</f>
        <v>43.166655578787569</v>
      </c>
      <c r="GW30" s="188">
        <f>GJ30*GW2</f>
        <v>53.958319473484458</v>
      </c>
      <c r="GX30" s="186">
        <f>GG30*GX2</f>
        <v>64.749983368181375</v>
      </c>
      <c r="GY30" s="187">
        <f>GH30*GY2</f>
        <v>71.944425964645973</v>
      </c>
      <c r="GZ30" s="187">
        <f>GI30*GZ2</f>
        <v>43.166655578787569</v>
      </c>
      <c r="HA30" s="188">
        <f>GJ30*HA2</f>
        <v>53.958319473484458</v>
      </c>
      <c r="HB30" s="186">
        <f>GG30*HB2</f>
        <v>64.749983368181375</v>
      </c>
      <c r="HC30" s="187">
        <f>GH30*HC2</f>
        <v>71.944425964645973</v>
      </c>
      <c r="HD30" s="187">
        <f>GI30*HD2</f>
        <v>43.166655578787569</v>
      </c>
      <c r="HE30" s="188">
        <f>GJ30*HE2</f>
        <v>53.958319473484458</v>
      </c>
      <c r="HF30" s="186">
        <f>GG30*HF2</f>
        <v>64.749983368181375</v>
      </c>
      <c r="HG30" s="187">
        <f>GH30*HG2</f>
        <v>71.944425964645973</v>
      </c>
      <c r="HH30" s="187">
        <f>GI30*HH2</f>
        <v>43.166655578787569</v>
      </c>
      <c r="HI30" s="188">
        <f>GJ30*HI2</f>
        <v>53.958319473484458</v>
      </c>
      <c r="HJ30" s="186">
        <f>GG30*HJ2</f>
        <v>64.749983368181375</v>
      </c>
      <c r="HK30" s="187">
        <f>GH30*HK2</f>
        <v>71.944425964645973</v>
      </c>
      <c r="HL30" s="187">
        <f>GI30*HL2</f>
        <v>43.166655578787569</v>
      </c>
      <c r="HM30" s="188">
        <f>GJ30*HM2</f>
        <v>53.958319473484458</v>
      </c>
      <c r="HN30" s="186">
        <f>GG30*HN2</f>
        <v>64.749983368181375</v>
      </c>
      <c r="HO30" s="187">
        <f>GH30*HO2</f>
        <v>71.944425964645973</v>
      </c>
      <c r="HP30" s="187">
        <f>GI30*HP2</f>
        <v>43.166655578787569</v>
      </c>
      <c r="HQ30" s="189">
        <f>GJ30*HQ2</f>
        <v>53.958319473484458</v>
      </c>
      <c r="HR30" s="190">
        <f>GK30*HR2</f>
        <v>200.36186651890927</v>
      </c>
      <c r="HS30" s="174" t="str">
        <f t="shared" si="50"/>
        <v>拆分正确</v>
      </c>
      <c r="HT30" s="157" t="str">
        <f t="shared" si="51"/>
        <v>拆分正确</v>
      </c>
      <c r="HU30" s="157" t="str">
        <f t="shared" si="52"/>
        <v>拆分正确</v>
      </c>
      <c r="HV30" s="157" t="str">
        <f t="shared" si="53"/>
        <v>拆分正确</v>
      </c>
      <c r="HW30" s="157" t="str">
        <f t="shared" si="54"/>
        <v>拆分正确</v>
      </c>
    </row>
    <row r="31" spans="1:231" ht="14.1" customHeight="1">
      <c r="A31" s="157" t="s">
        <v>47</v>
      </c>
      <c r="B31" s="158">
        <f t="shared" ref="B31:B42" si="94">B18</f>
        <v>1.0807234751608272</v>
      </c>
      <c r="C31" s="158">
        <f t="shared" ref="C31:C48" si="95">C18</f>
        <v>1.0807234751608272</v>
      </c>
      <c r="D31" s="180">
        <f t="shared" si="93"/>
        <v>1.0807234751608275</v>
      </c>
      <c r="E31" s="174">
        <f>B31*E30</f>
        <v>622.01624037570434</v>
      </c>
      <c r="F31" s="157">
        <f>E31*职业设计!D$13/职业设计!B$13</f>
        <v>622.01624037570434</v>
      </c>
      <c r="G31" s="157">
        <f>G30*C31</f>
        <v>373.20974422542247</v>
      </c>
      <c r="H31" s="157">
        <f t="shared" si="5"/>
        <v>373.20974422542247</v>
      </c>
      <c r="I31" s="163">
        <f>I30*D31</f>
        <v>240.5953029711394</v>
      </c>
      <c r="J31" s="169">
        <f>E31*J2</f>
        <v>77.752030046963043</v>
      </c>
      <c r="K31" s="159">
        <f>F31*K2</f>
        <v>77.752030046963043</v>
      </c>
      <c r="L31" s="159">
        <f>G31*L2</f>
        <v>46.651218028177809</v>
      </c>
      <c r="M31" s="170">
        <f>H31*M2</f>
        <v>46.651218028177809</v>
      </c>
      <c r="N31" s="169">
        <f>E31*N2</f>
        <v>77.752030046963043</v>
      </c>
      <c r="O31" s="159">
        <f>F31*O2</f>
        <v>77.752030046963043</v>
      </c>
      <c r="P31" s="159">
        <f>G31*P2</f>
        <v>46.651218028177809</v>
      </c>
      <c r="Q31" s="170">
        <f>H31*Q2</f>
        <v>46.651218028177809</v>
      </c>
      <c r="R31" s="169">
        <f>E31*R2</f>
        <v>77.752030046963043</v>
      </c>
      <c r="S31" s="159">
        <f>F31*S2</f>
        <v>77.752030046963043</v>
      </c>
      <c r="T31" s="159">
        <f>G31*T2</f>
        <v>46.651218028177809</v>
      </c>
      <c r="U31" s="170">
        <f>H31*U2</f>
        <v>46.651218028177809</v>
      </c>
      <c r="V31" s="169">
        <f>E31*V2</f>
        <v>77.752030046963043</v>
      </c>
      <c r="W31" s="159">
        <f>F31*W2</f>
        <v>77.752030046963043</v>
      </c>
      <c r="X31" s="159">
        <f>G31*X2</f>
        <v>46.651218028177809</v>
      </c>
      <c r="Y31" s="170">
        <f>H31*Y2</f>
        <v>46.651218028177809</v>
      </c>
      <c r="Z31" s="169">
        <f>E31*Z2</f>
        <v>77.752030046963043</v>
      </c>
      <c r="AA31" s="159">
        <f>F31*AA2</f>
        <v>77.752030046963043</v>
      </c>
      <c r="AB31" s="159">
        <f>G31*AB2</f>
        <v>46.651218028177809</v>
      </c>
      <c r="AC31" s="170">
        <f>H31*AC2</f>
        <v>46.651218028177809</v>
      </c>
      <c r="AD31" s="169">
        <f>E31*AD2</f>
        <v>77.752030046963043</v>
      </c>
      <c r="AE31" s="159">
        <f>F31*AE2</f>
        <v>77.752030046963043</v>
      </c>
      <c r="AF31" s="159">
        <f>G31*AF2</f>
        <v>46.651218028177809</v>
      </c>
      <c r="AG31" s="170">
        <f>H31*AG2</f>
        <v>46.651218028177809</v>
      </c>
      <c r="AH31" s="169">
        <f>E31*AH2</f>
        <v>77.752030046963043</v>
      </c>
      <c r="AI31" s="159">
        <f>F31*AI2</f>
        <v>77.752030046963043</v>
      </c>
      <c r="AJ31" s="159">
        <f>G31*AJ2</f>
        <v>46.651218028177809</v>
      </c>
      <c r="AK31" s="170">
        <f>H31*AK2</f>
        <v>46.651218028177809</v>
      </c>
      <c r="AL31" s="169">
        <f>E31*AL2</f>
        <v>77.752030046963043</v>
      </c>
      <c r="AM31" s="159">
        <f>F31*AM2</f>
        <v>77.752030046963043</v>
      </c>
      <c r="AN31" s="159">
        <f>G31*AN2</f>
        <v>46.651218028177809</v>
      </c>
      <c r="AO31" s="172">
        <f>H31*AO2</f>
        <v>46.651218028177809</v>
      </c>
      <c r="AP31" s="176">
        <f>I31*AP2</f>
        <v>240.5953029711394</v>
      </c>
      <c r="AQ31" s="174" t="str">
        <f t="shared" si="6"/>
        <v>拆分正确</v>
      </c>
      <c r="AR31" s="157" t="str">
        <f t="shared" si="7"/>
        <v>拆分正确</v>
      </c>
      <c r="AS31" s="157" t="str">
        <f t="shared" si="8"/>
        <v>拆分正确</v>
      </c>
      <c r="AT31" s="157" t="str">
        <f t="shared" si="9"/>
        <v>拆分正确</v>
      </c>
      <c r="AU31" s="157" t="str">
        <f t="shared" si="10"/>
        <v>拆分正确</v>
      </c>
      <c r="AW31" s="158" t="str">
        <f t="shared" si="11"/>
        <v>30级强化1</v>
      </c>
      <c r="AX31" s="174">
        <f t="shared" si="12"/>
        <v>933.02436056355646</v>
      </c>
      <c r="AY31" s="157">
        <f t="shared" si="13"/>
        <v>373.20974422542258</v>
      </c>
      <c r="AZ31" s="157">
        <f t="shared" si="14"/>
        <v>557.02946899316782</v>
      </c>
      <c r="BA31" s="157">
        <f t="shared" si="15"/>
        <v>248.80649615028165</v>
      </c>
      <c r="BB31" s="163">
        <f t="shared" si="16"/>
        <v>144.35718178268363</v>
      </c>
      <c r="BC31" s="169">
        <f t="shared" si="55"/>
        <v>93.302436056355646</v>
      </c>
      <c r="BD31" s="159">
        <f t="shared" si="56"/>
        <v>37.320974422542257</v>
      </c>
      <c r="BE31" s="159">
        <f t="shared" si="57"/>
        <v>55.702946899316785</v>
      </c>
      <c r="BF31" s="170">
        <f t="shared" si="58"/>
        <v>24.880649615028165</v>
      </c>
      <c r="BG31" s="169">
        <f t="shared" si="59"/>
        <v>93.302436056355646</v>
      </c>
      <c r="BH31" s="159">
        <f t="shared" si="60"/>
        <v>37.320974422542257</v>
      </c>
      <c r="BI31" s="159">
        <f t="shared" si="61"/>
        <v>55.702946899316785</v>
      </c>
      <c r="BJ31" s="170">
        <f t="shared" si="62"/>
        <v>24.880649615028165</v>
      </c>
      <c r="BK31" s="169">
        <f t="shared" si="63"/>
        <v>93.302436056355646</v>
      </c>
      <c r="BL31" s="159">
        <f t="shared" si="64"/>
        <v>37.320974422542257</v>
      </c>
      <c r="BM31" s="159">
        <f t="shared" si="65"/>
        <v>55.702946899316785</v>
      </c>
      <c r="BN31" s="170">
        <f t="shared" si="66"/>
        <v>24.880649615028165</v>
      </c>
      <c r="BO31" s="169">
        <f t="shared" si="67"/>
        <v>93.302436056355646</v>
      </c>
      <c r="BP31" s="159">
        <f t="shared" si="68"/>
        <v>37.320974422542257</v>
      </c>
      <c r="BQ31" s="159">
        <f t="shared" si="69"/>
        <v>55.702946899316785</v>
      </c>
      <c r="BR31" s="170">
        <f t="shared" si="70"/>
        <v>24.880649615028165</v>
      </c>
      <c r="BS31" s="169">
        <f t="shared" si="71"/>
        <v>93.302436056355646</v>
      </c>
      <c r="BT31" s="159">
        <f t="shared" si="72"/>
        <v>37.320974422542257</v>
      </c>
      <c r="BU31" s="159">
        <f t="shared" si="73"/>
        <v>55.702946899316785</v>
      </c>
      <c r="BV31" s="170">
        <f t="shared" si="74"/>
        <v>24.880649615028165</v>
      </c>
      <c r="BW31" s="169">
        <f t="shared" si="75"/>
        <v>93.302436056355646</v>
      </c>
      <c r="BX31" s="159">
        <f t="shared" si="76"/>
        <v>37.320974422542257</v>
      </c>
      <c r="BY31" s="159">
        <f t="shared" si="77"/>
        <v>55.702946899316785</v>
      </c>
      <c r="BZ31" s="170">
        <f t="shared" si="78"/>
        <v>24.880649615028165</v>
      </c>
      <c r="CA31" s="169">
        <f t="shared" si="79"/>
        <v>93.302436056355646</v>
      </c>
      <c r="CB31" s="159">
        <f t="shared" si="80"/>
        <v>37.320974422542257</v>
      </c>
      <c r="CC31" s="159">
        <f t="shared" si="81"/>
        <v>55.702946899316785</v>
      </c>
      <c r="CD31" s="170">
        <f t="shared" si="82"/>
        <v>24.880649615028165</v>
      </c>
      <c r="CE31" s="169">
        <f t="shared" si="83"/>
        <v>93.302436056355646</v>
      </c>
      <c r="CF31" s="159">
        <f t="shared" si="84"/>
        <v>37.320974422542257</v>
      </c>
      <c r="CG31" s="159">
        <f t="shared" si="85"/>
        <v>55.702946899316785</v>
      </c>
      <c r="CH31" s="172">
        <f t="shared" si="86"/>
        <v>24.880649615028165</v>
      </c>
      <c r="CI31" s="169">
        <f t="shared" si="87"/>
        <v>186.60487211271129</v>
      </c>
      <c r="CJ31" s="159">
        <f t="shared" si="88"/>
        <v>74.641948845084514</v>
      </c>
      <c r="CK31" s="159">
        <f t="shared" si="89"/>
        <v>111.40589379863357</v>
      </c>
      <c r="CL31" s="172">
        <f t="shared" si="90"/>
        <v>49.761299230056331</v>
      </c>
      <c r="CM31" s="176">
        <f t="shared" si="91"/>
        <v>144.35718178268363</v>
      </c>
      <c r="CN31" s="174" t="str">
        <f t="shared" si="17"/>
        <v>拆分正确</v>
      </c>
      <c r="CO31" s="157" t="str">
        <f t="shared" si="18"/>
        <v>拆分正确</v>
      </c>
      <c r="CP31" s="157" t="str">
        <f t="shared" si="19"/>
        <v>拆分正确</v>
      </c>
      <c r="CQ31" s="157" t="str">
        <f t="shared" si="20"/>
        <v>拆分正确</v>
      </c>
      <c r="CR31" s="157" t="str">
        <f t="shared" si="21"/>
        <v>拆分正确</v>
      </c>
      <c r="CT31" s="158" t="str">
        <f t="shared" si="22"/>
        <v>30级强化1</v>
      </c>
      <c r="CU31" s="174">
        <f t="shared" si="23"/>
        <v>416.75088105172193</v>
      </c>
      <c r="CV31" s="157">
        <f t="shared" si="24"/>
        <v>933.02436056355646</v>
      </c>
      <c r="CW31" s="157">
        <f t="shared" si="25"/>
        <v>248.80649615028165</v>
      </c>
      <c r="CX31" s="157">
        <f t="shared" si="26"/>
        <v>557.02946899316782</v>
      </c>
      <c r="CY31" s="163">
        <f t="shared" si="27"/>
        <v>360.89295445670911</v>
      </c>
      <c r="CZ31" s="169">
        <f>CU31*CZ2</f>
        <v>52.093860131465242</v>
      </c>
      <c r="DA31" s="159">
        <f>CV31*DA2</f>
        <v>116.62804507044456</v>
      </c>
      <c r="DB31" s="159">
        <f>CW31*DB2</f>
        <v>31.100812018785206</v>
      </c>
      <c r="DC31" s="170">
        <f>CX31*DC2</f>
        <v>69.628683624145978</v>
      </c>
      <c r="DD31" s="169">
        <f>CU31*DD2</f>
        <v>52.093860131465242</v>
      </c>
      <c r="DE31" s="159">
        <f>CV31*DE2</f>
        <v>116.62804507044456</v>
      </c>
      <c r="DF31" s="159">
        <f>CW31*DF2</f>
        <v>31.100812018785206</v>
      </c>
      <c r="DG31" s="170">
        <f>CX31*DG2</f>
        <v>69.628683624145978</v>
      </c>
      <c r="DH31" s="169">
        <f>CU31*DH2</f>
        <v>52.093860131465242</v>
      </c>
      <c r="DI31" s="159">
        <f>CV31*DI2</f>
        <v>116.62804507044456</v>
      </c>
      <c r="DJ31" s="159">
        <f>CW31*DJ2</f>
        <v>31.100812018785206</v>
      </c>
      <c r="DK31" s="170">
        <f>CX31*DK2</f>
        <v>69.628683624145978</v>
      </c>
      <c r="DL31" s="169">
        <f>CU31*DL2</f>
        <v>52.093860131465242</v>
      </c>
      <c r="DM31" s="159">
        <f>CV31*DM2</f>
        <v>116.62804507044456</v>
      </c>
      <c r="DN31" s="159">
        <f>CW31*DN2</f>
        <v>31.100812018785206</v>
      </c>
      <c r="DO31" s="170">
        <f>CX31*DO2</f>
        <v>69.628683624145978</v>
      </c>
      <c r="DP31" s="169">
        <f>CU31*DP2</f>
        <v>52.093860131465242</v>
      </c>
      <c r="DQ31" s="159">
        <f>CV31*DQ2</f>
        <v>116.62804507044456</v>
      </c>
      <c r="DR31" s="159">
        <f>CW31*DR2</f>
        <v>31.100812018785206</v>
      </c>
      <c r="DS31" s="170">
        <f>CX31*DS2</f>
        <v>69.628683624145978</v>
      </c>
      <c r="DT31" s="169">
        <f>CU31*DT2</f>
        <v>52.093860131465242</v>
      </c>
      <c r="DU31" s="159">
        <f>CV31*DU2</f>
        <v>116.62804507044456</v>
      </c>
      <c r="DV31" s="159">
        <f>CW31*DV2</f>
        <v>31.100812018785206</v>
      </c>
      <c r="DW31" s="170">
        <f>CX31*DW2</f>
        <v>69.628683624145978</v>
      </c>
      <c r="DX31" s="169">
        <f>CU31*DX2</f>
        <v>52.093860131465242</v>
      </c>
      <c r="DY31" s="159">
        <f>CV31*DY2</f>
        <v>116.62804507044456</v>
      </c>
      <c r="DZ31" s="159">
        <f>CW31*DZ2</f>
        <v>31.100812018785206</v>
      </c>
      <c r="EA31" s="170">
        <f>CX31*EA2</f>
        <v>69.628683624145978</v>
      </c>
      <c r="EB31" s="169">
        <f>CU31*EB2</f>
        <v>52.093860131465242</v>
      </c>
      <c r="EC31" s="159">
        <f>CV31*EC2</f>
        <v>116.62804507044456</v>
      </c>
      <c r="ED31" s="159">
        <f>CW31*ED2</f>
        <v>31.100812018785206</v>
      </c>
      <c r="EE31" s="172">
        <f>CX31*EE2</f>
        <v>69.628683624145978</v>
      </c>
      <c r="EF31" s="176">
        <f>CY31*EF2</f>
        <v>360.89295445670911</v>
      </c>
      <c r="EG31" s="174" t="str">
        <f t="shared" si="28"/>
        <v>拆分正确</v>
      </c>
      <c r="EH31" s="157" t="str">
        <f t="shared" si="29"/>
        <v>拆分正确</v>
      </c>
      <c r="EI31" s="157" t="str">
        <f t="shared" si="30"/>
        <v>拆分正确</v>
      </c>
      <c r="EJ31" s="157" t="str">
        <f t="shared" si="31"/>
        <v>拆分正确</v>
      </c>
      <c r="EK31" s="157" t="str">
        <f t="shared" si="32"/>
        <v>拆分正确</v>
      </c>
      <c r="EL31" s="41"/>
      <c r="EM31" s="158" t="str">
        <f t="shared" si="33"/>
        <v>30级强化1</v>
      </c>
      <c r="EN31" s="174">
        <f t="shared" si="34"/>
        <v>622.01624037570434</v>
      </c>
      <c r="EO31" s="157">
        <f t="shared" si="35"/>
        <v>1244.0324807514087</v>
      </c>
      <c r="EP31" s="157">
        <f t="shared" si="36"/>
        <v>248.80649615028165</v>
      </c>
      <c r="EQ31" s="157">
        <f t="shared" si="37"/>
        <v>557.02946899316782</v>
      </c>
      <c r="ER31" s="163">
        <f t="shared" si="38"/>
        <v>144.35718178268363</v>
      </c>
      <c r="ES31" s="169">
        <f>EN31*ES2</f>
        <v>77.752030046963043</v>
      </c>
      <c r="ET31" s="159">
        <f>EO31*ET2</f>
        <v>155.50406009392609</v>
      </c>
      <c r="EU31" s="159">
        <f>EP31*EU2</f>
        <v>31.100812018785206</v>
      </c>
      <c r="EV31" s="170">
        <f>EQ31*EV2</f>
        <v>69.628683624145978</v>
      </c>
      <c r="EW31" s="169">
        <f>EN31*EW2</f>
        <v>77.752030046963043</v>
      </c>
      <c r="EX31" s="159">
        <f>EO31*EX2</f>
        <v>155.50406009392609</v>
      </c>
      <c r="EY31" s="159">
        <f>EP31*EY2</f>
        <v>31.100812018785206</v>
      </c>
      <c r="EZ31" s="170">
        <f>EQ31*EZ2</f>
        <v>69.628683624145978</v>
      </c>
      <c r="FA31" s="169">
        <f>EN31*FA2</f>
        <v>77.752030046963043</v>
      </c>
      <c r="FB31" s="159">
        <f>EO31*FB2</f>
        <v>155.50406009392609</v>
      </c>
      <c r="FC31" s="159">
        <f>EP31*FC2</f>
        <v>31.100812018785206</v>
      </c>
      <c r="FD31" s="170">
        <f>EQ31*FD2</f>
        <v>69.628683624145978</v>
      </c>
      <c r="FE31" s="169">
        <f>EN31*FE2</f>
        <v>77.752030046963043</v>
      </c>
      <c r="FF31" s="159">
        <f>EO31*FF2</f>
        <v>155.50406009392609</v>
      </c>
      <c r="FG31" s="159">
        <f>EP31*FG2</f>
        <v>31.100812018785206</v>
      </c>
      <c r="FH31" s="170">
        <f>EQ31*FH2</f>
        <v>69.628683624145978</v>
      </c>
      <c r="FI31" s="169">
        <f>EN31*FI2</f>
        <v>77.752030046963043</v>
      </c>
      <c r="FJ31" s="159">
        <f>EO31*FJ2</f>
        <v>155.50406009392609</v>
      </c>
      <c r="FK31" s="159">
        <f>EP31*FK2</f>
        <v>31.100812018785206</v>
      </c>
      <c r="FL31" s="170">
        <f>EQ31*FL2</f>
        <v>69.628683624145978</v>
      </c>
      <c r="FM31" s="169">
        <f>EN31*FM2</f>
        <v>77.752030046963043</v>
      </c>
      <c r="FN31" s="159">
        <f>EO31*FN2</f>
        <v>155.50406009392609</v>
      </c>
      <c r="FO31" s="159">
        <f>EP31*FO2</f>
        <v>31.100812018785206</v>
      </c>
      <c r="FP31" s="170">
        <f>EQ31*FP2</f>
        <v>69.628683624145978</v>
      </c>
      <c r="FQ31" s="169">
        <f>EN31*FQ2</f>
        <v>77.752030046963043</v>
      </c>
      <c r="FR31" s="159">
        <f>EO31*FR2</f>
        <v>155.50406009392609</v>
      </c>
      <c r="FS31" s="159">
        <f>EP31*FS2</f>
        <v>31.100812018785206</v>
      </c>
      <c r="FT31" s="170">
        <f>EQ31*FT2</f>
        <v>69.628683624145978</v>
      </c>
      <c r="FU31" s="169">
        <f>EN31*FU2</f>
        <v>77.752030046963043</v>
      </c>
      <c r="FV31" s="159">
        <f>EO31*FV2</f>
        <v>155.50406009392609</v>
      </c>
      <c r="FW31" s="159">
        <f>EP31*FW2</f>
        <v>31.100812018785206</v>
      </c>
      <c r="FX31" s="172">
        <f>EQ31*FX2</f>
        <v>69.628683624145978</v>
      </c>
      <c r="FY31" s="176">
        <f>ER31*FY2</f>
        <v>144.35718178268363</v>
      </c>
      <c r="FZ31" s="174" t="str">
        <f t="shared" si="39"/>
        <v>拆分正确</v>
      </c>
      <c r="GA31" s="157" t="str">
        <f t="shared" si="40"/>
        <v>拆分正确</v>
      </c>
      <c r="GB31" s="157" t="str">
        <f t="shared" si="41"/>
        <v>拆分正确</v>
      </c>
      <c r="GC31" s="157" t="str">
        <f t="shared" si="42"/>
        <v>拆分正确</v>
      </c>
      <c r="GD31" s="157" t="str">
        <f t="shared" si="43"/>
        <v>拆分正确</v>
      </c>
      <c r="GE31" s="41"/>
      <c r="GF31" s="158" t="str">
        <f t="shared" si="44"/>
        <v>30级强化1</v>
      </c>
      <c r="GG31" s="174">
        <f t="shared" si="45"/>
        <v>559.81461633813387</v>
      </c>
      <c r="GH31" s="157">
        <f t="shared" si="46"/>
        <v>622.01624037570434</v>
      </c>
      <c r="GI31" s="157">
        <f t="shared" si="47"/>
        <v>373.20974422542247</v>
      </c>
      <c r="GJ31" s="157">
        <f t="shared" si="48"/>
        <v>466.51218028177806</v>
      </c>
      <c r="GK31" s="163">
        <f t="shared" si="49"/>
        <v>216.53577267402548</v>
      </c>
      <c r="GL31" s="169">
        <f>GG31*GL2</f>
        <v>69.976827042266734</v>
      </c>
      <c r="GM31" s="159">
        <f>GH31*GM2</f>
        <v>77.752030046963043</v>
      </c>
      <c r="GN31" s="159">
        <f>GI31*GN2</f>
        <v>46.651218028177809</v>
      </c>
      <c r="GO31" s="170">
        <f>GJ31*GO2</f>
        <v>58.314022535222257</v>
      </c>
      <c r="GP31" s="169">
        <f>GG31*GP2</f>
        <v>69.976827042266734</v>
      </c>
      <c r="GQ31" s="159">
        <f>GH31*GQ2</f>
        <v>77.752030046963043</v>
      </c>
      <c r="GR31" s="159">
        <f>GI31*GR2</f>
        <v>46.651218028177809</v>
      </c>
      <c r="GS31" s="170">
        <f>GJ31*GS2</f>
        <v>58.314022535222257</v>
      </c>
      <c r="GT31" s="169">
        <f>GG31*GT2</f>
        <v>69.976827042266734</v>
      </c>
      <c r="GU31" s="159">
        <f>GH31*GU2</f>
        <v>77.752030046963043</v>
      </c>
      <c r="GV31" s="159">
        <f>GI31*GV2</f>
        <v>46.651218028177809</v>
      </c>
      <c r="GW31" s="170">
        <f>GJ31*GW2</f>
        <v>58.314022535222257</v>
      </c>
      <c r="GX31" s="169">
        <f>GG31*GX2</f>
        <v>69.976827042266734</v>
      </c>
      <c r="GY31" s="159">
        <f>GH31*GY2</f>
        <v>77.752030046963043</v>
      </c>
      <c r="GZ31" s="159">
        <f>GI31*GZ2</f>
        <v>46.651218028177809</v>
      </c>
      <c r="HA31" s="170">
        <f>GJ31*HA2</f>
        <v>58.314022535222257</v>
      </c>
      <c r="HB31" s="169">
        <f>GG31*HB2</f>
        <v>69.976827042266734</v>
      </c>
      <c r="HC31" s="159">
        <f>GH31*HC2</f>
        <v>77.752030046963043</v>
      </c>
      <c r="HD31" s="159">
        <f>GI31*HD2</f>
        <v>46.651218028177809</v>
      </c>
      <c r="HE31" s="170">
        <f>GJ31*HE2</f>
        <v>58.314022535222257</v>
      </c>
      <c r="HF31" s="169">
        <f>GG31*HF2</f>
        <v>69.976827042266734</v>
      </c>
      <c r="HG31" s="159">
        <f>GH31*HG2</f>
        <v>77.752030046963043</v>
      </c>
      <c r="HH31" s="159">
        <f>GI31*HH2</f>
        <v>46.651218028177809</v>
      </c>
      <c r="HI31" s="170">
        <f>GJ31*HI2</f>
        <v>58.314022535222257</v>
      </c>
      <c r="HJ31" s="169">
        <f>GG31*HJ2</f>
        <v>69.976827042266734</v>
      </c>
      <c r="HK31" s="159">
        <f>GH31*HK2</f>
        <v>77.752030046963043</v>
      </c>
      <c r="HL31" s="159">
        <f>GI31*HL2</f>
        <v>46.651218028177809</v>
      </c>
      <c r="HM31" s="170">
        <f>GJ31*HM2</f>
        <v>58.314022535222257</v>
      </c>
      <c r="HN31" s="169">
        <f>GG31*HN2</f>
        <v>69.976827042266734</v>
      </c>
      <c r="HO31" s="159">
        <f>GH31*HO2</f>
        <v>77.752030046963043</v>
      </c>
      <c r="HP31" s="159">
        <f>GI31*HP2</f>
        <v>46.651218028177809</v>
      </c>
      <c r="HQ31" s="172">
        <f>GJ31*HQ2</f>
        <v>58.314022535222257</v>
      </c>
      <c r="HR31" s="176">
        <f>GK31*HR2</f>
        <v>216.53577267402548</v>
      </c>
      <c r="HS31" s="174" t="str">
        <f t="shared" si="50"/>
        <v>拆分正确</v>
      </c>
      <c r="HT31" s="157" t="str">
        <f t="shared" si="51"/>
        <v>拆分正确</v>
      </c>
      <c r="HU31" s="157" t="str">
        <f t="shared" si="52"/>
        <v>拆分正确</v>
      </c>
      <c r="HV31" s="157" t="str">
        <f t="shared" si="53"/>
        <v>拆分正确</v>
      </c>
      <c r="HW31" s="157" t="str">
        <f t="shared" si="54"/>
        <v>拆分正确</v>
      </c>
    </row>
    <row r="32" spans="1:231" ht="14.1" customHeight="1">
      <c r="A32" s="157" t="s">
        <v>48</v>
      </c>
      <c r="B32" s="158">
        <f t="shared" si="94"/>
        <v>1.1653567179868791</v>
      </c>
      <c r="C32" s="158">
        <f t="shared" si="95"/>
        <v>1.1653567179868791</v>
      </c>
      <c r="D32" s="180">
        <f t="shared" si="93"/>
        <v>1.1653567179868793</v>
      </c>
      <c r="E32" s="174">
        <f>B32*E30</f>
        <v>670.72736095687867</v>
      </c>
      <c r="F32" s="157">
        <f>E32*职业设计!D$13/职业设计!B$13</f>
        <v>670.72736095687867</v>
      </c>
      <c r="G32" s="157">
        <f>G30*C32</f>
        <v>402.43641657412712</v>
      </c>
      <c r="H32" s="157">
        <f t="shared" si="5"/>
        <v>402.43641657412712</v>
      </c>
      <c r="I32" s="163">
        <f>I30*D32</f>
        <v>259.43671908466814</v>
      </c>
      <c r="J32" s="169">
        <f>E32*J2</f>
        <v>83.840920119609834</v>
      </c>
      <c r="K32" s="159">
        <f>F32*K2</f>
        <v>83.840920119609834</v>
      </c>
      <c r="L32" s="159">
        <f>G32*L2</f>
        <v>50.30455207176589</v>
      </c>
      <c r="M32" s="170">
        <f>H32*M2</f>
        <v>50.30455207176589</v>
      </c>
      <c r="N32" s="169">
        <f>E32*N2</f>
        <v>83.840920119609834</v>
      </c>
      <c r="O32" s="159">
        <f>F32*O2</f>
        <v>83.840920119609834</v>
      </c>
      <c r="P32" s="159">
        <f>G32*P2</f>
        <v>50.30455207176589</v>
      </c>
      <c r="Q32" s="170">
        <f>H32*Q2</f>
        <v>50.30455207176589</v>
      </c>
      <c r="R32" s="169">
        <f>E32*R2</f>
        <v>83.840920119609834</v>
      </c>
      <c r="S32" s="159">
        <f>F32*S2</f>
        <v>83.840920119609834</v>
      </c>
      <c r="T32" s="159">
        <f>G32*T2</f>
        <v>50.30455207176589</v>
      </c>
      <c r="U32" s="170">
        <f>H32*U2</f>
        <v>50.30455207176589</v>
      </c>
      <c r="V32" s="169">
        <f>E32*V2</f>
        <v>83.840920119609834</v>
      </c>
      <c r="W32" s="159">
        <f>F32*W2</f>
        <v>83.840920119609834</v>
      </c>
      <c r="X32" s="159">
        <f>G32*X2</f>
        <v>50.30455207176589</v>
      </c>
      <c r="Y32" s="170">
        <f>H32*Y2</f>
        <v>50.30455207176589</v>
      </c>
      <c r="Z32" s="169">
        <f>E32*Z2</f>
        <v>83.840920119609834</v>
      </c>
      <c r="AA32" s="159">
        <f>F32*AA2</f>
        <v>83.840920119609834</v>
      </c>
      <c r="AB32" s="159">
        <f>G32*AB2</f>
        <v>50.30455207176589</v>
      </c>
      <c r="AC32" s="170">
        <f>H32*AC2</f>
        <v>50.30455207176589</v>
      </c>
      <c r="AD32" s="169">
        <f>E32*AD2</f>
        <v>83.840920119609834</v>
      </c>
      <c r="AE32" s="159">
        <f>F32*AE2</f>
        <v>83.840920119609834</v>
      </c>
      <c r="AF32" s="159">
        <f>G32*AF2</f>
        <v>50.30455207176589</v>
      </c>
      <c r="AG32" s="170">
        <f>H32*AG2</f>
        <v>50.30455207176589</v>
      </c>
      <c r="AH32" s="169">
        <f>E32*AH2</f>
        <v>83.840920119609834</v>
      </c>
      <c r="AI32" s="159">
        <f>F32*AI2</f>
        <v>83.840920119609834</v>
      </c>
      <c r="AJ32" s="159">
        <f>G32*AJ2</f>
        <v>50.30455207176589</v>
      </c>
      <c r="AK32" s="170">
        <f>H32*AK2</f>
        <v>50.30455207176589</v>
      </c>
      <c r="AL32" s="169">
        <f>E32*AL2</f>
        <v>83.840920119609834</v>
      </c>
      <c r="AM32" s="159">
        <f>F32*AM2</f>
        <v>83.840920119609834</v>
      </c>
      <c r="AN32" s="159">
        <f>G32*AN2</f>
        <v>50.30455207176589</v>
      </c>
      <c r="AO32" s="172">
        <f>H32*AO2</f>
        <v>50.30455207176589</v>
      </c>
      <c r="AP32" s="176">
        <f>I32*AP2</f>
        <v>259.43671908466814</v>
      </c>
      <c r="AQ32" s="174" t="str">
        <f t="shared" si="6"/>
        <v>拆分正确</v>
      </c>
      <c r="AR32" s="157" t="str">
        <f t="shared" si="7"/>
        <v>拆分正确</v>
      </c>
      <c r="AS32" s="157" t="str">
        <f t="shared" si="8"/>
        <v>拆分正确</v>
      </c>
      <c r="AT32" s="157" t="str">
        <f t="shared" si="9"/>
        <v>拆分正确</v>
      </c>
      <c r="AU32" s="157" t="str">
        <f t="shared" si="10"/>
        <v>拆分正确</v>
      </c>
      <c r="AW32" s="158" t="str">
        <f t="shared" si="11"/>
        <v>30级强化2</v>
      </c>
      <c r="AX32" s="174">
        <f t="shared" si="12"/>
        <v>1006.0910414353179</v>
      </c>
      <c r="AY32" s="157">
        <f t="shared" si="13"/>
        <v>402.43641657412718</v>
      </c>
      <c r="AZ32" s="157">
        <f t="shared" si="14"/>
        <v>600.6513680210852</v>
      </c>
      <c r="BA32" s="157">
        <f t="shared" si="15"/>
        <v>268.29094438275143</v>
      </c>
      <c r="BB32" s="163">
        <f t="shared" si="16"/>
        <v>155.66203145080087</v>
      </c>
      <c r="BC32" s="169">
        <f t="shared" si="55"/>
        <v>100.60910414353179</v>
      </c>
      <c r="BD32" s="159">
        <f t="shared" si="56"/>
        <v>40.243641657412724</v>
      </c>
      <c r="BE32" s="159">
        <f t="shared" si="57"/>
        <v>60.065136802108526</v>
      </c>
      <c r="BF32" s="170">
        <f t="shared" si="58"/>
        <v>26.829094438275146</v>
      </c>
      <c r="BG32" s="169">
        <f t="shared" si="59"/>
        <v>100.60910414353179</v>
      </c>
      <c r="BH32" s="159">
        <f t="shared" si="60"/>
        <v>40.243641657412724</v>
      </c>
      <c r="BI32" s="159">
        <f t="shared" si="61"/>
        <v>60.065136802108526</v>
      </c>
      <c r="BJ32" s="170">
        <f t="shared" si="62"/>
        <v>26.829094438275146</v>
      </c>
      <c r="BK32" s="169">
        <f t="shared" si="63"/>
        <v>100.60910414353179</v>
      </c>
      <c r="BL32" s="159">
        <f t="shared" si="64"/>
        <v>40.243641657412724</v>
      </c>
      <c r="BM32" s="159">
        <f t="shared" si="65"/>
        <v>60.065136802108526</v>
      </c>
      <c r="BN32" s="170">
        <f t="shared" si="66"/>
        <v>26.829094438275146</v>
      </c>
      <c r="BO32" s="169">
        <f t="shared" si="67"/>
        <v>100.60910414353179</v>
      </c>
      <c r="BP32" s="159">
        <f t="shared" si="68"/>
        <v>40.243641657412724</v>
      </c>
      <c r="BQ32" s="159">
        <f t="shared" si="69"/>
        <v>60.065136802108526</v>
      </c>
      <c r="BR32" s="170">
        <f t="shared" si="70"/>
        <v>26.829094438275146</v>
      </c>
      <c r="BS32" s="169">
        <f t="shared" si="71"/>
        <v>100.60910414353179</v>
      </c>
      <c r="BT32" s="159">
        <f t="shared" si="72"/>
        <v>40.243641657412724</v>
      </c>
      <c r="BU32" s="159">
        <f t="shared" si="73"/>
        <v>60.065136802108526</v>
      </c>
      <c r="BV32" s="170">
        <f t="shared" si="74"/>
        <v>26.829094438275146</v>
      </c>
      <c r="BW32" s="169">
        <f t="shared" si="75"/>
        <v>100.60910414353179</v>
      </c>
      <c r="BX32" s="159">
        <f t="shared" si="76"/>
        <v>40.243641657412724</v>
      </c>
      <c r="BY32" s="159">
        <f t="shared" si="77"/>
        <v>60.065136802108526</v>
      </c>
      <c r="BZ32" s="170">
        <f t="shared" si="78"/>
        <v>26.829094438275146</v>
      </c>
      <c r="CA32" s="169">
        <f t="shared" si="79"/>
        <v>100.60910414353179</v>
      </c>
      <c r="CB32" s="159">
        <f t="shared" si="80"/>
        <v>40.243641657412724</v>
      </c>
      <c r="CC32" s="159">
        <f t="shared" si="81"/>
        <v>60.065136802108526</v>
      </c>
      <c r="CD32" s="170">
        <f t="shared" si="82"/>
        <v>26.829094438275146</v>
      </c>
      <c r="CE32" s="169">
        <f t="shared" si="83"/>
        <v>100.60910414353179</v>
      </c>
      <c r="CF32" s="159">
        <f t="shared" si="84"/>
        <v>40.243641657412724</v>
      </c>
      <c r="CG32" s="159">
        <f t="shared" si="85"/>
        <v>60.065136802108526</v>
      </c>
      <c r="CH32" s="172">
        <f t="shared" si="86"/>
        <v>26.829094438275146</v>
      </c>
      <c r="CI32" s="169">
        <f t="shared" si="87"/>
        <v>201.21820828706359</v>
      </c>
      <c r="CJ32" s="159">
        <f t="shared" si="88"/>
        <v>80.487283314825447</v>
      </c>
      <c r="CK32" s="159">
        <f t="shared" si="89"/>
        <v>120.13027360421705</v>
      </c>
      <c r="CL32" s="172">
        <f t="shared" si="90"/>
        <v>53.658188876550291</v>
      </c>
      <c r="CM32" s="176">
        <f t="shared" ref="CM32:CM94" si="96">BB32*CM$2</f>
        <v>155.66203145080087</v>
      </c>
      <c r="CN32" s="174" t="str">
        <f t="shared" si="17"/>
        <v>拆分正确</v>
      </c>
      <c r="CO32" s="157" t="str">
        <f t="shared" si="18"/>
        <v>拆分正确</v>
      </c>
      <c r="CP32" s="157" t="str">
        <f t="shared" si="19"/>
        <v>拆分正确</v>
      </c>
      <c r="CQ32" s="157" t="str">
        <f t="shared" si="20"/>
        <v>拆分正确</v>
      </c>
      <c r="CR32" s="157" t="str">
        <f t="shared" si="21"/>
        <v>拆分正确</v>
      </c>
      <c r="CT32" s="158" t="str">
        <f t="shared" si="22"/>
        <v>30级强化2</v>
      </c>
      <c r="CU32" s="174">
        <f t="shared" si="23"/>
        <v>449.38733184110873</v>
      </c>
      <c r="CV32" s="157">
        <f t="shared" si="24"/>
        <v>1006.0910414353179</v>
      </c>
      <c r="CW32" s="157">
        <f t="shared" si="25"/>
        <v>268.29094438275143</v>
      </c>
      <c r="CX32" s="157">
        <f t="shared" si="26"/>
        <v>600.6513680210852</v>
      </c>
      <c r="CY32" s="163">
        <f t="shared" si="27"/>
        <v>389.15507862700224</v>
      </c>
      <c r="CZ32" s="169">
        <f>CU32*CZ2</f>
        <v>56.173416480138592</v>
      </c>
      <c r="DA32" s="159">
        <f>CV32*DA2</f>
        <v>125.76138017941474</v>
      </c>
      <c r="DB32" s="159">
        <f>CW32*DB2</f>
        <v>33.536368047843929</v>
      </c>
      <c r="DC32" s="170">
        <f>CX32*DC2</f>
        <v>75.081421002635651</v>
      </c>
      <c r="DD32" s="169">
        <f>CU32*DD2</f>
        <v>56.173416480138592</v>
      </c>
      <c r="DE32" s="159">
        <f>CV32*DE2</f>
        <v>125.76138017941474</v>
      </c>
      <c r="DF32" s="159">
        <f>CW32*DF2</f>
        <v>33.536368047843929</v>
      </c>
      <c r="DG32" s="170">
        <f>CX32*DG2</f>
        <v>75.081421002635651</v>
      </c>
      <c r="DH32" s="169">
        <f>CU32*DH2</f>
        <v>56.173416480138592</v>
      </c>
      <c r="DI32" s="159">
        <f>CV32*DI2</f>
        <v>125.76138017941474</v>
      </c>
      <c r="DJ32" s="159">
        <f>CW32*DJ2</f>
        <v>33.536368047843929</v>
      </c>
      <c r="DK32" s="170">
        <f>CX32*DK2</f>
        <v>75.081421002635651</v>
      </c>
      <c r="DL32" s="169">
        <f>CU32*DL2</f>
        <v>56.173416480138592</v>
      </c>
      <c r="DM32" s="159">
        <f>CV32*DM2</f>
        <v>125.76138017941474</v>
      </c>
      <c r="DN32" s="159">
        <f>CW32*DN2</f>
        <v>33.536368047843929</v>
      </c>
      <c r="DO32" s="170">
        <f>CX32*DO2</f>
        <v>75.081421002635651</v>
      </c>
      <c r="DP32" s="169">
        <f>CU32*DP2</f>
        <v>56.173416480138592</v>
      </c>
      <c r="DQ32" s="159">
        <f>CV32*DQ2</f>
        <v>125.76138017941474</v>
      </c>
      <c r="DR32" s="159">
        <f>CW32*DR2</f>
        <v>33.536368047843929</v>
      </c>
      <c r="DS32" s="170">
        <f>CX32*DS2</f>
        <v>75.081421002635651</v>
      </c>
      <c r="DT32" s="169">
        <f>CU32*DT2</f>
        <v>56.173416480138592</v>
      </c>
      <c r="DU32" s="159">
        <f>CV32*DU2</f>
        <v>125.76138017941474</v>
      </c>
      <c r="DV32" s="159">
        <f>CW32*DV2</f>
        <v>33.536368047843929</v>
      </c>
      <c r="DW32" s="170">
        <f>CX32*DW2</f>
        <v>75.081421002635651</v>
      </c>
      <c r="DX32" s="169">
        <f>CU32*DX2</f>
        <v>56.173416480138592</v>
      </c>
      <c r="DY32" s="159">
        <f>CV32*DY2</f>
        <v>125.76138017941474</v>
      </c>
      <c r="DZ32" s="159">
        <f>CW32*DZ2</f>
        <v>33.536368047843929</v>
      </c>
      <c r="EA32" s="170">
        <f>CX32*EA2</f>
        <v>75.081421002635651</v>
      </c>
      <c r="EB32" s="169">
        <f>CU32*EB2</f>
        <v>56.173416480138592</v>
      </c>
      <c r="EC32" s="159">
        <f>CV32*EC2</f>
        <v>125.76138017941474</v>
      </c>
      <c r="ED32" s="159">
        <f>CW32*ED2</f>
        <v>33.536368047843929</v>
      </c>
      <c r="EE32" s="172">
        <f>CX32*EE2</f>
        <v>75.081421002635651</v>
      </c>
      <c r="EF32" s="176">
        <f>CY32*EF2</f>
        <v>389.15507862700224</v>
      </c>
      <c r="EG32" s="174" t="str">
        <f t="shared" si="28"/>
        <v>拆分正确</v>
      </c>
      <c r="EH32" s="157" t="str">
        <f t="shared" si="29"/>
        <v>拆分正确</v>
      </c>
      <c r="EI32" s="157" t="str">
        <f t="shared" si="30"/>
        <v>拆分正确</v>
      </c>
      <c r="EJ32" s="157" t="str">
        <f t="shared" si="31"/>
        <v>拆分正确</v>
      </c>
      <c r="EK32" s="157" t="str">
        <f t="shared" si="32"/>
        <v>拆分正确</v>
      </c>
      <c r="EL32" s="41"/>
      <c r="EM32" s="158" t="str">
        <f t="shared" si="33"/>
        <v>30级强化2</v>
      </c>
      <c r="EN32" s="174">
        <f t="shared" si="34"/>
        <v>670.72736095687867</v>
      </c>
      <c r="EO32" s="157">
        <f t="shared" si="35"/>
        <v>1341.4547219137573</v>
      </c>
      <c r="EP32" s="157">
        <f t="shared" si="36"/>
        <v>268.29094438275143</v>
      </c>
      <c r="EQ32" s="157">
        <f t="shared" si="37"/>
        <v>600.6513680210852</v>
      </c>
      <c r="ER32" s="163">
        <f t="shared" si="38"/>
        <v>155.66203145080087</v>
      </c>
      <c r="ES32" s="169">
        <f>EN32*ES2</f>
        <v>83.840920119609834</v>
      </c>
      <c r="ET32" s="159">
        <f>EO32*ET2</f>
        <v>167.68184023921967</v>
      </c>
      <c r="EU32" s="159">
        <f>EP32*EU2</f>
        <v>33.536368047843929</v>
      </c>
      <c r="EV32" s="170">
        <f>EQ32*EV2</f>
        <v>75.081421002635651</v>
      </c>
      <c r="EW32" s="169">
        <f>EN32*EW2</f>
        <v>83.840920119609834</v>
      </c>
      <c r="EX32" s="159">
        <f>EO32*EX2</f>
        <v>167.68184023921967</v>
      </c>
      <c r="EY32" s="159">
        <f>EP32*EY2</f>
        <v>33.536368047843929</v>
      </c>
      <c r="EZ32" s="170">
        <f>EQ32*EZ2</f>
        <v>75.081421002635651</v>
      </c>
      <c r="FA32" s="169">
        <f>EN32*FA2</f>
        <v>83.840920119609834</v>
      </c>
      <c r="FB32" s="159">
        <f>EO32*FB2</f>
        <v>167.68184023921967</v>
      </c>
      <c r="FC32" s="159">
        <f>EP32*FC2</f>
        <v>33.536368047843929</v>
      </c>
      <c r="FD32" s="170">
        <f>EQ32*FD2</f>
        <v>75.081421002635651</v>
      </c>
      <c r="FE32" s="169">
        <f>EN32*FE2</f>
        <v>83.840920119609834</v>
      </c>
      <c r="FF32" s="159">
        <f>EO32*FF2</f>
        <v>167.68184023921967</v>
      </c>
      <c r="FG32" s="159">
        <f>EP32*FG2</f>
        <v>33.536368047843929</v>
      </c>
      <c r="FH32" s="170">
        <f>EQ32*FH2</f>
        <v>75.081421002635651</v>
      </c>
      <c r="FI32" s="169">
        <f>EN32*FI2</f>
        <v>83.840920119609834</v>
      </c>
      <c r="FJ32" s="159">
        <f>EO32*FJ2</f>
        <v>167.68184023921967</v>
      </c>
      <c r="FK32" s="159">
        <f>EP32*FK2</f>
        <v>33.536368047843929</v>
      </c>
      <c r="FL32" s="170">
        <f>EQ32*FL2</f>
        <v>75.081421002635651</v>
      </c>
      <c r="FM32" s="169">
        <f>EN32*FM2</f>
        <v>83.840920119609834</v>
      </c>
      <c r="FN32" s="159">
        <f>EO32*FN2</f>
        <v>167.68184023921967</v>
      </c>
      <c r="FO32" s="159">
        <f>EP32*FO2</f>
        <v>33.536368047843929</v>
      </c>
      <c r="FP32" s="170">
        <f>EQ32*FP2</f>
        <v>75.081421002635651</v>
      </c>
      <c r="FQ32" s="169">
        <f>EN32*FQ2</f>
        <v>83.840920119609834</v>
      </c>
      <c r="FR32" s="159">
        <f>EO32*FR2</f>
        <v>167.68184023921967</v>
      </c>
      <c r="FS32" s="159">
        <f>EP32*FS2</f>
        <v>33.536368047843929</v>
      </c>
      <c r="FT32" s="170">
        <f>EQ32*FT2</f>
        <v>75.081421002635651</v>
      </c>
      <c r="FU32" s="169">
        <f>EN32*FU2</f>
        <v>83.840920119609834</v>
      </c>
      <c r="FV32" s="159">
        <f>EO32*FV2</f>
        <v>167.68184023921967</v>
      </c>
      <c r="FW32" s="159">
        <f>EP32*FW2</f>
        <v>33.536368047843929</v>
      </c>
      <c r="FX32" s="172">
        <f>EQ32*FX2</f>
        <v>75.081421002635651</v>
      </c>
      <c r="FY32" s="176">
        <f>ER32*FY2</f>
        <v>155.66203145080087</v>
      </c>
      <c r="FZ32" s="174" t="str">
        <f t="shared" si="39"/>
        <v>拆分正确</v>
      </c>
      <c r="GA32" s="157" t="str">
        <f t="shared" si="40"/>
        <v>拆分正确</v>
      </c>
      <c r="GB32" s="157" t="str">
        <f t="shared" si="41"/>
        <v>拆分正确</v>
      </c>
      <c r="GC32" s="157" t="str">
        <f t="shared" si="42"/>
        <v>拆分正确</v>
      </c>
      <c r="GD32" s="157" t="str">
        <f t="shared" si="43"/>
        <v>拆分正确</v>
      </c>
      <c r="GE32" s="41"/>
      <c r="GF32" s="158" t="str">
        <f t="shared" si="44"/>
        <v>30级强化2</v>
      </c>
      <c r="GG32" s="174">
        <f t="shared" si="45"/>
        <v>603.65462486119077</v>
      </c>
      <c r="GH32" s="157">
        <f t="shared" si="46"/>
        <v>670.72736095687867</v>
      </c>
      <c r="GI32" s="157">
        <f t="shared" si="47"/>
        <v>402.43641657412712</v>
      </c>
      <c r="GJ32" s="157">
        <f t="shared" si="48"/>
        <v>503.04552071765886</v>
      </c>
      <c r="GK32" s="163">
        <f t="shared" si="49"/>
        <v>233.49304717620134</v>
      </c>
      <c r="GL32" s="169">
        <f>GG32*GL2</f>
        <v>75.456828107648846</v>
      </c>
      <c r="GM32" s="159">
        <f>GH32*GM2</f>
        <v>83.840920119609834</v>
      </c>
      <c r="GN32" s="159">
        <f>GI32*GN2</f>
        <v>50.30455207176589</v>
      </c>
      <c r="GO32" s="170">
        <f>GJ32*GO2</f>
        <v>62.880690089707358</v>
      </c>
      <c r="GP32" s="169">
        <f>GG32*GP2</f>
        <v>75.456828107648846</v>
      </c>
      <c r="GQ32" s="159">
        <f>GH32*GQ2</f>
        <v>83.840920119609834</v>
      </c>
      <c r="GR32" s="159">
        <f>GI32*GR2</f>
        <v>50.30455207176589</v>
      </c>
      <c r="GS32" s="170">
        <f>GJ32*GS2</f>
        <v>62.880690089707358</v>
      </c>
      <c r="GT32" s="169">
        <f>GG32*GT2</f>
        <v>75.456828107648846</v>
      </c>
      <c r="GU32" s="159">
        <f>GH32*GU2</f>
        <v>83.840920119609834</v>
      </c>
      <c r="GV32" s="159">
        <f>GI32*GV2</f>
        <v>50.30455207176589</v>
      </c>
      <c r="GW32" s="170">
        <f>GJ32*GW2</f>
        <v>62.880690089707358</v>
      </c>
      <c r="GX32" s="169">
        <f>GG32*GX2</f>
        <v>75.456828107648846</v>
      </c>
      <c r="GY32" s="159">
        <f>GH32*GY2</f>
        <v>83.840920119609834</v>
      </c>
      <c r="GZ32" s="159">
        <f>GI32*GZ2</f>
        <v>50.30455207176589</v>
      </c>
      <c r="HA32" s="170">
        <f>GJ32*HA2</f>
        <v>62.880690089707358</v>
      </c>
      <c r="HB32" s="169">
        <f>GG32*HB2</f>
        <v>75.456828107648846</v>
      </c>
      <c r="HC32" s="159">
        <f>GH32*HC2</f>
        <v>83.840920119609834</v>
      </c>
      <c r="HD32" s="159">
        <f>GI32*HD2</f>
        <v>50.30455207176589</v>
      </c>
      <c r="HE32" s="170">
        <f>GJ32*HE2</f>
        <v>62.880690089707358</v>
      </c>
      <c r="HF32" s="169">
        <f>GG32*HF2</f>
        <v>75.456828107648846</v>
      </c>
      <c r="HG32" s="159">
        <f>GH32*HG2</f>
        <v>83.840920119609834</v>
      </c>
      <c r="HH32" s="159">
        <f>GI32*HH2</f>
        <v>50.30455207176589</v>
      </c>
      <c r="HI32" s="170">
        <f>GJ32*HI2</f>
        <v>62.880690089707358</v>
      </c>
      <c r="HJ32" s="169">
        <f>GG32*HJ2</f>
        <v>75.456828107648846</v>
      </c>
      <c r="HK32" s="159">
        <f>GH32*HK2</f>
        <v>83.840920119609834</v>
      </c>
      <c r="HL32" s="159">
        <f>GI32*HL2</f>
        <v>50.30455207176589</v>
      </c>
      <c r="HM32" s="170">
        <f>GJ32*HM2</f>
        <v>62.880690089707358</v>
      </c>
      <c r="HN32" s="169">
        <f>GG32*HN2</f>
        <v>75.456828107648846</v>
      </c>
      <c r="HO32" s="159">
        <f>GH32*HO2</f>
        <v>83.840920119609834</v>
      </c>
      <c r="HP32" s="159">
        <f>GI32*HP2</f>
        <v>50.30455207176589</v>
      </c>
      <c r="HQ32" s="172">
        <f>GJ32*HQ2</f>
        <v>62.880690089707358</v>
      </c>
      <c r="HR32" s="176">
        <f>GK32*HR2</f>
        <v>233.49304717620134</v>
      </c>
      <c r="HS32" s="174" t="str">
        <f t="shared" si="50"/>
        <v>拆分正确</v>
      </c>
      <c r="HT32" s="157" t="str">
        <f t="shared" si="51"/>
        <v>拆分正确</v>
      </c>
      <c r="HU32" s="157" t="str">
        <f t="shared" si="52"/>
        <v>拆分正确</v>
      </c>
      <c r="HV32" s="157" t="str">
        <f t="shared" si="53"/>
        <v>拆分正确</v>
      </c>
      <c r="HW32" s="157" t="str">
        <f t="shared" si="54"/>
        <v>拆分正确</v>
      </c>
    </row>
    <row r="33" spans="1:231" ht="14.1" customHeight="1">
      <c r="A33" s="157" t="s">
        <v>49</v>
      </c>
      <c r="B33" s="158">
        <f t="shared" si="94"/>
        <v>1.2540890944979601</v>
      </c>
      <c r="C33" s="158">
        <f t="shared" si="95"/>
        <v>1.2540890944979601</v>
      </c>
      <c r="D33" s="180">
        <f t="shared" si="93"/>
        <v>1.2540890944979604</v>
      </c>
      <c r="E33" s="174">
        <f>B33*E30</f>
        <v>721.79776009742716</v>
      </c>
      <c r="F33" s="157">
        <f>E33*职业设计!D$13/职业设计!B$13</f>
        <v>721.79776009742716</v>
      </c>
      <c r="G33" s="157">
        <f>G30*C33</f>
        <v>433.0786560584562</v>
      </c>
      <c r="H33" s="157">
        <f t="shared" si="5"/>
        <v>433.0786560584562</v>
      </c>
      <c r="I33" s="163">
        <f>I30*D33</f>
        <v>279.19070194957789</v>
      </c>
      <c r="J33" s="169">
        <f>E33*J2</f>
        <v>90.224720012178395</v>
      </c>
      <c r="K33" s="159">
        <f>F33*K2</f>
        <v>90.224720012178395</v>
      </c>
      <c r="L33" s="159">
        <f>G33*L2</f>
        <v>54.134832007307025</v>
      </c>
      <c r="M33" s="170">
        <f>H33*M2</f>
        <v>54.134832007307025</v>
      </c>
      <c r="N33" s="169">
        <f>E33*N2</f>
        <v>90.224720012178395</v>
      </c>
      <c r="O33" s="159">
        <f>F33*O2</f>
        <v>90.224720012178395</v>
      </c>
      <c r="P33" s="159">
        <f>G33*P2</f>
        <v>54.134832007307025</v>
      </c>
      <c r="Q33" s="170">
        <f>H33*Q2</f>
        <v>54.134832007307025</v>
      </c>
      <c r="R33" s="169">
        <f>E33*R2</f>
        <v>90.224720012178395</v>
      </c>
      <c r="S33" s="159">
        <f>F33*S2</f>
        <v>90.224720012178395</v>
      </c>
      <c r="T33" s="159">
        <f>G33*T2</f>
        <v>54.134832007307025</v>
      </c>
      <c r="U33" s="170">
        <f>H33*U2</f>
        <v>54.134832007307025</v>
      </c>
      <c r="V33" s="169">
        <f>E33*V2</f>
        <v>90.224720012178395</v>
      </c>
      <c r="W33" s="159">
        <f>F33*W2</f>
        <v>90.224720012178395</v>
      </c>
      <c r="X33" s="159">
        <f>G33*X2</f>
        <v>54.134832007307025</v>
      </c>
      <c r="Y33" s="170">
        <f>H33*Y2</f>
        <v>54.134832007307025</v>
      </c>
      <c r="Z33" s="169">
        <f>E33*Z2</f>
        <v>90.224720012178395</v>
      </c>
      <c r="AA33" s="159">
        <f>F33*AA2</f>
        <v>90.224720012178395</v>
      </c>
      <c r="AB33" s="159">
        <f>G33*AB2</f>
        <v>54.134832007307025</v>
      </c>
      <c r="AC33" s="170">
        <f>H33*AC2</f>
        <v>54.134832007307025</v>
      </c>
      <c r="AD33" s="169">
        <f>E33*AD2</f>
        <v>90.224720012178395</v>
      </c>
      <c r="AE33" s="159">
        <f>F33*AE2</f>
        <v>90.224720012178395</v>
      </c>
      <c r="AF33" s="159">
        <f>G33*AF2</f>
        <v>54.134832007307025</v>
      </c>
      <c r="AG33" s="170">
        <f>H33*AG2</f>
        <v>54.134832007307025</v>
      </c>
      <c r="AH33" s="169">
        <f>E33*AH2</f>
        <v>90.224720012178395</v>
      </c>
      <c r="AI33" s="159">
        <f>F33*AI2</f>
        <v>90.224720012178395</v>
      </c>
      <c r="AJ33" s="159">
        <f>G33*AJ2</f>
        <v>54.134832007307025</v>
      </c>
      <c r="AK33" s="170">
        <f>H33*AK2</f>
        <v>54.134832007307025</v>
      </c>
      <c r="AL33" s="169">
        <f>E33*AL2</f>
        <v>90.224720012178395</v>
      </c>
      <c r="AM33" s="159">
        <f>F33*AM2</f>
        <v>90.224720012178395</v>
      </c>
      <c r="AN33" s="159">
        <f>G33*AN2</f>
        <v>54.134832007307025</v>
      </c>
      <c r="AO33" s="172">
        <f>H33*AO2</f>
        <v>54.134832007307025</v>
      </c>
      <c r="AP33" s="176">
        <f>I33*AP2</f>
        <v>279.19070194957789</v>
      </c>
      <c r="AQ33" s="174" t="str">
        <f t="shared" si="6"/>
        <v>拆分正确</v>
      </c>
      <c r="AR33" s="157" t="str">
        <f t="shared" si="7"/>
        <v>拆分正确</v>
      </c>
      <c r="AS33" s="157" t="str">
        <f t="shared" si="8"/>
        <v>拆分正确</v>
      </c>
      <c r="AT33" s="157" t="str">
        <f t="shared" si="9"/>
        <v>拆分正确</v>
      </c>
      <c r="AU33" s="157" t="str">
        <f t="shared" si="10"/>
        <v>拆分正确</v>
      </c>
      <c r="AW33" s="158" t="str">
        <f t="shared" si="11"/>
        <v>30级强化3</v>
      </c>
      <c r="AX33" s="174">
        <f t="shared" si="12"/>
        <v>1082.6966401461407</v>
      </c>
      <c r="AY33" s="157">
        <f t="shared" si="13"/>
        <v>433.07865605845626</v>
      </c>
      <c r="AZ33" s="157">
        <f t="shared" si="14"/>
        <v>646.38605381859134</v>
      </c>
      <c r="BA33" s="157">
        <f t="shared" si="15"/>
        <v>288.71910403897078</v>
      </c>
      <c r="BB33" s="163">
        <f t="shared" si="16"/>
        <v>167.51442116974673</v>
      </c>
      <c r="BC33" s="169">
        <f t="shared" si="55"/>
        <v>108.26966401461408</v>
      </c>
      <c r="BD33" s="159">
        <f t="shared" si="56"/>
        <v>43.307865605845627</v>
      </c>
      <c r="BE33" s="159">
        <f t="shared" si="57"/>
        <v>64.638605381859136</v>
      </c>
      <c r="BF33" s="170">
        <f t="shared" si="58"/>
        <v>28.871910403897079</v>
      </c>
      <c r="BG33" s="169">
        <f t="shared" si="59"/>
        <v>108.26966401461408</v>
      </c>
      <c r="BH33" s="159">
        <f t="shared" si="60"/>
        <v>43.307865605845627</v>
      </c>
      <c r="BI33" s="159">
        <f t="shared" si="61"/>
        <v>64.638605381859136</v>
      </c>
      <c r="BJ33" s="170">
        <f t="shared" si="62"/>
        <v>28.871910403897079</v>
      </c>
      <c r="BK33" s="169">
        <f t="shared" si="63"/>
        <v>108.26966401461408</v>
      </c>
      <c r="BL33" s="159">
        <f t="shared" si="64"/>
        <v>43.307865605845627</v>
      </c>
      <c r="BM33" s="159">
        <f t="shared" si="65"/>
        <v>64.638605381859136</v>
      </c>
      <c r="BN33" s="170">
        <f t="shared" si="66"/>
        <v>28.871910403897079</v>
      </c>
      <c r="BO33" s="169">
        <f t="shared" si="67"/>
        <v>108.26966401461408</v>
      </c>
      <c r="BP33" s="159">
        <f t="shared" si="68"/>
        <v>43.307865605845627</v>
      </c>
      <c r="BQ33" s="159">
        <f t="shared" si="69"/>
        <v>64.638605381859136</v>
      </c>
      <c r="BR33" s="170">
        <f t="shared" si="70"/>
        <v>28.871910403897079</v>
      </c>
      <c r="BS33" s="169">
        <f t="shared" si="71"/>
        <v>108.26966401461408</v>
      </c>
      <c r="BT33" s="159">
        <f t="shared" si="72"/>
        <v>43.307865605845627</v>
      </c>
      <c r="BU33" s="159">
        <f t="shared" si="73"/>
        <v>64.638605381859136</v>
      </c>
      <c r="BV33" s="170">
        <f t="shared" si="74"/>
        <v>28.871910403897079</v>
      </c>
      <c r="BW33" s="169">
        <f t="shared" si="75"/>
        <v>108.26966401461408</v>
      </c>
      <c r="BX33" s="159">
        <f t="shared" si="76"/>
        <v>43.307865605845627</v>
      </c>
      <c r="BY33" s="159">
        <f t="shared" si="77"/>
        <v>64.638605381859136</v>
      </c>
      <c r="BZ33" s="170">
        <f t="shared" si="78"/>
        <v>28.871910403897079</v>
      </c>
      <c r="CA33" s="169">
        <f t="shared" si="79"/>
        <v>108.26966401461408</v>
      </c>
      <c r="CB33" s="159">
        <f t="shared" si="80"/>
        <v>43.307865605845627</v>
      </c>
      <c r="CC33" s="159">
        <f t="shared" si="81"/>
        <v>64.638605381859136</v>
      </c>
      <c r="CD33" s="170">
        <f t="shared" si="82"/>
        <v>28.871910403897079</v>
      </c>
      <c r="CE33" s="169">
        <f t="shared" si="83"/>
        <v>108.26966401461408</v>
      </c>
      <c r="CF33" s="159">
        <f t="shared" si="84"/>
        <v>43.307865605845627</v>
      </c>
      <c r="CG33" s="159">
        <f t="shared" si="85"/>
        <v>64.638605381859136</v>
      </c>
      <c r="CH33" s="172">
        <f t="shared" si="86"/>
        <v>28.871910403897079</v>
      </c>
      <c r="CI33" s="169">
        <f t="shared" si="87"/>
        <v>216.53932802922816</v>
      </c>
      <c r="CJ33" s="159">
        <f t="shared" si="88"/>
        <v>86.615731211691255</v>
      </c>
      <c r="CK33" s="159">
        <f t="shared" si="89"/>
        <v>129.27721076371827</v>
      </c>
      <c r="CL33" s="172">
        <f t="shared" si="90"/>
        <v>57.743820807794158</v>
      </c>
      <c r="CM33" s="176">
        <f t="shared" si="96"/>
        <v>167.51442116974673</v>
      </c>
      <c r="CN33" s="174" t="str">
        <f t="shared" si="17"/>
        <v>拆分正确</v>
      </c>
      <c r="CO33" s="157" t="str">
        <f t="shared" si="18"/>
        <v>拆分正确</v>
      </c>
      <c r="CP33" s="157" t="str">
        <f t="shared" si="19"/>
        <v>拆分正确</v>
      </c>
      <c r="CQ33" s="157" t="str">
        <f t="shared" si="20"/>
        <v>拆分正确</v>
      </c>
      <c r="CR33" s="157" t="str">
        <f t="shared" si="21"/>
        <v>拆分正确</v>
      </c>
      <c r="CT33" s="158" t="str">
        <f t="shared" si="22"/>
        <v>30级强化3</v>
      </c>
      <c r="CU33" s="174">
        <f t="shared" si="23"/>
        <v>483.60449926527622</v>
      </c>
      <c r="CV33" s="157">
        <f t="shared" si="24"/>
        <v>1082.6966401461407</v>
      </c>
      <c r="CW33" s="157">
        <f t="shared" si="25"/>
        <v>288.71910403897078</v>
      </c>
      <c r="CX33" s="157">
        <f t="shared" si="26"/>
        <v>646.38605381859134</v>
      </c>
      <c r="CY33" s="163">
        <f t="shared" si="27"/>
        <v>418.7860529243668</v>
      </c>
      <c r="CZ33" s="169">
        <f>CU33*CZ2</f>
        <v>60.450562408159527</v>
      </c>
      <c r="DA33" s="159">
        <f>CV33*DA2</f>
        <v>135.33708001826759</v>
      </c>
      <c r="DB33" s="159">
        <f>CW33*DB2</f>
        <v>36.089888004871348</v>
      </c>
      <c r="DC33" s="170">
        <f>CX33*DC2</f>
        <v>80.798256727323917</v>
      </c>
      <c r="DD33" s="169">
        <f>CU33*DD2</f>
        <v>60.450562408159527</v>
      </c>
      <c r="DE33" s="159">
        <f>CV33*DE2</f>
        <v>135.33708001826759</v>
      </c>
      <c r="DF33" s="159">
        <f>CW33*DF2</f>
        <v>36.089888004871348</v>
      </c>
      <c r="DG33" s="170">
        <f>CX33*DG2</f>
        <v>80.798256727323917</v>
      </c>
      <c r="DH33" s="169">
        <f>CU33*DH2</f>
        <v>60.450562408159527</v>
      </c>
      <c r="DI33" s="159">
        <f>CV33*DI2</f>
        <v>135.33708001826759</v>
      </c>
      <c r="DJ33" s="159">
        <f>CW33*DJ2</f>
        <v>36.089888004871348</v>
      </c>
      <c r="DK33" s="170">
        <f>CX33*DK2</f>
        <v>80.798256727323917</v>
      </c>
      <c r="DL33" s="169">
        <f>CU33*DL2</f>
        <v>60.450562408159527</v>
      </c>
      <c r="DM33" s="159">
        <f>CV33*DM2</f>
        <v>135.33708001826759</v>
      </c>
      <c r="DN33" s="159">
        <f>CW33*DN2</f>
        <v>36.089888004871348</v>
      </c>
      <c r="DO33" s="170">
        <f>CX33*DO2</f>
        <v>80.798256727323917</v>
      </c>
      <c r="DP33" s="169">
        <f>CU33*DP2</f>
        <v>60.450562408159527</v>
      </c>
      <c r="DQ33" s="159">
        <f>CV33*DQ2</f>
        <v>135.33708001826759</v>
      </c>
      <c r="DR33" s="159">
        <f>CW33*DR2</f>
        <v>36.089888004871348</v>
      </c>
      <c r="DS33" s="170">
        <f>CX33*DS2</f>
        <v>80.798256727323917</v>
      </c>
      <c r="DT33" s="169">
        <f>CU33*DT2</f>
        <v>60.450562408159527</v>
      </c>
      <c r="DU33" s="159">
        <f>CV33*DU2</f>
        <v>135.33708001826759</v>
      </c>
      <c r="DV33" s="159">
        <f>CW33*DV2</f>
        <v>36.089888004871348</v>
      </c>
      <c r="DW33" s="170">
        <f>CX33*DW2</f>
        <v>80.798256727323917</v>
      </c>
      <c r="DX33" s="169">
        <f>CU33*DX2</f>
        <v>60.450562408159527</v>
      </c>
      <c r="DY33" s="159">
        <f>CV33*DY2</f>
        <v>135.33708001826759</v>
      </c>
      <c r="DZ33" s="159">
        <f>CW33*DZ2</f>
        <v>36.089888004871348</v>
      </c>
      <c r="EA33" s="170">
        <f>CX33*EA2</f>
        <v>80.798256727323917</v>
      </c>
      <c r="EB33" s="169">
        <f>CU33*EB2</f>
        <v>60.450562408159527</v>
      </c>
      <c r="EC33" s="159">
        <f>CV33*EC2</f>
        <v>135.33708001826759</v>
      </c>
      <c r="ED33" s="159">
        <f>CW33*ED2</f>
        <v>36.089888004871348</v>
      </c>
      <c r="EE33" s="172">
        <f>CX33*EE2</f>
        <v>80.798256727323917</v>
      </c>
      <c r="EF33" s="176">
        <f>CY33*EF2</f>
        <v>418.7860529243668</v>
      </c>
      <c r="EG33" s="174" t="str">
        <f t="shared" si="28"/>
        <v>拆分正确</v>
      </c>
      <c r="EH33" s="157" t="str">
        <f t="shared" si="29"/>
        <v>拆分正确</v>
      </c>
      <c r="EI33" s="157" t="str">
        <f t="shared" si="30"/>
        <v>拆分正确</v>
      </c>
      <c r="EJ33" s="157" t="str">
        <f t="shared" si="31"/>
        <v>拆分正确</v>
      </c>
      <c r="EK33" s="157" t="str">
        <f t="shared" si="32"/>
        <v>拆分正确</v>
      </c>
      <c r="EL33" s="41"/>
      <c r="EM33" s="158" t="str">
        <f t="shared" si="33"/>
        <v>30级强化3</v>
      </c>
      <c r="EN33" s="174">
        <f t="shared" si="34"/>
        <v>721.79776009742716</v>
      </c>
      <c r="EO33" s="157">
        <f t="shared" si="35"/>
        <v>1443.5955201948543</v>
      </c>
      <c r="EP33" s="157">
        <f t="shared" si="36"/>
        <v>288.71910403897078</v>
      </c>
      <c r="EQ33" s="157">
        <f t="shared" si="37"/>
        <v>646.38605381859134</v>
      </c>
      <c r="ER33" s="163">
        <f t="shared" si="38"/>
        <v>167.51442116974673</v>
      </c>
      <c r="ES33" s="169">
        <f>EN33*ES2</f>
        <v>90.224720012178395</v>
      </c>
      <c r="ET33" s="159">
        <f>EO33*ET2</f>
        <v>180.44944002435679</v>
      </c>
      <c r="EU33" s="159">
        <f>EP33*EU2</f>
        <v>36.089888004871348</v>
      </c>
      <c r="EV33" s="170">
        <f>EQ33*EV2</f>
        <v>80.798256727323917</v>
      </c>
      <c r="EW33" s="169">
        <f>EN33*EW2</f>
        <v>90.224720012178395</v>
      </c>
      <c r="EX33" s="159">
        <f>EO33*EX2</f>
        <v>180.44944002435679</v>
      </c>
      <c r="EY33" s="159">
        <f>EP33*EY2</f>
        <v>36.089888004871348</v>
      </c>
      <c r="EZ33" s="170">
        <f>EQ33*EZ2</f>
        <v>80.798256727323917</v>
      </c>
      <c r="FA33" s="169">
        <f>EN33*FA2</f>
        <v>90.224720012178395</v>
      </c>
      <c r="FB33" s="159">
        <f>EO33*FB2</f>
        <v>180.44944002435679</v>
      </c>
      <c r="FC33" s="159">
        <f>EP33*FC2</f>
        <v>36.089888004871348</v>
      </c>
      <c r="FD33" s="170">
        <f>EQ33*FD2</f>
        <v>80.798256727323917</v>
      </c>
      <c r="FE33" s="169">
        <f>EN33*FE2</f>
        <v>90.224720012178395</v>
      </c>
      <c r="FF33" s="159">
        <f>EO33*FF2</f>
        <v>180.44944002435679</v>
      </c>
      <c r="FG33" s="159">
        <f>EP33*FG2</f>
        <v>36.089888004871348</v>
      </c>
      <c r="FH33" s="170">
        <f>EQ33*FH2</f>
        <v>80.798256727323917</v>
      </c>
      <c r="FI33" s="169">
        <f>EN33*FI2</f>
        <v>90.224720012178395</v>
      </c>
      <c r="FJ33" s="159">
        <f>EO33*FJ2</f>
        <v>180.44944002435679</v>
      </c>
      <c r="FK33" s="159">
        <f>EP33*FK2</f>
        <v>36.089888004871348</v>
      </c>
      <c r="FL33" s="170">
        <f>EQ33*FL2</f>
        <v>80.798256727323917</v>
      </c>
      <c r="FM33" s="169">
        <f>EN33*FM2</f>
        <v>90.224720012178395</v>
      </c>
      <c r="FN33" s="159">
        <f>EO33*FN2</f>
        <v>180.44944002435679</v>
      </c>
      <c r="FO33" s="159">
        <f>EP33*FO2</f>
        <v>36.089888004871348</v>
      </c>
      <c r="FP33" s="170">
        <f>EQ33*FP2</f>
        <v>80.798256727323917</v>
      </c>
      <c r="FQ33" s="169">
        <f>EN33*FQ2</f>
        <v>90.224720012178395</v>
      </c>
      <c r="FR33" s="159">
        <f>EO33*FR2</f>
        <v>180.44944002435679</v>
      </c>
      <c r="FS33" s="159">
        <f>EP33*FS2</f>
        <v>36.089888004871348</v>
      </c>
      <c r="FT33" s="170">
        <f>EQ33*FT2</f>
        <v>80.798256727323917</v>
      </c>
      <c r="FU33" s="169">
        <f>EN33*FU2</f>
        <v>90.224720012178395</v>
      </c>
      <c r="FV33" s="159">
        <f>EO33*FV2</f>
        <v>180.44944002435679</v>
      </c>
      <c r="FW33" s="159">
        <f>EP33*FW2</f>
        <v>36.089888004871348</v>
      </c>
      <c r="FX33" s="172">
        <f>EQ33*FX2</f>
        <v>80.798256727323917</v>
      </c>
      <c r="FY33" s="176">
        <f>ER33*FY2</f>
        <v>167.51442116974673</v>
      </c>
      <c r="FZ33" s="174" t="str">
        <f t="shared" si="39"/>
        <v>拆分正确</v>
      </c>
      <c r="GA33" s="157" t="str">
        <f t="shared" si="40"/>
        <v>拆分正确</v>
      </c>
      <c r="GB33" s="157" t="str">
        <f t="shared" si="41"/>
        <v>拆分正确</v>
      </c>
      <c r="GC33" s="157" t="str">
        <f t="shared" si="42"/>
        <v>拆分正确</v>
      </c>
      <c r="GD33" s="157" t="str">
        <f t="shared" si="43"/>
        <v>拆分正确</v>
      </c>
      <c r="GE33" s="41"/>
      <c r="GF33" s="158" t="str">
        <f t="shared" si="44"/>
        <v>30级强化3</v>
      </c>
      <c r="GG33" s="174">
        <f t="shared" si="45"/>
        <v>649.61798408768448</v>
      </c>
      <c r="GH33" s="157">
        <f t="shared" si="46"/>
        <v>721.79776009742716</v>
      </c>
      <c r="GI33" s="157">
        <f t="shared" si="47"/>
        <v>433.0786560584562</v>
      </c>
      <c r="GJ33" s="157">
        <f t="shared" si="48"/>
        <v>541.34832007307023</v>
      </c>
      <c r="GK33" s="163">
        <f t="shared" si="49"/>
        <v>251.2716317546201</v>
      </c>
      <c r="GL33" s="169">
        <f>GG33*GL2</f>
        <v>81.20224801096056</v>
      </c>
      <c r="GM33" s="159">
        <f>GH33*GM2</f>
        <v>90.224720012178395</v>
      </c>
      <c r="GN33" s="159">
        <f>GI33*GN2</f>
        <v>54.134832007307025</v>
      </c>
      <c r="GO33" s="170">
        <f>GJ33*GO2</f>
        <v>67.668540009133778</v>
      </c>
      <c r="GP33" s="169">
        <f>GG33*GP2</f>
        <v>81.20224801096056</v>
      </c>
      <c r="GQ33" s="159">
        <f>GH33*GQ2</f>
        <v>90.224720012178395</v>
      </c>
      <c r="GR33" s="159">
        <f>GI33*GR2</f>
        <v>54.134832007307025</v>
      </c>
      <c r="GS33" s="170">
        <f>GJ33*GS2</f>
        <v>67.668540009133778</v>
      </c>
      <c r="GT33" s="169">
        <f>GG33*GT2</f>
        <v>81.20224801096056</v>
      </c>
      <c r="GU33" s="159">
        <f>GH33*GU2</f>
        <v>90.224720012178395</v>
      </c>
      <c r="GV33" s="159">
        <f>GI33*GV2</f>
        <v>54.134832007307025</v>
      </c>
      <c r="GW33" s="170">
        <f>GJ33*GW2</f>
        <v>67.668540009133778</v>
      </c>
      <c r="GX33" s="169">
        <f>GG33*GX2</f>
        <v>81.20224801096056</v>
      </c>
      <c r="GY33" s="159">
        <f>GH33*GY2</f>
        <v>90.224720012178395</v>
      </c>
      <c r="GZ33" s="159">
        <f>GI33*GZ2</f>
        <v>54.134832007307025</v>
      </c>
      <c r="HA33" s="170">
        <f>GJ33*HA2</f>
        <v>67.668540009133778</v>
      </c>
      <c r="HB33" s="169">
        <f>GG33*HB2</f>
        <v>81.20224801096056</v>
      </c>
      <c r="HC33" s="159">
        <f>GH33*HC2</f>
        <v>90.224720012178395</v>
      </c>
      <c r="HD33" s="159">
        <f>GI33*HD2</f>
        <v>54.134832007307025</v>
      </c>
      <c r="HE33" s="170">
        <f>GJ33*HE2</f>
        <v>67.668540009133778</v>
      </c>
      <c r="HF33" s="169">
        <f>GG33*HF2</f>
        <v>81.20224801096056</v>
      </c>
      <c r="HG33" s="159">
        <f>GH33*HG2</f>
        <v>90.224720012178395</v>
      </c>
      <c r="HH33" s="159">
        <f>GI33*HH2</f>
        <v>54.134832007307025</v>
      </c>
      <c r="HI33" s="170">
        <f>GJ33*HI2</f>
        <v>67.668540009133778</v>
      </c>
      <c r="HJ33" s="169">
        <f>GG33*HJ2</f>
        <v>81.20224801096056</v>
      </c>
      <c r="HK33" s="159">
        <f>GH33*HK2</f>
        <v>90.224720012178395</v>
      </c>
      <c r="HL33" s="159">
        <f>GI33*HL2</f>
        <v>54.134832007307025</v>
      </c>
      <c r="HM33" s="170">
        <f>GJ33*HM2</f>
        <v>67.668540009133778</v>
      </c>
      <c r="HN33" s="169">
        <f>GG33*HN2</f>
        <v>81.20224801096056</v>
      </c>
      <c r="HO33" s="159">
        <f>GH33*HO2</f>
        <v>90.224720012178395</v>
      </c>
      <c r="HP33" s="159">
        <f>GI33*HP2</f>
        <v>54.134832007307025</v>
      </c>
      <c r="HQ33" s="172">
        <f>GJ33*HQ2</f>
        <v>67.668540009133778</v>
      </c>
      <c r="HR33" s="176">
        <f>GK33*HR2</f>
        <v>251.2716317546201</v>
      </c>
      <c r="HS33" s="174" t="str">
        <f t="shared" si="50"/>
        <v>拆分正确</v>
      </c>
      <c r="HT33" s="157" t="str">
        <f t="shared" si="51"/>
        <v>拆分正确</v>
      </c>
      <c r="HU33" s="157" t="str">
        <f t="shared" si="52"/>
        <v>拆分正确</v>
      </c>
      <c r="HV33" s="157" t="str">
        <f t="shared" si="53"/>
        <v>拆分正确</v>
      </c>
      <c r="HW33" s="157" t="str">
        <f t="shared" si="54"/>
        <v>拆分正确</v>
      </c>
    </row>
    <row r="34" spans="1:231" ht="14.1" customHeight="1">
      <c r="A34" s="157" t="s">
        <v>50</v>
      </c>
      <c r="B34" s="158">
        <f t="shared" si="94"/>
        <v>1.3471191424837934</v>
      </c>
      <c r="C34" s="158">
        <f t="shared" si="95"/>
        <v>1.3471191424837934</v>
      </c>
      <c r="D34" s="180">
        <f t="shared" si="93"/>
        <v>1.3471191424837934</v>
      </c>
      <c r="E34" s="174">
        <f>B34*E30</f>
        <v>775.34170729586117</v>
      </c>
      <c r="F34" s="157">
        <f>E34*职业设计!D$13/职业设计!B$13</f>
        <v>775.34170729586117</v>
      </c>
      <c r="G34" s="157">
        <f>G30*C34</f>
        <v>465.20502437751651</v>
      </c>
      <c r="H34" s="157">
        <f t="shared" si="5"/>
        <v>465.20502437751651</v>
      </c>
      <c r="I34" s="163">
        <f>I30*D34</f>
        <v>299.90145090156147</v>
      </c>
      <c r="J34" s="169">
        <f>E34*J2</f>
        <v>96.917713411982646</v>
      </c>
      <c r="K34" s="159">
        <f>F34*K2</f>
        <v>96.917713411982646</v>
      </c>
      <c r="L34" s="159">
        <f>G34*L2</f>
        <v>58.150628047189564</v>
      </c>
      <c r="M34" s="170">
        <f>H34*M2</f>
        <v>58.150628047189564</v>
      </c>
      <c r="N34" s="169">
        <f>E34*N2</f>
        <v>96.917713411982646</v>
      </c>
      <c r="O34" s="159">
        <f>F34*O2</f>
        <v>96.917713411982646</v>
      </c>
      <c r="P34" s="159">
        <f>G34*P2</f>
        <v>58.150628047189564</v>
      </c>
      <c r="Q34" s="170">
        <f>H34*Q2</f>
        <v>58.150628047189564</v>
      </c>
      <c r="R34" s="169">
        <f>E34*R2</f>
        <v>96.917713411982646</v>
      </c>
      <c r="S34" s="159">
        <f>F34*S2</f>
        <v>96.917713411982646</v>
      </c>
      <c r="T34" s="159">
        <f>G34*T2</f>
        <v>58.150628047189564</v>
      </c>
      <c r="U34" s="170">
        <f>H34*U2</f>
        <v>58.150628047189564</v>
      </c>
      <c r="V34" s="169">
        <f>E34*V2</f>
        <v>96.917713411982646</v>
      </c>
      <c r="W34" s="159">
        <f>F34*W2</f>
        <v>96.917713411982646</v>
      </c>
      <c r="X34" s="159">
        <f>G34*X2</f>
        <v>58.150628047189564</v>
      </c>
      <c r="Y34" s="170">
        <f>H34*Y2</f>
        <v>58.150628047189564</v>
      </c>
      <c r="Z34" s="169">
        <f>E34*Z2</f>
        <v>96.917713411982646</v>
      </c>
      <c r="AA34" s="159">
        <f>F34*AA2</f>
        <v>96.917713411982646</v>
      </c>
      <c r="AB34" s="159">
        <f>G34*AB2</f>
        <v>58.150628047189564</v>
      </c>
      <c r="AC34" s="170">
        <f>H34*AC2</f>
        <v>58.150628047189564</v>
      </c>
      <c r="AD34" s="169">
        <f>E34*AD2</f>
        <v>96.917713411982646</v>
      </c>
      <c r="AE34" s="159">
        <f>F34*AE2</f>
        <v>96.917713411982646</v>
      </c>
      <c r="AF34" s="159">
        <f>G34*AF2</f>
        <v>58.150628047189564</v>
      </c>
      <c r="AG34" s="170">
        <f>H34*AG2</f>
        <v>58.150628047189564</v>
      </c>
      <c r="AH34" s="169">
        <f>E34*AH2</f>
        <v>96.917713411982646</v>
      </c>
      <c r="AI34" s="159">
        <f>F34*AI2</f>
        <v>96.917713411982646</v>
      </c>
      <c r="AJ34" s="159">
        <f>G34*AJ2</f>
        <v>58.150628047189564</v>
      </c>
      <c r="AK34" s="170">
        <f>H34*AK2</f>
        <v>58.150628047189564</v>
      </c>
      <c r="AL34" s="169">
        <f>E34*AL2</f>
        <v>96.917713411982646</v>
      </c>
      <c r="AM34" s="159">
        <f>F34*AM2</f>
        <v>96.917713411982646</v>
      </c>
      <c r="AN34" s="159">
        <f>G34*AN2</f>
        <v>58.150628047189564</v>
      </c>
      <c r="AO34" s="172">
        <f>H34*AO2</f>
        <v>58.150628047189564</v>
      </c>
      <c r="AP34" s="176">
        <f>I34*AP2</f>
        <v>299.90145090156147</v>
      </c>
      <c r="AQ34" s="174" t="str">
        <f t="shared" si="6"/>
        <v>拆分正确</v>
      </c>
      <c r="AR34" s="157" t="str">
        <f t="shared" si="7"/>
        <v>拆分正确</v>
      </c>
      <c r="AS34" s="157" t="str">
        <f t="shared" si="8"/>
        <v>拆分正确</v>
      </c>
      <c r="AT34" s="157" t="str">
        <f t="shared" si="9"/>
        <v>拆分正确</v>
      </c>
      <c r="AU34" s="157" t="str">
        <f t="shared" si="10"/>
        <v>拆分正确</v>
      </c>
      <c r="AW34" s="158" t="str">
        <f t="shared" si="11"/>
        <v>30级强化4</v>
      </c>
      <c r="AX34" s="174">
        <f t="shared" si="12"/>
        <v>1163.0125609437919</v>
      </c>
      <c r="AY34" s="157">
        <f t="shared" si="13"/>
        <v>465.20502437751668</v>
      </c>
      <c r="AZ34" s="157">
        <f t="shared" si="14"/>
        <v>694.33585727987531</v>
      </c>
      <c r="BA34" s="157">
        <f t="shared" si="15"/>
        <v>310.13668291834432</v>
      </c>
      <c r="BB34" s="163">
        <f t="shared" si="16"/>
        <v>179.94087054093688</v>
      </c>
      <c r="BC34" s="169">
        <f t="shared" si="55"/>
        <v>116.3012560943792</v>
      </c>
      <c r="BD34" s="159">
        <f t="shared" si="56"/>
        <v>46.520502437751674</v>
      </c>
      <c r="BE34" s="159">
        <f t="shared" si="57"/>
        <v>69.433585727987534</v>
      </c>
      <c r="BF34" s="170">
        <f t="shared" si="58"/>
        <v>31.013668291834435</v>
      </c>
      <c r="BG34" s="169">
        <f t="shared" si="59"/>
        <v>116.3012560943792</v>
      </c>
      <c r="BH34" s="159">
        <f t="shared" si="60"/>
        <v>46.520502437751674</v>
      </c>
      <c r="BI34" s="159">
        <f t="shared" si="61"/>
        <v>69.433585727987534</v>
      </c>
      <c r="BJ34" s="170">
        <f t="shared" si="62"/>
        <v>31.013668291834435</v>
      </c>
      <c r="BK34" s="169">
        <f t="shared" si="63"/>
        <v>116.3012560943792</v>
      </c>
      <c r="BL34" s="159">
        <f t="shared" si="64"/>
        <v>46.520502437751674</v>
      </c>
      <c r="BM34" s="159">
        <f t="shared" si="65"/>
        <v>69.433585727987534</v>
      </c>
      <c r="BN34" s="170">
        <f t="shared" si="66"/>
        <v>31.013668291834435</v>
      </c>
      <c r="BO34" s="169">
        <f t="shared" si="67"/>
        <v>116.3012560943792</v>
      </c>
      <c r="BP34" s="159">
        <f t="shared" si="68"/>
        <v>46.520502437751674</v>
      </c>
      <c r="BQ34" s="159">
        <f t="shared" si="69"/>
        <v>69.433585727987534</v>
      </c>
      <c r="BR34" s="170">
        <f t="shared" si="70"/>
        <v>31.013668291834435</v>
      </c>
      <c r="BS34" s="169">
        <f t="shared" si="71"/>
        <v>116.3012560943792</v>
      </c>
      <c r="BT34" s="159">
        <f t="shared" si="72"/>
        <v>46.520502437751674</v>
      </c>
      <c r="BU34" s="159">
        <f t="shared" si="73"/>
        <v>69.433585727987534</v>
      </c>
      <c r="BV34" s="170">
        <f t="shared" si="74"/>
        <v>31.013668291834435</v>
      </c>
      <c r="BW34" s="169">
        <f t="shared" si="75"/>
        <v>116.3012560943792</v>
      </c>
      <c r="BX34" s="159">
        <f t="shared" si="76"/>
        <v>46.520502437751674</v>
      </c>
      <c r="BY34" s="159">
        <f t="shared" si="77"/>
        <v>69.433585727987534</v>
      </c>
      <c r="BZ34" s="170">
        <f t="shared" si="78"/>
        <v>31.013668291834435</v>
      </c>
      <c r="CA34" s="169">
        <f t="shared" si="79"/>
        <v>116.3012560943792</v>
      </c>
      <c r="CB34" s="159">
        <f t="shared" si="80"/>
        <v>46.520502437751674</v>
      </c>
      <c r="CC34" s="159">
        <f t="shared" si="81"/>
        <v>69.433585727987534</v>
      </c>
      <c r="CD34" s="170">
        <f t="shared" si="82"/>
        <v>31.013668291834435</v>
      </c>
      <c r="CE34" s="169">
        <f t="shared" si="83"/>
        <v>116.3012560943792</v>
      </c>
      <c r="CF34" s="159">
        <f t="shared" si="84"/>
        <v>46.520502437751674</v>
      </c>
      <c r="CG34" s="159">
        <f t="shared" si="85"/>
        <v>69.433585727987534</v>
      </c>
      <c r="CH34" s="172">
        <f t="shared" si="86"/>
        <v>31.013668291834435</v>
      </c>
      <c r="CI34" s="169">
        <f t="shared" si="87"/>
        <v>232.6025121887584</v>
      </c>
      <c r="CJ34" s="159">
        <f t="shared" si="88"/>
        <v>93.041004875503347</v>
      </c>
      <c r="CK34" s="159">
        <f t="shared" si="89"/>
        <v>138.86717145597507</v>
      </c>
      <c r="CL34" s="172">
        <f t="shared" si="90"/>
        <v>62.02733658366887</v>
      </c>
      <c r="CM34" s="176">
        <f t="shared" si="96"/>
        <v>179.94087054093688</v>
      </c>
      <c r="CN34" s="174" t="str">
        <f t="shared" si="17"/>
        <v>拆分正确</v>
      </c>
      <c r="CO34" s="157" t="str">
        <f t="shared" si="18"/>
        <v>拆分正确</v>
      </c>
      <c r="CP34" s="157" t="str">
        <f t="shared" si="19"/>
        <v>拆分正确</v>
      </c>
      <c r="CQ34" s="157" t="str">
        <f t="shared" si="20"/>
        <v>拆分正确</v>
      </c>
      <c r="CR34" s="157" t="str">
        <f t="shared" si="21"/>
        <v>拆分正确</v>
      </c>
      <c r="CT34" s="158" t="str">
        <f t="shared" si="22"/>
        <v>30级强化4</v>
      </c>
      <c r="CU34" s="174">
        <f t="shared" si="23"/>
        <v>519.47894388822704</v>
      </c>
      <c r="CV34" s="157">
        <f t="shared" si="24"/>
        <v>1163.0125609437919</v>
      </c>
      <c r="CW34" s="157">
        <f t="shared" si="25"/>
        <v>310.13668291834432</v>
      </c>
      <c r="CX34" s="157">
        <f t="shared" si="26"/>
        <v>694.33585727987531</v>
      </c>
      <c r="CY34" s="163">
        <f t="shared" si="27"/>
        <v>449.85217635234221</v>
      </c>
      <c r="CZ34" s="169">
        <f>CU34*CZ2</f>
        <v>64.93486798602838</v>
      </c>
      <c r="DA34" s="159">
        <f>CV34*DA2</f>
        <v>145.37657011797398</v>
      </c>
      <c r="DB34" s="159">
        <f>CW34*DB2</f>
        <v>38.76708536479304</v>
      </c>
      <c r="DC34" s="170">
        <f>CX34*DC2</f>
        <v>86.791982159984414</v>
      </c>
      <c r="DD34" s="169">
        <f>CU34*DD2</f>
        <v>64.93486798602838</v>
      </c>
      <c r="DE34" s="159">
        <f>CV34*DE2</f>
        <v>145.37657011797398</v>
      </c>
      <c r="DF34" s="159">
        <f>CW34*DF2</f>
        <v>38.76708536479304</v>
      </c>
      <c r="DG34" s="170">
        <f>CX34*DG2</f>
        <v>86.791982159984414</v>
      </c>
      <c r="DH34" s="169">
        <f>CU34*DH2</f>
        <v>64.93486798602838</v>
      </c>
      <c r="DI34" s="159">
        <f>CV34*DI2</f>
        <v>145.37657011797398</v>
      </c>
      <c r="DJ34" s="159">
        <f>CW34*DJ2</f>
        <v>38.76708536479304</v>
      </c>
      <c r="DK34" s="170">
        <f>CX34*DK2</f>
        <v>86.791982159984414</v>
      </c>
      <c r="DL34" s="169">
        <f>CU34*DL2</f>
        <v>64.93486798602838</v>
      </c>
      <c r="DM34" s="159">
        <f>CV34*DM2</f>
        <v>145.37657011797398</v>
      </c>
      <c r="DN34" s="159">
        <f>CW34*DN2</f>
        <v>38.76708536479304</v>
      </c>
      <c r="DO34" s="170">
        <f>CX34*DO2</f>
        <v>86.791982159984414</v>
      </c>
      <c r="DP34" s="169">
        <f>CU34*DP2</f>
        <v>64.93486798602838</v>
      </c>
      <c r="DQ34" s="159">
        <f>CV34*DQ2</f>
        <v>145.37657011797398</v>
      </c>
      <c r="DR34" s="159">
        <f>CW34*DR2</f>
        <v>38.76708536479304</v>
      </c>
      <c r="DS34" s="170">
        <f>CX34*DS2</f>
        <v>86.791982159984414</v>
      </c>
      <c r="DT34" s="169">
        <f>CU34*DT2</f>
        <v>64.93486798602838</v>
      </c>
      <c r="DU34" s="159">
        <f>CV34*DU2</f>
        <v>145.37657011797398</v>
      </c>
      <c r="DV34" s="159">
        <f>CW34*DV2</f>
        <v>38.76708536479304</v>
      </c>
      <c r="DW34" s="170">
        <f>CX34*DW2</f>
        <v>86.791982159984414</v>
      </c>
      <c r="DX34" s="169">
        <f>CU34*DX2</f>
        <v>64.93486798602838</v>
      </c>
      <c r="DY34" s="159">
        <f>CV34*DY2</f>
        <v>145.37657011797398</v>
      </c>
      <c r="DZ34" s="159">
        <f>CW34*DZ2</f>
        <v>38.76708536479304</v>
      </c>
      <c r="EA34" s="170">
        <f>CX34*EA2</f>
        <v>86.791982159984414</v>
      </c>
      <c r="EB34" s="169">
        <f>CU34*EB2</f>
        <v>64.93486798602838</v>
      </c>
      <c r="EC34" s="159">
        <f>CV34*EC2</f>
        <v>145.37657011797398</v>
      </c>
      <c r="ED34" s="159">
        <f>CW34*ED2</f>
        <v>38.76708536479304</v>
      </c>
      <c r="EE34" s="172">
        <f>CX34*EE2</f>
        <v>86.791982159984414</v>
      </c>
      <c r="EF34" s="176">
        <f>CY34*EF2</f>
        <v>449.85217635234221</v>
      </c>
      <c r="EG34" s="174" t="str">
        <f t="shared" si="28"/>
        <v>拆分正确</v>
      </c>
      <c r="EH34" s="157" t="str">
        <f t="shared" si="29"/>
        <v>拆分正确</v>
      </c>
      <c r="EI34" s="157" t="str">
        <f t="shared" si="30"/>
        <v>拆分正确</v>
      </c>
      <c r="EJ34" s="157" t="str">
        <f t="shared" si="31"/>
        <v>拆分正确</v>
      </c>
      <c r="EK34" s="157" t="str">
        <f t="shared" si="32"/>
        <v>拆分正确</v>
      </c>
      <c r="EL34" s="41"/>
      <c r="EM34" s="158" t="str">
        <f t="shared" si="33"/>
        <v>30级强化4</v>
      </c>
      <c r="EN34" s="174">
        <f t="shared" si="34"/>
        <v>775.34170729586117</v>
      </c>
      <c r="EO34" s="157">
        <f t="shared" si="35"/>
        <v>1550.6834145917223</v>
      </c>
      <c r="EP34" s="157">
        <f t="shared" si="36"/>
        <v>310.13668291834432</v>
      </c>
      <c r="EQ34" s="157">
        <f t="shared" si="37"/>
        <v>694.33585727987531</v>
      </c>
      <c r="ER34" s="163">
        <f t="shared" si="38"/>
        <v>179.94087054093688</v>
      </c>
      <c r="ES34" s="169">
        <f>EN34*ES2</f>
        <v>96.917713411982646</v>
      </c>
      <c r="ET34" s="159">
        <f>EO34*ET2</f>
        <v>193.83542682396529</v>
      </c>
      <c r="EU34" s="159">
        <f>EP34*EU2</f>
        <v>38.76708536479304</v>
      </c>
      <c r="EV34" s="170">
        <f>EQ34*EV2</f>
        <v>86.791982159984414</v>
      </c>
      <c r="EW34" s="169">
        <f>EN34*EW2</f>
        <v>96.917713411982646</v>
      </c>
      <c r="EX34" s="159">
        <f>EO34*EX2</f>
        <v>193.83542682396529</v>
      </c>
      <c r="EY34" s="159">
        <f>EP34*EY2</f>
        <v>38.76708536479304</v>
      </c>
      <c r="EZ34" s="170">
        <f>EQ34*EZ2</f>
        <v>86.791982159984414</v>
      </c>
      <c r="FA34" s="169">
        <f>EN34*FA2</f>
        <v>96.917713411982646</v>
      </c>
      <c r="FB34" s="159">
        <f>EO34*FB2</f>
        <v>193.83542682396529</v>
      </c>
      <c r="FC34" s="159">
        <f>EP34*FC2</f>
        <v>38.76708536479304</v>
      </c>
      <c r="FD34" s="170">
        <f>EQ34*FD2</f>
        <v>86.791982159984414</v>
      </c>
      <c r="FE34" s="169">
        <f>EN34*FE2</f>
        <v>96.917713411982646</v>
      </c>
      <c r="FF34" s="159">
        <f>EO34*FF2</f>
        <v>193.83542682396529</v>
      </c>
      <c r="FG34" s="159">
        <f>EP34*FG2</f>
        <v>38.76708536479304</v>
      </c>
      <c r="FH34" s="170">
        <f>EQ34*FH2</f>
        <v>86.791982159984414</v>
      </c>
      <c r="FI34" s="169">
        <f>EN34*FI2</f>
        <v>96.917713411982646</v>
      </c>
      <c r="FJ34" s="159">
        <f>EO34*FJ2</f>
        <v>193.83542682396529</v>
      </c>
      <c r="FK34" s="159">
        <f>EP34*FK2</f>
        <v>38.76708536479304</v>
      </c>
      <c r="FL34" s="170">
        <f>EQ34*FL2</f>
        <v>86.791982159984414</v>
      </c>
      <c r="FM34" s="169">
        <f>EN34*FM2</f>
        <v>96.917713411982646</v>
      </c>
      <c r="FN34" s="159">
        <f>EO34*FN2</f>
        <v>193.83542682396529</v>
      </c>
      <c r="FO34" s="159">
        <f>EP34*FO2</f>
        <v>38.76708536479304</v>
      </c>
      <c r="FP34" s="170">
        <f>EQ34*FP2</f>
        <v>86.791982159984414</v>
      </c>
      <c r="FQ34" s="169">
        <f>EN34*FQ2</f>
        <v>96.917713411982646</v>
      </c>
      <c r="FR34" s="159">
        <f>EO34*FR2</f>
        <v>193.83542682396529</v>
      </c>
      <c r="FS34" s="159">
        <f>EP34*FS2</f>
        <v>38.76708536479304</v>
      </c>
      <c r="FT34" s="170">
        <f>EQ34*FT2</f>
        <v>86.791982159984414</v>
      </c>
      <c r="FU34" s="169">
        <f>EN34*FU2</f>
        <v>96.917713411982646</v>
      </c>
      <c r="FV34" s="159">
        <f>EO34*FV2</f>
        <v>193.83542682396529</v>
      </c>
      <c r="FW34" s="159">
        <f>EP34*FW2</f>
        <v>38.76708536479304</v>
      </c>
      <c r="FX34" s="172">
        <f>EQ34*FX2</f>
        <v>86.791982159984414</v>
      </c>
      <c r="FY34" s="176">
        <f>ER34*FY2</f>
        <v>179.94087054093688</v>
      </c>
      <c r="FZ34" s="174" t="str">
        <f t="shared" si="39"/>
        <v>拆分正确</v>
      </c>
      <c r="GA34" s="157" t="str">
        <f t="shared" si="40"/>
        <v>拆分正确</v>
      </c>
      <c r="GB34" s="157" t="str">
        <f t="shared" si="41"/>
        <v>拆分正确</v>
      </c>
      <c r="GC34" s="157" t="str">
        <f t="shared" si="42"/>
        <v>拆分正确</v>
      </c>
      <c r="GD34" s="157" t="str">
        <f t="shared" si="43"/>
        <v>拆分正确</v>
      </c>
      <c r="GE34" s="41"/>
      <c r="GF34" s="158" t="str">
        <f t="shared" si="44"/>
        <v>30级强化4</v>
      </c>
      <c r="GG34" s="174">
        <f t="shared" si="45"/>
        <v>697.80753656627508</v>
      </c>
      <c r="GH34" s="157">
        <f t="shared" si="46"/>
        <v>775.34170729586117</v>
      </c>
      <c r="GI34" s="157">
        <f t="shared" si="47"/>
        <v>465.20502437751651</v>
      </c>
      <c r="GJ34" s="157">
        <f t="shared" si="48"/>
        <v>581.50628047189559</v>
      </c>
      <c r="GK34" s="163">
        <f t="shared" si="49"/>
        <v>269.91130581140533</v>
      </c>
      <c r="GL34" s="169">
        <f>GG34*GL2</f>
        <v>87.225942070784384</v>
      </c>
      <c r="GM34" s="159">
        <f>GH34*GM2</f>
        <v>96.917713411982646</v>
      </c>
      <c r="GN34" s="159">
        <f>GI34*GN2</f>
        <v>58.150628047189564</v>
      </c>
      <c r="GO34" s="170">
        <f>GJ34*GO2</f>
        <v>72.688285058986949</v>
      </c>
      <c r="GP34" s="169">
        <f>GG34*GP2</f>
        <v>87.225942070784384</v>
      </c>
      <c r="GQ34" s="159">
        <f>GH34*GQ2</f>
        <v>96.917713411982646</v>
      </c>
      <c r="GR34" s="159">
        <f>GI34*GR2</f>
        <v>58.150628047189564</v>
      </c>
      <c r="GS34" s="170">
        <f>GJ34*GS2</f>
        <v>72.688285058986949</v>
      </c>
      <c r="GT34" s="169">
        <f>GG34*GT2</f>
        <v>87.225942070784384</v>
      </c>
      <c r="GU34" s="159">
        <f>GH34*GU2</f>
        <v>96.917713411982646</v>
      </c>
      <c r="GV34" s="159">
        <f>GI34*GV2</f>
        <v>58.150628047189564</v>
      </c>
      <c r="GW34" s="170">
        <f>GJ34*GW2</f>
        <v>72.688285058986949</v>
      </c>
      <c r="GX34" s="169">
        <f>GG34*GX2</f>
        <v>87.225942070784384</v>
      </c>
      <c r="GY34" s="159">
        <f>GH34*GY2</f>
        <v>96.917713411982646</v>
      </c>
      <c r="GZ34" s="159">
        <f>GI34*GZ2</f>
        <v>58.150628047189564</v>
      </c>
      <c r="HA34" s="170">
        <f>GJ34*HA2</f>
        <v>72.688285058986949</v>
      </c>
      <c r="HB34" s="169">
        <f>GG34*HB2</f>
        <v>87.225942070784384</v>
      </c>
      <c r="HC34" s="159">
        <f>GH34*HC2</f>
        <v>96.917713411982646</v>
      </c>
      <c r="HD34" s="159">
        <f>GI34*HD2</f>
        <v>58.150628047189564</v>
      </c>
      <c r="HE34" s="170">
        <f>GJ34*HE2</f>
        <v>72.688285058986949</v>
      </c>
      <c r="HF34" s="169">
        <f>GG34*HF2</f>
        <v>87.225942070784384</v>
      </c>
      <c r="HG34" s="159">
        <f>GH34*HG2</f>
        <v>96.917713411982646</v>
      </c>
      <c r="HH34" s="159">
        <f>GI34*HH2</f>
        <v>58.150628047189564</v>
      </c>
      <c r="HI34" s="170">
        <f>GJ34*HI2</f>
        <v>72.688285058986949</v>
      </c>
      <c r="HJ34" s="169">
        <f>GG34*HJ2</f>
        <v>87.225942070784384</v>
      </c>
      <c r="HK34" s="159">
        <f>GH34*HK2</f>
        <v>96.917713411982646</v>
      </c>
      <c r="HL34" s="159">
        <f>GI34*HL2</f>
        <v>58.150628047189564</v>
      </c>
      <c r="HM34" s="170">
        <f>GJ34*HM2</f>
        <v>72.688285058986949</v>
      </c>
      <c r="HN34" s="169">
        <f>GG34*HN2</f>
        <v>87.225942070784384</v>
      </c>
      <c r="HO34" s="159">
        <f>GH34*HO2</f>
        <v>96.917713411982646</v>
      </c>
      <c r="HP34" s="159">
        <f>GI34*HP2</f>
        <v>58.150628047189564</v>
      </c>
      <c r="HQ34" s="172">
        <f>GJ34*HQ2</f>
        <v>72.688285058986949</v>
      </c>
      <c r="HR34" s="176">
        <f>GK34*HR2</f>
        <v>269.91130581140533</v>
      </c>
      <c r="HS34" s="174" t="str">
        <f t="shared" si="50"/>
        <v>拆分正确</v>
      </c>
      <c r="HT34" s="157" t="str">
        <f t="shared" si="51"/>
        <v>拆分正确</v>
      </c>
      <c r="HU34" s="157" t="str">
        <f t="shared" si="52"/>
        <v>拆分正确</v>
      </c>
      <c r="HV34" s="157" t="str">
        <f t="shared" si="53"/>
        <v>拆分正确</v>
      </c>
      <c r="HW34" s="157" t="str">
        <f t="shared" si="54"/>
        <v>拆分正确</v>
      </c>
    </row>
    <row r="35" spans="1:231" ht="14.1" customHeight="1">
      <c r="A35" s="157" t="s">
        <v>51</v>
      </c>
      <c r="B35" s="158">
        <f t="shared" si="94"/>
        <v>1.4446550157303037</v>
      </c>
      <c r="C35" s="158">
        <f t="shared" si="95"/>
        <v>1.4446550157303037</v>
      </c>
      <c r="D35" s="180">
        <f t="shared" si="93"/>
        <v>1.4446550157303037</v>
      </c>
      <c r="E35" s="174">
        <f>B35*E30</f>
        <v>831.47900658930644</v>
      </c>
      <c r="F35" s="157">
        <f>E35*职业设计!D$13/职业设计!B$13</f>
        <v>831.47900658930644</v>
      </c>
      <c r="G35" s="157">
        <f>G30*C35</f>
        <v>498.88740395358366</v>
      </c>
      <c r="H35" s="157">
        <f t="shared" si="5"/>
        <v>498.88740395358366</v>
      </c>
      <c r="I35" s="163">
        <f>I30*D35</f>
        <v>321.61530603069764</v>
      </c>
      <c r="J35" s="169">
        <f>E35*J2</f>
        <v>103.9348758236633</v>
      </c>
      <c r="K35" s="159">
        <f>F35*K2</f>
        <v>103.9348758236633</v>
      </c>
      <c r="L35" s="159">
        <f>G35*L2</f>
        <v>62.360925494197957</v>
      </c>
      <c r="M35" s="170">
        <f>H35*M2</f>
        <v>62.360925494197957</v>
      </c>
      <c r="N35" s="169">
        <f>E35*N2</f>
        <v>103.9348758236633</v>
      </c>
      <c r="O35" s="159">
        <f>F35*O2</f>
        <v>103.9348758236633</v>
      </c>
      <c r="P35" s="159">
        <f>G35*P2</f>
        <v>62.360925494197957</v>
      </c>
      <c r="Q35" s="170">
        <f>H35*Q2</f>
        <v>62.360925494197957</v>
      </c>
      <c r="R35" s="169">
        <f>E35*R2</f>
        <v>103.9348758236633</v>
      </c>
      <c r="S35" s="159">
        <f>F35*S2</f>
        <v>103.9348758236633</v>
      </c>
      <c r="T35" s="159">
        <f>G35*T2</f>
        <v>62.360925494197957</v>
      </c>
      <c r="U35" s="170">
        <f>H35*U2</f>
        <v>62.360925494197957</v>
      </c>
      <c r="V35" s="169">
        <f>E35*V2</f>
        <v>103.9348758236633</v>
      </c>
      <c r="W35" s="159">
        <f>F35*W2</f>
        <v>103.9348758236633</v>
      </c>
      <c r="X35" s="159">
        <f>G35*X2</f>
        <v>62.360925494197957</v>
      </c>
      <c r="Y35" s="170">
        <f>H35*Y2</f>
        <v>62.360925494197957</v>
      </c>
      <c r="Z35" s="169">
        <f>E35*Z2</f>
        <v>103.9348758236633</v>
      </c>
      <c r="AA35" s="159">
        <f>F35*AA2</f>
        <v>103.9348758236633</v>
      </c>
      <c r="AB35" s="159">
        <f>G35*AB2</f>
        <v>62.360925494197957</v>
      </c>
      <c r="AC35" s="170">
        <f>H35*AC2</f>
        <v>62.360925494197957</v>
      </c>
      <c r="AD35" s="169">
        <f>E35*AD2</f>
        <v>103.9348758236633</v>
      </c>
      <c r="AE35" s="159">
        <f>F35*AE2</f>
        <v>103.9348758236633</v>
      </c>
      <c r="AF35" s="159">
        <f>G35*AF2</f>
        <v>62.360925494197957</v>
      </c>
      <c r="AG35" s="170">
        <f>H35*AG2</f>
        <v>62.360925494197957</v>
      </c>
      <c r="AH35" s="169">
        <f>E35*AH2</f>
        <v>103.9348758236633</v>
      </c>
      <c r="AI35" s="159">
        <f>F35*AI2</f>
        <v>103.9348758236633</v>
      </c>
      <c r="AJ35" s="159">
        <f>G35*AJ2</f>
        <v>62.360925494197957</v>
      </c>
      <c r="AK35" s="170">
        <f>H35*AK2</f>
        <v>62.360925494197957</v>
      </c>
      <c r="AL35" s="169">
        <f>E35*AL2</f>
        <v>103.9348758236633</v>
      </c>
      <c r="AM35" s="159">
        <f>F35*AM2</f>
        <v>103.9348758236633</v>
      </c>
      <c r="AN35" s="159">
        <f>G35*AN2</f>
        <v>62.360925494197957</v>
      </c>
      <c r="AO35" s="172">
        <f>H35*AO2</f>
        <v>62.360925494197957</v>
      </c>
      <c r="AP35" s="176">
        <f>I35*AP2</f>
        <v>321.61530603069764</v>
      </c>
      <c r="AQ35" s="174" t="str">
        <f t="shared" si="6"/>
        <v>拆分正确</v>
      </c>
      <c r="AR35" s="157" t="str">
        <f t="shared" si="7"/>
        <v>拆分正确</v>
      </c>
      <c r="AS35" s="157" t="str">
        <f t="shared" si="8"/>
        <v>拆分正确</v>
      </c>
      <c r="AT35" s="157" t="str">
        <f t="shared" si="9"/>
        <v>拆分正确</v>
      </c>
      <c r="AU35" s="157" t="str">
        <f t="shared" si="10"/>
        <v>拆分正确</v>
      </c>
      <c r="AW35" s="158" t="str">
        <f t="shared" si="11"/>
        <v>30级强化5</v>
      </c>
      <c r="AX35" s="174">
        <f t="shared" si="12"/>
        <v>1247.2185098839595</v>
      </c>
      <c r="AY35" s="157">
        <f t="shared" si="13"/>
        <v>498.88740395358383</v>
      </c>
      <c r="AZ35" s="157">
        <f t="shared" si="14"/>
        <v>744.60806560236358</v>
      </c>
      <c r="BA35" s="157">
        <f t="shared" si="15"/>
        <v>332.59160263572244</v>
      </c>
      <c r="BB35" s="163">
        <f t="shared" si="16"/>
        <v>192.96918361841858</v>
      </c>
      <c r="BC35" s="169">
        <f t="shared" si="55"/>
        <v>124.72185098839596</v>
      </c>
      <c r="BD35" s="159">
        <f t="shared" si="56"/>
        <v>49.888740395358383</v>
      </c>
      <c r="BE35" s="159">
        <f t="shared" si="57"/>
        <v>74.460806560236364</v>
      </c>
      <c r="BF35" s="170">
        <f t="shared" si="58"/>
        <v>33.259160263572248</v>
      </c>
      <c r="BG35" s="169">
        <f t="shared" si="59"/>
        <v>124.72185098839596</v>
      </c>
      <c r="BH35" s="159">
        <f t="shared" si="60"/>
        <v>49.888740395358383</v>
      </c>
      <c r="BI35" s="159">
        <f t="shared" si="61"/>
        <v>74.460806560236364</v>
      </c>
      <c r="BJ35" s="170">
        <f t="shared" si="62"/>
        <v>33.259160263572248</v>
      </c>
      <c r="BK35" s="169">
        <f t="shared" si="63"/>
        <v>124.72185098839596</v>
      </c>
      <c r="BL35" s="159">
        <f t="shared" si="64"/>
        <v>49.888740395358383</v>
      </c>
      <c r="BM35" s="159">
        <f t="shared" si="65"/>
        <v>74.460806560236364</v>
      </c>
      <c r="BN35" s="170">
        <f t="shared" si="66"/>
        <v>33.259160263572248</v>
      </c>
      <c r="BO35" s="169">
        <f t="shared" si="67"/>
        <v>124.72185098839596</v>
      </c>
      <c r="BP35" s="159">
        <f t="shared" si="68"/>
        <v>49.888740395358383</v>
      </c>
      <c r="BQ35" s="159">
        <f t="shared" si="69"/>
        <v>74.460806560236364</v>
      </c>
      <c r="BR35" s="170">
        <f t="shared" si="70"/>
        <v>33.259160263572248</v>
      </c>
      <c r="BS35" s="169">
        <f t="shared" si="71"/>
        <v>124.72185098839596</v>
      </c>
      <c r="BT35" s="159">
        <f t="shared" si="72"/>
        <v>49.888740395358383</v>
      </c>
      <c r="BU35" s="159">
        <f t="shared" si="73"/>
        <v>74.460806560236364</v>
      </c>
      <c r="BV35" s="170">
        <f t="shared" si="74"/>
        <v>33.259160263572248</v>
      </c>
      <c r="BW35" s="169">
        <f t="shared" si="75"/>
        <v>124.72185098839596</v>
      </c>
      <c r="BX35" s="159">
        <f t="shared" si="76"/>
        <v>49.888740395358383</v>
      </c>
      <c r="BY35" s="159">
        <f t="shared" si="77"/>
        <v>74.460806560236364</v>
      </c>
      <c r="BZ35" s="170">
        <f t="shared" si="78"/>
        <v>33.259160263572248</v>
      </c>
      <c r="CA35" s="169">
        <f t="shared" si="79"/>
        <v>124.72185098839596</v>
      </c>
      <c r="CB35" s="159">
        <f t="shared" si="80"/>
        <v>49.888740395358383</v>
      </c>
      <c r="CC35" s="159">
        <f t="shared" si="81"/>
        <v>74.460806560236364</v>
      </c>
      <c r="CD35" s="170">
        <f t="shared" si="82"/>
        <v>33.259160263572248</v>
      </c>
      <c r="CE35" s="169">
        <f t="shared" si="83"/>
        <v>124.72185098839596</v>
      </c>
      <c r="CF35" s="159">
        <f t="shared" si="84"/>
        <v>49.888740395358383</v>
      </c>
      <c r="CG35" s="159">
        <f t="shared" si="85"/>
        <v>74.460806560236364</v>
      </c>
      <c r="CH35" s="172">
        <f t="shared" si="86"/>
        <v>33.259160263572248</v>
      </c>
      <c r="CI35" s="169">
        <f t="shared" si="87"/>
        <v>249.44370197679191</v>
      </c>
      <c r="CJ35" s="159">
        <f t="shared" si="88"/>
        <v>99.777480790716766</v>
      </c>
      <c r="CK35" s="159">
        <f t="shared" si="89"/>
        <v>148.92161312047273</v>
      </c>
      <c r="CL35" s="172">
        <f t="shared" si="90"/>
        <v>66.518320527144496</v>
      </c>
      <c r="CM35" s="176">
        <f t="shared" si="96"/>
        <v>192.96918361841858</v>
      </c>
      <c r="CN35" s="174" t="str">
        <f t="shared" si="17"/>
        <v>拆分正确</v>
      </c>
      <c r="CO35" s="157" t="str">
        <f t="shared" si="18"/>
        <v>拆分正确</v>
      </c>
      <c r="CP35" s="157" t="str">
        <f t="shared" si="19"/>
        <v>拆分正确</v>
      </c>
      <c r="CQ35" s="157" t="str">
        <f t="shared" si="20"/>
        <v>拆分正确</v>
      </c>
      <c r="CR35" s="157" t="str">
        <f t="shared" si="21"/>
        <v>拆分正确</v>
      </c>
      <c r="CT35" s="158" t="str">
        <f t="shared" si="22"/>
        <v>30级强化5</v>
      </c>
      <c r="CU35" s="174">
        <f t="shared" si="23"/>
        <v>557.09093441483537</v>
      </c>
      <c r="CV35" s="157">
        <f t="shared" si="24"/>
        <v>1247.2185098839595</v>
      </c>
      <c r="CW35" s="157">
        <f t="shared" si="25"/>
        <v>332.59160263572244</v>
      </c>
      <c r="CX35" s="157">
        <f t="shared" si="26"/>
        <v>744.60806560236358</v>
      </c>
      <c r="CY35" s="163">
        <f t="shared" si="27"/>
        <v>482.42295904604646</v>
      </c>
      <c r="CZ35" s="169">
        <f>CU35*CZ2</f>
        <v>69.636366801854422</v>
      </c>
      <c r="DA35" s="159">
        <f>CV35*DA2</f>
        <v>155.90231373549494</v>
      </c>
      <c r="DB35" s="159">
        <f>CW35*DB2</f>
        <v>41.573950329465305</v>
      </c>
      <c r="DC35" s="170">
        <f>CX35*DC2</f>
        <v>93.076008200295448</v>
      </c>
      <c r="DD35" s="169">
        <f>CU35*DD2</f>
        <v>69.636366801854422</v>
      </c>
      <c r="DE35" s="159">
        <f>CV35*DE2</f>
        <v>155.90231373549494</v>
      </c>
      <c r="DF35" s="159">
        <f>CW35*DF2</f>
        <v>41.573950329465305</v>
      </c>
      <c r="DG35" s="170">
        <f>CX35*DG2</f>
        <v>93.076008200295448</v>
      </c>
      <c r="DH35" s="169">
        <f>CU35*DH2</f>
        <v>69.636366801854422</v>
      </c>
      <c r="DI35" s="159">
        <f>CV35*DI2</f>
        <v>155.90231373549494</v>
      </c>
      <c r="DJ35" s="159">
        <f>CW35*DJ2</f>
        <v>41.573950329465305</v>
      </c>
      <c r="DK35" s="170">
        <f>CX35*DK2</f>
        <v>93.076008200295448</v>
      </c>
      <c r="DL35" s="169">
        <f>CU35*DL2</f>
        <v>69.636366801854422</v>
      </c>
      <c r="DM35" s="159">
        <f>CV35*DM2</f>
        <v>155.90231373549494</v>
      </c>
      <c r="DN35" s="159">
        <f>CW35*DN2</f>
        <v>41.573950329465305</v>
      </c>
      <c r="DO35" s="170">
        <f>CX35*DO2</f>
        <v>93.076008200295448</v>
      </c>
      <c r="DP35" s="169">
        <f>CU35*DP2</f>
        <v>69.636366801854422</v>
      </c>
      <c r="DQ35" s="159">
        <f>CV35*DQ2</f>
        <v>155.90231373549494</v>
      </c>
      <c r="DR35" s="159">
        <f>CW35*DR2</f>
        <v>41.573950329465305</v>
      </c>
      <c r="DS35" s="170">
        <f>CX35*DS2</f>
        <v>93.076008200295448</v>
      </c>
      <c r="DT35" s="169">
        <f>CU35*DT2</f>
        <v>69.636366801854422</v>
      </c>
      <c r="DU35" s="159">
        <f>CV35*DU2</f>
        <v>155.90231373549494</v>
      </c>
      <c r="DV35" s="159">
        <f>CW35*DV2</f>
        <v>41.573950329465305</v>
      </c>
      <c r="DW35" s="170">
        <f>CX35*DW2</f>
        <v>93.076008200295448</v>
      </c>
      <c r="DX35" s="169">
        <f>CU35*DX2</f>
        <v>69.636366801854422</v>
      </c>
      <c r="DY35" s="159">
        <f>CV35*DY2</f>
        <v>155.90231373549494</v>
      </c>
      <c r="DZ35" s="159">
        <f>CW35*DZ2</f>
        <v>41.573950329465305</v>
      </c>
      <c r="EA35" s="170">
        <f>CX35*EA2</f>
        <v>93.076008200295448</v>
      </c>
      <c r="EB35" s="169">
        <f>CU35*EB2</f>
        <v>69.636366801854422</v>
      </c>
      <c r="EC35" s="159">
        <f>CV35*EC2</f>
        <v>155.90231373549494</v>
      </c>
      <c r="ED35" s="159">
        <f>CW35*ED2</f>
        <v>41.573950329465305</v>
      </c>
      <c r="EE35" s="172">
        <f>CX35*EE2</f>
        <v>93.076008200295448</v>
      </c>
      <c r="EF35" s="176">
        <f>CY35*EF2</f>
        <v>482.42295904604646</v>
      </c>
      <c r="EG35" s="174" t="str">
        <f t="shared" si="28"/>
        <v>拆分正确</v>
      </c>
      <c r="EH35" s="157" t="str">
        <f t="shared" si="29"/>
        <v>拆分正确</v>
      </c>
      <c r="EI35" s="157" t="str">
        <f t="shared" si="30"/>
        <v>拆分正确</v>
      </c>
      <c r="EJ35" s="157" t="str">
        <f t="shared" si="31"/>
        <v>拆分正确</v>
      </c>
      <c r="EK35" s="157" t="str">
        <f t="shared" si="32"/>
        <v>拆分正确</v>
      </c>
      <c r="EL35" s="41"/>
      <c r="EM35" s="158" t="str">
        <f t="shared" si="33"/>
        <v>30级强化5</v>
      </c>
      <c r="EN35" s="174">
        <f t="shared" si="34"/>
        <v>831.47900658930644</v>
      </c>
      <c r="EO35" s="157">
        <f t="shared" si="35"/>
        <v>1662.9580131786129</v>
      </c>
      <c r="EP35" s="157">
        <f t="shared" si="36"/>
        <v>332.59160263572244</v>
      </c>
      <c r="EQ35" s="157">
        <f t="shared" si="37"/>
        <v>744.60806560236358</v>
      </c>
      <c r="ER35" s="163">
        <f t="shared" si="38"/>
        <v>192.96918361841858</v>
      </c>
      <c r="ES35" s="169">
        <f>EN35*ES2</f>
        <v>103.9348758236633</v>
      </c>
      <c r="ET35" s="159">
        <f>EO35*ET2</f>
        <v>207.86975164732661</v>
      </c>
      <c r="EU35" s="159">
        <f>EP35*EU2</f>
        <v>41.573950329465305</v>
      </c>
      <c r="EV35" s="170">
        <f>EQ35*EV2</f>
        <v>93.076008200295448</v>
      </c>
      <c r="EW35" s="169">
        <f>EN35*EW2</f>
        <v>103.9348758236633</v>
      </c>
      <c r="EX35" s="159">
        <f>EO35*EX2</f>
        <v>207.86975164732661</v>
      </c>
      <c r="EY35" s="159">
        <f>EP35*EY2</f>
        <v>41.573950329465305</v>
      </c>
      <c r="EZ35" s="170">
        <f>EQ35*EZ2</f>
        <v>93.076008200295448</v>
      </c>
      <c r="FA35" s="169">
        <f>EN35*FA2</f>
        <v>103.9348758236633</v>
      </c>
      <c r="FB35" s="159">
        <f>EO35*FB2</f>
        <v>207.86975164732661</v>
      </c>
      <c r="FC35" s="159">
        <f>EP35*FC2</f>
        <v>41.573950329465305</v>
      </c>
      <c r="FD35" s="170">
        <f>EQ35*FD2</f>
        <v>93.076008200295448</v>
      </c>
      <c r="FE35" s="169">
        <f>EN35*FE2</f>
        <v>103.9348758236633</v>
      </c>
      <c r="FF35" s="159">
        <f>EO35*FF2</f>
        <v>207.86975164732661</v>
      </c>
      <c r="FG35" s="159">
        <f>EP35*FG2</f>
        <v>41.573950329465305</v>
      </c>
      <c r="FH35" s="170">
        <f>EQ35*FH2</f>
        <v>93.076008200295448</v>
      </c>
      <c r="FI35" s="169">
        <f>EN35*FI2</f>
        <v>103.9348758236633</v>
      </c>
      <c r="FJ35" s="159">
        <f>EO35*FJ2</f>
        <v>207.86975164732661</v>
      </c>
      <c r="FK35" s="159">
        <f>EP35*FK2</f>
        <v>41.573950329465305</v>
      </c>
      <c r="FL35" s="170">
        <f>EQ35*FL2</f>
        <v>93.076008200295448</v>
      </c>
      <c r="FM35" s="169">
        <f>EN35*FM2</f>
        <v>103.9348758236633</v>
      </c>
      <c r="FN35" s="159">
        <f>EO35*FN2</f>
        <v>207.86975164732661</v>
      </c>
      <c r="FO35" s="159">
        <f>EP35*FO2</f>
        <v>41.573950329465305</v>
      </c>
      <c r="FP35" s="170">
        <f>EQ35*FP2</f>
        <v>93.076008200295448</v>
      </c>
      <c r="FQ35" s="169">
        <f>EN35*FQ2</f>
        <v>103.9348758236633</v>
      </c>
      <c r="FR35" s="159">
        <f>EO35*FR2</f>
        <v>207.86975164732661</v>
      </c>
      <c r="FS35" s="159">
        <f>EP35*FS2</f>
        <v>41.573950329465305</v>
      </c>
      <c r="FT35" s="170">
        <f>EQ35*FT2</f>
        <v>93.076008200295448</v>
      </c>
      <c r="FU35" s="169">
        <f>EN35*FU2</f>
        <v>103.9348758236633</v>
      </c>
      <c r="FV35" s="159">
        <f>EO35*FV2</f>
        <v>207.86975164732661</v>
      </c>
      <c r="FW35" s="159">
        <f>EP35*FW2</f>
        <v>41.573950329465305</v>
      </c>
      <c r="FX35" s="172">
        <f>EQ35*FX2</f>
        <v>93.076008200295448</v>
      </c>
      <c r="FY35" s="176">
        <f>ER35*FY2</f>
        <v>192.96918361841858</v>
      </c>
      <c r="FZ35" s="174" t="str">
        <f t="shared" si="39"/>
        <v>拆分正确</v>
      </c>
      <c r="GA35" s="157" t="str">
        <f t="shared" si="40"/>
        <v>拆分正确</v>
      </c>
      <c r="GB35" s="157" t="str">
        <f t="shared" si="41"/>
        <v>拆分正确</v>
      </c>
      <c r="GC35" s="157" t="str">
        <f t="shared" si="42"/>
        <v>拆分正确</v>
      </c>
      <c r="GD35" s="157" t="str">
        <f t="shared" si="43"/>
        <v>拆分正确</v>
      </c>
      <c r="GE35" s="41"/>
      <c r="GF35" s="158" t="str">
        <f t="shared" si="44"/>
        <v>30级强化5</v>
      </c>
      <c r="GG35" s="174">
        <f t="shared" si="45"/>
        <v>748.33110593037577</v>
      </c>
      <c r="GH35" s="157">
        <f t="shared" si="46"/>
        <v>831.47900658930644</v>
      </c>
      <c r="GI35" s="157">
        <f t="shared" si="47"/>
        <v>498.88740395358366</v>
      </c>
      <c r="GJ35" s="157">
        <f t="shared" si="48"/>
        <v>623.60925494197954</v>
      </c>
      <c r="GK35" s="163">
        <f t="shared" si="49"/>
        <v>289.45377542762787</v>
      </c>
      <c r="GL35" s="169">
        <f>GG35*GL2</f>
        <v>93.541388241296971</v>
      </c>
      <c r="GM35" s="159">
        <f>GH35*GM2</f>
        <v>103.9348758236633</v>
      </c>
      <c r="GN35" s="159">
        <f>GI35*GN2</f>
        <v>62.360925494197957</v>
      </c>
      <c r="GO35" s="170">
        <f>GJ35*GO2</f>
        <v>77.951156867747443</v>
      </c>
      <c r="GP35" s="169">
        <f>GG35*GP2</f>
        <v>93.541388241296971</v>
      </c>
      <c r="GQ35" s="159">
        <f>GH35*GQ2</f>
        <v>103.9348758236633</v>
      </c>
      <c r="GR35" s="159">
        <f>GI35*GR2</f>
        <v>62.360925494197957</v>
      </c>
      <c r="GS35" s="170">
        <f>GJ35*GS2</f>
        <v>77.951156867747443</v>
      </c>
      <c r="GT35" s="169">
        <f>GG35*GT2</f>
        <v>93.541388241296971</v>
      </c>
      <c r="GU35" s="159">
        <f>GH35*GU2</f>
        <v>103.9348758236633</v>
      </c>
      <c r="GV35" s="159">
        <f>GI35*GV2</f>
        <v>62.360925494197957</v>
      </c>
      <c r="GW35" s="170">
        <f>GJ35*GW2</f>
        <v>77.951156867747443</v>
      </c>
      <c r="GX35" s="169">
        <f>GG35*GX2</f>
        <v>93.541388241296971</v>
      </c>
      <c r="GY35" s="159">
        <f>GH35*GY2</f>
        <v>103.9348758236633</v>
      </c>
      <c r="GZ35" s="159">
        <f>GI35*GZ2</f>
        <v>62.360925494197957</v>
      </c>
      <c r="HA35" s="170">
        <f>GJ35*HA2</f>
        <v>77.951156867747443</v>
      </c>
      <c r="HB35" s="169">
        <f>GG35*HB2</f>
        <v>93.541388241296971</v>
      </c>
      <c r="HC35" s="159">
        <f>GH35*HC2</f>
        <v>103.9348758236633</v>
      </c>
      <c r="HD35" s="159">
        <f>GI35*HD2</f>
        <v>62.360925494197957</v>
      </c>
      <c r="HE35" s="170">
        <f>GJ35*HE2</f>
        <v>77.951156867747443</v>
      </c>
      <c r="HF35" s="169">
        <f>GG35*HF2</f>
        <v>93.541388241296971</v>
      </c>
      <c r="HG35" s="159">
        <f>GH35*HG2</f>
        <v>103.9348758236633</v>
      </c>
      <c r="HH35" s="159">
        <f>GI35*HH2</f>
        <v>62.360925494197957</v>
      </c>
      <c r="HI35" s="170">
        <f>GJ35*HI2</f>
        <v>77.951156867747443</v>
      </c>
      <c r="HJ35" s="169">
        <f>GG35*HJ2</f>
        <v>93.541388241296971</v>
      </c>
      <c r="HK35" s="159">
        <f>GH35*HK2</f>
        <v>103.9348758236633</v>
      </c>
      <c r="HL35" s="159">
        <f>GI35*HL2</f>
        <v>62.360925494197957</v>
      </c>
      <c r="HM35" s="170">
        <f>GJ35*HM2</f>
        <v>77.951156867747443</v>
      </c>
      <c r="HN35" s="169">
        <f>GG35*HN2</f>
        <v>93.541388241296971</v>
      </c>
      <c r="HO35" s="159">
        <f>GH35*HO2</f>
        <v>103.9348758236633</v>
      </c>
      <c r="HP35" s="159">
        <f>GI35*HP2</f>
        <v>62.360925494197957</v>
      </c>
      <c r="HQ35" s="172">
        <f>GJ35*HQ2</f>
        <v>77.951156867747443</v>
      </c>
      <c r="HR35" s="176">
        <f>GK35*HR2</f>
        <v>289.45377542762787</v>
      </c>
      <c r="HS35" s="174" t="str">
        <f t="shared" si="50"/>
        <v>拆分正确</v>
      </c>
      <c r="HT35" s="157" t="str">
        <f t="shared" si="51"/>
        <v>拆分正确</v>
      </c>
      <c r="HU35" s="157" t="str">
        <f t="shared" si="52"/>
        <v>拆分正确</v>
      </c>
      <c r="HV35" s="157" t="str">
        <f t="shared" si="53"/>
        <v>拆分正确</v>
      </c>
      <c r="HW35" s="157" t="str">
        <f t="shared" si="54"/>
        <v>拆分正确</v>
      </c>
    </row>
    <row r="36" spans="1:231" ht="14.1" customHeight="1">
      <c r="A36" s="157" t="s">
        <v>52</v>
      </c>
      <c r="B36" s="158">
        <f t="shared" si="94"/>
        <v>1.5469149497615966</v>
      </c>
      <c r="C36" s="158">
        <f t="shared" si="95"/>
        <v>1.5469149497615966</v>
      </c>
      <c r="D36" s="180">
        <f t="shared" si="93"/>
        <v>1.5469149497615968</v>
      </c>
      <c r="E36" s="174">
        <f>B36*E30</f>
        <v>890.3352646138178</v>
      </c>
      <c r="F36" s="157">
        <f>E36*职业设计!D$13/职业设计!B$13</f>
        <v>890.3352646138178</v>
      </c>
      <c r="G36" s="157">
        <f>G30*C36</f>
        <v>534.2011587682905</v>
      </c>
      <c r="H36" s="157">
        <f t="shared" si="5"/>
        <v>534.2011587682905</v>
      </c>
      <c r="I36" s="163">
        <f>I30*D36</f>
        <v>344.38085186693144</v>
      </c>
      <c r="J36" s="169">
        <f>E36*J2</f>
        <v>111.29190807672722</v>
      </c>
      <c r="K36" s="159">
        <f>F36*K2</f>
        <v>111.29190807672722</v>
      </c>
      <c r="L36" s="159">
        <f>G36*L2</f>
        <v>66.775144846036312</v>
      </c>
      <c r="M36" s="170">
        <f>H36*M2</f>
        <v>66.775144846036312</v>
      </c>
      <c r="N36" s="169">
        <f>E36*N2</f>
        <v>111.29190807672722</v>
      </c>
      <c r="O36" s="159">
        <f>F36*O2</f>
        <v>111.29190807672722</v>
      </c>
      <c r="P36" s="159">
        <f>G36*P2</f>
        <v>66.775144846036312</v>
      </c>
      <c r="Q36" s="170">
        <f>H36*Q2</f>
        <v>66.775144846036312</v>
      </c>
      <c r="R36" s="169">
        <f>E36*R2</f>
        <v>111.29190807672722</v>
      </c>
      <c r="S36" s="159">
        <f>F36*S2</f>
        <v>111.29190807672722</v>
      </c>
      <c r="T36" s="159">
        <f>G36*T2</f>
        <v>66.775144846036312</v>
      </c>
      <c r="U36" s="170">
        <f>H36*U2</f>
        <v>66.775144846036312</v>
      </c>
      <c r="V36" s="169">
        <f>E36*V2</f>
        <v>111.29190807672722</v>
      </c>
      <c r="W36" s="159">
        <f>F36*W2</f>
        <v>111.29190807672722</v>
      </c>
      <c r="X36" s="159">
        <f>G36*X2</f>
        <v>66.775144846036312</v>
      </c>
      <c r="Y36" s="170">
        <f>H36*Y2</f>
        <v>66.775144846036312</v>
      </c>
      <c r="Z36" s="169">
        <f>E36*Z2</f>
        <v>111.29190807672722</v>
      </c>
      <c r="AA36" s="159">
        <f>F36*AA2</f>
        <v>111.29190807672722</v>
      </c>
      <c r="AB36" s="159">
        <f>G36*AB2</f>
        <v>66.775144846036312</v>
      </c>
      <c r="AC36" s="170">
        <f>H36*AC2</f>
        <v>66.775144846036312</v>
      </c>
      <c r="AD36" s="169">
        <f>E36*AD2</f>
        <v>111.29190807672722</v>
      </c>
      <c r="AE36" s="159">
        <f>F36*AE2</f>
        <v>111.29190807672722</v>
      </c>
      <c r="AF36" s="159">
        <f>G36*AF2</f>
        <v>66.775144846036312</v>
      </c>
      <c r="AG36" s="170">
        <f>H36*AG2</f>
        <v>66.775144846036312</v>
      </c>
      <c r="AH36" s="169">
        <f>E36*AH2</f>
        <v>111.29190807672722</v>
      </c>
      <c r="AI36" s="159">
        <f>F36*AI2</f>
        <v>111.29190807672722</v>
      </c>
      <c r="AJ36" s="159">
        <f>G36*AJ2</f>
        <v>66.775144846036312</v>
      </c>
      <c r="AK36" s="170">
        <f>H36*AK2</f>
        <v>66.775144846036312</v>
      </c>
      <c r="AL36" s="169">
        <f>E36*AL2</f>
        <v>111.29190807672722</v>
      </c>
      <c r="AM36" s="159">
        <f>F36*AM2</f>
        <v>111.29190807672722</v>
      </c>
      <c r="AN36" s="159">
        <f>G36*AN2</f>
        <v>66.775144846036312</v>
      </c>
      <c r="AO36" s="172">
        <f>H36*AO2</f>
        <v>66.775144846036312</v>
      </c>
      <c r="AP36" s="176">
        <f>I36*AP2</f>
        <v>344.38085186693144</v>
      </c>
      <c r="AQ36" s="174" t="str">
        <f t="shared" ref="AQ36:AQ67" si="97">IF((J36+N36+R36+V36+Z36+AD36+AH36+AL36)-E36&lt;0.005,"拆分正确",J36+N36+R36+V36+Z36+AD36+AH36+AL36-E36)</f>
        <v>拆分正确</v>
      </c>
      <c r="AR36" s="157" t="str">
        <f t="shared" ref="AR36:AR67" si="98">IF((K36+O36+S36+W36+AA36+AE36+AI36+AM36)-F36&lt;0.005,"拆分正确",K36+O36+S36+W36+AA36+AE36+AI36+AM36-F36)</f>
        <v>拆分正确</v>
      </c>
      <c r="AS36" s="157" t="str">
        <f t="shared" ref="AS36:AS67" si="99">IF((L36+P36+T36+X36+AB36+AF36+AJ36+AN36)-G36&lt;0.005,"拆分正确",L36+P36+T36+X36+AB36+AF36+AJ36+AN36-G36)</f>
        <v>拆分正确</v>
      </c>
      <c r="AT36" s="157" t="str">
        <f t="shared" ref="AT36:AT67" si="100">IF((M36+Q36+U36+Y36+AC36+AG36+AK36+AO36)-H36&lt;0.005,"拆分正确",M36+Q36+U36+Y36+AC36+AG36+AK36+AO36-H36)</f>
        <v>拆分正确</v>
      </c>
      <c r="AU36" s="157" t="str">
        <f t="shared" ref="AU36:AU67" si="101">IF(I36-AP36&lt;0.005,"拆分正确",I36-AP36)</f>
        <v>拆分正确</v>
      </c>
      <c r="AW36" s="158" t="str">
        <f t="shared" si="11"/>
        <v>30级强化6</v>
      </c>
      <c r="AX36" s="174">
        <f t="shared" ref="AX36:AX67" si="102">E36*AX$2</f>
        <v>1335.5028969207267</v>
      </c>
      <c r="AY36" s="157">
        <f t="shared" ref="AY36:AY67" si="103">F36*AY$2</f>
        <v>534.20115876829061</v>
      </c>
      <c r="AZ36" s="157">
        <f t="shared" ref="AZ36:AZ67" si="104">G36/AZ$2</f>
        <v>797.31516234073206</v>
      </c>
      <c r="BA36" s="157">
        <f t="shared" ref="BA36:BA67" si="105">H36/BA$2</f>
        <v>356.13410584552702</v>
      </c>
      <c r="BB36" s="163">
        <f t="shared" ref="BB36:BB67" si="106">I36*BB$2</f>
        <v>206.62851112015886</v>
      </c>
      <c r="BC36" s="169">
        <f t="shared" si="55"/>
        <v>133.55028969207268</v>
      </c>
      <c r="BD36" s="159">
        <f t="shared" si="56"/>
        <v>53.420115876829065</v>
      </c>
      <c r="BE36" s="159">
        <f t="shared" si="57"/>
        <v>79.731516234073212</v>
      </c>
      <c r="BF36" s="170">
        <f t="shared" si="58"/>
        <v>35.613410584552703</v>
      </c>
      <c r="BG36" s="169">
        <f t="shared" si="59"/>
        <v>133.55028969207268</v>
      </c>
      <c r="BH36" s="159">
        <f t="shared" si="60"/>
        <v>53.420115876829065</v>
      </c>
      <c r="BI36" s="159">
        <f t="shared" si="61"/>
        <v>79.731516234073212</v>
      </c>
      <c r="BJ36" s="170">
        <f t="shared" si="62"/>
        <v>35.613410584552703</v>
      </c>
      <c r="BK36" s="169">
        <f t="shared" si="63"/>
        <v>133.55028969207268</v>
      </c>
      <c r="BL36" s="159">
        <f t="shared" si="64"/>
        <v>53.420115876829065</v>
      </c>
      <c r="BM36" s="159">
        <f t="shared" si="65"/>
        <v>79.731516234073212</v>
      </c>
      <c r="BN36" s="170">
        <f t="shared" si="66"/>
        <v>35.613410584552703</v>
      </c>
      <c r="BO36" s="169">
        <f t="shared" si="67"/>
        <v>133.55028969207268</v>
      </c>
      <c r="BP36" s="159">
        <f t="shared" si="68"/>
        <v>53.420115876829065</v>
      </c>
      <c r="BQ36" s="159">
        <f t="shared" si="69"/>
        <v>79.731516234073212</v>
      </c>
      <c r="BR36" s="170">
        <f t="shared" si="70"/>
        <v>35.613410584552703</v>
      </c>
      <c r="BS36" s="169">
        <f t="shared" si="71"/>
        <v>133.55028969207268</v>
      </c>
      <c r="BT36" s="159">
        <f t="shared" si="72"/>
        <v>53.420115876829065</v>
      </c>
      <c r="BU36" s="159">
        <f t="shared" si="73"/>
        <v>79.731516234073212</v>
      </c>
      <c r="BV36" s="170">
        <f t="shared" si="74"/>
        <v>35.613410584552703</v>
      </c>
      <c r="BW36" s="169">
        <f t="shared" si="75"/>
        <v>133.55028969207268</v>
      </c>
      <c r="BX36" s="159">
        <f t="shared" si="76"/>
        <v>53.420115876829065</v>
      </c>
      <c r="BY36" s="159">
        <f t="shared" si="77"/>
        <v>79.731516234073212</v>
      </c>
      <c r="BZ36" s="170">
        <f t="shared" si="78"/>
        <v>35.613410584552703</v>
      </c>
      <c r="CA36" s="169">
        <f t="shared" si="79"/>
        <v>133.55028969207268</v>
      </c>
      <c r="CB36" s="159">
        <f t="shared" si="80"/>
        <v>53.420115876829065</v>
      </c>
      <c r="CC36" s="159">
        <f t="shared" si="81"/>
        <v>79.731516234073212</v>
      </c>
      <c r="CD36" s="170">
        <f t="shared" si="82"/>
        <v>35.613410584552703</v>
      </c>
      <c r="CE36" s="169">
        <f t="shared" si="83"/>
        <v>133.55028969207268</v>
      </c>
      <c r="CF36" s="159">
        <f t="shared" si="84"/>
        <v>53.420115876829065</v>
      </c>
      <c r="CG36" s="159">
        <f t="shared" si="85"/>
        <v>79.731516234073212</v>
      </c>
      <c r="CH36" s="172">
        <f t="shared" si="86"/>
        <v>35.613410584552703</v>
      </c>
      <c r="CI36" s="169">
        <f t="shared" si="87"/>
        <v>267.10057938414536</v>
      </c>
      <c r="CJ36" s="159">
        <f t="shared" si="88"/>
        <v>106.84023175365813</v>
      </c>
      <c r="CK36" s="159">
        <f t="shared" si="89"/>
        <v>159.46303246814642</v>
      </c>
      <c r="CL36" s="172">
        <f t="shared" si="90"/>
        <v>71.226821169105406</v>
      </c>
      <c r="CM36" s="176">
        <f t="shared" si="96"/>
        <v>206.62851112015886</v>
      </c>
      <c r="CN36" s="174" t="str">
        <f t="shared" ref="CN36:CN67" si="107">IF((BC36+BG36+BK36+BO36+BS36+BW36+CA36+CE36)-AX36&lt;0.005,"拆分正确",BC36+BG36+BK36+BO36+BS36+BW36+CA36+CE36-AX36)</f>
        <v>拆分正确</v>
      </c>
      <c r="CO36" s="157" t="str">
        <f t="shared" ref="CO36:CO67" si="108">IF((BD36+BH36+BL36+BP36+BT36+BX36+CB36+CF36)-AY36&lt;0.005,"拆分正确",BD36+BH36+BL36+BP36+BT36+BX36+CB36+CF36-AY36)</f>
        <v>拆分正确</v>
      </c>
      <c r="CP36" s="157" t="str">
        <f t="shared" ref="CP36:CP67" si="109">IF((BE36+BI36+BM36+BQ36+BU36+BY36+CC36+CG36)-AZ36&lt;0.005,"拆分正确",BE36+BI36+BM36+BQ36+BU36+BY36+CC36+CG36-AZ36)</f>
        <v>拆分正确</v>
      </c>
      <c r="CQ36" s="157" t="str">
        <f t="shared" ref="CQ36:CQ67" si="110">IF((BF36+BJ36+BN36+BR36+BV36+BZ36+CD36+CH36)-BA36&lt;0.005,"拆分正确",BF36+BJ36+BN36+BR36+BV36+BZ36+CD36+CH36-BA36)</f>
        <v>拆分正确</v>
      </c>
      <c r="CR36" s="157" t="str">
        <f t="shared" ref="CR36:CR67" si="111">IF(BB36-CM36&lt;0.005,"拆分正确",BB36-CM36)</f>
        <v>拆分正确</v>
      </c>
      <c r="CT36" s="158" t="str">
        <f t="shared" si="22"/>
        <v>30级强化6</v>
      </c>
      <c r="CU36" s="174">
        <f t="shared" ref="CU36:CU67" si="112">E36*CU$2</f>
        <v>596.52462729125796</v>
      </c>
      <c r="CV36" s="157">
        <f t="shared" ref="CV36:CV67" si="113">F36*CV$2</f>
        <v>1335.5028969207267</v>
      </c>
      <c r="CW36" s="157">
        <f t="shared" ref="CW36:CW67" si="114">G36/CW$2</f>
        <v>356.13410584552702</v>
      </c>
      <c r="CX36" s="157">
        <f t="shared" ref="CX36:CX67" si="115">H36/CX$2</f>
        <v>797.31516234073206</v>
      </c>
      <c r="CY36" s="163">
        <f t="shared" ref="CY36:CY67" si="116">I36*CY$2</f>
        <v>516.57127780039718</v>
      </c>
      <c r="CZ36" s="169">
        <f>CU36*CZ2</f>
        <v>74.565578411407245</v>
      </c>
      <c r="DA36" s="159">
        <f>CV36*DA2</f>
        <v>166.93786211509084</v>
      </c>
      <c r="DB36" s="159">
        <f>CW36*DB2</f>
        <v>44.516763230690877</v>
      </c>
      <c r="DC36" s="170">
        <f>CX36*DC2</f>
        <v>99.664395292591507</v>
      </c>
      <c r="DD36" s="169">
        <f>CU36*DD2</f>
        <v>74.565578411407245</v>
      </c>
      <c r="DE36" s="159">
        <f>CV36*DE2</f>
        <v>166.93786211509084</v>
      </c>
      <c r="DF36" s="159">
        <f>CW36*DF2</f>
        <v>44.516763230690877</v>
      </c>
      <c r="DG36" s="170">
        <f>CX36*DG2</f>
        <v>99.664395292591507</v>
      </c>
      <c r="DH36" s="169">
        <f>CU36*DH2</f>
        <v>74.565578411407245</v>
      </c>
      <c r="DI36" s="159">
        <f>CV36*DI2</f>
        <v>166.93786211509084</v>
      </c>
      <c r="DJ36" s="159">
        <f>CW36*DJ2</f>
        <v>44.516763230690877</v>
      </c>
      <c r="DK36" s="170">
        <f>CX36*DK2</f>
        <v>99.664395292591507</v>
      </c>
      <c r="DL36" s="169">
        <f>CU36*DL2</f>
        <v>74.565578411407245</v>
      </c>
      <c r="DM36" s="159">
        <f>CV36*DM2</f>
        <v>166.93786211509084</v>
      </c>
      <c r="DN36" s="159">
        <f>CW36*DN2</f>
        <v>44.516763230690877</v>
      </c>
      <c r="DO36" s="170">
        <f>CX36*DO2</f>
        <v>99.664395292591507</v>
      </c>
      <c r="DP36" s="169">
        <f>CU36*DP2</f>
        <v>74.565578411407245</v>
      </c>
      <c r="DQ36" s="159">
        <f>CV36*DQ2</f>
        <v>166.93786211509084</v>
      </c>
      <c r="DR36" s="159">
        <f>CW36*DR2</f>
        <v>44.516763230690877</v>
      </c>
      <c r="DS36" s="170">
        <f>CX36*DS2</f>
        <v>99.664395292591507</v>
      </c>
      <c r="DT36" s="169">
        <f>CU36*DT2</f>
        <v>74.565578411407245</v>
      </c>
      <c r="DU36" s="159">
        <f>CV36*DU2</f>
        <v>166.93786211509084</v>
      </c>
      <c r="DV36" s="159">
        <f>CW36*DV2</f>
        <v>44.516763230690877</v>
      </c>
      <c r="DW36" s="170">
        <f>CX36*DW2</f>
        <v>99.664395292591507</v>
      </c>
      <c r="DX36" s="169">
        <f>CU36*DX2</f>
        <v>74.565578411407245</v>
      </c>
      <c r="DY36" s="159">
        <f>CV36*DY2</f>
        <v>166.93786211509084</v>
      </c>
      <c r="DZ36" s="159">
        <f>CW36*DZ2</f>
        <v>44.516763230690877</v>
      </c>
      <c r="EA36" s="170">
        <f>CX36*EA2</f>
        <v>99.664395292591507</v>
      </c>
      <c r="EB36" s="169">
        <f>CU36*EB2</f>
        <v>74.565578411407245</v>
      </c>
      <c r="EC36" s="159">
        <f>CV36*EC2</f>
        <v>166.93786211509084</v>
      </c>
      <c r="ED36" s="159">
        <f>CW36*ED2</f>
        <v>44.516763230690877</v>
      </c>
      <c r="EE36" s="172">
        <f>CX36*EE2</f>
        <v>99.664395292591507</v>
      </c>
      <c r="EF36" s="176">
        <f>CY36*EF2</f>
        <v>516.57127780039718</v>
      </c>
      <c r="EG36" s="174" t="str">
        <f t="shared" si="28"/>
        <v>拆分正确</v>
      </c>
      <c r="EH36" s="157" t="str">
        <f t="shared" si="29"/>
        <v>拆分正确</v>
      </c>
      <c r="EI36" s="157" t="str">
        <f t="shared" si="30"/>
        <v>拆分正确</v>
      </c>
      <c r="EJ36" s="157" t="str">
        <f t="shared" si="31"/>
        <v>拆分正确</v>
      </c>
      <c r="EK36" s="157" t="str">
        <f t="shared" si="32"/>
        <v>拆分正确</v>
      </c>
      <c r="EL36" s="41"/>
      <c r="EM36" s="158" t="str">
        <f t="shared" si="33"/>
        <v>30级强化6</v>
      </c>
      <c r="EN36" s="174">
        <f t="shared" ref="EN36:EN67" si="117">E36*EN$2</f>
        <v>890.3352646138178</v>
      </c>
      <c r="EO36" s="157">
        <f t="shared" ref="EO36:EO67" si="118">F36*EO$2</f>
        <v>1780.6705292276356</v>
      </c>
      <c r="EP36" s="157">
        <f t="shared" ref="EP36:EP67" si="119">G36/EP$2</f>
        <v>356.13410584552702</v>
      </c>
      <c r="EQ36" s="157">
        <f t="shared" ref="EQ36:EQ67" si="120">H36/EQ$2</f>
        <v>797.31516234073206</v>
      </c>
      <c r="ER36" s="163">
        <f t="shared" ref="ER36:ER67" si="121">I36*ER$2</f>
        <v>206.62851112015886</v>
      </c>
      <c r="ES36" s="169">
        <f>EN36*ES2</f>
        <v>111.29190807672722</v>
      </c>
      <c r="ET36" s="159">
        <f>EO36*ET2</f>
        <v>222.58381615345445</v>
      </c>
      <c r="EU36" s="159">
        <f>EP36*EU2</f>
        <v>44.516763230690877</v>
      </c>
      <c r="EV36" s="170">
        <f>EQ36*EV2</f>
        <v>99.664395292591507</v>
      </c>
      <c r="EW36" s="169">
        <f>EN36*EW2</f>
        <v>111.29190807672722</v>
      </c>
      <c r="EX36" s="159">
        <f>EO36*EX2</f>
        <v>222.58381615345445</v>
      </c>
      <c r="EY36" s="159">
        <f>EP36*EY2</f>
        <v>44.516763230690877</v>
      </c>
      <c r="EZ36" s="170">
        <f>EQ36*EZ2</f>
        <v>99.664395292591507</v>
      </c>
      <c r="FA36" s="169">
        <f>EN36*FA2</f>
        <v>111.29190807672722</v>
      </c>
      <c r="FB36" s="159">
        <f>EO36*FB2</f>
        <v>222.58381615345445</v>
      </c>
      <c r="FC36" s="159">
        <f>EP36*FC2</f>
        <v>44.516763230690877</v>
      </c>
      <c r="FD36" s="170">
        <f>EQ36*FD2</f>
        <v>99.664395292591507</v>
      </c>
      <c r="FE36" s="169">
        <f>EN36*FE2</f>
        <v>111.29190807672722</v>
      </c>
      <c r="FF36" s="159">
        <f>EO36*FF2</f>
        <v>222.58381615345445</v>
      </c>
      <c r="FG36" s="159">
        <f>EP36*FG2</f>
        <v>44.516763230690877</v>
      </c>
      <c r="FH36" s="170">
        <f>EQ36*FH2</f>
        <v>99.664395292591507</v>
      </c>
      <c r="FI36" s="169">
        <f>EN36*FI2</f>
        <v>111.29190807672722</v>
      </c>
      <c r="FJ36" s="159">
        <f>EO36*FJ2</f>
        <v>222.58381615345445</v>
      </c>
      <c r="FK36" s="159">
        <f>EP36*FK2</f>
        <v>44.516763230690877</v>
      </c>
      <c r="FL36" s="170">
        <f>EQ36*FL2</f>
        <v>99.664395292591507</v>
      </c>
      <c r="FM36" s="169">
        <f>EN36*FM2</f>
        <v>111.29190807672722</v>
      </c>
      <c r="FN36" s="159">
        <f>EO36*FN2</f>
        <v>222.58381615345445</v>
      </c>
      <c r="FO36" s="159">
        <f>EP36*FO2</f>
        <v>44.516763230690877</v>
      </c>
      <c r="FP36" s="170">
        <f>EQ36*FP2</f>
        <v>99.664395292591507</v>
      </c>
      <c r="FQ36" s="169">
        <f>EN36*FQ2</f>
        <v>111.29190807672722</v>
      </c>
      <c r="FR36" s="159">
        <f>EO36*FR2</f>
        <v>222.58381615345445</v>
      </c>
      <c r="FS36" s="159">
        <f>EP36*FS2</f>
        <v>44.516763230690877</v>
      </c>
      <c r="FT36" s="170">
        <f>EQ36*FT2</f>
        <v>99.664395292591507</v>
      </c>
      <c r="FU36" s="169">
        <f>EN36*FU2</f>
        <v>111.29190807672722</v>
      </c>
      <c r="FV36" s="159">
        <f>EO36*FV2</f>
        <v>222.58381615345445</v>
      </c>
      <c r="FW36" s="159">
        <f>EP36*FW2</f>
        <v>44.516763230690877</v>
      </c>
      <c r="FX36" s="172">
        <f>EQ36*FX2</f>
        <v>99.664395292591507</v>
      </c>
      <c r="FY36" s="176">
        <f>ER36*FY2</f>
        <v>206.62851112015886</v>
      </c>
      <c r="FZ36" s="174" t="str">
        <f t="shared" si="39"/>
        <v>拆分正确</v>
      </c>
      <c r="GA36" s="157" t="str">
        <f t="shared" si="40"/>
        <v>拆分正确</v>
      </c>
      <c r="GB36" s="157" t="str">
        <f t="shared" si="41"/>
        <v>拆分正确</v>
      </c>
      <c r="GC36" s="157" t="str">
        <f t="shared" si="42"/>
        <v>拆分正确</v>
      </c>
      <c r="GD36" s="157" t="str">
        <f t="shared" si="43"/>
        <v>拆分正确</v>
      </c>
      <c r="GE36" s="41"/>
      <c r="GF36" s="158" t="str">
        <f t="shared" si="44"/>
        <v>30级强化6</v>
      </c>
      <c r="GG36" s="174">
        <f t="shared" ref="GG36:GG67" si="122">E36*GG$2</f>
        <v>801.30173815243609</v>
      </c>
      <c r="GH36" s="157">
        <f t="shared" ref="GH36:GH67" si="123">F36*GH$2</f>
        <v>890.3352646138178</v>
      </c>
      <c r="GI36" s="157">
        <f t="shared" ref="GI36:GI67" si="124">G36/GI$2</f>
        <v>534.2011587682905</v>
      </c>
      <c r="GJ36" s="157">
        <f t="shared" ref="GJ36:GJ67" si="125">H36/GJ$2</f>
        <v>667.75144846036312</v>
      </c>
      <c r="GK36" s="163">
        <f t="shared" ref="GK36:GK67" si="126">I36*GK$2</f>
        <v>309.94276668023832</v>
      </c>
      <c r="GL36" s="169">
        <f>GG36*GL2</f>
        <v>100.16271726905451</v>
      </c>
      <c r="GM36" s="159">
        <f>GH36*GM2</f>
        <v>111.29190807672722</v>
      </c>
      <c r="GN36" s="159">
        <f>GI36*GN2</f>
        <v>66.775144846036312</v>
      </c>
      <c r="GO36" s="170">
        <f>GJ36*GO2</f>
        <v>83.46893105754539</v>
      </c>
      <c r="GP36" s="169">
        <f>GG36*GP2</f>
        <v>100.16271726905451</v>
      </c>
      <c r="GQ36" s="159">
        <f>GH36*GQ2</f>
        <v>111.29190807672722</v>
      </c>
      <c r="GR36" s="159">
        <f>GI36*GR2</f>
        <v>66.775144846036312</v>
      </c>
      <c r="GS36" s="170">
        <f>GJ36*GS2</f>
        <v>83.46893105754539</v>
      </c>
      <c r="GT36" s="169">
        <f>GG36*GT2</f>
        <v>100.16271726905451</v>
      </c>
      <c r="GU36" s="159">
        <f>GH36*GU2</f>
        <v>111.29190807672722</v>
      </c>
      <c r="GV36" s="159">
        <f>GI36*GV2</f>
        <v>66.775144846036312</v>
      </c>
      <c r="GW36" s="170">
        <f>GJ36*GW2</f>
        <v>83.46893105754539</v>
      </c>
      <c r="GX36" s="169">
        <f>GG36*GX2</f>
        <v>100.16271726905451</v>
      </c>
      <c r="GY36" s="159">
        <f>GH36*GY2</f>
        <v>111.29190807672722</v>
      </c>
      <c r="GZ36" s="159">
        <f>GI36*GZ2</f>
        <v>66.775144846036312</v>
      </c>
      <c r="HA36" s="170">
        <f>GJ36*HA2</f>
        <v>83.46893105754539</v>
      </c>
      <c r="HB36" s="169">
        <f>GG36*HB2</f>
        <v>100.16271726905451</v>
      </c>
      <c r="HC36" s="159">
        <f>GH36*HC2</f>
        <v>111.29190807672722</v>
      </c>
      <c r="HD36" s="159">
        <f>GI36*HD2</f>
        <v>66.775144846036312</v>
      </c>
      <c r="HE36" s="170">
        <f>GJ36*HE2</f>
        <v>83.46893105754539</v>
      </c>
      <c r="HF36" s="169">
        <f>GG36*HF2</f>
        <v>100.16271726905451</v>
      </c>
      <c r="HG36" s="159">
        <f>GH36*HG2</f>
        <v>111.29190807672722</v>
      </c>
      <c r="HH36" s="159">
        <f>GI36*HH2</f>
        <v>66.775144846036312</v>
      </c>
      <c r="HI36" s="170">
        <f>GJ36*HI2</f>
        <v>83.46893105754539</v>
      </c>
      <c r="HJ36" s="169">
        <f>GG36*HJ2</f>
        <v>100.16271726905451</v>
      </c>
      <c r="HK36" s="159">
        <f>GH36*HK2</f>
        <v>111.29190807672722</v>
      </c>
      <c r="HL36" s="159">
        <f>GI36*HL2</f>
        <v>66.775144846036312</v>
      </c>
      <c r="HM36" s="170">
        <f>GJ36*HM2</f>
        <v>83.46893105754539</v>
      </c>
      <c r="HN36" s="169">
        <f>GG36*HN2</f>
        <v>100.16271726905451</v>
      </c>
      <c r="HO36" s="159">
        <f>GH36*HO2</f>
        <v>111.29190807672722</v>
      </c>
      <c r="HP36" s="159">
        <f>GI36*HP2</f>
        <v>66.775144846036312</v>
      </c>
      <c r="HQ36" s="172">
        <f>GJ36*HQ2</f>
        <v>83.46893105754539</v>
      </c>
      <c r="HR36" s="176">
        <f>GK36*HR2</f>
        <v>309.94276668023832</v>
      </c>
      <c r="HS36" s="174" t="str">
        <f t="shared" si="50"/>
        <v>拆分正确</v>
      </c>
      <c r="HT36" s="157" t="str">
        <f t="shared" si="51"/>
        <v>拆分正确</v>
      </c>
      <c r="HU36" s="157" t="str">
        <f t="shared" si="52"/>
        <v>拆分正确</v>
      </c>
      <c r="HV36" s="157" t="str">
        <f t="shared" si="53"/>
        <v>拆分正确</v>
      </c>
      <c r="HW36" s="157" t="str">
        <f t="shared" si="54"/>
        <v>拆分正确</v>
      </c>
    </row>
    <row r="37" spans="1:231" ht="14.1" customHeight="1">
      <c r="A37" s="157" t="s">
        <v>53</v>
      </c>
      <c r="B37" s="158">
        <f t="shared" si="94"/>
        <v>1.6541277501397231</v>
      </c>
      <c r="C37" s="158">
        <f t="shared" si="95"/>
        <v>1.6541277501397231</v>
      </c>
      <c r="D37" s="180">
        <f t="shared" si="93"/>
        <v>1.6541277501397231</v>
      </c>
      <c r="E37" s="174">
        <f>B37*E30</f>
        <v>952.04217164794977</v>
      </c>
      <c r="F37" s="157">
        <f>E37*职业设计!D$13/职业设计!B$13</f>
        <v>952.04217164794977</v>
      </c>
      <c r="G37" s="157">
        <f>G30*C37</f>
        <v>571.22530298876973</v>
      </c>
      <c r="H37" s="157">
        <f t="shared" si="5"/>
        <v>571.22530298876973</v>
      </c>
      <c r="I37" s="163">
        <f>I30*D37</f>
        <v>368.24902608746544</v>
      </c>
      <c r="J37" s="169">
        <f>E37*J2</f>
        <v>119.00527145599372</v>
      </c>
      <c r="K37" s="159">
        <f>F37*K2</f>
        <v>119.00527145599372</v>
      </c>
      <c r="L37" s="159">
        <f>G37*L2</f>
        <v>71.403162873596216</v>
      </c>
      <c r="M37" s="170">
        <f>H37*M2</f>
        <v>71.403162873596216</v>
      </c>
      <c r="N37" s="169">
        <f>E37*N2</f>
        <v>119.00527145599372</v>
      </c>
      <c r="O37" s="159">
        <f>F37*O2</f>
        <v>119.00527145599372</v>
      </c>
      <c r="P37" s="159">
        <f>G37*P2</f>
        <v>71.403162873596216</v>
      </c>
      <c r="Q37" s="170">
        <f>H37*Q2</f>
        <v>71.403162873596216</v>
      </c>
      <c r="R37" s="169">
        <f>E37*R2</f>
        <v>119.00527145599372</v>
      </c>
      <c r="S37" s="159">
        <f>F37*S2</f>
        <v>119.00527145599372</v>
      </c>
      <c r="T37" s="159">
        <f>G37*T2</f>
        <v>71.403162873596216</v>
      </c>
      <c r="U37" s="170">
        <f>H37*U2</f>
        <v>71.403162873596216</v>
      </c>
      <c r="V37" s="169">
        <f>E37*V2</f>
        <v>119.00527145599372</v>
      </c>
      <c r="W37" s="159">
        <f>F37*W2</f>
        <v>119.00527145599372</v>
      </c>
      <c r="X37" s="159">
        <f>G37*X2</f>
        <v>71.403162873596216</v>
      </c>
      <c r="Y37" s="170">
        <f>H37*Y2</f>
        <v>71.403162873596216</v>
      </c>
      <c r="Z37" s="169">
        <f>E37*Z2</f>
        <v>119.00527145599372</v>
      </c>
      <c r="AA37" s="159">
        <f>F37*AA2</f>
        <v>119.00527145599372</v>
      </c>
      <c r="AB37" s="159">
        <f>G37*AB2</f>
        <v>71.403162873596216</v>
      </c>
      <c r="AC37" s="170">
        <f>H37*AC2</f>
        <v>71.403162873596216</v>
      </c>
      <c r="AD37" s="169">
        <f>E37*AD2</f>
        <v>119.00527145599372</v>
      </c>
      <c r="AE37" s="159">
        <f>F37*AE2</f>
        <v>119.00527145599372</v>
      </c>
      <c r="AF37" s="159">
        <f>G37*AF2</f>
        <v>71.403162873596216</v>
      </c>
      <c r="AG37" s="170">
        <f>H37*AG2</f>
        <v>71.403162873596216</v>
      </c>
      <c r="AH37" s="169">
        <f>E37*AH2</f>
        <v>119.00527145599372</v>
      </c>
      <c r="AI37" s="159">
        <f>F37*AI2</f>
        <v>119.00527145599372</v>
      </c>
      <c r="AJ37" s="159">
        <f>G37*AJ2</f>
        <v>71.403162873596216</v>
      </c>
      <c r="AK37" s="170">
        <f>H37*AK2</f>
        <v>71.403162873596216</v>
      </c>
      <c r="AL37" s="169">
        <f>E37*AL2</f>
        <v>119.00527145599372</v>
      </c>
      <c r="AM37" s="159">
        <f>F37*AM2</f>
        <v>119.00527145599372</v>
      </c>
      <c r="AN37" s="159">
        <f>G37*AN2</f>
        <v>71.403162873596216</v>
      </c>
      <c r="AO37" s="172">
        <f>H37*AO2</f>
        <v>71.403162873596216</v>
      </c>
      <c r="AP37" s="176">
        <f>I37*AP2</f>
        <v>368.24902608746544</v>
      </c>
      <c r="AQ37" s="174" t="str">
        <f t="shared" si="97"/>
        <v>拆分正确</v>
      </c>
      <c r="AR37" s="157" t="str">
        <f t="shared" si="98"/>
        <v>拆分正确</v>
      </c>
      <c r="AS37" s="157" t="str">
        <f t="shared" si="99"/>
        <v>拆分正确</v>
      </c>
      <c r="AT37" s="157" t="str">
        <f t="shared" si="100"/>
        <v>拆分正确</v>
      </c>
      <c r="AU37" s="157" t="str">
        <f t="shared" si="101"/>
        <v>拆分正确</v>
      </c>
      <c r="AW37" s="158" t="str">
        <f t="shared" si="11"/>
        <v>30级强化7</v>
      </c>
      <c r="AX37" s="174">
        <f t="shared" si="102"/>
        <v>1428.0632574719248</v>
      </c>
      <c r="AY37" s="157">
        <f t="shared" si="103"/>
        <v>571.22530298876984</v>
      </c>
      <c r="AZ37" s="157">
        <f t="shared" si="104"/>
        <v>852.57507908771595</v>
      </c>
      <c r="BA37" s="157">
        <f t="shared" si="105"/>
        <v>380.81686865917982</v>
      </c>
      <c r="BB37" s="163">
        <f t="shared" si="106"/>
        <v>220.94941565247925</v>
      </c>
      <c r="BC37" s="169">
        <f t="shared" si="55"/>
        <v>142.80632574719249</v>
      </c>
      <c r="BD37" s="159">
        <f t="shared" si="56"/>
        <v>57.122530298876988</v>
      </c>
      <c r="BE37" s="159">
        <f t="shared" si="57"/>
        <v>85.257507908771601</v>
      </c>
      <c r="BF37" s="170">
        <f t="shared" si="58"/>
        <v>38.08168686591798</v>
      </c>
      <c r="BG37" s="169">
        <f t="shared" si="59"/>
        <v>142.80632574719249</v>
      </c>
      <c r="BH37" s="159">
        <f t="shared" si="60"/>
        <v>57.122530298876988</v>
      </c>
      <c r="BI37" s="159">
        <f t="shared" si="61"/>
        <v>85.257507908771601</v>
      </c>
      <c r="BJ37" s="170">
        <f t="shared" si="62"/>
        <v>38.08168686591798</v>
      </c>
      <c r="BK37" s="169">
        <f t="shared" si="63"/>
        <v>142.80632574719249</v>
      </c>
      <c r="BL37" s="159">
        <f t="shared" si="64"/>
        <v>57.122530298876988</v>
      </c>
      <c r="BM37" s="159">
        <f t="shared" si="65"/>
        <v>85.257507908771601</v>
      </c>
      <c r="BN37" s="170">
        <f t="shared" si="66"/>
        <v>38.08168686591798</v>
      </c>
      <c r="BO37" s="169">
        <f t="shared" si="67"/>
        <v>142.80632574719249</v>
      </c>
      <c r="BP37" s="159">
        <f t="shared" si="68"/>
        <v>57.122530298876988</v>
      </c>
      <c r="BQ37" s="159">
        <f t="shared" si="69"/>
        <v>85.257507908771601</v>
      </c>
      <c r="BR37" s="170">
        <f t="shared" si="70"/>
        <v>38.08168686591798</v>
      </c>
      <c r="BS37" s="169">
        <f t="shared" si="71"/>
        <v>142.80632574719249</v>
      </c>
      <c r="BT37" s="159">
        <f t="shared" si="72"/>
        <v>57.122530298876988</v>
      </c>
      <c r="BU37" s="159">
        <f t="shared" si="73"/>
        <v>85.257507908771601</v>
      </c>
      <c r="BV37" s="170">
        <f t="shared" si="74"/>
        <v>38.08168686591798</v>
      </c>
      <c r="BW37" s="169">
        <f t="shared" si="75"/>
        <v>142.80632574719249</v>
      </c>
      <c r="BX37" s="159">
        <f t="shared" si="76"/>
        <v>57.122530298876988</v>
      </c>
      <c r="BY37" s="159">
        <f t="shared" si="77"/>
        <v>85.257507908771601</v>
      </c>
      <c r="BZ37" s="170">
        <f t="shared" si="78"/>
        <v>38.08168686591798</v>
      </c>
      <c r="CA37" s="169">
        <f t="shared" si="79"/>
        <v>142.80632574719249</v>
      </c>
      <c r="CB37" s="159">
        <f t="shared" si="80"/>
        <v>57.122530298876988</v>
      </c>
      <c r="CC37" s="159">
        <f t="shared" si="81"/>
        <v>85.257507908771601</v>
      </c>
      <c r="CD37" s="170">
        <f t="shared" si="82"/>
        <v>38.08168686591798</v>
      </c>
      <c r="CE37" s="169">
        <f t="shared" si="83"/>
        <v>142.80632574719249</v>
      </c>
      <c r="CF37" s="159">
        <f t="shared" si="84"/>
        <v>57.122530298876988</v>
      </c>
      <c r="CG37" s="159">
        <f t="shared" si="85"/>
        <v>85.257507908771601</v>
      </c>
      <c r="CH37" s="172">
        <f t="shared" si="86"/>
        <v>38.08168686591798</v>
      </c>
      <c r="CI37" s="169">
        <f t="shared" si="87"/>
        <v>285.61265149438498</v>
      </c>
      <c r="CJ37" s="159">
        <f t="shared" si="88"/>
        <v>114.24506059775398</v>
      </c>
      <c r="CK37" s="159">
        <f t="shared" si="89"/>
        <v>170.5150158175432</v>
      </c>
      <c r="CL37" s="172">
        <f t="shared" si="90"/>
        <v>76.163373731835961</v>
      </c>
      <c r="CM37" s="176">
        <f t="shared" si="96"/>
        <v>220.94941565247925</v>
      </c>
      <c r="CN37" s="174" t="str">
        <f t="shared" si="107"/>
        <v>拆分正确</v>
      </c>
      <c r="CO37" s="157" t="str">
        <f t="shared" si="108"/>
        <v>拆分正确</v>
      </c>
      <c r="CP37" s="157" t="str">
        <f t="shared" si="109"/>
        <v>拆分正确</v>
      </c>
      <c r="CQ37" s="157" t="str">
        <f t="shared" si="110"/>
        <v>拆分正确</v>
      </c>
      <c r="CR37" s="157" t="str">
        <f t="shared" si="111"/>
        <v>拆分正确</v>
      </c>
      <c r="CT37" s="158" t="str">
        <f t="shared" si="22"/>
        <v>30级强化7</v>
      </c>
      <c r="CU37" s="174">
        <f t="shared" si="112"/>
        <v>637.86825500412635</v>
      </c>
      <c r="CV37" s="157">
        <f t="shared" si="113"/>
        <v>1428.0632574719248</v>
      </c>
      <c r="CW37" s="157">
        <f t="shared" si="114"/>
        <v>380.81686865917982</v>
      </c>
      <c r="CX37" s="157">
        <f t="shared" si="115"/>
        <v>852.57507908771595</v>
      </c>
      <c r="CY37" s="163">
        <f t="shared" si="116"/>
        <v>552.37353913119819</v>
      </c>
      <c r="CZ37" s="169">
        <f>CU37*CZ2</f>
        <v>79.733531875515794</v>
      </c>
      <c r="DA37" s="159">
        <f>CV37*DA2</f>
        <v>178.5079071839906</v>
      </c>
      <c r="DB37" s="159">
        <f>CW37*DB2</f>
        <v>47.602108582397477</v>
      </c>
      <c r="DC37" s="170">
        <f>CX37*DC2</f>
        <v>106.57188488596449</v>
      </c>
      <c r="DD37" s="169">
        <f>CU37*DD2</f>
        <v>79.733531875515794</v>
      </c>
      <c r="DE37" s="159">
        <f>CV37*DE2</f>
        <v>178.5079071839906</v>
      </c>
      <c r="DF37" s="159">
        <f>CW37*DF2</f>
        <v>47.602108582397477</v>
      </c>
      <c r="DG37" s="170">
        <f>CX37*DG2</f>
        <v>106.57188488596449</v>
      </c>
      <c r="DH37" s="169">
        <f>CU37*DH2</f>
        <v>79.733531875515794</v>
      </c>
      <c r="DI37" s="159">
        <f>CV37*DI2</f>
        <v>178.5079071839906</v>
      </c>
      <c r="DJ37" s="159">
        <f>CW37*DJ2</f>
        <v>47.602108582397477</v>
      </c>
      <c r="DK37" s="170">
        <f>CX37*DK2</f>
        <v>106.57188488596449</v>
      </c>
      <c r="DL37" s="169">
        <f>CU37*DL2</f>
        <v>79.733531875515794</v>
      </c>
      <c r="DM37" s="159">
        <f>CV37*DM2</f>
        <v>178.5079071839906</v>
      </c>
      <c r="DN37" s="159">
        <f>CW37*DN2</f>
        <v>47.602108582397477</v>
      </c>
      <c r="DO37" s="170">
        <f>CX37*DO2</f>
        <v>106.57188488596449</v>
      </c>
      <c r="DP37" s="169">
        <f>CU37*DP2</f>
        <v>79.733531875515794</v>
      </c>
      <c r="DQ37" s="159">
        <f>CV37*DQ2</f>
        <v>178.5079071839906</v>
      </c>
      <c r="DR37" s="159">
        <f>CW37*DR2</f>
        <v>47.602108582397477</v>
      </c>
      <c r="DS37" s="170">
        <f>CX37*DS2</f>
        <v>106.57188488596449</v>
      </c>
      <c r="DT37" s="169">
        <f>CU37*DT2</f>
        <v>79.733531875515794</v>
      </c>
      <c r="DU37" s="159">
        <f>CV37*DU2</f>
        <v>178.5079071839906</v>
      </c>
      <c r="DV37" s="159">
        <f>CW37*DV2</f>
        <v>47.602108582397477</v>
      </c>
      <c r="DW37" s="170">
        <f>CX37*DW2</f>
        <v>106.57188488596449</v>
      </c>
      <c r="DX37" s="169">
        <f>CU37*DX2</f>
        <v>79.733531875515794</v>
      </c>
      <c r="DY37" s="159">
        <f>CV37*DY2</f>
        <v>178.5079071839906</v>
      </c>
      <c r="DZ37" s="159">
        <f>CW37*DZ2</f>
        <v>47.602108582397477</v>
      </c>
      <c r="EA37" s="170">
        <f>CX37*EA2</f>
        <v>106.57188488596449</v>
      </c>
      <c r="EB37" s="169">
        <f>CU37*EB2</f>
        <v>79.733531875515794</v>
      </c>
      <c r="EC37" s="159">
        <f>CV37*EC2</f>
        <v>178.5079071839906</v>
      </c>
      <c r="ED37" s="159">
        <f>CW37*ED2</f>
        <v>47.602108582397477</v>
      </c>
      <c r="EE37" s="172">
        <f>CX37*EE2</f>
        <v>106.57188488596449</v>
      </c>
      <c r="EF37" s="176">
        <f>CY37*EF2</f>
        <v>552.37353913119819</v>
      </c>
      <c r="EG37" s="174" t="str">
        <f t="shared" si="28"/>
        <v>拆分正确</v>
      </c>
      <c r="EH37" s="157" t="str">
        <f t="shared" si="29"/>
        <v>拆分正确</v>
      </c>
      <c r="EI37" s="157" t="str">
        <f t="shared" si="30"/>
        <v>拆分正确</v>
      </c>
      <c r="EJ37" s="157" t="str">
        <f t="shared" si="31"/>
        <v>拆分正确</v>
      </c>
      <c r="EK37" s="157" t="str">
        <f t="shared" si="32"/>
        <v>拆分正确</v>
      </c>
      <c r="EL37" s="41"/>
      <c r="EM37" s="158" t="str">
        <f t="shared" si="33"/>
        <v>30级强化7</v>
      </c>
      <c r="EN37" s="174">
        <f t="shared" si="117"/>
        <v>952.04217164794977</v>
      </c>
      <c r="EO37" s="157">
        <f t="shared" si="118"/>
        <v>1904.0843432958995</v>
      </c>
      <c r="EP37" s="157">
        <f t="shared" si="119"/>
        <v>380.81686865917982</v>
      </c>
      <c r="EQ37" s="157">
        <f t="shared" si="120"/>
        <v>852.57507908771595</v>
      </c>
      <c r="ER37" s="163">
        <f t="shared" si="121"/>
        <v>220.94941565247925</v>
      </c>
      <c r="ES37" s="169">
        <f>EN37*ES2</f>
        <v>119.00527145599372</v>
      </c>
      <c r="ET37" s="159">
        <f>EO37*ET2</f>
        <v>238.01054291198744</v>
      </c>
      <c r="EU37" s="159">
        <f>EP37*EU2</f>
        <v>47.602108582397477</v>
      </c>
      <c r="EV37" s="170">
        <f>EQ37*EV2</f>
        <v>106.57188488596449</v>
      </c>
      <c r="EW37" s="169">
        <f>EN37*EW2</f>
        <v>119.00527145599372</v>
      </c>
      <c r="EX37" s="159">
        <f>EO37*EX2</f>
        <v>238.01054291198744</v>
      </c>
      <c r="EY37" s="159">
        <f>EP37*EY2</f>
        <v>47.602108582397477</v>
      </c>
      <c r="EZ37" s="170">
        <f>EQ37*EZ2</f>
        <v>106.57188488596449</v>
      </c>
      <c r="FA37" s="169">
        <f>EN37*FA2</f>
        <v>119.00527145599372</v>
      </c>
      <c r="FB37" s="159">
        <f>EO37*FB2</f>
        <v>238.01054291198744</v>
      </c>
      <c r="FC37" s="159">
        <f>EP37*FC2</f>
        <v>47.602108582397477</v>
      </c>
      <c r="FD37" s="170">
        <f>EQ37*FD2</f>
        <v>106.57188488596449</v>
      </c>
      <c r="FE37" s="169">
        <f>EN37*FE2</f>
        <v>119.00527145599372</v>
      </c>
      <c r="FF37" s="159">
        <f>EO37*FF2</f>
        <v>238.01054291198744</v>
      </c>
      <c r="FG37" s="159">
        <f>EP37*FG2</f>
        <v>47.602108582397477</v>
      </c>
      <c r="FH37" s="170">
        <f>EQ37*FH2</f>
        <v>106.57188488596449</v>
      </c>
      <c r="FI37" s="169">
        <f>EN37*FI2</f>
        <v>119.00527145599372</v>
      </c>
      <c r="FJ37" s="159">
        <f>EO37*FJ2</f>
        <v>238.01054291198744</v>
      </c>
      <c r="FK37" s="159">
        <f>EP37*FK2</f>
        <v>47.602108582397477</v>
      </c>
      <c r="FL37" s="170">
        <f>EQ37*FL2</f>
        <v>106.57188488596449</v>
      </c>
      <c r="FM37" s="169">
        <f>EN37*FM2</f>
        <v>119.00527145599372</v>
      </c>
      <c r="FN37" s="159">
        <f>EO37*FN2</f>
        <v>238.01054291198744</v>
      </c>
      <c r="FO37" s="159">
        <f>EP37*FO2</f>
        <v>47.602108582397477</v>
      </c>
      <c r="FP37" s="170">
        <f>EQ37*FP2</f>
        <v>106.57188488596449</v>
      </c>
      <c r="FQ37" s="169">
        <f>EN37*FQ2</f>
        <v>119.00527145599372</v>
      </c>
      <c r="FR37" s="159">
        <f>EO37*FR2</f>
        <v>238.01054291198744</v>
      </c>
      <c r="FS37" s="159">
        <f>EP37*FS2</f>
        <v>47.602108582397477</v>
      </c>
      <c r="FT37" s="170">
        <f>EQ37*FT2</f>
        <v>106.57188488596449</v>
      </c>
      <c r="FU37" s="169">
        <f>EN37*FU2</f>
        <v>119.00527145599372</v>
      </c>
      <c r="FV37" s="159">
        <f>EO37*FV2</f>
        <v>238.01054291198744</v>
      </c>
      <c r="FW37" s="159">
        <f>EP37*FW2</f>
        <v>47.602108582397477</v>
      </c>
      <c r="FX37" s="172">
        <f>EQ37*FX2</f>
        <v>106.57188488596449</v>
      </c>
      <c r="FY37" s="176">
        <f>ER37*FY2</f>
        <v>220.94941565247925</v>
      </c>
      <c r="FZ37" s="174" t="str">
        <f t="shared" si="39"/>
        <v>拆分正确</v>
      </c>
      <c r="GA37" s="157" t="str">
        <f t="shared" si="40"/>
        <v>拆分正确</v>
      </c>
      <c r="GB37" s="157" t="str">
        <f t="shared" si="41"/>
        <v>拆分正确</v>
      </c>
      <c r="GC37" s="157" t="str">
        <f t="shared" si="42"/>
        <v>拆分正确</v>
      </c>
      <c r="GD37" s="157" t="str">
        <f t="shared" si="43"/>
        <v>拆分正确</v>
      </c>
      <c r="GE37" s="41"/>
      <c r="GF37" s="158" t="str">
        <f t="shared" si="44"/>
        <v>30级强化7</v>
      </c>
      <c r="GG37" s="174">
        <f t="shared" si="122"/>
        <v>856.83795448315482</v>
      </c>
      <c r="GH37" s="157">
        <f t="shared" si="123"/>
        <v>952.04217164794977</v>
      </c>
      <c r="GI37" s="157">
        <f t="shared" si="124"/>
        <v>571.22530298876973</v>
      </c>
      <c r="GJ37" s="157">
        <f t="shared" si="125"/>
        <v>714.03162873596216</v>
      </c>
      <c r="GK37" s="163">
        <f t="shared" si="126"/>
        <v>331.42412347871891</v>
      </c>
      <c r="GL37" s="169">
        <f>GG37*GL2</f>
        <v>107.10474431039435</v>
      </c>
      <c r="GM37" s="159">
        <f>GH37*GM2</f>
        <v>119.00527145599372</v>
      </c>
      <c r="GN37" s="159">
        <f>GI37*GN2</f>
        <v>71.403162873596216</v>
      </c>
      <c r="GO37" s="170">
        <f>GJ37*GO2</f>
        <v>89.25395359199527</v>
      </c>
      <c r="GP37" s="169">
        <f>GG37*GP2</f>
        <v>107.10474431039435</v>
      </c>
      <c r="GQ37" s="159">
        <f>GH37*GQ2</f>
        <v>119.00527145599372</v>
      </c>
      <c r="GR37" s="159">
        <f>GI37*GR2</f>
        <v>71.403162873596216</v>
      </c>
      <c r="GS37" s="170">
        <f>GJ37*GS2</f>
        <v>89.25395359199527</v>
      </c>
      <c r="GT37" s="169">
        <f>GG37*GT2</f>
        <v>107.10474431039435</v>
      </c>
      <c r="GU37" s="159">
        <f>GH37*GU2</f>
        <v>119.00527145599372</v>
      </c>
      <c r="GV37" s="159">
        <f>GI37*GV2</f>
        <v>71.403162873596216</v>
      </c>
      <c r="GW37" s="170">
        <f>GJ37*GW2</f>
        <v>89.25395359199527</v>
      </c>
      <c r="GX37" s="169">
        <f>GG37*GX2</f>
        <v>107.10474431039435</v>
      </c>
      <c r="GY37" s="159">
        <f>GH37*GY2</f>
        <v>119.00527145599372</v>
      </c>
      <c r="GZ37" s="159">
        <f>GI37*GZ2</f>
        <v>71.403162873596216</v>
      </c>
      <c r="HA37" s="170">
        <f>GJ37*HA2</f>
        <v>89.25395359199527</v>
      </c>
      <c r="HB37" s="169">
        <f>GG37*HB2</f>
        <v>107.10474431039435</v>
      </c>
      <c r="HC37" s="159">
        <f>GH37*HC2</f>
        <v>119.00527145599372</v>
      </c>
      <c r="HD37" s="159">
        <f>GI37*HD2</f>
        <v>71.403162873596216</v>
      </c>
      <c r="HE37" s="170">
        <f>GJ37*HE2</f>
        <v>89.25395359199527</v>
      </c>
      <c r="HF37" s="169">
        <f>GG37*HF2</f>
        <v>107.10474431039435</v>
      </c>
      <c r="HG37" s="159">
        <f>GH37*HG2</f>
        <v>119.00527145599372</v>
      </c>
      <c r="HH37" s="159">
        <f>GI37*HH2</f>
        <v>71.403162873596216</v>
      </c>
      <c r="HI37" s="170">
        <f>GJ37*HI2</f>
        <v>89.25395359199527</v>
      </c>
      <c r="HJ37" s="169">
        <f>GG37*HJ2</f>
        <v>107.10474431039435</v>
      </c>
      <c r="HK37" s="159">
        <f>GH37*HK2</f>
        <v>119.00527145599372</v>
      </c>
      <c r="HL37" s="159">
        <f>GI37*HL2</f>
        <v>71.403162873596216</v>
      </c>
      <c r="HM37" s="170">
        <f>GJ37*HM2</f>
        <v>89.25395359199527</v>
      </c>
      <c r="HN37" s="169">
        <f>GG37*HN2</f>
        <v>107.10474431039435</v>
      </c>
      <c r="HO37" s="159">
        <f>GH37*HO2</f>
        <v>119.00527145599372</v>
      </c>
      <c r="HP37" s="159">
        <f>GI37*HP2</f>
        <v>71.403162873596216</v>
      </c>
      <c r="HQ37" s="172">
        <f>GJ37*HQ2</f>
        <v>89.25395359199527</v>
      </c>
      <c r="HR37" s="176">
        <f>GK37*HR2</f>
        <v>331.42412347871891</v>
      </c>
      <c r="HS37" s="174" t="str">
        <f t="shared" si="50"/>
        <v>拆分正确</v>
      </c>
      <c r="HT37" s="157" t="str">
        <f t="shared" si="51"/>
        <v>拆分正确</v>
      </c>
      <c r="HU37" s="157" t="str">
        <f t="shared" si="52"/>
        <v>拆分正确</v>
      </c>
      <c r="HV37" s="157" t="str">
        <f t="shared" si="53"/>
        <v>拆分正确</v>
      </c>
      <c r="HW37" s="157" t="str">
        <f t="shared" si="54"/>
        <v>拆分正确</v>
      </c>
    </row>
    <row r="38" spans="1:231" ht="14.1" customHeight="1">
      <c r="A38" s="157" t="s">
        <v>54</v>
      </c>
      <c r="B38" s="158">
        <f t="shared" si="94"/>
        <v>2.0391809660656524</v>
      </c>
      <c r="C38" s="158">
        <f t="shared" si="95"/>
        <v>2.0391809660656524</v>
      </c>
      <c r="D38" s="180">
        <f t="shared" si="93"/>
        <v>2.0391809660656524</v>
      </c>
      <c r="E38" s="174">
        <f>B38*E30</f>
        <v>1173.6616323330047</v>
      </c>
      <c r="F38" s="157">
        <f>E38*职业设计!D$13/职业设计!B$13</f>
        <v>1173.6616323330047</v>
      </c>
      <c r="G38" s="157">
        <f>G30*C38</f>
        <v>704.19697939980256</v>
      </c>
      <c r="H38" s="157">
        <f t="shared" si="5"/>
        <v>704.19697939980256</v>
      </c>
      <c r="I38" s="163">
        <f>I30*D38</f>
        <v>453.97122725638519</v>
      </c>
      <c r="J38" s="169">
        <f>E38*J2</f>
        <v>146.70770404162559</v>
      </c>
      <c r="K38" s="159">
        <f>F38*K2</f>
        <v>146.70770404162559</v>
      </c>
      <c r="L38" s="159">
        <f>G38*L2</f>
        <v>88.02462242497532</v>
      </c>
      <c r="M38" s="170">
        <f>H38*M2</f>
        <v>88.02462242497532</v>
      </c>
      <c r="N38" s="169">
        <f>E38*N2</f>
        <v>146.70770404162559</v>
      </c>
      <c r="O38" s="159">
        <f>F38*O2</f>
        <v>146.70770404162559</v>
      </c>
      <c r="P38" s="159">
        <f>G38*P2</f>
        <v>88.02462242497532</v>
      </c>
      <c r="Q38" s="170">
        <f>H38*Q2</f>
        <v>88.02462242497532</v>
      </c>
      <c r="R38" s="169">
        <f>E38*R2</f>
        <v>146.70770404162559</v>
      </c>
      <c r="S38" s="159">
        <f>F38*S2</f>
        <v>146.70770404162559</v>
      </c>
      <c r="T38" s="159">
        <f>G38*T2</f>
        <v>88.02462242497532</v>
      </c>
      <c r="U38" s="170">
        <f>H38*U2</f>
        <v>88.02462242497532</v>
      </c>
      <c r="V38" s="169">
        <f>E38*V2</f>
        <v>146.70770404162559</v>
      </c>
      <c r="W38" s="159">
        <f>F38*W2</f>
        <v>146.70770404162559</v>
      </c>
      <c r="X38" s="159">
        <f>G38*X2</f>
        <v>88.02462242497532</v>
      </c>
      <c r="Y38" s="170">
        <f>H38*Y2</f>
        <v>88.02462242497532</v>
      </c>
      <c r="Z38" s="169">
        <f>E38*Z2</f>
        <v>146.70770404162559</v>
      </c>
      <c r="AA38" s="159">
        <f>F38*AA2</f>
        <v>146.70770404162559</v>
      </c>
      <c r="AB38" s="159">
        <f>G38*AB2</f>
        <v>88.02462242497532</v>
      </c>
      <c r="AC38" s="170">
        <f>H38*AC2</f>
        <v>88.02462242497532</v>
      </c>
      <c r="AD38" s="169">
        <f>E38*AD2</f>
        <v>146.70770404162559</v>
      </c>
      <c r="AE38" s="159">
        <f>F38*AE2</f>
        <v>146.70770404162559</v>
      </c>
      <c r="AF38" s="159">
        <f>G38*AF2</f>
        <v>88.02462242497532</v>
      </c>
      <c r="AG38" s="170">
        <f>H38*AG2</f>
        <v>88.02462242497532</v>
      </c>
      <c r="AH38" s="169">
        <f>E38*AH2</f>
        <v>146.70770404162559</v>
      </c>
      <c r="AI38" s="159">
        <f>F38*AI2</f>
        <v>146.70770404162559</v>
      </c>
      <c r="AJ38" s="159">
        <f>G38*AJ2</f>
        <v>88.02462242497532</v>
      </c>
      <c r="AK38" s="170">
        <f>H38*AK2</f>
        <v>88.02462242497532</v>
      </c>
      <c r="AL38" s="169">
        <f>E38*AL2</f>
        <v>146.70770404162559</v>
      </c>
      <c r="AM38" s="159">
        <f>F38*AM2</f>
        <v>146.70770404162559</v>
      </c>
      <c r="AN38" s="159">
        <f>G38*AN2</f>
        <v>88.02462242497532</v>
      </c>
      <c r="AO38" s="172">
        <f>H38*AO2</f>
        <v>88.02462242497532</v>
      </c>
      <c r="AP38" s="176">
        <f>I38*AP2</f>
        <v>453.97122725638519</v>
      </c>
      <c r="AQ38" s="174" t="str">
        <f t="shared" si="97"/>
        <v>拆分正确</v>
      </c>
      <c r="AR38" s="157" t="str">
        <f t="shared" si="98"/>
        <v>拆分正确</v>
      </c>
      <c r="AS38" s="157" t="str">
        <f t="shared" si="99"/>
        <v>拆分正确</v>
      </c>
      <c r="AT38" s="157" t="str">
        <f t="shared" si="100"/>
        <v>拆分正确</v>
      </c>
      <c r="AU38" s="157" t="str">
        <f t="shared" si="101"/>
        <v>拆分正确</v>
      </c>
      <c r="AW38" s="158" t="str">
        <f t="shared" si="11"/>
        <v>30级强化8</v>
      </c>
      <c r="AX38" s="174">
        <f t="shared" si="102"/>
        <v>1760.4924484995072</v>
      </c>
      <c r="AY38" s="157">
        <f t="shared" si="103"/>
        <v>704.19697939980279</v>
      </c>
      <c r="AZ38" s="157">
        <f t="shared" si="104"/>
        <v>1051.0402677608993</v>
      </c>
      <c r="BA38" s="157">
        <f t="shared" si="105"/>
        <v>469.46465293320171</v>
      </c>
      <c r="BB38" s="163">
        <f t="shared" si="106"/>
        <v>272.38273635383109</v>
      </c>
      <c r="BC38" s="169">
        <f t="shared" si="55"/>
        <v>176.04924484995072</v>
      </c>
      <c r="BD38" s="159">
        <f t="shared" si="56"/>
        <v>70.419697939980281</v>
      </c>
      <c r="BE38" s="159">
        <f t="shared" si="57"/>
        <v>105.10402677608994</v>
      </c>
      <c r="BF38" s="170">
        <f t="shared" si="58"/>
        <v>46.946465293320173</v>
      </c>
      <c r="BG38" s="169">
        <f t="shared" si="59"/>
        <v>176.04924484995072</v>
      </c>
      <c r="BH38" s="159">
        <f t="shared" si="60"/>
        <v>70.419697939980281</v>
      </c>
      <c r="BI38" s="159">
        <f t="shared" si="61"/>
        <v>105.10402677608994</v>
      </c>
      <c r="BJ38" s="170">
        <f t="shared" si="62"/>
        <v>46.946465293320173</v>
      </c>
      <c r="BK38" s="169">
        <f t="shared" si="63"/>
        <v>176.04924484995072</v>
      </c>
      <c r="BL38" s="159">
        <f t="shared" si="64"/>
        <v>70.419697939980281</v>
      </c>
      <c r="BM38" s="159">
        <f t="shared" si="65"/>
        <v>105.10402677608994</v>
      </c>
      <c r="BN38" s="170">
        <f t="shared" si="66"/>
        <v>46.946465293320173</v>
      </c>
      <c r="BO38" s="169">
        <f t="shared" si="67"/>
        <v>176.04924484995072</v>
      </c>
      <c r="BP38" s="159">
        <f t="shared" si="68"/>
        <v>70.419697939980281</v>
      </c>
      <c r="BQ38" s="159">
        <f t="shared" si="69"/>
        <v>105.10402677608994</v>
      </c>
      <c r="BR38" s="170">
        <f t="shared" si="70"/>
        <v>46.946465293320173</v>
      </c>
      <c r="BS38" s="169">
        <f t="shared" si="71"/>
        <v>176.04924484995072</v>
      </c>
      <c r="BT38" s="159">
        <f t="shared" si="72"/>
        <v>70.419697939980281</v>
      </c>
      <c r="BU38" s="159">
        <f t="shared" si="73"/>
        <v>105.10402677608994</v>
      </c>
      <c r="BV38" s="170">
        <f t="shared" si="74"/>
        <v>46.946465293320173</v>
      </c>
      <c r="BW38" s="169">
        <f t="shared" si="75"/>
        <v>176.04924484995072</v>
      </c>
      <c r="BX38" s="159">
        <f t="shared" si="76"/>
        <v>70.419697939980281</v>
      </c>
      <c r="BY38" s="159">
        <f t="shared" si="77"/>
        <v>105.10402677608994</v>
      </c>
      <c r="BZ38" s="170">
        <f t="shared" si="78"/>
        <v>46.946465293320173</v>
      </c>
      <c r="CA38" s="169">
        <f t="shared" si="79"/>
        <v>176.04924484995072</v>
      </c>
      <c r="CB38" s="159">
        <f t="shared" si="80"/>
        <v>70.419697939980281</v>
      </c>
      <c r="CC38" s="159">
        <f t="shared" si="81"/>
        <v>105.10402677608994</v>
      </c>
      <c r="CD38" s="170">
        <f t="shared" si="82"/>
        <v>46.946465293320173</v>
      </c>
      <c r="CE38" s="169">
        <f t="shared" si="83"/>
        <v>176.04924484995072</v>
      </c>
      <c r="CF38" s="159">
        <f t="shared" si="84"/>
        <v>70.419697939980281</v>
      </c>
      <c r="CG38" s="159">
        <f t="shared" si="85"/>
        <v>105.10402677608994</v>
      </c>
      <c r="CH38" s="172">
        <f t="shared" si="86"/>
        <v>46.946465293320173</v>
      </c>
      <c r="CI38" s="169">
        <f t="shared" si="87"/>
        <v>352.09848969990145</v>
      </c>
      <c r="CJ38" s="159">
        <f t="shared" si="88"/>
        <v>140.83939587996056</v>
      </c>
      <c r="CK38" s="159">
        <f t="shared" si="89"/>
        <v>210.20805355217988</v>
      </c>
      <c r="CL38" s="172">
        <f t="shared" si="90"/>
        <v>93.892930586640347</v>
      </c>
      <c r="CM38" s="176">
        <f t="shared" si="96"/>
        <v>272.38273635383109</v>
      </c>
      <c r="CN38" s="174" t="str">
        <f t="shared" si="107"/>
        <v>拆分正确</v>
      </c>
      <c r="CO38" s="157" t="str">
        <f t="shared" si="108"/>
        <v>拆分正确</v>
      </c>
      <c r="CP38" s="157" t="str">
        <f t="shared" si="109"/>
        <v>拆分正确</v>
      </c>
      <c r="CQ38" s="157" t="str">
        <f t="shared" si="110"/>
        <v>拆分正确</v>
      </c>
      <c r="CR38" s="157" t="str">
        <f t="shared" si="111"/>
        <v>拆分正确</v>
      </c>
      <c r="CT38" s="158" t="str">
        <f t="shared" si="22"/>
        <v>30级强化8</v>
      </c>
      <c r="CU38" s="174">
        <f t="shared" si="112"/>
        <v>786.35329366311316</v>
      </c>
      <c r="CV38" s="157">
        <f t="shared" si="113"/>
        <v>1760.4924484995072</v>
      </c>
      <c r="CW38" s="157">
        <f t="shared" si="114"/>
        <v>469.46465293320171</v>
      </c>
      <c r="CX38" s="157">
        <f t="shared" si="115"/>
        <v>1051.0402677608993</v>
      </c>
      <c r="CY38" s="163">
        <f t="shared" si="116"/>
        <v>680.95684088457779</v>
      </c>
      <c r="CZ38" s="169">
        <f>CU38*CZ2</f>
        <v>98.294161707889145</v>
      </c>
      <c r="DA38" s="159">
        <f>CV38*DA2</f>
        <v>220.0615560624384</v>
      </c>
      <c r="DB38" s="159">
        <f>CW38*DB2</f>
        <v>58.683081616650213</v>
      </c>
      <c r="DC38" s="170">
        <f>CX38*DC2</f>
        <v>131.38003347011241</v>
      </c>
      <c r="DD38" s="169">
        <f>CU38*DD2</f>
        <v>98.294161707889145</v>
      </c>
      <c r="DE38" s="159">
        <f>CV38*DE2</f>
        <v>220.0615560624384</v>
      </c>
      <c r="DF38" s="159">
        <f>CW38*DF2</f>
        <v>58.683081616650213</v>
      </c>
      <c r="DG38" s="170">
        <f>CX38*DG2</f>
        <v>131.38003347011241</v>
      </c>
      <c r="DH38" s="169">
        <f>CU38*DH2</f>
        <v>98.294161707889145</v>
      </c>
      <c r="DI38" s="159">
        <f>CV38*DI2</f>
        <v>220.0615560624384</v>
      </c>
      <c r="DJ38" s="159">
        <f>CW38*DJ2</f>
        <v>58.683081616650213</v>
      </c>
      <c r="DK38" s="170">
        <f>CX38*DK2</f>
        <v>131.38003347011241</v>
      </c>
      <c r="DL38" s="169">
        <f>CU38*DL2</f>
        <v>98.294161707889145</v>
      </c>
      <c r="DM38" s="159">
        <f>CV38*DM2</f>
        <v>220.0615560624384</v>
      </c>
      <c r="DN38" s="159">
        <f>CW38*DN2</f>
        <v>58.683081616650213</v>
      </c>
      <c r="DO38" s="170">
        <f>CX38*DO2</f>
        <v>131.38003347011241</v>
      </c>
      <c r="DP38" s="169">
        <f>CU38*DP2</f>
        <v>98.294161707889145</v>
      </c>
      <c r="DQ38" s="159">
        <f>CV38*DQ2</f>
        <v>220.0615560624384</v>
      </c>
      <c r="DR38" s="159">
        <f>CW38*DR2</f>
        <v>58.683081616650213</v>
      </c>
      <c r="DS38" s="170">
        <f>CX38*DS2</f>
        <v>131.38003347011241</v>
      </c>
      <c r="DT38" s="169">
        <f>CU38*DT2</f>
        <v>98.294161707889145</v>
      </c>
      <c r="DU38" s="159">
        <f>CV38*DU2</f>
        <v>220.0615560624384</v>
      </c>
      <c r="DV38" s="159">
        <f>CW38*DV2</f>
        <v>58.683081616650213</v>
      </c>
      <c r="DW38" s="170">
        <f>CX38*DW2</f>
        <v>131.38003347011241</v>
      </c>
      <c r="DX38" s="169">
        <f>CU38*DX2</f>
        <v>98.294161707889145</v>
      </c>
      <c r="DY38" s="159">
        <f>CV38*DY2</f>
        <v>220.0615560624384</v>
      </c>
      <c r="DZ38" s="159">
        <f>CW38*DZ2</f>
        <v>58.683081616650213</v>
      </c>
      <c r="EA38" s="170">
        <f>CX38*EA2</f>
        <v>131.38003347011241</v>
      </c>
      <c r="EB38" s="169">
        <f>CU38*EB2</f>
        <v>98.294161707889145</v>
      </c>
      <c r="EC38" s="159">
        <f>CV38*EC2</f>
        <v>220.0615560624384</v>
      </c>
      <c r="ED38" s="159">
        <f>CW38*ED2</f>
        <v>58.683081616650213</v>
      </c>
      <c r="EE38" s="172">
        <f>CX38*EE2</f>
        <v>131.38003347011241</v>
      </c>
      <c r="EF38" s="176">
        <f>CY38*EF2</f>
        <v>680.95684088457779</v>
      </c>
      <c r="EG38" s="174" t="str">
        <f t="shared" si="28"/>
        <v>拆分正确</v>
      </c>
      <c r="EH38" s="157" t="str">
        <f t="shared" si="29"/>
        <v>拆分正确</v>
      </c>
      <c r="EI38" s="157" t="str">
        <f t="shared" si="30"/>
        <v>拆分正确</v>
      </c>
      <c r="EJ38" s="157" t="str">
        <f t="shared" si="31"/>
        <v>拆分正确</v>
      </c>
      <c r="EK38" s="157" t="str">
        <f t="shared" si="32"/>
        <v>拆分正确</v>
      </c>
      <c r="EL38" s="41"/>
      <c r="EM38" s="158" t="str">
        <f t="shared" si="33"/>
        <v>30级强化8</v>
      </c>
      <c r="EN38" s="174">
        <f t="shared" si="117"/>
        <v>1173.6616323330047</v>
      </c>
      <c r="EO38" s="157">
        <f t="shared" si="118"/>
        <v>2347.3232646660094</v>
      </c>
      <c r="EP38" s="157">
        <f t="shared" si="119"/>
        <v>469.46465293320171</v>
      </c>
      <c r="EQ38" s="157">
        <f t="shared" si="120"/>
        <v>1051.0402677608993</v>
      </c>
      <c r="ER38" s="163">
        <f t="shared" si="121"/>
        <v>272.38273635383109</v>
      </c>
      <c r="ES38" s="169">
        <f>EN38*ES2</f>
        <v>146.70770404162559</v>
      </c>
      <c r="ET38" s="159">
        <f>EO38*ET2</f>
        <v>293.41540808325118</v>
      </c>
      <c r="EU38" s="159">
        <f>EP38*EU2</f>
        <v>58.683081616650213</v>
      </c>
      <c r="EV38" s="170">
        <f>EQ38*EV2</f>
        <v>131.38003347011241</v>
      </c>
      <c r="EW38" s="169">
        <f>EN38*EW2</f>
        <v>146.70770404162559</v>
      </c>
      <c r="EX38" s="159">
        <f>EO38*EX2</f>
        <v>293.41540808325118</v>
      </c>
      <c r="EY38" s="159">
        <f>EP38*EY2</f>
        <v>58.683081616650213</v>
      </c>
      <c r="EZ38" s="170">
        <f>EQ38*EZ2</f>
        <v>131.38003347011241</v>
      </c>
      <c r="FA38" s="169">
        <f>EN38*FA2</f>
        <v>146.70770404162559</v>
      </c>
      <c r="FB38" s="159">
        <f>EO38*FB2</f>
        <v>293.41540808325118</v>
      </c>
      <c r="FC38" s="159">
        <f>EP38*FC2</f>
        <v>58.683081616650213</v>
      </c>
      <c r="FD38" s="170">
        <f>EQ38*FD2</f>
        <v>131.38003347011241</v>
      </c>
      <c r="FE38" s="169">
        <f>EN38*FE2</f>
        <v>146.70770404162559</v>
      </c>
      <c r="FF38" s="159">
        <f>EO38*FF2</f>
        <v>293.41540808325118</v>
      </c>
      <c r="FG38" s="159">
        <f>EP38*FG2</f>
        <v>58.683081616650213</v>
      </c>
      <c r="FH38" s="170">
        <f>EQ38*FH2</f>
        <v>131.38003347011241</v>
      </c>
      <c r="FI38" s="169">
        <f>EN38*FI2</f>
        <v>146.70770404162559</v>
      </c>
      <c r="FJ38" s="159">
        <f>EO38*FJ2</f>
        <v>293.41540808325118</v>
      </c>
      <c r="FK38" s="159">
        <f>EP38*FK2</f>
        <v>58.683081616650213</v>
      </c>
      <c r="FL38" s="170">
        <f>EQ38*FL2</f>
        <v>131.38003347011241</v>
      </c>
      <c r="FM38" s="169">
        <f>EN38*FM2</f>
        <v>146.70770404162559</v>
      </c>
      <c r="FN38" s="159">
        <f>EO38*FN2</f>
        <v>293.41540808325118</v>
      </c>
      <c r="FO38" s="159">
        <f>EP38*FO2</f>
        <v>58.683081616650213</v>
      </c>
      <c r="FP38" s="170">
        <f>EQ38*FP2</f>
        <v>131.38003347011241</v>
      </c>
      <c r="FQ38" s="169">
        <f>EN38*FQ2</f>
        <v>146.70770404162559</v>
      </c>
      <c r="FR38" s="159">
        <f>EO38*FR2</f>
        <v>293.41540808325118</v>
      </c>
      <c r="FS38" s="159">
        <f>EP38*FS2</f>
        <v>58.683081616650213</v>
      </c>
      <c r="FT38" s="170">
        <f>EQ38*FT2</f>
        <v>131.38003347011241</v>
      </c>
      <c r="FU38" s="169">
        <f>EN38*FU2</f>
        <v>146.70770404162559</v>
      </c>
      <c r="FV38" s="159">
        <f>EO38*FV2</f>
        <v>293.41540808325118</v>
      </c>
      <c r="FW38" s="159">
        <f>EP38*FW2</f>
        <v>58.683081616650213</v>
      </c>
      <c r="FX38" s="172">
        <f>EQ38*FX2</f>
        <v>131.38003347011241</v>
      </c>
      <c r="FY38" s="176">
        <f>ER38*FY2</f>
        <v>272.38273635383109</v>
      </c>
      <c r="FZ38" s="174" t="str">
        <f t="shared" si="39"/>
        <v>拆分正确</v>
      </c>
      <c r="GA38" s="157" t="str">
        <f t="shared" si="40"/>
        <v>拆分正确</v>
      </c>
      <c r="GB38" s="157" t="str">
        <f t="shared" si="41"/>
        <v>拆分正确</v>
      </c>
      <c r="GC38" s="157" t="str">
        <f t="shared" si="42"/>
        <v>拆分正确</v>
      </c>
      <c r="GD38" s="157" t="str">
        <f t="shared" si="43"/>
        <v>拆分正确</v>
      </c>
      <c r="GE38" s="41"/>
      <c r="GF38" s="158" t="str">
        <f t="shared" si="44"/>
        <v>30级强化8</v>
      </c>
      <c r="GG38" s="174">
        <f t="shared" si="122"/>
        <v>1056.2954690997042</v>
      </c>
      <c r="GH38" s="157">
        <f t="shared" si="123"/>
        <v>1173.6616323330047</v>
      </c>
      <c r="GI38" s="157">
        <f t="shared" si="124"/>
        <v>704.19697939980256</v>
      </c>
      <c r="GJ38" s="157">
        <f t="shared" si="125"/>
        <v>880.24622424975314</v>
      </c>
      <c r="GK38" s="163">
        <f t="shared" si="126"/>
        <v>408.57410453074669</v>
      </c>
      <c r="GL38" s="169">
        <f>GG38*GL2</f>
        <v>132.03693363746302</v>
      </c>
      <c r="GM38" s="159">
        <f>GH38*GM2</f>
        <v>146.70770404162559</v>
      </c>
      <c r="GN38" s="159">
        <f>GI38*GN2</f>
        <v>88.02462242497532</v>
      </c>
      <c r="GO38" s="170">
        <f>GJ38*GO2</f>
        <v>110.03077803121914</v>
      </c>
      <c r="GP38" s="169">
        <f>GG38*GP2</f>
        <v>132.03693363746302</v>
      </c>
      <c r="GQ38" s="159">
        <f>GH38*GQ2</f>
        <v>146.70770404162559</v>
      </c>
      <c r="GR38" s="159">
        <f>GI38*GR2</f>
        <v>88.02462242497532</v>
      </c>
      <c r="GS38" s="170">
        <f>GJ38*GS2</f>
        <v>110.03077803121914</v>
      </c>
      <c r="GT38" s="169">
        <f>GG38*GT2</f>
        <v>132.03693363746302</v>
      </c>
      <c r="GU38" s="159">
        <f>GH38*GU2</f>
        <v>146.70770404162559</v>
      </c>
      <c r="GV38" s="159">
        <f>GI38*GV2</f>
        <v>88.02462242497532</v>
      </c>
      <c r="GW38" s="170">
        <f>GJ38*GW2</f>
        <v>110.03077803121914</v>
      </c>
      <c r="GX38" s="169">
        <f>GG38*GX2</f>
        <v>132.03693363746302</v>
      </c>
      <c r="GY38" s="159">
        <f>GH38*GY2</f>
        <v>146.70770404162559</v>
      </c>
      <c r="GZ38" s="159">
        <f>GI38*GZ2</f>
        <v>88.02462242497532</v>
      </c>
      <c r="HA38" s="170">
        <f>GJ38*HA2</f>
        <v>110.03077803121914</v>
      </c>
      <c r="HB38" s="169">
        <f>GG38*HB2</f>
        <v>132.03693363746302</v>
      </c>
      <c r="HC38" s="159">
        <f>GH38*HC2</f>
        <v>146.70770404162559</v>
      </c>
      <c r="HD38" s="159">
        <f>GI38*HD2</f>
        <v>88.02462242497532</v>
      </c>
      <c r="HE38" s="170">
        <f>GJ38*HE2</f>
        <v>110.03077803121914</v>
      </c>
      <c r="HF38" s="169">
        <f>GG38*HF2</f>
        <v>132.03693363746302</v>
      </c>
      <c r="HG38" s="159">
        <f>GH38*HG2</f>
        <v>146.70770404162559</v>
      </c>
      <c r="HH38" s="159">
        <f>GI38*HH2</f>
        <v>88.02462242497532</v>
      </c>
      <c r="HI38" s="170">
        <f>GJ38*HI2</f>
        <v>110.03077803121914</v>
      </c>
      <c r="HJ38" s="169">
        <f>GG38*HJ2</f>
        <v>132.03693363746302</v>
      </c>
      <c r="HK38" s="159">
        <f>GH38*HK2</f>
        <v>146.70770404162559</v>
      </c>
      <c r="HL38" s="159">
        <f>GI38*HL2</f>
        <v>88.02462242497532</v>
      </c>
      <c r="HM38" s="170">
        <f>GJ38*HM2</f>
        <v>110.03077803121914</v>
      </c>
      <c r="HN38" s="169">
        <f>GG38*HN2</f>
        <v>132.03693363746302</v>
      </c>
      <c r="HO38" s="159">
        <f>GH38*HO2</f>
        <v>146.70770404162559</v>
      </c>
      <c r="HP38" s="159">
        <f>GI38*HP2</f>
        <v>88.02462242497532</v>
      </c>
      <c r="HQ38" s="172">
        <f>GJ38*HQ2</f>
        <v>110.03077803121914</v>
      </c>
      <c r="HR38" s="176">
        <f>GK38*HR2</f>
        <v>408.57410453074669</v>
      </c>
      <c r="HS38" s="174" t="str">
        <f t="shared" si="50"/>
        <v>拆分正确</v>
      </c>
      <c r="HT38" s="157" t="str">
        <f t="shared" si="51"/>
        <v>拆分正确</v>
      </c>
      <c r="HU38" s="157" t="str">
        <f t="shared" si="52"/>
        <v>拆分正确</v>
      </c>
      <c r="HV38" s="157" t="str">
        <f t="shared" si="53"/>
        <v>拆分正确</v>
      </c>
      <c r="HW38" s="157" t="str">
        <f t="shared" si="54"/>
        <v>拆分正确</v>
      </c>
    </row>
    <row r="39" spans="1:231" ht="14.1" customHeight="1">
      <c r="A39" s="157" t="s">
        <v>55</v>
      </c>
      <c r="B39" s="158">
        <f t="shared" si="94"/>
        <v>2.4881200557342997</v>
      </c>
      <c r="C39" s="158">
        <f t="shared" si="95"/>
        <v>2.4881200557342997</v>
      </c>
      <c r="D39" s="180">
        <f t="shared" si="93"/>
        <v>2.4881200557342997</v>
      </c>
      <c r="E39" s="174">
        <f>B39*E30</f>
        <v>1432.0509531274172</v>
      </c>
      <c r="F39" s="157">
        <f>E39*职业设计!D$13/职业设计!B$13</f>
        <v>1432.0509531274172</v>
      </c>
      <c r="G39" s="157">
        <f>G30*C39</f>
        <v>859.23057187644997</v>
      </c>
      <c r="H39" s="157">
        <f t="shared" si="5"/>
        <v>859.23057187644997</v>
      </c>
      <c r="I39" s="163">
        <f>I30*D39</f>
        <v>553.91597610006318</v>
      </c>
      <c r="J39" s="169">
        <f>E39*J2</f>
        <v>179.00636914092715</v>
      </c>
      <c r="K39" s="159">
        <f>F39*K2</f>
        <v>179.00636914092715</v>
      </c>
      <c r="L39" s="159">
        <f>G39*L2</f>
        <v>107.40382148455625</v>
      </c>
      <c r="M39" s="170">
        <f>H39*M2</f>
        <v>107.40382148455625</v>
      </c>
      <c r="N39" s="169">
        <f>E39*N2</f>
        <v>179.00636914092715</v>
      </c>
      <c r="O39" s="159">
        <f>F39*O2</f>
        <v>179.00636914092715</v>
      </c>
      <c r="P39" s="159">
        <f>G39*P2</f>
        <v>107.40382148455625</v>
      </c>
      <c r="Q39" s="170">
        <f>H39*Q2</f>
        <v>107.40382148455625</v>
      </c>
      <c r="R39" s="169">
        <f>E39*R2</f>
        <v>179.00636914092715</v>
      </c>
      <c r="S39" s="159">
        <f>F39*S2</f>
        <v>179.00636914092715</v>
      </c>
      <c r="T39" s="159">
        <f>G39*T2</f>
        <v>107.40382148455625</v>
      </c>
      <c r="U39" s="170">
        <f>H39*U2</f>
        <v>107.40382148455625</v>
      </c>
      <c r="V39" s="169">
        <f>E39*V2</f>
        <v>179.00636914092715</v>
      </c>
      <c r="W39" s="159">
        <f>F39*W2</f>
        <v>179.00636914092715</v>
      </c>
      <c r="X39" s="159">
        <f>G39*X2</f>
        <v>107.40382148455625</v>
      </c>
      <c r="Y39" s="170">
        <f>H39*Y2</f>
        <v>107.40382148455625</v>
      </c>
      <c r="Z39" s="169">
        <f>E39*Z2</f>
        <v>179.00636914092715</v>
      </c>
      <c r="AA39" s="159">
        <f>F39*AA2</f>
        <v>179.00636914092715</v>
      </c>
      <c r="AB39" s="159">
        <f>G39*AB2</f>
        <v>107.40382148455625</v>
      </c>
      <c r="AC39" s="170">
        <f>H39*AC2</f>
        <v>107.40382148455625</v>
      </c>
      <c r="AD39" s="169">
        <f>E39*AD2</f>
        <v>179.00636914092715</v>
      </c>
      <c r="AE39" s="159">
        <f>F39*AE2</f>
        <v>179.00636914092715</v>
      </c>
      <c r="AF39" s="159">
        <f>G39*AF2</f>
        <v>107.40382148455625</v>
      </c>
      <c r="AG39" s="170">
        <f>H39*AG2</f>
        <v>107.40382148455625</v>
      </c>
      <c r="AH39" s="169">
        <f>E39*AH2</f>
        <v>179.00636914092715</v>
      </c>
      <c r="AI39" s="159">
        <f>F39*AI2</f>
        <v>179.00636914092715</v>
      </c>
      <c r="AJ39" s="159">
        <f>G39*AJ2</f>
        <v>107.40382148455625</v>
      </c>
      <c r="AK39" s="170">
        <f>H39*AK2</f>
        <v>107.40382148455625</v>
      </c>
      <c r="AL39" s="169">
        <f>E39*AL2</f>
        <v>179.00636914092715</v>
      </c>
      <c r="AM39" s="159">
        <f>F39*AM2</f>
        <v>179.00636914092715</v>
      </c>
      <c r="AN39" s="159">
        <f>G39*AN2</f>
        <v>107.40382148455625</v>
      </c>
      <c r="AO39" s="172">
        <f>H39*AO2</f>
        <v>107.40382148455625</v>
      </c>
      <c r="AP39" s="176">
        <f>I39*AP2</f>
        <v>553.91597610006318</v>
      </c>
      <c r="AQ39" s="174" t="str">
        <f t="shared" si="97"/>
        <v>拆分正确</v>
      </c>
      <c r="AR39" s="157" t="str">
        <f t="shared" si="98"/>
        <v>拆分正确</v>
      </c>
      <c r="AS39" s="157" t="str">
        <f t="shared" si="99"/>
        <v>拆分正确</v>
      </c>
      <c r="AT39" s="157" t="str">
        <f t="shared" si="100"/>
        <v>拆分正确</v>
      </c>
      <c r="AU39" s="157" t="str">
        <f t="shared" si="101"/>
        <v>拆分正确</v>
      </c>
      <c r="AW39" s="158" t="str">
        <f t="shared" si="11"/>
        <v>30级强化9</v>
      </c>
      <c r="AX39" s="174">
        <f t="shared" si="102"/>
        <v>2148.0764296911257</v>
      </c>
      <c r="AY39" s="157">
        <f t="shared" si="103"/>
        <v>859.23057187645031</v>
      </c>
      <c r="AZ39" s="157">
        <f t="shared" si="104"/>
        <v>1282.4336893678358</v>
      </c>
      <c r="BA39" s="157">
        <f t="shared" si="105"/>
        <v>572.82038125096665</v>
      </c>
      <c r="BB39" s="163">
        <f t="shared" si="106"/>
        <v>332.34958566003792</v>
      </c>
      <c r="BC39" s="169">
        <f t="shared" si="55"/>
        <v>214.80764296911258</v>
      </c>
      <c r="BD39" s="159">
        <f t="shared" si="56"/>
        <v>85.923057187645043</v>
      </c>
      <c r="BE39" s="159">
        <f t="shared" si="57"/>
        <v>128.24336893678358</v>
      </c>
      <c r="BF39" s="170">
        <f t="shared" si="58"/>
        <v>57.282038125096669</v>
      </c>
      <c r="BG39" s="169">
        <f t="shared" si="59"/>
        <v>214.80764296911258</v>
      </c>
      <c r="BH39" s="159">
        <f t="shared" si="60"/>
        <v>85.923057187645043</v>
      </c>
      <c r="BI39" s="159">
        <f t="shared" si="61"/>
        <v>128.24336893678358</v>
      </c>
      <c r="BJ39" s="170">
        <f t="shared" si="62"/>
        <v>57.282038125096669</v>
      </c>
      <c r="BK39" s="169">
        <f t="shared" si="63"/>
        <v>214.80764296911258</v>
      </c>
      <c r="BL39" s="159">
        <f t="shared" si="64"/>
        <v>85.923057187645043</v>
      </c>
      <c r="BM39" s="159">
        <f t="shared" si="65"/>
        <v>128.24336893678358</v>
      </c>
      <c r="BN39" s="170">
        <f t="shared" si="66"/>
        <v>57.282038125096669</v>
      </c>
      <c r="BO39" s="169">
        <f t="shared" si="67"/>
        <v>214.80764296911258</v>
      </c>
      <c r="BP39" s="159">
        <f t="shared" si="68"/>
        <v>85.923057187645043</v>
      </c>
      <c r="BQ39" s="159">
        <f t="shared" si="69"/>
        <v>128.24336893678358</v>
      </c>
      <c r="BR39" s="170">
        <f t="shared" si="70"/>
        <v>57.282038125096669</v>
      </c>
      <c r="BS39" s="169">
        <f t="shared" si="71"/>
        <v>214.80764296911258</v>
      </c>
      <c r="BT39" s="159">
        <f t="shared" si="72"/>
        <v>85.923057187645043</v>
      </c>
      <c r="BU39" s="159">
        <f t="shared" si="73"/>
        <v>128.24336893678358</v>
      </c>
      <c r="BV39" s="170">
        <f t="shared" si="74"/>
        <v>57.282038125096669</v>
      </c>
      <c r="BW39" s="169">
        <f t="shared" si="75"/>
        <v>214.80764296911258</v>
      </c>
      <c r="BX39" s="159">
        <f t="shared" si="76"/>
        <v>85.923057187645043</v>
      </c>
      <c r="BY39" s="159">
        <f t="shared" si="77"/>
        <v>128.24336893678358</v>
      </c>
      <c r="BZ39" s="170">
        <f t="shared" si="78"/>
        <v>57.282038125096669</v>
      </c>
      <c r="CA39" s="169">
        <f t="shared" si="79"/>
        <v>214.80764296911258</v>
      </c>
      <c r="CB39" s="159">
        <f t="shared" si="80"/>
        <v>85.923057187645043</v>
      </c>
      <c r="CC39" s="159">
        <f t="shared" si="81"/>
        <v>128.24336893678358</v>
      </c>
      <c r="CD39" s="170">
        <f t="shared" si="82"/>
        <v>57.282038125096669</v>
      </c>
      <c r="CE39" s="169">
        <f t="shared" si="83"/>
        <v>214.80764296911258</v>
      </c>
      <c r="CF39" s="159">
        <f t="shared" si="84"/>
        <v>85.923057187645043</v>
      </c>
      <c r="CG39" s="159">
        <f t="shared" si="85"/>
        <v>128.24336893678358</v>
      </c>
      <c r="CH39" s="172">
        <f t="shared" si="86"/>
        <v>57.282038125096669</v>
      </c>
      <c r="CI39" s="169">
        <f t="shared" si="87"/>
        <v>429.61528593822516</v>
      </c>
      <c r="CJ39" s="159">
        <f t="shared" si="88"/>
        <v>171.84611437529009</v>
      </c>
      <c r="CK39" s="159">
        <f t="shared" si="89"/>
        <v>256.48673787356717</v>
      </c>
      <c r="CL39" s="172">
        <f t="shared" si="90"/>
        <v>114.56407625019334</v>
      </c>
      <c r="CM39" s="176">
        <f t="shared" si="96"/>
        <v>332.34958566003792</v>
      </c>
      <c r="CN39" s="174" t="str">
        <f t="shared" si="107"/>
        <v>拆分正确</v>
      </c>
      <c r="CO39" s="157" t="str">
        <f t="shared" si="108"/>
        <v>拆分正确</v>
      </c>
      <c r="CP39" s="157" t="str">
        <f t="shared" si="109"/>
        <v>拆分正确</v>
      </c>
      <c r="CQ39" s="157" t="str">
        <f t="shared" si="110"/>
        <v>拆分正确</v>
      </c>
      <c r="CR39" s="157" t="str">
        <f t="shared" si="111"/>
        <v>拆分正确</v>
      </c>
      <c r="CT39" s="158" t="str">
        <f t="shared" si="22"/>
        <v>30级强化9</v>
      </c>
      <c r="CU39" s="174">
        <f t="shared" si="112"/>
        <v>959.4741385953696</v>
      </c>
      <c r="CV39" s="157">
        <f t="shared" si="113"/>
        <v>2148.0764296911257</v>
      </c>
      <c r="CW39" s="157">
        <f t="shared" si="114"/>
        <v>572.82038125096665</v>
      </c>
      <c r="CX39" s="157">
        <f t="shared" si="115"/>
        <v>1282.4336893678358</v>
      </c>
      <c r="CY39" s="163">
        <f t="shared" si="116"/>
        <v>830.87396415009471</v>
      </c>
      <c r="CZ39" s="169">
        <f>CU39*CZ2</f>
        <v>119.9342673244212</v>
      </c>
      <c r="DA39" s="159">
        <f>CV39*DA2</f>
        <v>268.50955371139071</v>
      </c>
      <c r="DB39" s="159">
        <f>CW39*DB2</f>
        <v>71.602547656370831</v>
      </c>
      <c r="DC39" s="170">
        <f>CX39*DC2</f>
        <v>160.30421117097947</v>
      </c>
      <c r="DD39" s="169">
        <f>CU39*DD2</f>
        <v>119.9342673244212</v>
      </c>
      <c r="DE39" s="159">
        <f>CV39*DE2</f>
        <v>268.50955371139071</v>
      </c>
      <c r="DF39" s="159">
        <f>CW39*DF2</f>
        <v>71.602547656370831</v>
      </c>
      <c r="DG39" s="170">
        <f>CX39*DG2</f>
        <v>160.30421117097947</v>
      </c>
      <c r="DH39" s="169">
        <f>CU39*DH2</f>
        <v>119.9342673244212</v>
      </c>
      <c r="DI39" s="159">
        <f>CV39*DI2</f>
        <v>268.50955371139071</v>
      </c>
      <c r="DJ39" s="159">
        <f>CW39*DJ2</f>
        <v>71.602547656370831</v>
      </c>
      <c r="DK39" s="170">
        <f>CX39*DK2</f>
        <v>160.30421117097947</v>
      </c>
      <c r="DL39" s="169">
        <f>CU39*DL2</f>
        <v>119.9342673244212</v>
      </c>
      <c r="DM39" s="159">
        <f>CV39*DM2</f>
        <v>268.50955371139071</v>
      </c>
      <c r="DN39" s="159">
        <f>CW39*DN2</f>
        <v>71.602547656370831</v>
      </c>
      <c r="DO39" s="170">
        <f>CX39*DO2</f>
        <v>160.30421117097947</v>
      </c>
      <c r="DP39" s="169">
        <f>CU39*DP2</f>
        <v>119.9342673244212</v>
      </c>
      <c r="DQ39" s="159">
        <f>CV39*DQ2</f>
        <v>268.50955371139071</v>
      </c>
      <c r="DR39" s="159">
        <f>CW39*DR2</f>
        <v>71.602547656370831</v>
      </c>
      <c r="DS39" s="170">
        <f>CX39*DS2</f>
        <v>160.30421117097947</v>
      </c>
      <c r="DT39" s="169">
        <f>CU39*DT2</f>
        <v>119.9342673244212</v>
      </c>
      <c r="DU39" s="159">
        <f>CV39*DU2</f>
        <v>268.50955371139071</v>
      </c>
      <c r="DV39" s="159">
        <f>CW39*DV2</f>
        <v>71.602547656370831</v>
      </c>
      <c r="DW39" s="170">
        <f>CX39*DW2</f>
        <v>160.30421117097947</v>
      </c>
      <c r="DX39" s="169">
        <f>CU39*DX2</f>
        <v>119.9342673244212</v>
      </c>
      <c r="DY39" s="159">
        <f>CV39*DY2</f>
        <v>268.50955371139071</v>
      </c>
      <c r="DZ39" s="159">
        <f>CW39*DZ2</f>
        <v>71.602547656370831</v>
      </c>
      <c r="EA39" s="170">
        <f>CX39*EA2</f>
        <v>160.30421117097947</v>
      </c>
      <c r="EB39" s="169">
        <f>CU39*EB2</f>
        <v>119.9342673244212</v>
      </c>
      <c r="EC39" s="159">
        <f>CV39*EC2</f>
        <v>268.50955371139071</v>
      </c>
      <c r="ED39" s="159">
        <f>CW39*ED2</f>
        <v>71.602547656370831</v>
      </c>
      <c r="EE39" s="172">
        <f>CX39*EE2</f>
        <v>160.30421117097947</v>
      </c>
      <c r="EF39" s="176">
        <f>CY39*EF2</f>
        <v>830.87396415009471</v>
      </c>
      <c r="EG39" s="174" t="str">
        <f t="shared" si="28"/>
        <v>拆分正确</v>
      </c>
      <c r="EH39" s="157" t="str">
        <f t="shared" si="29"/>
        <v>拆分正确</v>
      </c>
      <c r="EI39" s="157" t="str">
        <f t="shared" si="30"/>
        <v>拆分正确</v>
      </c>
      <c r="EJ39" s="157" t="str">
        <f t="shared" si="31"/>
        <v>拆分正确</v>
      </c>
      <c r="EK39" s="157" t="str">
        <f t="shared" si="32"/>
        <v>拆分正确</v>
      </c>
      <c r="EL39" s="41"/>
      <c r="EM39" s="158" t="str">
        <f t="shared" si="33"/>
        <v>30级强化9</v>
      </c>
      <c r="EN39" s="174">
        <f t="shared" si="117"/>
        <v>1432.0509531274172</v>
      </c>
      <c r="EO39" s="157">
        <f t="shared" si="118"/>
        <v>2864.1019062548344</v>
      </c>
      <c r="EP39" s="157">
        <f t="shared" si="119"/>
        <v>572.82038125096665</v>
      </c>
      <c r="EQ39" s="157">
        <f t="shared" si="120"/>
        <v>1282.4336893678358</v>
      </c>
      <c r="ER39" s="163">
        <f t="shared" si="121"/>
        <v>332.34958566003792</v>
      </c>
      <c r="ES39" s="169">
        <f>EN39*ES2</f>
        <v>179.00636914092715</v>
      </c>
      <c r="ET39" s="159">
        <f>EO39*ET2</f>
        <v>358.0127382818543</v>
      </c>
      <c r="EU39" s="159">
        <f>EP39*EU2</f>
        <v>71.602547656370831</v>
      </c>
      <c r="EV39" s="170">
        <f>EQ39*EV2</f>
        <v>160.30421117097947</v>
      </c>
      <c r="EW39" s="169">
        <f>EN39*EW2</f>
        <v>179.00636914092715</v>
      </c>
      <c r="EX39" s="159">
        <f>EO39*EX2</f>
        <v>358.0127382818543</v>
      </c>
      <c r="EY39" s="159">
        <f>EP39*EY2</f>
        <v>71.602547656370831</v>
      </c>
      <c r="EZ39" s="170">
        <f>EQ39*EZ2</f>
        <v>160.30421117097947</v>
      </c>
      <c r="FA39" s="169">
        <f>EN39*FA2</f>
        <v>179.00636914092715</v>
      </c>
      <c r="FB39" s="159">
        <f>EO39*FB2</f>
        <v>358.0127382818543</v>
      </c>
      <c r="FC39" s="159">
        <f>EP39*FC2</f>
        <v>71.602547656370831</v>
      </c>
      <c r="FD39" s="170">
        <f>EQ39*FD2</f>
        <v>160.30421117097947</v>
      </c>
      <c r="FE39" s="169">
        <f>EN39*FE2</f>
        <v>179.00636914092715</v>
      </c>
      <c r="FF39" s="159">
        <f>EO39*FF2</f>
        <v>358.0127382818543</v>
      </c>
      <c r="FG39" s="159">
        <f>EP39*FG2</f>
        <v>71.602547656370831</v>
      </c>
      <c r="FH39" s="170">
        <f>EQ39*FH2</f>
        <v>160.30421117097947</v>
      </c>
      <c r="FI39" s="169">
        <f>EN39*FI2</f>
        <v>179.00636914092715</v>
      </c>
      <c r="FJ39" s="159">
        <f>EO39*FJ2</f>
        <v>358.0127382818543</v>
      </c>
      <c r="FK39" s="159">
        <f>EP39*FK2</f>
        <v>71.602547656370831</v>
      </c>
      <c r="FL39" s="170">
        <f>EQ39*FL2</f>
        <v>160.30421117097947</v>
      </c>
      <c r="FM39" s="169">
        <f>EN39*FM2</f>
        <v>179.00636914092715</v>
      </c>
      <c r="FN39" s="159">
        <f>EO39*FN2</f>
        <v>358.0127382818543</v>
      </c>
      <c r="FO39" s="159">
        <f>EP39*FO2</f>
        <v>71.602547656370831</v>
      </c>
      <c r="FP39" s="170">
        <f>EQ39*FP2</f>
        <v>160.30421117097947</v>
      </c>
      <c r="FQ39" s="169">
        <f>EN39*FQ2</f>
        <v>179.00636914092715</v>
      </c>
      <c r="FR39" s="159">
        <f>EO39*FR2</f>
        <v>358.0127382818543</v>
      </c>
      <c r="FS39" s="159">
        <f>EP39*FS2</f>
        <v>71.602547656370831</v>
      </c>
      <c r="FT39" s="170">
        <f>EQ39*FT2</f>
        <v>160.30421117097947</v>
      </c>
      <c r="FU39" s="169">
        <f>EN39*FU2</f>
        <v>179.00636914092715</v>
      </c>
      <c r="FV39" s="159">
        <f>EO39*FV2</f>
        <v>358.0127382818543</v>
      </c>
      <c r="FW39" s="159">
        <f>EP39*FW2</f>
        <v>71.602547656370831</v>
      </c>
      <c r="FX39" s="172">
        <f>EQ39*FX2</f>
        <v>160.30421117097947</v>
      </c>
      <c r="FY39" s="176">
        <f>ER39*FY2</f>
        <v>332.34958566003792</v>
      </c>
      <c r="FZ39" s="174" t="str">
        <f t="shared" si="39"/>
        <v>拆分正确</v>
      </c>
      <c r="GA39" s="157" t="str">
        <f t="shared" si="40"/>
        <v>拆分正确</v>
      </c>
      <c r="GB39" s="157" t="str">
        <f t="shared" si="41"/>
        <v>拆分正确</v>
      </c>
      <c r="GC39" s="157" t="str">
        <f t="shared" si="42"/>
        <v>拆分正确</v>
      </c>
      <c r="GD39" s="157" t="str">
        <f t="shared" si="43"/>
        <v>拆分正确</v>
      </c>
      <c r="GE39" s="41"/>
      <c r="GF39" s="158" t="str">
        <f t="shared" si="44"/>
        <v>30级强化9</v>
      </c>
      <c r="GG39" s="174">
        <f t="shared" si="122"/>
        <v>1288.8458578146756</v>
      </c>
      <c r="GH39" s="157">
        <f t="shared" si="123"/>
        <v>1432.0509531274172</v>
      </c>
      <c r="GI39" s="157">
        <f t="shared" si="124"/>
        <v>859.23057187644997</v>
      </c>
      <c r="GJ39" s="157">
        <f t="shared" si="125"/>
        <v>1074.0382148455624</v>
      </c>
      <c r="GK39" s="163">
        <f t="shared" si="126"/>
        <v>498.52437849005685</v>
      </c>
      <c r="GL39" s="169">
        <f>GG39*GL2</f>
        <v>161.10573222683445</v>
      </c>
      <c r="GM39" s="159">
        <f>GH39*GM2</f>
        <v>179.00636914092715</v>
      </c>
      <c r="GN39" s="159">
        <f>GI39*GN2</f>
        <v>107.40382148455625</v>
      </c>
      <c r="GO39" s="170">
        <f>GJ39*GO2</f>
        <v>134.2547768556953</v>
      </c>
      <c r="GP39" s="169">
        <f>GG39*GP2</f>
        <v>161.10573222683445</v>
      </c>
      <c r="GQ39" s="159">
        <f>GH39*GQ2</f>
        <v>179.00636914092715</v>
      </c>
      <c r="GR39" s="159">
        <f>GI39*GR2</f>
        <v>107.40382148455625</v>
      </c>
      <c r="GS39" s="170">
        <f>GJ39*GS2</f>
        <v>134.2547768556953</v>
      </c>
      <c r="GT39" s="169">
        <f>GG39*GT2</f>
        <v>161.10573222683445</v>
      </c>
      <c r="GU39" s="159">
        <f>GH39*GU2</f>
        <v>179.00636914092715</v>
      </c>
      <c r="GV39" s="159">
        <f>GI39*GV2</f>
        <v>107.40382148455625</v>
      </c>
      <c r="GW39" s="170">
        <f>GJ39*GW2</f>
        <v>134.2547768556953</v>
      </c>
      <c r="GX39" s="169">
        <f>GG39*GX2</f>
        <v>161.10573222683445</v>
      </c>
      <c r="GY39" s="159">
        <f>GH39*GY2</f>
        <v>179.00636914092715</v>
      </c>
      <c r="GZ39" s="159">
        <f>GI39*GZ2</f>
        <v>107.40382148455625</v>
      </c>
      <c r="HA39" s="170">
        <f>GJ39*HA2</f>
        <v>134.2547768556953</v>
      </c>
      <c r="HB39" s="169">
        <f>GG39*HB2</f>
        <v>161.10573222683445</v>
      </c>
      <c r="HC39" s="159">
        <f>GH39*HC2</f>
        <v>179.00636914092715</v>
      </c>
      <c r="HD39" s="159">
        <f>GI39*HD2</f>
        <v>107.40382148455625</v>
      </c>
      <c r="HE39" s="170">
        <f>GJ39*HE2</f>
        <v>134.2547768556953</v>
      </c>
      <c r="HF39" s="169">
        <f>GG39*HF2</f>
        <v>161.10573222683445</v>
      </c>
      <c r="HG39" s="159">
        <f>GH39*HG2</f>
        <v>179.00636914092715</v>
      </c>
      <c r="HH39" s="159">
        <f>GI39*HH2</f>
        <v>107.40382148455625</v>
      </c>
      <c r="HI39" s="170">
        <f>GJ39*HI2</f>
        <v>134.2547768556953</v>
      </c>
      <c r="HJ39" s="169">
        <f>GG39*HJ2</f>
        <v>161.10573222683445</v>
      </c>
      <c r="HK39" s="159">
        <f>GH39*HK2</f>
        <v>179.00636914092715</v>
      </c>
      <c r="HL39" s="159">
        <f>GI39*HL2</f>
        <v>107.40382148455625</v>
      </c>
      <c r="HM39" s="170">
        <f>GJ39*HM2</f>
        <v>134.2547768556953</v>
      </c>
      <c r="HN39" s="169">
        <f>GG39*HN2</f>
        <v>161.10573222683445</v>
      </c>
      <c r="HO39" s="159">
        <f>GH39*HO2</f>
        <v>179.00636914092715</v>
      </c>
      <c r="HP39" s="159">
        <f>GI39*HP2</f>
        <v>107.40382148455625</v>
      </c>
      <c r="HQ39" s="172">
        <f>GJ39*HQ2</f>
        <v>134.2547768556953</v>
      </c>
      <c r="HR39" s="176">
        <f>GK39*HR2</f>
        <v>498.52437849005685</v>
      </c>
      <c r="HS39" s="174" t="str">
        <f t="shared" si="50"/>
        <v>拆分正确</v>
      </c>
      <c r="HT39" s="157" t="str">
        <f t="shared" si="51"/>
        <v>拆分正确</v>
      </c>
      <c r="HU39" s="157" t="str">
        <f t="shared" si="52"/>
        <v>拆分正确</v>
      </c>
      <c r="HV39" s="157" t="str">
        <f t="shared" si="53"/>
        <v>拆分正确</v>
      </c>
      <c r="HW39" s="157" t="str">
        <f t="shared" si="54"/>
        <v>拆分正确</v>
      </c>
    </row>
    <row r="40" spans="1:231" ht="14.1" customHeight="1">
      <c r="A40" s="157" t="s">
        <v>56</v>
      </c>
      <c r="B40" s="158">
        <f t="shared" si="94"/>
        <v>3.0115446056315407</v>
      </c>
      <c r="C40" s="158">
        <f t="shared" si="95"/>
        <v>3.0115446056315407</v>
      </c>
      <c r="D40" s="180">
        <f t="shared" si="93"/>
        <v>3.0115446056315407</v>
      </c>
      <c r="E40" s="174">
        <f>B40*E30</f>
        <v>1733.3107833526988</v>
      </c>
      <c r="F40" s="157">
        <f>E40*职业设计!D$13/职业设计!B$13</f>
        <v>1733.3107833526988</v>
      </c>
      <c r="G40" s="157">
        <f>G30*C40</f>
        <v>1039.9864700116188</v>
      </c>
      <c r="H40" s="157">
        <f t="shared" si="5"/>
        <v>1039.9864700116188</v>
      </c>
      <c r="I40" s="163">
        <f>I30*D40</f>
        <v>670.44299809920892</v>
      </c>
      <c r="J40" s="169">
        <f>E40*J2</f>
        <v>216.66384791908735</v>
      </c>
      <c r="K40" s="159">
        <f>F40*K2</f>
        <v>216.66384791908735</v>
      </c>
      <c r="L40" s="159">
        <f>G40*L2</f>
        <v>129.99830875145236</v>
      </c>
      <c r="M40" s="170">
        <f>H40*M2</f>
        <v>129.99830875145236</v>
      </c>
      <c r="N40" s="169">
        <f>E40*N2</f>
        <v>216.66384791908735</v>
      </c>
      <c r="O40" s="159">
        <f>F40*O2</f>
        <v>216.66384791908735</v>
      </c>
      <c r="P40" s="159">
        <f>G40*P2</f>
        <v>129.99830875145236</v>
      </c>
      <c r="Q40" s="170">
        <f>H40*Q2</f>
        <v>129.99830875145236</v>
      </c>
      <c r="R40" s="169">
        <f>E40*R2</f>
        <v>216.66384791908735</v>
      </c>
      <c r="S40" s="159">
        <f>F40*S2</f>
        <v>216.66384791908735</v>
      </c>
      <c r="T40" s="159">
        <f>G40*T2</f>
        <v>129.99830875145236</v>
      </c>
      <c r="U40" s="170">
        <f>H40*U2</f>
        <v>129.99830875145236</v>
      </c>
      <c r="V40" s="169">
        <f>E40*V2</f>
        <v>216.66384791908735</v>
      </c>
      <c r="W40" s="159">
        <f>F40*W2</f>
        <v>216.66384791908735</v>
      </c>
      <c r="X40" s="159">
        <f>G40*X2</f>
        <v>129.99830875145236</v>
      </c>
      <c r="Y40" s="170">
        <f>H40*Y2</f>
        <v>129.99830875145236</v>
      </c>
      <c r="Z40" s="169">
        <f>E40*Z2</f>
        <v>216.66384791908735</v>
      </c>
      <c r="AA40" s="159">
        <f>F40*AA2</f>
        <v>216.66384791908735</v>
      </c>
      <c r="AB40" s="159">
        <f>G40*AB2</f>
        <v>129.99830875145236</v>
      </c>
      <c r="AC40" s="170">
        <f>H40*AC2</f>
        <v>129.99830875145236</v>
      </c>
      <c r="AD40" s="169">
        <f>E40*AD2</f>
        <v>216.66384791908735</v>
      </c>
      <c r="AE40" s="159">
        <f>F40*AE2</f>
        <v>216.66384791908735</v>
      </c>
      <c r="AF40" s="159">
        <f>G40*AF2</f>
        <v>129.99830875145236</v>
      </c>
      <c r="AG40" s="170">
        <f>H40*AG2</f>
        <v>129.99830875145236</v>
      </c>
      <c r="AH40" s="169">
        <f>E40*AH2</f>
        <v>216.66384791908735</v>
      </c>
      <c r="AI40" s="159">
        <f>F40*AI2</f>
        <v>216.66384791908735</v>
      </c>
      <c r="AJ40" s="159">
        <f>G40*AJ2</f>
        <v>129.99830875145236</v>
      </c>
      <c r="AK40" s="170">
        <f>H40*AK2</f>
        <v>129.99830875145236</v>
      </c>
      <c r="AL40" s="169">
        <f>E40*AL2</f>
        <v>216.66384791908735</v>
      </c>
      <c r="AM40" s="159">
        <f>F40*AM2</f>
        <v>216.66384791908735</v>
      </c>
      <c r="AN40" s="159">
        <f>G40*AN2</f>
        <v>129.99830875145236</v>
      </c>
      <c r="AO40" s="172">
        <f>H40*AO2</f>
        <v>129.99830875145236</v>
      </c>
      <c r="AP40" s="176">
        <f>I40*AP2</f>
        <v>670.44299809920892</v>
      </c>
      <c r="AQ40" s="174" t="str">
        <f t="shared" si="97"/>
        <v>拆分正确</v>
      </c>
      <c r="AR40" s="157" t="str">
        <f t="shared" si="98"/>
        <v>拆分正确</v>
      </c>
      <c r="AS40" s="157" t="str">
        <f t="shared" si="99"/>
        <v>拆分正确</v>
      </c>
      <c r="AT40" s="157" t="str">
        <f t="shared" si="100"/>
        <v>拆分正确</v>
      </c>
      <c r="AU40" s="157" t="str">
        <f t="shared" si="101"/>
        <v>拆分正确</v>
      </c>
      <c r="AW40" s="158" t="str">
        <f t="shared" si="11"/>
        <v>30级强化10</v>
      </c>
      <c r="AX40" s="174">
        <f t="shared" si="102"/>
        <v>2599.9661750290479</v>
      </c>
      <c r="AY40" s="157">
        <f t="shared" si="103"/>
        <v>1039.9864700116193</v>
      </c>
      <c r="AZ40" s="157">
        <f t="shared" si="104"/>
        <v>1552.21861195764</v>
      </c>
      <c r="BA40" s="157">
        <f t="shared" si="105"/>
        <v>693.32431334107923</v>
      </c>
      <c r="BB40" s="163">
        <f t="shared" si="106"/>
        <v>402.26579885952532</v>
      </c>
      <c r="BC40" s="169">
        <f t="shared" si="55"/>
        <v>259.99661750290483</v>
      </c>
      <c r="BD40" s="159">
        <f t="shared" si="56"/>
        <v>103.99864700116194</v>
      </c>
      <c r="BE40" s="159">
        <f t="shared" si="57"/>
        <v>155.22186119576401</v>
      </c>
      <c r="BF40" s="170">
        <f t="shared" si="58"/>
        <v>69.332431334107923</v>
      </c>
      <c r="BG40" s="169">
        <f t="shared" si="59"/>
        <v>259.99661750290483</v>
      </c>
      <c r="BH40" s="159">
        <f t="shared" si="60"/>
        <v>103.99864700116194</v>
      </c>
      <c r="BI40" s="159">
        <f t="shared" si="61"/>
        <v>155.22186119576401</v>
      </c>
      <c r="BJ40" s="170">
        <f t="shared" si="62"/>
        <v>69.332431334107923</v>
      </c>
      <c r="BK40" s="169">
        <f t="shared" si="63"/>
        <v>259.99661750290483</v>
      </c>
      <c r="BL40" s="159">
        <f t="shared" si="64"/>
        <v>103.99864700116194</v>
      </c>
      <c r="BM40" s="159">
        <f t="shared" si="65"/>
        <v>155.22186119576401</v>
      </c>
      <c r="BN40" s="170">
        <f t="shared" si="66"/>
        <v>69.332431334107923</v>
      </c>
      <c r="BO40" s="169">
        <f t="shared" si="67"/>
        <v>259.99661750290483</v>
      </c>
      <c r="BP40" s="159">
        <f t="shared" si="68"/>
        <v>103.99864700116194</v>
      </c>
      <c r="BQ40" s="159">
        <f t="shared" si="69"/>
        <v>155.22186119576401</v>
      </c>
      <c r="BR40" s="170">
        <f t="shared" si="70"/>
        <v>69.332431334107923</v>
      </c>
      <c r="BS40" s="169">
        <f t="shared" si="71"/>
        <v>259.99661750290483</v>
      </c>
      <c r="BT40" s="159">
        <f t="shared" si="72"/>
        <v>103.99864700116194</v>
      </c>
      <c r="BU40" s="159">
        <f t="shared" si="73"/>
        <v>155.22186119576401</v>
      </c>
      <c r="BV40" s="170">
        <f t="shared" si="74"/>
        <v>69.332431334107923</v>
      </c>
      <c r="BW40" s="169">
        <f t="shared" si="75"/>
        <v>259.99661750290483</v>
      </c>
      <c r="BX40" s="159">
        <f t="shared" si="76"/>
        <v>103.99864700116194</v>
      </c>
      <c r="BY40" s="159">
        <f t="shared" si="77"/>
        <v>155.22186119576401</v>
      </c>
      <c r="BZ40" s="170">
        <f t="shared" si="78"/>
        <v>69.332431334107923</v>
      </c>
      <c r="CA40" s="169">
        <f t="shared" si="79"/>
        <v>259.99661750290483</v>
      </c>
      <c r="CB40" s="159">
        <f t="shared" si="80"/>
        <v>103.99864700116194</v>
      </c>
      <c r="CC40" s="159">
        <f t="shared" si="81"/>
        <v>155.22186119576401</v>
      </c>
      <c r="CD40" s="170">
        <f t="shared" si="82"/>
        <v>69.332431334107923</v>
      </c>
      <c r="CE40" s="169">
        <f t="shared" si="83"/>
        <v>259.99661750290483</v>
      </c>
      <c r="CF40" s="159">
        <f t="shared" si="84"/>
        <v>103.99864700116194</v>
      </c>
      <c r="CG40" s="159">
        <f t="shared" si="85"/>
        <v>155.22186119576401</v>
      </c>
      <c r="CH40" s="172">
        <f t="shared" si="86"/>
        <v>69.332431334107923</v>
      </c>
      <c r="CI40" s="169">
        <f t="shared" si="87"/>
        <v>519.99323500580965</v>
      </c>
      <c r="CJ40" s="159">
        <f t="shared" si="88"/>
        <v>207.99729400232388</v>
      </c>
      <c r="CK40" s="159">
        <f t="shared" si="89"/>
        <v>310.44372239152801</v>
      </c>
      <c r="CL40" s="172">
        <f t="shared" si="90"/>
        <v>138.66486266821585</v>
      </c>
      <c r="CM40" s="176">
        <f t="shared" si="96"/>
        <v>402.26579885952532</v>
      </c>
      <c r="CN40" s="174" t="str">
        <f t="shared" si="107"/>
        <v>拆分正确</v>
      </c>
      <c r="CO40" s="157" t="str">
        <f t="shared" si="108"/>
        <v>拆分正确</v>
      </c>
      <c r="CP40" s="157" t="str">
        <f t="shared" si="109"/>
        <v>拆分正确</v>
      </c>
      <c r="CQ40" s="157" t="str">
        <f t="shared" si="110"/>
        <v>拆分正确</v>
      </c>
      <c r="CR40" s="157" t="str">
        <f t="shared" si="111"/>
        <v>拆分正确</v>
      </c>
      <c r="CT40" s="158" t="str">
        <f t="shared" si="22"/>
        <v>30级强化10</v>
      </c>
      <c r="CU40" s="174">
        <f t="shared" si="112"/>
        <v>1161.3182248463083</v>
      </c>
      <c r="CV40" s="157">
        <f t="shared" si="113"/>
        <v>2599.9661750290479</v>
      </c>
      <c r="CW40" s="157">
        <f t="shared" si="114"/>
        <v>693.32431334107923</v>
      </c>
      <c r="CX40" s="157">
        <f t="shared" si="115"/>
        <v>1552.21861195764</v>
      </c>
      <c r="CY40" s="163">
        <f t="shared" si="116"/>
        <v>1005.6644971488133</v>
      </c>
      <c r="CZ40" s="169">
        <f>CU40*CZ2</f>
        <v>145.16477810578854</v>
      </c>
      <c r="DA40" s="159">
        <f>CV40*DA2</f>
        <v>324.99577187863099</v>
      </c>
      <c r="DB40" s="159">
        <f>CW40*DB2</f>
        <v>86.665539167634904</v>
      </c>
      <c r="DC40" s="170">
        <f>CX40*DC2</f>
        <v>194.02732649470499</v>
      </c>
      <c r="DD40" s="169">
        <f>CU40*DD2</f>
        <v>145.16477810578854</v>
      </c>
      <c r="DE40" s="159">
        <f>CV40*DE2</f>
        <v>324.99577187863099</v>
      </c>
      <c r="DF40" s="159">
        <f>CW40*DF2</f>
        <v>86.665539167634904</v>
      </c>
      <c r="DG40" s="170">
        <f>CX40*DG2</f>
        <v>194.02732649470499</v>
      </c>
      <c r="DH40" s="169">
        <f>CU40*DH2</f>
        <v>145.16477810578854</v>
      </c>
      <c r="DI40" s="159">
        <f>CV40*DI2</f>
        <v>324.99577187863099</v>
      </c>
      <c r="DJ40" s="159">
        <f>CW40*DJ2</f>
        <v>86.665539167634904</v>
      </c>
      <c r="DK40" s="170">
        <f>CX40*DK2</f>
        <v>194.02732649470499</v>
      </c>
      <c r="DL40" s="169">
        <f>CU40*DL2</f>
        <v>145.16477810578854</v>
      </c>
      <c r="DM40" s="159">
        <f>CV40*DM2</f>
        <v>324.99577187863099</v>
      </c>
      <c r="DN40" s="159">
        <f>CW40*DN2</f>
        <v>86.665539167634904</v>
      </c>
      <c r="DO40" s="170">
        <f>CX40*DO2</f>
        <v>194.02732649470499</v>
      </c>
      <c r="DP40" s="169">
        <f>CU40*DP2</f>
        <v>145.16477810578854</v>
      </c>
      <c r="DQ40" s="159">
        <f>CV40*DQ2</f>
        <v>324.99577187863099</v>
      </c>
      <c r="DR40" s="159">
        <f>CW40*DR2</f>
        <v>86.665539167634904</v>
      </c>
      <c r="DS40" s="170">
        <f>CX40*DS2</f>
        <v>194.02732649470499</v>
      </c>
      <c r="DT40" s="169">
        <f>CU40*DT2</f>
        <v>145.16477810578854</v>
      </c>
      <c r="DU40" s="159">
        <f>CV40*DU2</f>
        <v>324.99577187863099</v>
      </c>
      <c r="DV40" s="159">
        <f>CW40*DV2</f>
        <v>86.665539167634904</v>
      </c>
      <c r="DW40" s="170">
        <f>CX40*DW2</f>
        <v>194.02732649470499</v>
      </c>
      <c r="DX40" s="169">
        <f>CU40*DX2</f>
        <v>145.16477810578854</v>
      </c>
      <c r="DY40" s="159">
        <f>CV40*DY2</f>
        <v>324.99577187863099</v>
      </c>
      <c r="DZ40" s="159">
        <f>CW40*DZ2</f>
        <v>86.665539167634904</v>
      </c>
      <c r="EA40" s="170">
        <f>CX40*EA2</f>
        <v>194.02732649470499</v>
      </c>
      <c r="EB40" s="169">
        <f>CU40*EB2</f>
        <v>145.16477810578854</v>
      </c>
      <c r="EC40" s="159">
        <f>CV40*EC2</f>
        <v>324.99577187863099</v>
      </c>
      <c r="ED40" s="159">
        <f>CW40*ED2</f>
        <v>86.665539167634904</v>
      </c>
      <c r="EE40" s="172">
        <f>CX40*EE2</f>
        <v>194.02732649470499</v>
      </c>
      <c r="EF40" s="176">
        <f>CY40*EF2</f>
        <v>1005.6644971488133</v>
      </c>
      <c r="EG40" s="174" t="str">
        <f t="shared" si="28"/>
        <v>拆分正确</v>
      </c>
      <c r="EH40" s="157" t="str">
        <f t="shared" si="29"/>
        <v>拆分正确</v>
      </c>
      <c r="EI40" s="157" t="str">
        <f t="shared" si="30"/>
        <v>拆分正确</v>
      </c>
      <c r="EJ40" s="157" t="str">
        <f t="shared" si="31"/>
        <v>拆分正确</v>
      </c>
      <c r="EK40" s="157" t="str">
        <f t="shared" si="32"/>
        <v>拆分正确</v>
      </c>
      <c r="EL40" s="41"/>
      <c r="EM40" s="158" t="str">
        <f t="shared" si="33"/>
        <v>30级强化10</v>
      </c>
      <c r="EN40" s="174">
        <f t="shared" si="117"/>
        <v>1733.3107833526988</v>
      </c>
      <c r="EO40" s="157">
        <f t="shared" si="118"/>
        <v>3466.6215667053975</v>
      </c>
      <c r="EP40" s="157">
        <f t="shared" si="119"/>
        <v>693.32431334107923</v>
      </c>
      <c r="EQ40" s="157">
        <f t="shared" si="120"/>
        <v>1552.21861195764</v>
      </c>
      <c r="ER40" s="163">
        <f t="shared" si="121"/>
        <v>402.26579885952532</v>
      </c>
      <c r="ES40" s="169">
        <f>EN40*ES2</f>
        <v>216.66384791908735</v>
      </c>
      <c r="ET40" s="159">
        <f>EO40*ET2</f>
        <v>433.32769583817469</v>
      </c>
      <c r="EU40" s="159">
        <f>EP40*EU2</f>
        <v>86.665539167634904</v>
      </c>
      <c r="EV40" s="170">
        <f>EQ40*EV2</f>
        <v>194.02732649470499</v>
      </c>
      <c r="EW40" s="169">
        <f>EN40*EW2</f>
        <v>216.66384791908735</v>
      </c>
      <c r="EX40" s="159">
        <f>EO40*EX2</f>
        <v>433.32769583817469</v>
      </c>
      <c r="EY40" s="159">
        <f>EP40*EY2</f>
        <v>86.665539167634904</v>
      </c>
      <c r="EZ40" s="170">
        <f>EQ40*EZ2</f>
        <v>194.02732649470499</v>
      </c>
      <c r="FA40" s="169">
        <f>EN40*FA2</f>
        <v>216.66384791908735</v>
      </c>
      <c r="FB40" s="159">
        <f>EO40*FB2</f>
        <v>433.32769583817469</v>
      </c>
      <c r="FC40" s="159">
        <f>EP40*FC2</f>
        <v>86.665539167634904</v>
      </c>
      <c r="FD40" s="170">
        <f>EQ40*FD2</f>
        <v>194.02732649470499</v>
      </c>
      <c r="FE40" s="169">
        <f>EN40*FE2</f>
        <v>216.66384791908735</v>
      </c>
      <c r="FF40" s="159">
        <f>EO40*FF2</f>
        <v>433.32769583817469</v>
      </c>
      <c r="FG40" s="159">
        <f>EP40*FG2</f>
        <v>86.665539167634904</v>
      </c>
      <c r="FH40" s="170">
        <f>EQ40*FH2</f>
        <v>194.02732649470499</v>
      </c>
      <c r="FI40" s="169">
        <f>EN40*FI2</f>
        <v>216.66384791908735</v>
      </c>
      <c r="FJ40" s="159">
        <f>EO40*FJ2</f>
        <v>433.32769583817469</v>
      </c>
      <c r="FK40" s="159">
        <f>EP40*FK2</f>
        <v>86.665539167634904</v>
      </c>
      <c r="FL40" s="170">
        <f>EQ40*FL2</f>
        <v>194.02732649470499</v>
      </c>
      <c r="FM40" s="169">
        <f>EN40*FM2</f>
        <v>216.66384791908735</v>
      </c>
      <c r="FN40" s="159">
        <f>EO40*FN2</f>
        <v>433.32769583817469</v>
      </c>
      <c r="FO40" s="159">
        <f>EP40*FO2</f>
        <v>86.665539167634904</v>
      </c>
      <c r="FP40" s="170">
        <f>EQ40*FP2</f>
        <v>194.02732649470499</v>
      </c>
      <c r="FQ40" s="169">
        <f>EN40*FQ2</f>
        <v>216.66384791908735</v>
      </c>
      <c r="FR40" s="159">
        <f>EO40*FR2</f>
        <v>433.32769583817469</v>
      </c>
      <c r="FS40" s="159">
        <f>EP40*FS2</f>
        <v>86.665539167634904</v>
      </c>
      <c r="FT40" s="170">
        <f>EQ40*FT2</f>
        <v>194.02732649470499</v>
      </c>
      <c r="FU40" s="169">
        <f>EN40*FU2</f>
        <v>216.66384791908735</v>
      </c>
      <c r="FV40" s="159">
        <f>EO40*FV2</f>
        <v>433.32769583817469</v>
      </c>
      <c r="FW40" s="159">
        <f>EP40*FW2</f>
        <v>86.665539167634904</v>
      </c>
      <c r="FX40" s="172">
        <f>EQ40*FX2</f>
        <v>194.02732649470499</v>
      </c>
      <c r="FY40" s="176">
        <f>ER40*FY2</f>
        <v>402.26579885952532</v>
      </c>
      <c r="FZ40" s="174" t="str">
        <f t="shared" si="39"/>
        <v>拆分正确</v>
      </c>
      <c r="GA40" s="157" t="str">
        <f t="shared" si="40"/>
        <v>拆分正确</v>
      </c>
      <c r="GB40" s="157" t="str">
        <f t="shared" si="41"/>
        <v>拆分正确</v>
      </c>
      <c r="GC40" s="157" t="str">
        <f t="shared" si="42"/>
        <v>拆分正确</v>
      </c>
      <c r="GD40" s="157" t="str">
        <f t="shared" si="43"/>
        <v>拆分正确</v>
      </c>
      <c r="GE40" s="41"/>
      <c r="GF40" s="158" t="str">
        <f t="shared" si="44"/>
        <v>30级强化10</v>
      </c>
      <c r="GG40" s="174">
        <f t="shared" si="122"/>
        <v>1559.9797050174288</v>
      </c>
      <c r="GH40" s="157">
        <f t="shared" si="123"/>
        <v>1733.3107833526988</v>
      </c>
      <c r="GI40" s="157">
        <f t="shared" si="124"/>
        <v>1039.9864700116188</v>
      </c>
      <c r="GJ40" s="157">
        <f t="shared" si="125"/>
        <v>1299.9830875145235</v>
      </c>
      <c r="GK40" s="163">
        <f t="shared" si="126"/>
        <v>603.39869828928806</v>
      </c>
      <c r="GL40" s="169">
        <f>GG40*GL2</f>
        <v>194.99746312717861</v>
      </c>
      <c r="GM40" s="159">
        <f>GH40*GM2</f>
        <v>216.66384791908735</v>
      </c>
      <c r="GN40" s="159">
        <f>GI40*GN2</f>
        <v>129.99830875145236</v>
      </c>
      <c r="GO40" s="170">
        <f>GJ40*GO2</f>
        <v>162.49788593931544</v>
      </c>
      <c r="GP40" s="169">
        <f>GG40*GP2</f>
        <v>194.99746312717861</v>
      </c>
      <c r="GQ40" s="159">
        <f>GH40*GQ2</f>
        <v>216.66384791908735</v>
      </c>
      <c r="GR40" s="159">
        <f>GI40*GR2</f>
        <v>129.99830875145236</v>
      </c>
      <c r="GS40" s="170">
        <f>GJ40*GS2</f>
        <v>162.49788593931544</v>
      </c>
      <c r="GT40" s="169">
        <f>GG40*GT2</f>
        <v>194.99746312717861</v>
      </c>
      <c r="GU40" s="159">
        <f>GH40*GU2</f>
        <v>216.66384791908735</v>
      </c>
      <c r="GV40" s="159">
        <f>GI40*GV2</f>
        <v>129.99830875145236</v>
      </c>
      <c r="GW40" s="170">
        <f>GJ40*GW2</f>
        <v>162.49788593931544</v>
      </c>
      <c r="GX40" s="169">
        <f>GG40*GX2</f>
        <v>194.99746312717861</v>
      </c>
      <c r="GY40" s="159">
        <f>GH40*GY2</f>
        <v>216.66384791908735</v>
      </c>
      <c r="GZ40" s="159">
        <f>GI40*GZ2</f>
        <v>129.99830875145236</v>
      </c>
      <c r="HA40" s="170">
        <f>GJ40*HA2</f>
        <v>162.49788593931544</v>
      </c>
      <c r="HB40" s="169">
        <f>GG40*HB2</f>
        <v>194.99746312717861</v>
      </c>
      <c r="HC40" s="159">
        <f>GH40*HC2</f>
        <v>216.66384791908735</v>
      </c>
      <c r="HD40" s="159">
        <f>GI40*HD2</f>
        <v>129.99830875145236</v>
      </c>
      <c r="HE40" s="170">
        <f>GJ40*HE2</f>
        <v>162.49788593931544</v>
      </c>
      <c r="HF40" s="169">
        <f>GG40*HF2</f>
        <v>194.99746312717861</v>
      </c>
      <c r="HG40" s="159">
        <f>GH40*HG2</f>
        <v>216.66384791908735</v>
      </c>
      <c r="HH40" s="159">
        <f>GI40*HH2</f>
        <v>129.99830875145236</v>
      </c>
      <c r="HI40" s="170">
        <f>GJ40*HI2</f>
        <v>162.49788593931544</v>
      </c>
      <c r="HJ40" s="169">
        <f>GG40*HJ2</f>
        <v>194.99746312717861</v>
      </c>
      <c r="HK40" s="159">
        <f>GH40*HK2</f>
        <v>216.66384791908735</v>
      </c>
      <c r="HL40" s="159">
        <f>GI40*HL2</f>
        <v>129.99830875145236</v>
      </c>
      <c r="HM40" s="170">
        <f>GJ40*HM2</f>
        <v>162.49788593931544</v>
      </c>
      <c r="HN40" s="169">
        <f>GG40*HN2</f>
        <v>194.99746312717861</v>
      </c>
      <c r="HO40" s="159">
        <f>GH40*HO2</f>
        <v>216.66384791908735</v>
      </c>
      <c r="HP40" s="159">
        <f>GI40*HP2</f>
        <v>129.99830875145236</v>
      </c>
      <c r="HQ40" s="172">
        <f>GJ40*HQ2</f>
        <v>162.49788593931544</v>
      </c>
      <c r="HR40" s="176">
        <f>GK40*HR2</f>
        <v>603.39869828928806</v>
      </c>
      <c r="HS40" s="174" t="str">
        <f t="shared" si="50"/>
        <v>拆分正确</v>
      </c>
      <c r="HT40" s="157" t="str">
        <f t="shared" si="51"/>
        <v>拆分正确</v>
      </c>
      <c r="HU40" s="157" t="str">
        <f t="shared" si="52"/>
        <v>拆分正确</v>
      </c>
      <c r="HV40" s="157" t="str">
        <f t="shared" si="53"/>
        <v>拆分正确</v>
      </c>
      <c r="HW40" s="157" t="str">
        <f t="shared" si="54"/>
        <v>拆分正确</v>
      </c>
    </row>
    <row r="41" spans="1:231" ht="14.1" customHeight="1">
      <c r="A41" s="157" t="s">
        <v>57</v>
      </c>
      <c r="B41" s="158">
        <f t="shared" si="94"/>
        <v>3.6218128262878047</v>
      </c>
      <c r="C41" s="158">
        <f t="shared" si="95"/>
        <v>3.6218128262878047</v>
      </c>
      <c r="D41" s="180">
        <f t="shared" si="93"/>
        <v>3.6218128262878047</v>
      </c>
      <c r="E41" s="174">
        <f>B41*E30</f>
        <v>2084.5539579093452</v>
      </c>
      <c r="F41" s="157">
        <f>E41*职业设计!D$13/职业设计!B$13</f>
        <v>2084.5539579093452</v>
      </c>
      <c r="G41" s="157">
        <f>G30*C41</f>
        <v>1250.7323747456066</v>
      </c>
      <c r="H41" s="157">
        <f t="shared" si="5"/>
        <v>1250.7323747456066</v>
      </c>
      <c r="I41" s="163">
        <f>I30*D41</f>
        <v>806.30353117461175</v>
      </c>
      <c r="J41" s="169">
        <f>E41*J2</f>
        <v>260.56924473866815</v>
      </c>
      <c r="K41" s="159">
        <f>F41*K2</f>
        <v>260.56924473866815</v>
      </c>
      <c r="L41" s="159">
        <f>G41*L2</f>
        <v>156.34154684320083</v>
      </c>
      <c r="M41" s="170">
        <f>H41*M2</f>
        <v>156.34154684320083</v>
      </c>
      <c r="N41" s="169">
        <f>E41*N2</f>
        <v>260.56924473866815</v>
      </c>
      <c r="O41" s="159">
        <f>F41*O2</f>
        <v>260.56924473866815</v>
      </c>
      <c r="P41" s="159">
        <f>G41*P2</f>
        <v>156.34154684320083</v>
      </c>
      <c r="Q41" s="170">
        <f>H41*Q2</f>
        <v>156.34154684320083</v>
      </c>
      <c r="R41" s="169">
        <f>E41*R2</f>
        <v>260.56924473866815</v>
      </c>
      <c r="S41" s="159">
        <f>F41*S2</f>
        <v>260.56924473866815</v>
      </c>
      <c r="T41" s="159">
        <f>G41*T2</f>
        <v>156.34154684320083</v>
      </c>
      <c r="U41" s="170">
        <f>H41*U2</f>
        <v>156.34154684320083</v>
      </c>
      <c r="V41" s="169">
        <f>E41*V2</f>
        <v>260.56924473866815</v>
      </c>
      <c r="W41" s="159">
        <f>F41*W2</f>
        <v>260.56924473866815</v>
      </c>
      <c r="X41" s="159">
        <f>G41*X2</f>
        <v>156.34154684320083</v>
      </c>
      <c r="Y41" s="170">
        <f>H41*Y2</f>
        <v>156.34154684320083</v>
      </c>
      <c r="Z41" s="169">
        <f>E41*Z2</f>
        <v>260.56924473866815</v>
      </c>
      <c r="AA41" s="159">
        <f>F41*AA2</f>
        <v>260.56924473866815</v>
      </c>
      <c r="AB41" s="159">
        <f>G41*AB2</f>
        <v>156.34154684320083</v>
      </c>
      <c r="AC41" s="170">
        <f>H41*AC2</f>
        <v>156.34154684320083</v>
      </c>
      <c r="AD41" s="169">
        <f>E41*AD2</f>
        <v>260.56924473866815</v>
      </c>
      <c r="AE41" s="159">
        <f>F41*AE2</f>
        <v>260.56924473866815</v>
      </c>
      <c r="AF41" s="159">
        <f>G41*AF2</f>
        <v>156.34154684320083</v>
      </c>
      <c r="AG41" s="170">
        <f>H41*AG2</f>
        <v>156.34154684320083</v>
      </c>
      <c r="AH41" s="169">
        <f>E41*AH2</f>
        <v>260.56924473866815</v>
      </c>
      <c r="AI41" s="159">
        <f>F41*AI2</f>
        <v>260.56924473866815</v>
      </c>
      <c r="AJ41" s="159">
        <f>G41*AJ2</f>
        <v>156.34154684320083</v>
      </c>
      <c r="AK41" s="170">
        <f>H41*AK2</f>
        <v>156.34154684320083</v>
      </c>
      <c r="AL41" s="169">
        <f>E41*AL2</f>
        <v>260.56924473866815</v>
      </c>
      <c r="AM41" s="159">
        <f>F41*AM2</f>
        <v>260.56924473866815</v>
      </c>
      <c r="AN41" s="159">
        <f>G41*AN2</f>
        <v>156.34154684320083</v>
      </c>
      <c r="AO41" s="172">
        <f>H41*AO2</f>
        <v>156.34154684320083</v>
      </c>
      <c r="AP41" s="176">
        <f>I41*AP2</f>
        <v>806.30353117461175</v>
      </c>
      <c r="AQ41" s="174" t="str">
        <f t="shared" si="97"/>
        <v>拆分正确</v>
      </c>
      <c r="AR41" s="157" t="str">
        <f t="shared" si="98"/>
        <v>拆分正确</v>
      </c>
      <c r="AS41" s="157" t="str">
        <f t="shared" si="99"/>
        <v>拆分正确</v>
      </c>
      <c r="AT41" s="157" t="str">
        <f t="shared" si="100"/>
        <v>拆分正确</v>
      </c>
      <c r="AU41" s="157" t="str">
        <f t="shared" si="101"/>
        <v>拆分正确</v>
      </c>
      <c r="AW41" s="158" t="str">
        <f t="shared" si="11"/>
        <v>30级强化11</v>
      </c>
      <c r="AX41" s="174">
        <f t="shared" si="102"/>
        <v>3126.8309368640175</v>
      </c>
      <c r="AY41" s="157">
        <f t="shared" si="103"/>
        <v>1250.7323747456071</v>
      </c>
      <c r="AZ41" s="157">
        <f t="shared" si="104"/>
        <v>1866.7647384262784</v>
      </c>
      <c r="BA41" s="157">
        <f t="shared" si="105"/>
        <v>833.82158316373773</v>
      </c>
      <c r="BB41" s="163">
        <f t="shared" si="106"/>
        <v>483.78211870476702</v>
      </c>
      <c r="BC41" s="169">
        <f t="shared" si="55"/>
        <v>312.68309368640178</v>
      </c>
      <c r="BD41" s="159">
        <f t="shared" si="56"/>
        <v>125.07323747456071</v>
      </c>
      <c r="BE41" s="159">
        <f t="shared" si="57"/>
        <v>186.67647384262784</v>
      </c>
      <c r="BF41" s="170">
        <f t="shared" si="58"/>
        <v>83.382158316373776</v>
      </c>
      <c r="BG41" s="169">
        <f t="shared" si="59"/>
        <v>312.68309368640178</v>
      </c>
      <c r="BH41" s="159">
        <f t="shared" si="60"/>
        <v>125.07323747456071</v>
      </c>
      <c r="BI41" s="159">
        <f t="shared" si="61"/>
        <v>186.67647384262784</v>
      </c>
      <c r="BJ41" s="170">
        <f t="shared" si="62"/>
        <v>83.382158316373776</v>
      </c>
      <c r="BK41" s="169">
        <f t="shared" si="63"/>
        <v>312.68309368640178</v>
      </c>
      <c r="BL41" s="159">
        <f t="shared" si="64"/>
        <v>125.07323747456071</v>
      </c>
      <c r="BM41" s="159">
        <f t="shared" si="65"/>
        <v>186.67647384262784</v>
      </c>
      <c r="BN41" s="170">
        <f t="shared" si="66"/>
        <v>83.382158316373776</v>
      </c>
      <c r="BO41" s="169">
        <f t="shared" si="67"/>
        <v>312.68309368640178</v>
      </c>
      <c r="BP41" s="159">
        <f t="shared" si="68"/>
        <v>125.07323747456071</v>
      </c>
      <c r="BQ41" s="159">
        <f t="shared" si="69"/>
        <v>186.67647384262784</v>
      </c>
      <c r="BR41" s="170">
        <f t="shared" si="70"/>
        <v>83.382158316373776</v>
      </c>
      <c r="BS41" s="169">
        <f t="shared" si="71"/>
        <v>312.68309368640178</v>
      </c>
      <c r="BT41" s="159">
        <f t="shared" si="72"/>
        <v>125.07323747456071</v>
      </c>
      <c r="BU41" s="159">
        <f t="shared" si="73"/>
        <v>186.67647384262784</v>
      </c>
      <c r="BV41" s="170">
        <f t="shared" si="74"/>
        <v>83.382158316373776</v>
      </c>
      <c r="BW41" s="169">
        <f t="shared" si="75"/>
        <v>312.68309368640178</v>
      </c>
      <c r="BX41" s="159">
        <f t="shared" si="76"/>
        <v>125.07323747456071</v>
      </c>
      <c r="BY41" s="159">
        <f t="shared" si="77"/>
        <v>186.67647384262784</v>
      </c>
      <c r="BZ41" s="170">
        <f t="shared" si="78"/>
        <v>83.382158316373776</v>
      </c>
      <c r="CA41" s="169">
        <f t="shared" si="79"/>
        <v>312.68309368640178</v>
      </c>
      <c r="CB41" s="159">
        <f t="shared" si="80"/>
        <v>125.07323747456071</v>
      </c>
      <c r="CC41" s="159">
        <f t="shared" si="81"/>
        <v>186.67647384262784</v>
      </c>
      <c r="CD41" s="170">
        <f t="shared" si="82"/>
        <v>83.382158316373776</v>
      </c>
      <c r="CE41" s="169">
        <f t="shared" si="83"/>
        <v>312.68309368640178</v>
      </c>
      <c r="CF41" s="159">
        <f t="shared" si="84"/>
        <v>125.07323747456071</v>
      </c>
      <c r="CG41" s="159">
        <f t="shared" si="85"/>
        <v>186.67647384262784</v>
      </c>
      <c r="CH41" s="172">
        <f t="shared" si="86"/>
        <v>83.382158316373776</v>
      </c>
      <c r="CI41" s="169">
        <f t="shared" si="87"/>
        <v>625.36618737280355</v>
      </c>
      <c r="CJ41" s="159">
        <f t="shared" si="88"/>
        <v>250.14647494912143</v>
      </c>
      <c r="CK41" s="159">
        <f t="shared" si="89"/>
        <v>373.35294768525569</v>
      </c>
      <c r="CL41" s="172">
        <f t="shared" si="90"/>
        <v>166.76431663274755</v>
      </c>
      <c r="CM41" s="176">
        <f t="shared" si="96"/>
        <v>483.78211870476702</v>
      </c>
      <c r="CN41" s="174" t="str">
        <f t="shared" si="107"/>
        <v>拆分正确</v>
      </c>
      <c r="CO41" s="157" t="str">
        <f t="shared" si="108"/>
        <v>拆分正确</v>
      </c>
      <c r="CP41" s="157" t="str">
        <f t="shared" si="109"/>
        <v>拆分正确</v>
      </c>
      <c r="CQ41" s="157" t="str">
        <f t="shared" si="110"/>
        <v>拆分正确</v>
      </c>
      <c r="CR41" s="157" t="str">
        <f t="shared" si="111"/>
        <v>拆分正确</v>
      </c>
      <c r="CT41" s="158" t="str">
        <f t="shared" si="22"/>
        <v>30级强化11</v>
      </c>
      <c r="CU41" s="174">
        <f t="shared" si="112"/>
        <v>1396.6511517992612</v>
      </c>
      <c r="CV41" s="157">
        <f t="shared" si="113"/>
        <v>3126.8309368640175</v>
      </c>
      <c r="CW41" s="157">
        <f t="shared" si="114"/>
        <v>833.82158316373773</v>
      </c>
      <c r="CX41" s="157">
        <f t="shared" si="115"/>
        <v>1866.7647384262784</v>
      </c>
      <c r="CY41" s="163">
        <f t="shared" si="116"/>
        <v>1209.4552967619177</v>
      </c>
      <c r="CZ41" s="169">
        <f>CU41*CZ2</f>
        <v>174.58139397490766</v>
      </c>
      <c r="DA41" s="159">
        <f>CV41*DA2</f>
        <v>390.85386710800219</v>
      </c>
      <c r="DB41" s="159">
        <f>CW41*DB2</f>
        <v>104.22769789546722</v>
      </c>
      <c r="DC41" s="170">
        <f>CX41*DC2</f>
        <v>233.3455923032848</v>
      </c>
      <c r="DD41" s="169">
        <f>CU41*DD2</f>
        <v>174.58139397490766</v>
      </c>
      <c r="DE41" s="159">
        <f>CV41*DE2</f>
        <v>390.85386710800219</v>
      </c>
      <c r="DF41" s="159">
        <f>CW41*DF2</f>
        <v>104.22769789546722</v>
      </c>
      <c r="DG41" s="170">
        <f>CX41*DG2</f>
        <v>233.3455923032848</v>
      </c>
      <c r="DH41" s="169">
        <f>CU41*DH2</f>
        <v>174.58139397490766</v>
      </c>
      <c r="DI41" s="159">
        <f>CV41*DI2</f>
        <v>390.85386710800219</v>
      </c>
      <c r="DJ41" s="159">
        <f>CW41*DJ2</f>
        <v>104.22769789546722</v>
      </c>
      <c r="DK41" s="170">
        <f>CX41*DK2</f>
        <v>233.3455923032848</v>
      </c>
      <c r="DL41" s="169">
        <f>CU41*DL2</f>
        <v>174.58139397490766</v>
      </c>
      <c r="DM41" s="159">
        <f>CV41*DM2</f>
        <v>390.85386710800219</v>
      </c>
      <c r="DN41" s="159">
        <f>CW41*DN2</f>
        <v>104.22769789546722</v>
      </c>
      <c r="DO41" s="170">
        <f>CX41*DO2</f>
        <v>233.3455923032848</v>
      </c>
      <c r="DP41" s="169">
        <f>CU41*DP2</f>
        <v>174.58139397490766</v>
      </c>
      <c r="DQ41" s="159">
        <f>CV41*DQ2</f>
        <v>390.85386710800219</v>
      </c>
      <c r="DR41" s="159">
        <f>CW41*DR2</f>
        <v>104.22769789546722</v>
      </c>
      <c r="DS41" s="170">
        <f>CX41*DS2</f>
        <v>233.3455923032848</v>
      </c>
      <c r="DT41" s="169">
        <f>CU41*DT2</f>
        <v>174.58139397490766</v>
      </c>
      <c r="DU41" s="159">
        <f>CV41*DU2</f>
        <v>390.85386710800219</v>
      </c>
      <c r="DV41" s="159">
        <f>CW41*DV2</f>
        <v>104.22769789546722</v>
      </c>
      <c r="DW41" s="170">
        <f>CX41*DW2</f>
        <v>233.3455923032848</v>
      </c>
      <c r="DX41" s="169">
        <f>CU41*DX2</f>
        <v>174.58139397490766</v>
      </c>
      <c r="DY41" s="159">
        <f>CV41*DY2</f>
        <v>390.85386710800219</v>
      </c>
      <c r="DZ41" s="159">
        <f>CW41*DZ2</f>
        <v>104.22769789546722</v>
      </c>
      <c r="EA41" s="170">
        <f>CX41*EA2</f>
        <v>233.3455923032848</v>
      </c>
      <c r="EB41" s="169">
        <f>CU41*EB2</f>
        <v>174.58139397490766</v>
      </c>
      <c r="EC41" s="159">
        <f>CV41*EC2</f>
        <v>390.85386710800219</v>
      </c>
      <c r="ED41" s="159">
        <f>CW41*ED2</f>
        <v>104.22769789546722</v>
      </c>
      <c r="EE41" s="172">
        <f>CX41*EE2</f>
        <v>233.3455923032848</v>
      </c>
      <c r="EF41" s="176">
        <f>CY41*EF2</f>
        <v>1209.4552967619177</v>
      </c>
      <c r="EG41" s="174" t="str">
        <f t="shared" si="28"/>
        <v>拆分正确</v>
      </c>
      <c r="EH41" s="157" t="str">
        <f t="shared" si="29"/>
        <v>拆分正确</v>
      </c>
      <c r="EI41" s="157" t="str">
        <f t="shared" si="30"/>
        <v>拆分正确</v>
      </c>
      <c r="EJ41" s="157" t="str">
        <f t="shared" si="31"/>
        <v>拆分正确</v>
      </c>
      <c r="EK41" s="157" t="str">
        <f t="shared" si="32"/>
        <v>拆分正确</v>
      </c>
      <c r="EL41" s="41"/>
      <c r="EM41" s="158" t="str">
        <f t="shared" si="33"/>
        <v>30级强化11</v>
      </c>
      <c r="EN41" s="174">
        <f t="shared" si="117"/>
        <v>2084.5539579093452</v>
      </c>
      <c r="EO41" s="157">
        <f t="shared" si="118"/>
        <v>4169.1079158186903</v>
      </c>
      <c r="EP41" s="157">
        <f t="shared" si="119"/>
        <v>833.82158316373773</v>
      </c>
      <c r="EQ41" s="157">
        <f t="shared" si="120"/>
        <v>1866.7647384262784</v>
      </c>
      <c r="ER41" s="163">
        <f t="shared" si="121"/>
        <v>483.78211870476702</v>
      </c>
      <c r="ES41" s="169">
        <f>EN41*ES2</f>
        <v>260.56924473866815</v>
      </c>
      <c r="ET41" s="159">
        <f>EO41*ET2</f>
        <v>521.13848947733629</v>
      </c>
      <c r="EU41" s="159">
        <f>EP41*EU2</f>
        <v>104.22769789546722</v>
      </c>
      <c r="EV41" s="170">
        <f>EQ41*EV2</f>
        <v>233.3455923032848</v>
      </c>
      <c r="EW41" s="169">
        <f>EN41*EW2</f>
        <v>260.56924473866815</v>
      </c>
      <c r="EX41" s="159">
        <f>EO41*EX2</f>
        <v>521.13848947733629</v>
      </c>
      <c r="EY41" s="159">
        <f>EP41*EY2</f>
        <v>104.22769789546722</v>
      </c>
      <c r="EZ41" s="170">
        <f>EQ41*EZ2</f>
        <v>233.3455923032848</v>
      </c>
      <c r="FA41" s="169">
        <f>EN41*FA2</f>
        <v>260.56924473866815</v>
      </c>
      <c r="FB41" s="159">
        <f>EO41*FB2</f>
        <v>521.13848947733629</v>
      </c>
      <c r="FC41" s="159">
        <f>EP41*FC2</f>
        <v>104.22769789546722</v>
      </c>
      <c r="FD41" s="170">
        <f>EQ41*FD2</f>
        <v>233.3455923032848</v>
      </c>
      <c r="FE41" s="169">
        <f>EN41*FE2</f>
        <v>260.56924473866815</v>
      </c>
      <c r="FF41" s="159">
        <f>EO41*FF2</f>
        <v>521.13848947733629</v>
      </c>
      <c r="FG41" s="159">
        <f>EP41*FG2</f>
        <v>104.22769789546722</v>
      </c>
      <c r="FH41" s="170">
        <f>EQ41*FH2</f>
        <v>233.3455923032848</v>
      </c>
      <c r="FI41" s="169">
        <f>EN41*FI2</f>
        <v>260.56924473866815</v>
      </c>
      <c r="FJ41" s="159">
        <f>EO41*FJ2</f>
        <v>521.13848947733629</v>
      </c>
      <c r="FK41" s="159">
        <f>EP41*FK2</f>
        <v>104.22769789546722</v>
      </c>
      <c r="FL41" s="170">
        <f>EQ41*FL2</f>
        <v>233.3455923032848</v>
      </c>
      <c r="FM41" s="169">
        <f>EN41*FM2</f>
        <v>260.56924473866815</v>
      </c>
      <c r="FN41" s="159">
        <f>EO41*FN2</f>
        <v>521.13848947733629</v>
      </c>
      <c r="FO41" s="159">
        <f>EP41*FO2</f>
        <v>104.22769789546722</v>
      </c>
      <c r="FP41" s="170">
        <f>EQ41*FP2</f>
        <v>233.3455923032848</v>
      </c>
      <c r="FQ41" s="169">
        <f>EN41*FQ2</f>
        <v>260.56924473866815</v>
      </c>
      <c r="FR41" s="159">
        <f>EO41*FR2</f>
        <v>521.13848947733629</v>
      </c>
      <c r="FS41" s="159">
        <f>EP41*FS2</f>
        <v>104.22769789546722</v>
      </c>
      <c r="FT41" s="170">
        <f>EQ41*FT2</f>
        <v>233.3455923032848</v>
      </c>
      <c r="FU41" s="169">
        <f>EN41*FU2</f>
        <v>260.56924473866815</v>
      </c>
      <c r="FV41" s="159">
        <f>EO41*FV2</f>
        <v>521.13848947733629</v>
      </c>
      <c r="FW41" s="159">
        <f>EP41*FW2</f>
        <v>104.22769789546722</v>
      </c>
      <c r="FX41" s="172">
        <f>EQ41*FX2</f>
        <v>233.3455923032848</v>
      </c>
      <c r="FY41" s="176">
        <f>ER41*FY2</f>
        <v>483.78211870476702</v>
      </c>
      <c r="FZ41" s="174" t="str">
        <f t="shared" si="39"/>
        <v>拆分正确</v>
      </c>
      <c r="GA41" s="157" t="str">
        <f t="shared" si="40"/>
        <v>拆分正确</v>
      </c>
      <c r="GB41" s="157" t="str">
        <f t="shared" si="41"/>
        <v>拆分正确</v>
      </c>
      <c r="GC41" s="157" t="str">
        <f t="shared" si="42"/>
        <v>拆分正确</v>
      </c>
      <c r="GD41" s="157" t="str">
        <f t="shared" si="43"/>
        <v>拆分正确</v>
      </c>
      <c r="GE41" s="41"/>
      <c r="GF41" s="158" t="str">
        <f t="shared" si="44"/>
        <v>30级强化11</v>
      </c>
      <c r="GG41" s="174">
        <f t="shared" si="122"/>
        <v>1876.0985621184107</v>
      </c>
      <c r="GH41" s="157">
        <f t="shared" si="123"/>
        <v>2084.5539579093452</v>
      </c>
      <c r="GI41" s="157">
        <f t="shared" si="124"/>
        <v>1250.7323747456066</v>
      </c>
      <c r="GJ41" s="157">
        <f t="shared" si="125"/>
        <v>1563.4154684320083</v>
      </c>
      <c r="GK41" s="163">
        <f t="shared" si="126"/>
        <v>725.67317805715061</v>
      </c>
      <c r="GL41" s="169">
        <f>GG41*GL2</f>
        <v>234.51232026480133</v>
      </c>
      <c r="GM41" s="159">
        <f>GH41*GM2</f>
        <v>260.56924473866815</v>
      </c>
      <c r="GN41" s="159">
        <f>GI41*GN2</f>
        <v>156.34154684320083</v>
      </c>
      <c r="GO41" s="170">
        <f>GJ41*GO2</f>
        <v>195.42693355400104</v>
      </c>
      <c r="GP41" s="169">
        <f>GG41*GP2</f>
        <v>234.51232026480133</v>
      </c>
      <c r="GQ41" s="159">
        <f>GH41*GQ2</f>
        <v>260.56924473866815</v>
      </c>
      <c r="GR41" s="159">
        <f>GI41*GR2</f>
        <v>156.34154684320083</v>
      </c>
      <c r="GS41" s="170">
        <f>GJ41*GS2</f>
        <v>195.42693355400104</v>
      </c>
      <c r="GT41" s="169">
        <f>GG41*GT2</f>
        <v>234.51232026480133</v>
      </c>
      <c r="GU41" s="159">
        <f>GH41*GU2</f>
        <v>260.56924473866815</v>
      </c>
      <c r="GV41" s="159">
        <f>GI41*GV2</f>
        <v>156.34154684320083</v>
      </c>
      <c r="GW41" s="170">
        <f>GJ41*GW2</f>
        <v>195.42693355400104</v>
      </c>
      <c r="GX41" s="169">
        <f>GG41*GX2</f>
        <v>234.51232026480133</v>
      </c>
      <c r="GY41" s="159">
        <f>GH41*GY2</f>
        <v>260.56924473866815</v>
      </c>
      <c r="GZ41" s="159">
        <f>GI41*GZ2</f>
        <v>156.34154684320083</v>
      </c>
      <c r="HA41" s="170">
        <f>GJ41*HA2</f>
        <v>195.42693355400104</v>
      </c>
      <c r="HB41" s="169">
        <f>GG41*HB2</f>
        <v>234.51232026480133</v>
      </c>
      <c r="HC41" s="159">
        <f>GH41*HC2</f>
        <v>260.56924473866815</v>
      </c>
      <c r="HD41" s="159">
        <f>GI41*HD2</f>
        <v>156.34154684320083</v>
      </c>
      <c r="HE41" s="170">
        <f>GJ41*HE2</f>
        <v>195.42693355400104</v>
      </c>
      <c r="HF41" s="169">
        <f>GG41*HF2</f>
        <v>234.51232026480133</v>
      </c>
      <c r="HG41" s="159">
        <f>GH41*HG2</f>
        <v>260.56924473866815</v>
      </c>
      <c r="HH41" s="159">
        <f>GI41*HH2</f>
        <v>156.34154684320083</v>
      </c>
      <c r="HI41" s="170">
        <f>GJ41*HI2</f>
        <v>195.42693355400104</v>
      </c>
      <c r="HJ41" s="169">
        <f>GG41*HJ2</f>
        <v>234.51232026480133</v>
      </c>
      <c r="HK41" s="159">
        <f>GH41*HK2</f>
        <v>260.56924473866815</v>
      </c>
      <c r="HL41" s="159">
        <f>GI41*HL2</f>
        <v>156.34154684320083</v>
      </c>
      <c r="HM41" s="170">
        <f>GJ41*HM2</f>
        <v>195.42693355400104</v>
      </c>
      <c r="HN41" s="169">
        <f>GG41*HN2</f>
        <v>234.51232026480133</v>
      </c>
      <c r="HO41" s="159">
        <f>GH41*HO2</f>
        <v>260.56924473866815</v>
      </c>
      <c r="HP41" s="159">
        <f>GI41*HP2</f>
        <v>156.34154684320083</v>
      </c>
      <c r="HQ41" s="172">
        <f>GJ41*HQ2</f>
        <v>195.42693355400104</v>
      </c>
      <c r="HR41" s="176">
        <f>GK41*HR2</f>
        <v>725.67317805715061</v>
      </c>
      <c r="HS41" s="174" t="str">
        <f t="shared" si="50"/>
        <v>拆分正确</v>
      </c>
      <c r="HT41" s="157" t="str">
        <f t="shared" si="51"/>
        <v>拆分正确</v>
      </c>
      <c r="HU41" s="157" t="str">
        <f t="shared" si="52"/>
        <v>拆分正确</v>
      </c>
      <c r="HV41" s="157" t="str">
        <f t="shared" si="53"/>
        <v>拆分正确</v>
      </c>
      <c r="HW41" s="157" t="str">
        <f t="shared" si="54"/>
        <v>拆分正确</v>
      </c>
    </row>
    <row r="42" spans="1:231" ht="14.1" customHeight="1">
      <c r="A42" s="157" t="s">
        <v>58</v>
      </c>
      <c r="B42" s="158">
        <f t="shared" si="94"/>
        <v>4.3333333333333348</v>
      </c>
      <c r="C42" s="158">
        <f t="shared" si="95"/>
        <v>4.3333333333333339</v>
      </c>
      <c r="D42" s="180">
        <f t="shared" si="93"/>
        <v>4.3333333333333339</v>
      </c>
      <c r="E42" s="174">
        <f>B42*E30</f>
        <v>2494.0734334410613</v>
      </c>
      <c r="F42" s="157">
        <f>E42*职业设计!D$13/职业设计!B$13</f>
        <v>2494.0734334410613</v>
      </c>
      <c r="G42" s="157">
        <f>G30*C42</f>
        <v>1496.444060064636</v>
      </c>
      <c r="H42" s="157">
        <f t="shared" si="5"/>
        <v>1496.444060064636</v>
      </c>
      <c r="I42" s="163">
        <f>I30*D42</f>
        <v>964.70528323919291</v>
      </c>
      <c r="J42" s="169">
        <f>E42*J2</f>
        <v>311.75917918013266</v>
      </c>
      <c r="K42" s="159">
        <f>F42*K2</f>
        <v>311.75917918013266</v>
      </c>
      <c r="L42" s="159">
        <f>G42*L2</f>
        <v>187.0555075080795</v>
      </c>
      <c r="M42" s="170">
        <f>H42*M2</f>
        <v>187.0555075080795</v>
      </c>
      <c r="N42" s="169">
        <f>E42*N2</f>
        <v>311.75917918013266</v>
      </c>
      <c r="O42" s="159">
        <f>F42*O2</f>
        <v>311.75917918013266</v>
      </c>
      <c r="P42" s="159">
        <f>G42*P2</f>
        <v>187.0555075080795</v>
      </c>
      <c r="Q42" s="170">
        <f>H42*Q2</f>
        <v>187.0555075080795</v>
      </c>
      <c r="R42" s="169">
        <f>E42*R2</f>
        <v>311.75917918013266</v>
      </c>
      <c r="S42" s="159">
        <f>F42*S2</f>
        <v>311.75917918013266</v>
      </c>
      <c r="T42" s="159">
        <f>G42*T2</f>
        <v>187.0555075080795</v>
      </c>
      <c r="U42" s="170">
        <f>H42*U2</f>
        <v>187.0555075080795</v>
      </c>
      <c r="V42" s="169">
        <f>E42*V2</f>
        <v>311.75917918013266</v>
      </c>
      <c r="W42" s="159">
        <f>F42*W2</f>
        <v>311.75917918013266</v>
      </c>
      <c r="X42" s="159">
        <f>G42*X2</f>
        <v>187.0555075080795</v>
      </c>
      <c r="Y42" s="170">
        <f>H42*Y2</f>
        <v>187.0555075080795</v>
      </c>
      <c r="Z42" s="169">
        <f>E42*Z2</f>
        <v>311.75917918013266</v>
      </c>
      <c r="AA42" s="159">
        <f>F42*AA2</f>
        <v>311.75917918013266</v>
      </c>
      <c r="AB42" s="159">
        <f>G42*AB2</f>
        <v>187.0555075080795</v>
      </c>
      <c r="AC42" s="170">
        <f>H42*AC2</f>
        <v>187.0555075080795</v>
      </c>
      <c r="AD42" s="169">
        <f>E42*AD2</f>
        <v>311.75917918013266</v>
      </c>
      <c r="AE42" s="159">
        <f>F42*AE2</f>
        <v>311.75917918013266</v>
      </c>
      <c r="AF42" s="159">
        <f>G42*AF2</f>
        <v>187.0555075080795</v>
      </c>
      <c r="AG42" s="170">
        <f>H42*AG2</f>
        <v>187.0555075080795</v>
      </c>
      <c r="AH42" s="169">
        <f>E42*AH2</f>
        <v>311.75917918013266</v>
      </c>
      <c r="AI42" s="159">
        <f>F42*AI2</f>
        <v>311.75917918013266</v>
      </c>
      <c r="AJ42" s="159">
        <f>G42*AJ2</f>
        <v>187.0555075080795</v>
      </c>
      <c r="AK42" s="170">
        <f>H42*AK2</f>
        <v>187.0555075080795</v>
      </c>
      <c r="AL42" s="169">
        <f>E42*AL2</f>
        <v>311.75917918013266</v>
      </c>
      <c r="AM42" s="159">
        <f>F42*AM2</f>
        <v>311.75917918013266</v>
      </c>
      <c r="AN42" s="159">
        <f>G42*AN2</f>
        <v>187.0555075080795</v>
      </c>
      <c r="AO42" s="172">
        <f>H42*AO2</f>
        <v>187.0555075080795</v>
      </c>
      <c r="AP42" s="176">
        <f>I42*AP2</f>
        <v>964.70528323919291</v>
      </c>
      <c r="AQ42" s="174" t="str">
        <f t="shared" si="97"/>
        <v>拆分正确</v>
      </c>
      <c r="AR42" s="157" t="str">
        <f t="shared" si="98"/>
        <v>拆分正确</v>
      </c>
      <c r="AS42" s="157" t="str">
        <f t="shared" si="99"/>
        <v>拆分正确</v>
      </c>
      <c r="AT42" s="157" t="str">
        <f t="shared" si="100"/>
        <v>拆分正确</v>
      </c>
      <c r="AU42" s="157" t="str">
        <f t="shared" si="101"/>
        <v>拆分正确</v>
      </c>
      <c r="AW42" s="158" t="str">
        <f t="shared" si="11"/>
        <v>30级强化12</v>
      </c>
      <c r="AX42" s="174">
        <f t="shared" si="102"/>
        <v>3741.1101501615922</v>
      </c>
      <c r="AY42" s="157">
        <f t="shared" si="103"/>
        <v>1496.4440600646367</v>
      </c>
      <c r="AZ42" s="157">
        <f t="shared" si="104"/>
        <v>2233.498597111397</v>
      </c>
      <c r="BA42" s="157">
        <f t="shared" si="105"/>
        <v>997.62937337642404</v>
      </c>
      <c r="BB42" s="163">
        <f t="shared" si="106"/>
        <v>578.82316994351572</v>
      </c>
      <c r="BC42" s="169">
        <f t="shared" si="55"/>
        <v>374.11101501615923</v>
      </c>
      <c r="BD42" s="159">
        <f t="shared" si="56"/>
        <v>149.64440600646367</v>
      </c>
      <c r="BE42" s="159">
        <f t="shared" si="57"/>
        <v>223.34985971113971</v>
      </c>
      <c r="BF42" s="170">
        <f t="shared" si="58"/>
        <v>99.762937337642413</v>
      </c>
      <c r="BG42" s="169">
        <f t="shared" si="59"/>
        <v>374.11101501615923</v>
      </c>
      <c r="BH42" s="159">
        <f t="shared" si="60"/>
        <v>149.64440600646367</v>
      </c>
      <c r="BI42" s="159">
        <f t="shared" si="61"/>
        <v>223.34985971113971</v>
      </c>
      <c r="BJ42" s="170">
        <f t="shared" si="62"/>
        <v>99.762937337642413</v>
      </c>
      <c r="BK42" s="169">
        <f t="shared" si="63"/>
        <v>374.11101501615923</v>
      </c>
      <c r="BL42" s="159">
        <f t="shared" si="64"/>
        <v>149.64440600646367</v>
      </c>
      <c r="BM42" s="159">
        <f t="shared" si="65"/>
        <v>223.34985971113971</v>
      </c>
      <c r="BN42" s="170">
        <f t="shared" si="66"/>
        <v>99.762937337642413</v>
      </c>
      <c r="BO42" s="169">
        <f t="shared" si="67"/>
        <v>374.11101501615923</v>
      </c>
      <c r="BP42" s="159">
        <f t="shared" si="68"/>
        <v>149.64440600646367</v>
      </c>
      <c r="BQ42" s="159">
        <f t="shared" si="69"/>
        <v>223.34985971113971</v>
      </c>
      <c r="BR42" s="170">
        <f t="shared" si="70"/>
        <v>99.762937337642413</v>
      </c>
      <c r="BS42" s="169">
        <f t="shared" si="71"/>
        <v>374.11101501615923</v>
      </c>
      <c r="BT42" s="159">
        <f t="shared" si="72"/>
        <v>149.64440600646367</v>
      </c>
      <c r="BU42" s="159">
        <f t="shared" si="73"/>
        <v>223.34985971113971</v>
      </c>
      <c r="BV42" s="170">
        <f t="shared" si="74"/>
        <v>99.762937337642413</v>
      </c>
      <c r="BW42" s="169">
        <f t="shared" si="75"/>
        <v>374.11101501615923</v>
      </c>
      <c r="BX42" s="159">
        <f t="shared" si="76"/>
        <v>149.64440600646367</v>
      </c>
      <c r="BY42" s="159">
        <f t="shared" si="77"/>
        <v>223.34985971113971</v>
      </c>
      <c r="BZ42" s="170">
        <f t="shared" si="78"/>
        <v>99.762937337642413</v>
      </c>
      <c r="CA42" s="169">
        <f t="shared" si="79"/>
        <v>374.11101501615923</v>
      </c>
      <c r="CB42" s="159">
        <f t="shared" si="80"/>
        <v>149.64440600646367</v>
      </c>
      <c r="CC42" s="159">
        <f t="shared" si="81"/>
        <v>223.34985971113971</v>
      </c>
      <c r="CD42" s="170">
        <f t="shared" si="82"/>
        <v>99.762937337642413</v>
      </c>
      <c r="CE42" s="169">
        <f t="shared" si="83"/>
        <v>374.11101501615923</v>
      </c>
      <c r="CF42" s="159">
        <f t="shared" si="84"/>
        <v>149.64440600646367</v>
      </c>
      <c r="CG42" s="159">
        <f t="shared" si="85"/>
        <v>223.34985971113971</v>
      </c>
      <c r="CH42" s="172">
        <f t="shared" si="86"/>
        <v>99.762937337642413</v>
      </c>
      <c r="CI42" s="169">
        <f t="shared" si="87"/>
        <v>748.22203003231846</v>
      </c>
      <c r="CJ42" s="159">
        <f t="shared" si="88"/>
        <v>299.28881201292734</v>
      </c>
      <c r="CK42" s="159">
        <f t="shared" si="89"/>
        <v>446.69971942227943</v>
      </c>
      <c r="CL42" s="172">
        <f t="shared" si="90"/>
        <v>199.52587467528483</v>
      </c>
      <c r="CM42" s="176">
        <f t="shared" si="96"/>
        <v>578.82316994351572</v>
      </c>
      <c r="CN42" s="174" t="str">
        <f t="shared" si="107"/>
        <v>拆分正确</v>
      </c>
      <c r="CO42" s="157" t="str">
        <f t="shared" si="108"/>
        <v>拆分正确</v>
      </c>
      <c r="CP42" s="157" t="str">
        <f t="shared" si="109"/>
        <v>拆分正确</v>
      </c>
      <c r="CQ42" s="157" t="str">
        <f t="shared" si="110"/>
        <v>拆分正确</v>
      </c>
      <c r="CR42" s="157" t="str">
        <f t="shared" si="111"/>
        <v>拆分正确</v>
      </c>
      <c r="CT42" s="158" t="str">
        <f t="shared" si="22"/>
        <v>30级强化12</v>
      </c>
      <c r="CU42" s="174">
        <f t="shared" si="112"/>
        <v>1671.0292004055111</v>
      </c>
      <c r="CV42" s="157">
        <f t="shared" si="113"/>
        <v>3741.1101501615922</v>
      </c>
      <c r="CW42" s="157">
        <f t="shared" si="114"/>
        <v>997.62937337642404</v>
      </c>
      <c r="CX42" s="157">
        <f t="shared" si="115"/>
        <v>2233.498597111397</v>
      </c>
      <c r="CY42" s="163">
        <f t="shared" si="116"/>
        <v>1447.0579248587894</v>
      </c>
      <c r="CZ42" s="169">
        <f>CU42*CZ2</f>
        <v>208.87865005068889</v>
      </c>
      <c r="DA42" s="159">
        <f>CV42*DA2</f>
        <v>467.63876877019902</v>
      </c>
      <c r="DB42" s="159">
        <f>CW42*DB2</f>
        <v>124.70367167205301</v>
      </c>
      <c r="DC42" s="170">
        <f>CX42*DC2</f>
        <v>279.18732463892462</v>
      </c>
      <c r="DD42" s="169">
        <f>CU42*DD2</f>
        <v>208.87865005068889</v>
      </c>
      <c r="DE42" s="159">
        <f>CV42*DE2</f>
        <v>467.63876877019902</v>
      </c>
      <c r="DF42" s="159">
        <f>CW42*DF2</f>
        <v>124.70367167205301</v>
      </c>
      <c r="DG42" s="170">
        <f>CX42*DG2</f>
        <v>279.18732463892462</v>
      </c>
      <c r="DH42" s="169">
        <f>CU42*DH2</f>
        <v>208.87865005068889</v>
      </c>
      <c r="DI42" s="159">
        <f>CV42*DI2</f>
        <v>467.63876877019902</v>
      </c>
      <c r="DJ42" s="159">
        <f>CW42*DJ2</f>
        <v>124.70367167205301</v>
      </c>
      <c r="DK42" s="170">
        <f>CX42*DK2</f>
        <v>279.18732463892462</v>
      </c>
      <c r="DL42" s="169">
        <f>CU42*DL2</f>
        <v>208.87865005068889</v>
      </c>
      <c r="DM42" s="159">
        <f>CV42*DM2</f>
        <v>467.63876877019902</v>
      </c>
      <c r="DN42" s="159">
        <f>CW42*DN2</f>
        <v>124.70367167205301</v>
      </c>
      <c r="DO42" s="170">
        <f>CX42*DO2</f>
        <v>279.18732463892462</v>
      </c>
      <c r="DP42" s="169">
        <f>CU42*DP2</f>
        <v>208.87865005068889</v>
      </c>
      <c r="DQ42" s="159">
        <f>CV42*DQ2</f>
        <v>467.63876877019902</v>
      </c>
      <c r="DR42" s="159">
        <f>CW42*DR2</f>
        <v>124.70367167205301</v>
      </c>
      <c r="DS42" s="170">
        <f>CX42*DS2</f>
        <v>279.18732463892462</v>
      </c>
      <c r="DT42" s="169">
        <f>CU42*DT2</f>
        <v>208.87865005068889</v>
      </c>
      <c r="DU42" s="159">
        <f>CV42*DU2</f>
        <v>467.63876877019902</v>
      </c>
      <c r="DV42" s="159">
        <f>CW42*DV2</f>
        <v>124.70367167205301</v>
      </c>
      <c r="DW42" s="170">
        <f>CX42*DW2</f>
        <v>279.18732463892462</v>
      </c>
      <c r="DX42" s="169">
        <f>CU42*DX2</f>
        <v>208.87865005068889</v>
      </c>
      <c r="DY42" s="159">
        <f>CV42*DY2</f>
        <v>467.63876877019902</v>
      </c>
      <c r="DZ42" s="159">
        <f>CW42*DZ2</f>
        <v>124.70367167205301</v>
      </c>
      <c r="EA42" s="170">
        <f>CX42*EA2</f>
        <v>279.18732463892462</v>
      </c>
      <c r="EB42" s="169">
        <f>CU42*EB2</f>
        <v>208.87865005068889</v>
      </c>
      <c r="EC42" s="159">
        <f>CV42*EC2</f>
        <v>467.63876877019902</v>
      </c>
      <c r="ED42" s="159">
        <f>CW42*ED2</f>
        <v>124.70367167205301</v>
      </c>
      <c r="EE42" s="172">
        <f>CX42*EE2</f>
        <v>279.18732463892462</v>
      </c>
      <c r="EF42" s="176">
        <f>CY42*EF2</f>
        <v>1447.0579248587894</v>
      </c>
      <c r="EG42" s="174" t="str">
        <f t="shared" si="28"/>
        <v>拆分正确</v>
      </c>
      <c r="EH42" s="157" t="str">
        <f t="shared" si="29"/>
        <v>拆分正确</v>
      </c>
      <c r="EI42" s="157" t="str">
        <f t="shared" si="30"/>
        <v>拆分正确</v>
      </c>
      <c r="EJ42" s="157" t="str">
        <f t="shared" si="31"/>
        <v>拆分正确</v>
      </c>
      <c r="EK42" s="157" t="str">
        <f t="shared" si="32"/>
        <v>拆分正确</v>
      </c>
      <c r="EL42" s="41"/>
      <c r="EM42" s="158" t="str">
        <f t="shared" si="33"/>
        <v>30级强化12</v>
      </c>
      <c r="EN42" s="174">
        <f t="shared" si="117"/>
        <v>2494.0734334410613</v>
      </c>
      <c r="EO42" s="157">
        <f t="shared" si="118"/>
        <v>4988.1468668821226</v>
      </c>
      <c r="EP42" s="157">
        <f t="shared" si="119"/>
        <v>997.62937337642404</v>
      </c>
      <c r="EQ42" s="157">
        <f t="shared" si="120"/>
        <v>2233.498597111397</v>
      </c>
      <c r="ER42" s="163">
        <f t="shared" si="121"/>
        <v>578.82316994351572</v>
      </c>
      <c r="ES42" s="169">
        <f>EN42*ES2</f>
        <v>311.75917918013266</v>
      </c>
      <c r="ET42" s="159">
        <f>EO42*ET2</f>
        <v>623.51835836026532</v>
      </c>
      <c r="EU42" s="159">
        <f>EP42*EU2</f>
        <v>124.70367167205301</v>
      </c>
      <c r="EV42" s="170">
        <f>EQ42*EV2</f>
        <v>279.18732463892462</v>
      </c>
      <c r="EW42" s="169">
        <f>EN42*EW2</f>
        <v>311.75917918013266</v>
      </c>
      <c r="EX42" s="159">
        <f>EO42*EX2</f>
        <v>623.51835836026532</v>
      </c>
      <c r="EY42" s="159">
        <f>EP42*EY2</f>
        <v>124.70367167205301</v>
      </c>
      <c r="EZ42" s="170">
        <f>EQ42*EZ2</f>
        <v>279.18732463892462</v>
      </c>
      <c r="FA42" s="169">
        <f>EN42*FA2</f>
        <v>311.75917918013266</v>
      </c>
      <c r="FB42" s="159">
        <f>EO42*FB2</f>
        <v>623.51835836026532</v>
      </c>
      <c r="FC42" s="159">
        <f>EP42*FC2</f>
        <v>124.70367167205301</v>
      </c>
      <c r="FD42" s="170">
        <f>EQ42*FD2</f>
        <v>279.18732463892462</v>
      </c>
      <c r="FE42" s="169">
        <f>EN42*FE2</f>
        <v>311.75917918013266</v>
      </c>
      <c r="FF42" s="159">
        <f>EO42*FF2</f>
        <v>623.51835836026532</v>
      </c>
      <c r="FG42" s="159">
        <f>EP42*FG2</f>
        <v>124.70367167205301</v>
      </c>
      <c r="FH42" s="170">
        <f>EQ42*FH2</f>
        <v>279.18732463892462</v>
      </c>
      <c r="FI42" s="169">
        <f>EN42*FI2</f>
        <v>311.75917918013266</v>
      </c>
      <c r="FJ42" s="159">
        <f>EO42*FJ2</f>
        <v>623.51835836026532</v>
      </c>
      <c r="FK42" s="159">
        <f>EP42*FK2</f>
        <v>124.70367167205301</v>
      </c>
      <c r="FL42" s="170">
        <f>EQ42*FL2</f>
        <v>279.18732463892462</v>
      </c>
      <c r="FM42" s="169">
        <f>EN42*FM2</f>
        <v>311.75917918013266</v>
      </c>
      <c r="FN42" s="159">
        <f>EO42*FN2</f>
        <v>623.51835836026532</v>
      </c>
      <c r="FO42" s="159">
        <f>EP42*FO2</f>
        <v>124.70367167205301</v>
      </c>
      <c r="FP42" s="170">
        <f>EQ42*FP2</f>
        <v>279.18732463892462</v>
      </c>
      <c r="FQ42" s="169">
        <f>EN42*FQ2</f>
        <v>311.75917918013266</v>
      </c>
      <c r="FR42" s="159">
        <f>EO42*FR2</f>
        <v>623.51835836026532</v>
      </c>
      <c r="FS42" s="159">
        <f>EP42*FS2</f>
        <v>124.70367167205301</v>
      </c>
      <c r="FT42" s="170">
        <f>EQ42*FT2</f>
        <v>279.18732463892462</v>
      </c>
      <c r="FU42" s="169">
        <f>EN42*FU2</f>
        <v>311.75917918013266</v>
      </c>
      <c r="FV42" s="159">
        <f>EO42*FV2</f>
        <v>623.51835836026532</v>
      </c>
      <c r="FW42" s="159">
        <f>EP42*FW2</f>
        <v>124.70367167205301</v>
      </c>
      <c r="FX42" s="172">
        <f>EQ42*FX2</f>
        <v>279.18732463892462</v>
      </c>
      <c r="FY42" s="176">
        <f>ER42*FY2</f>
        <v>578.82316994351572</v>
      </c>
      <c r="FZ42" s="174" t="str">
        <f t="shared" si="39"/>
        <v>拆分正确</v>
      </c>
      <c r="GA42" s="157" t="str">
        <f t="shared" si="40"/>
        <v>拆分正确</v>
      </c>
      <c r="GB42" s="157" t="str">
        <f t="shared" si="41"/>
        <v>拆分正确</v>
      </c>
      <c r="GC42" s="157" t="str">
        <f t="shared" si="42"/>
        <v>拆分正确</v>
      </c>
      <c r="GD42" s="157" t="str">
        <f t="shared" si="43"/>
        <v>拆分正确</v>
      </c>
      <c r="GE42" s="41"/>
      <c r="GF42" s="158" t="str">
        <f t="shared" si="44"/>
        <v>30级强化12</v>
      </c>
      <c r="GG42" s="174">
        <f t="shared" si="122"/>
        <v>2244.666090096955</v>
      </c>
      <c r="GH42" s="157">
        <f t="shared" si="123"/>
        <v>2494.0734334410613</v>
      </c>
      <c r="GI42" s="157">
        <f t="shared" si="124"/>
        <v>1496.444060064636</v>
      </c>
      <c r="GJ42" s="157">
        <f t="shared" si="125"/>
        <v>1870.5550750807949</v>
      </c>
      <c r="GK42" s="163">
        <f t="shared" si="126"/>
        <v>868.23475491527358</v>
      </c>
      <c r="GL42" s="169">
        <f>GG42*GL2</f>
        <v>280.58326126211938</v>
      </c>
      <c r="GM42" s="159">
        <f>GH42*GM2</f>
        <v>311.75917918013266</v>
      </c>
      <c r="GN42" s="159">
        <f>GI42*GN2</f>
        <v>187.0555075080795</v>
      </c>
      <c r="GO42" s="170">
        <f>GJ42*GO2</f>
        <v>233.81938438509937</v>
      </c>
      <c r="GP42" s="169">
        <f>GG42*GP2</f>
        <v>280.58326126211938</v>
      </c>
      <c r="GQ42" s="159">
        <f>GH42*GQ2</f>
        <v>311.75917918013266</v>
      </c>
      <c r="GR42" s="159">
        <f>GI42*GR2</f>
        <v>187.0555075080795</v>
      </c>
      <c r="GS42" s="170">
        <f>GJ42*GS2</f>
        <v>233.81938438509937</v>
      </c>
      <c r="GT42" s="169">
        <f>GG42*GT2</f>
        <v>280.58326126211938</v>
      </c>
      <c r="GU42" s="159">
        <f>GH42*GU2</f>
        <v>311.75917918013266</v>
      </c>
      <c r="GV42" s="159">
        <f>GI42*GV2</f>
        <v>187.0555075080795</v>
      </c>
      <c r="GW42" s="170">
        <f>GJ42*GW2</f>
        <v>233.81938438509937</v>
      </c>
      <c r="GX42" s="169">
        <f>GG42*GX2</f>
        <v>280.58326126211938</v>
      </c>
      <c r="GY42" s="159">
        <f>GH42*GY2</f>
        <v>311.75917918013266</v>
      </c>
      <c r="GZ42" s="159">
        <f>GI42*GZ2</f>
        <v>187.0555075080795</v>
      </c>
      <c r="HA42" s="170">
        <f>GJ42*HA2</f>
        <v>233.81938438509937</v>
      </c>
      <c r="HB42" s="169">
        <f>GG42*HB2</f>
        <v>280.58326126211938</v>
      </c>
      <c r="HC42" s="159">
        <f>GH42*HC2</f>
        <v>311.75917918013266</v>
      </c>
      <c r="HD42" s="159">
        <f>GI42*HD2</f>
        <v>187.0555075080795</v>
      </c>
      <c r="HE42" s="170">
        <f>GJ42*HE2</f>
        <v>233.81938438509937</v>
      </c>
      <c r="HF42" s="169">
        <f>GG42*HF2</f>
        <v>280.58326126211938</v>
      </c>
      <c r="HG42" s="159">
        <f>GH42*HG2</f>
        <v>311.75917918013266</v>
      </c>
      <c r="HH42" s="159">
        <f>GI42*HH2</f>
        <v>187.0555075080795</v>
      </c>
      <c r="HI42" s="170">
        <f>GJ42*HI2</f>
        <v>233.81938438509937</v>
      </c>
      <c r="HJ42" s="169">
        <f>GG42*HJ2</f>
        <v>280.58326126211938</v>
      </c>
      <c r="HK42" s="159">
        <f>GH42*HK2</f>
        <v>311.75917918013266</v>
      </c>
      <c r="HL42" s="159">
        <f>GI42*HL2</f>
        <v>187.0555075080795</v>
      </c>
      <c r="HM42" s="170">
        <f>GJ42*HM2</f>
        <v>233.81938438509937</v>
      </c>
      <c r="HN42" s="169">
        <f>GG42*HN2</f>
        <v>280.58326126211938</v>
      </c>
      <c r="HO42" s="159">
        <f>GH42*HO2</f>
        <v>311.75917918013266</v>
      </c>
      <c r="HP42" s="159">
        <f>GI42*HP2</f>
        <v>187.0555075080795</v>
      </c>
      <c r="HQ42" s="172">
        <f>GJ42*HQ2</f>
        <v>233.81938438509937</v>
      </c>
      <c r="HR42" s="176">
        <f>GK42*HR2</f>
        <v>868.23475491527358</v>
      </c>
      <c r="HS42" s="174" t="str">
        <f t="shared" si="50"/>
        <v>拆分正确</v>
      </c>
      <c r="HT42" s="157" t="str">
        <f t="shared" si="51"/>
        <v>拆分正确</v>
      </c>
      <c r="HU42" s="157" t="str">
        <f t="shared" si="52"/>
        <v>拆分正确</v>
      </c>
      <c r="HV42" s="157" t="str">
        <f t="shared" si="53"/>
        <v>拆分正确</v>
      </c>
      <c r="HW42" s="157" t="str">
        <f t="shared" si="54"/>
        <v>拆分正确</v>
      </c>
    </row>
    <row r="43" spans="1:231" ht="14.1" customHeight="1">
      <c r="A43" s="181" t="s">
        <v>59</v>
      </c>
      <c r="B43" s="182">
        <f>B30</f>
        <v>1</v>
      </c>
      <c r="C43" s="182">
        <f t="shared" si="95"/>
        <v>1</v>
      </c>
      <c r="D43" s="183">
        <f t="shared" si="93"/>
        <v>1.0000000000000002</v>
      </c>
      <c r="E43" s="184">
        <f>职业设计!M71</f>
        <v>952.04217164794977</v>
      </c>
      <c r="F43" s="181">
        <f>E43*职业设计!D$13/职业设计!B$13</f>
        <v>952.04217164794977</v>
      </c>
      <c r="G43" s="181">
        <f>职业设计!M87</f>
        <v>571.22530298876973</v>
      </c>
      <c r="H43" s="181">
        <f>G43</f>
        <v>571.22530298876973</v>
      </c>
      <c r="I43" s="185">
        <f>职业设计!L103</f>
        <v>368.24902608746544</v>
      </c>
      <c r="J43" s="186">
        <f>E43*J2</f>
        <v>119.00527145599372</v>
      </c>
      <c r="K43" s="187">
        <f>F43*K2</f>
        <v>119.00527145599372</v>
      </c>
      <c r="L43" s="187">
        <f>G43*L2</f>
        <v>71.403162873596216</v>
      </c>
      <c r="M43" s="188">
        <f>H43*M2</f>
        <v>71.403162873596216</v>
      </c>
      <c r="N43" s="186">
        <f>E43*N2</f>
        <v>119.00527145599372</v>
      </c>
      <c r="O43" s="187">
        <f>F43*O2</f>
        <v>119.00527145599372</v>
      </c>
      <c r="P43" s="187">
        <f>G43*P2</f>
        <v>71.403162873596216</v>
      </c>
      <c r="Q43" s="188">
        <f>H43*Q2</f>
        <v>71.403162873596216</v>
      </c>
      <c r="R43" s="186">
        <f>E43*R2</f>
        <v>119.00527145599372</v>
      </c>
      <c r="S43" s="187">
        <f>F43*S2</f>
        <v>119.00527145599372</v>
      </c>
      <c r="T43" s="187">
        <f>G43*T2</f>
        <v>71.403162873596216</v>
      </c>
      <c r="U43" s="188">
        <f>H43*U2</f>
        <v>71.403162873596216</v>
      </c>
      <c r="V43" s="186">
        <f>E43*V2</f>
        <v>119.00527145599372</v>
      </c>
      <c r="W43" s="187">
        <f>F43*W2</f>
        <v>119.00527145599372</v>
      </c>
      <c r="X43" s="187">
        <f>G43*X2</f>
        <v>71.403162873596216</v>
      </c>
      <c r="Y43" s="188">
        <f>H43*Y2</f>
        <v>71.403162873596216</v>
      </c>
      <c r="Z43" s="186">
        <f>E43*Z2</f>
        <v>119.00527145599372</v>
      </c>
      <c r="AA43" s="187">
        <f>F43*AA2</f>
        <v>119.00527145599372</v>
      </c>
      <c r="AB43" s="187">
        <f>G43*AB2</f>
        <v>71.403162873596216</v>
      </c>
      <c r="AC43" s="188">
        <f>H43*AC2</f>
        <v>71.403162873596216</v>
      </c>
      <c r="AD43" s="186">
        <f>E43*AD2</f>
        <v>119.00527145599372</v>
      </c>
      <c r="AE43" s="187">
        <f>F43*AE2</f>
        <v>119.00527145599372</v>
      </c>
      <c r="AF43" s="187">
        <f>G43*AF2</f>
        <v>71.403162873596216</v>
      </c>
      <c r="AG43" s="188">
        <f>H43*AG2</f>
        <v>71.403162873596216</v>
      </c>
      <c r="AH43" s="186">
        <f>E43*AH2</f>
        <v>119.00527145599372</v>
      </c>
      <c r="AI43" s="187">
        <f>F43*AI2</f>
        <v>119.00527145599372</v>
      </c>
      <c r="AJ43" s="187">
        <f>G43*AJ2</f>
        <v>71.403162873596216</v>
      </c>
      <c r="AK43" s="188">
        <f>H43*AK2</f>
        <v>71.403162873596216</v>
      </c>
      <c r="AL43" s="186">
        <f>E43*AL2</f>
        <v>119.00527145599372</v>
      </c>
      <c r="AM43" s="187">
        <f>F43*AM2</f>
        <v>119.00527145599372</v>
      </c>
      <c r="AN43" s="187">
        <f>G43*AN2</f>
        <v>71.403162873596216</v>
      </c>
      <c r="AO43" s="189">
        <f>H43*AO2</f>
        <v>71.403162873596216</v>
      </c>
      <c r="AP43" s="190">
        <f>I43*AP2</f>
        <v>368.24902608746544</v>
      </c>
      <c r="AQ43" s="174" t="str">
        <f t="shared" si="97"/>
        <v>拆分正确</v>
      </c>
      <c r="AR43" s="157" t="str">
        <f t="shared" si="98"/>
        <v>拆分正确</v>
      </c>
      <c r="AS43" s="157" t="str">
        <f t="shared" si="99"/>
        <v>拆分正确</v>
      </c>
      <c r="AT43" s="157" t="str">
        <f t="shared" si="100"/>
        <v>拆分正确</v>
      </c>
      <c r="AU43" s="157" t="str">
        <f t="shared" si="101"/>
        <v>拆分正确</v>
      </c>
      <c r="AW43" s="182" t="str">
        <f t="shared" si="11"/>
        <v>45级强化0</v>
      </c>
      <c r="AX43" s="184">
        <f t="shared" si="102"/>
        <v>1428.0632574719248</v>
      </c>
      <c r="AY43" s="181">
        <f t="shared" si="103"/>
        <v>571.22530298876984</v>
      </c>
      <c r="AZ43" s="181">
        <f t="shared" si="104"/>
        <v>852.57507908771595</v>
      </c>
      <c r="BA43" s="181">
        <f t="shared" si="105"/>
        <v>380.81686865917982</v>
      </c>
      <c r="BB43" s="185">
        <f t="shared" si="106"/>
        <v>220.94941565247925</v>
      </c>
      <c r="BC43" s="186">
        <f t="shared" si="55"/>
        <v>142.80632574719249</v>
      </c>
      <c r="BD43" s="187">
        <f t="shared" si="56"/>
        <v>57.122530298876988</v>
      </c>
      <c r="BE43" s="187">
        <f t="shared" si="57"/>
        <v>85.257507908771601</v>
      </c>
      <c r="BF43" s="188">
        <f t="shared" si="58"/>
        <v>38.08168686591798</v>
      </c>
      <c r="BG43" s="186">
        <f t="shared" si="59"/>
        <v>142.80632574719249</v>
      </c>
      <c r="BH43" s="187">
        <f t="shared" si="60"/>
        <v>57.122530298876988</v>
      </c>
      <c r="BI43" s="187">
        <f t="shared" si="61"/>
        <v>85.257507908771601</v>
      </c>
      <c r="BJ43" s="188">
        <f t="shared" si="62"/>
        <v>38.08168686591798</v>
      </c>
      <c r="BK43" s="186">
        <f t="shared" si="63"/>
        <v>142.80632574719249</v>
      </c>
      <c r="BL43" s="187">
        <f t="shared" si="64"/>
        <v>57.122530298876988</v>
      </c>
      <c r="BM43" s="187">
        <f t="shared" si="65"/>
        <v>85.257507908771601</v>
      </c>
      <c r="BN43" s="188">
        <f t="shared" si="66"/>
        <v>38.08168686591798</v>
      </c>
      <c r="BO43" s="186">
        <f t="shared" si="67"/>
        <v>142.80632574719249</v>
      </c>
      <c r="BP43" s="187">
        <f t="shared" si="68"/>
        <v>57.122530298876988</v>
      </c>
      <c r="BQ43" s="187">
        <f t="shared" si="69"/>
        <v>85.257507908771601</v>
      </c>
      <c r="BR43" s="188">
        <f t="shared" si="70"/>
        <v>38.08168686591798</v>
      </c>
      <c r="BS43" s="186">
        <f t="shared" si="71"/>
        <v>142.80632574719249</v>
      </c>
      <c r="BT43" s="187">
        <f t="shared" si="72"/>
        <v>57.122530298876988</v>
      </c>
      <c r="BU43" s="187">
        <f t="shared" si="73"/>
        <v>85.257507908771601</v>
      </c>
      <c r="BV43" s="188">
        <f t="shared" si="74"/>
        <v>38.08168686591798</v>
      </c>
      <c r="BW43" s="186">
        <f t="shared" si="75"/>
        <v>142.80632574719249</v>
      </c>
      <c r="BX43" s="187">
        <f t="shared" si="76"/>
        <v>57.122530298876988</v>
      </c>
      <c r="BY43" s="187">
        <f t="shared" si="77"/>
        <v>85.257507908771601</v>
      </c>
      <c r="BZ43" s="188">
        <f t="shared" si="78"/>
        <v>38.08168686591798</v>
      </c>
      <c r="CA43" s="186">
        <f t="shared" si="79"/>
        <v>142.80632574719249</v>
      </c>
      <c r="CB43" s="187">
        <f t="shared" si="80"/>
        <v>57.122530298876988</v>
      </c>
      <c r="CC43" s="187">
        <f t="shared" si="81"/>
        <v>85.257507908771601</v>
      </c>
      <c r="CD43" s="188">
        <f t="shared" si="82"/>
        <v>38.08168686591798</v>
      </c>
      <c r="CE43" s="186">
        <f t="shared" si="83"/>
        <v>142.80632574719249</v>
      </c>
      <c r="CF43" s="187">
        <f t="shared" si="84"/>
        <v>57.122530298876988</v>
      </c>
      <c r="CG43" s="187">
        <f t="shared" si="85"/>
        <v>85.257507908771601</v>
      </c>
      <c r="CH43" s="189">
        <f t="shared" si="86"/>
        <v>38.08168686591798</v>
      </c>
      <c r="CI43" s="186">
        <f t="shared" si="87"/>
        <v>285.61265149438498</v>
      </c>
      <c r="CJ43" s="187">
        <f t="shared" si="88"/>
        <v>114.24506059775398</v>
      </c>
      <c r="CK43" s="187">
        <f t="shared" si="89"/>
        <v>170.5150158175432</v>
      </c>
      <c r="CL43" s="189">
        <f t="shared" si="90"/>
        <v>76.163373731835961</v>
      </c>
      <c r="CM43" s="190">
        <f t="shared" si="96"/>
        <v>220.94941565247925</v>
      </c>
      <c r="CN43" s="174" t="str">
        <f t="shared" si="107"/>
        <v>拆分正确</v>
      </c>
      <c r="CO43" s="157" t="str">
        <f t="shared" si="108"/>
        <v>拆分正确</v>
      </c>
      <c r="CP43" s="157" t="str">
        <f t="shared" si="109"/>
        <v>拆分正确</v>
      </c>
      <c r="CQ43" s="157" t="str">
        <f t="shared" si="110"/>
        <v>拆分正确</v>
      </c>
      <c r="CR43" s="157" t="str">
        <f t="shared" si="111"/>
        <v>拆分正确</v>
      </c>
      <c r="CT43" s="182" t="str">
        <f t="shared" si="22"/>
        <v>45级强化0</v>
      </c>
      <c r="CU43" s="184">
        <f t="shared" si="112"/>
        <v>637.86825500412635</v>
      </c>
      <c r="CV43" s="181">
        <f t="shared" si="113"/>
        <v>1428.0632574719248</v>
      </c>
      <c r="CW43" s="181">
        <f t="shared" si="114"/>
        <v>380.81686865917982</v>
      </c>
      <c r="CX43" s="181">
        <f t="shared" si="115"/>
        <v>852.57507908771595</v>
      </c>
      <c r="CY43" s="185">
        <f t="shared" si="116"/>
        <v>552.37353913119819</v>
      </c>
      <c r="CZ43" s="186">
        <f>CU43*CZ2</f>
        <v>79.733531875515794</v>
      </c>
      <c r="DA43" s="187">
        <f>CV43*DA2</f>
        <v>178.5079071839906</v>
      </c>
      <c r="DB43" s="187">
        <f>CW43*DB2</f>
        <v>47.602108582397477</v>
      </c>
      <c r="DC43" s="188">
        <f>CX43*DC2</f>
        <v>106.57188488596449</v>
      </c>
      <c r="DD43" s="186">
        <f>CU43*DD2</f>
        <v>79.733531875515794</v>
      </c>
      <c r="DE43" s="187">
        <f>CV43*DE2</f>
        <v>178.5079071839906</v>
      </c>
      <c r="DF43" s="187">
        <f>CW43*DF2</f>
        <v>47.602108582397477</v>
      </c>
      <c r="DG43" s="188">
        <f>CX43*DG2</f>
        <v>106.57188488596449</v>
      </c>
      <c r="DH43" s="186">
        <f>CU43*DH2</f>
        <v>79.733531875515794</v>
      </c>
      <c r="DI43" s="187">
        <f>CV43*DI2</f>
        <v>178.5079071839906</v>
      </c>
      <c r="DJ43" s="187">
        <f>CW43*DJ2</f>
        <v>47.602108582397477</v>
      </c>
      <c r="DK43" s="188">
        <f>CX43*DK2</f>
        <v>106.57188488596449</v>
      </c>
      <c r="DL43" s="186">
        <f>CU43*DL2</f>
        <v>79.733531875515794</v>
      </c>
      <c r="DM43" s="187">
        <f>CV43*DM2</f>
        <v>178.5079071839906</v>
      </c>
      <c r="DN43" s="187">
        <f>CW43*DN2</f>
        <v>47.602108582397477</v>
      </c>
      <c r="DO43" s="188">
        <f>CX43*DO2</f>
        <v>106.57188488596449</v>
      </c>
      <c r="DP43" s="186">
        <f>CU43*DP2</f>
        <v>79.733531875515794</v>
      </c>
      <c r="DQ43" s="187">
        <f>CV43*DQ2</f>
        <v>178.5079071839906</v>
      </c>
      <c r="DR43" s="187">
        <f>CW43*DR2</f>
        <v>47.602108582397477</v>
      </c>
      <c r="DS43" s="188">
        <f>CX43*DS2</f>
        <v>106.57188488596449</v>
      </c>
      <c r="DT43" s="186">
        <f>CU43*DT2</f>
        <v>79.733531875515794</v>
      </c>
      <c r="DU43" s="187">
        <f>CV43*DU2</f>
        <v>178.5079071839906</v>
      </c>
      <c r="DV43" s="187">
        <f>CW43*DV2</f>
        <v>47.602108582397477</v>
      </c>
      <c r="DW43" s="188">
        <f>CX43*DW2</f>
        <v>106.57188488596449</v>
      </c>
      <c r="DX43" s="186">
        <f>CU43*DX2</f>
        <v>79.733531875515794</v>
      </c>
      <c r="DY43" s="187">
        <f>CV43*DY2</f>
        <v>178.5079071839906</v>
      </c>
      <c r="DZ43" s="187">
        <f>CW43*DZ2</f>
        <v>47.602108582397477</v>
      </c>
      <c r="EA43" s="188">
        <f>CX43*EA2</f>
        <v>106.57188488596449</v>
      </c>
      <c r="EB43" s="186">
        <f>CU43*EB2</f>
        <v>79.733531875515794</v>
      </c>
      <c r="EC43" s="187">
        <f>CV43*EC2</f>
        <v>178.5079071839906</v>
      </c>
      <c r="ED43" s="187">
        <f>CW43*ED2</f>
        <v>47.602108582397477</v>
      </c>
      <c r="EE43" s="189">
        <f>CX43*EE2</f>
        <v>106.57188488596449</v>
      </c>
      <c r="EF43" s="190">
        <f>CY43*EF2</f>
        <v>552.37353913119819</v>
      </c>
      <c r="EG43" s="174" t="str">
        <f t="shared" si="28"/>
        <v>拆分正确</v>
      </c>
      <c r="EH43" s="157" t="str">
        <f t="shared" si="29"/>
        <v>拆分正确</v>
      </c>
      <c r="EI43" s="157" t="str">
        <f t="shared" si="30"/>
        <v>拆分正确</v>
      </c>
      <c r="EJ43" s="157" t="str">
        <f t="shared" si="31"/>
        <v>拆分正确</v>
      </c>
      <c r="EK43" s="157" t="str">
        <f t="shared" si="32"/>
        <v>拆分正确</v>
      </c>
      <c r="EL43" s="41"/>
      <c r="EM43" s="182" t="str">
        <f t="shared" si="33"/>
        <v>45级强化0</v>
      </c>
      <c r="EN43" s="184">
        <f t="shared" si="117"/>
        <v>952.04217164794977</v>
      </c>
      <c r="EO43" s="181">
        <f t="shared" si="118"/>
        <v>1904.0843432958995</v>
      </c>
      <c r="EP43" s="181">
        <f t="shared" si="119"/>
        <v>380.81686865917982</v>
      </c>
      <c r="EQ43" s="181">
        <f t="shared" si="120"/>
        <v>852.57507908771595</v>
      </c>
      <c r="ER43" s="185">
        <f t="shared" si="121"/>
        <v>220.94941565247925</v>
      </c>
      <c r="ES43" s="186">
        <f>EN43*ES2</f>
        <v>119.00527145599372</v>
      </c>
      <c r="ET43" s="187">
        <f>EO43*ET2</f>
        <v>238.01054291198744</v>
      </c>
      <c r="EU43" s="187">
        <f>EP43*EU2</f>
        <v>47.602108582397477</v>
      </c>
      <c r="EV43" s="188">
        <f>EQ43*EV2</f>
        <v>106.57188488596449</v>
      </c>
      <c r="EW43" s="186">
        <f>EN43*EW2</f>
        <v>119.00527145599372</v>
      </c>
      <c r="EX43" s="187">
        <f>EO43*EX2</f>
        <v>238.01054291198744</v>
      </c>
      <c r="EY43" s="187">
        <f>EP43*EY2</f>
        <v>47.602108582397477</v>
      </c>
      <c r="EZ43" s="188">
        <f>EQ43*EZ2</f>
        <v>106.57188488596449</v>
      </c>
      <c r="FA43" s="186">
        <f>EN43*FA2</f>
        <v>119.00527145599372</v>
      </c>
      <c r="FB43" s="187">
        <f>EO43*FB2</f>
        <v>238.01054291198744</v>
      </c>
      <c r="FC43" s="187">
        <f>EP43*FC2</f>
        <v>47.602108582397477</v>
      </c>
      <c r="FD43" s="188">
        <f>EQ43*FD2</f>
        <v>106.57188488596449</v>
      </c>
      <c r="FE43" s="186">
        <f>EN43*FE2</f>
        <v>119.00527145599372</v>
      </c>
      <c r="FF43" s="187">
        <f>EO43*FF2</f>
        <v>238.01054291198744</v>
      </c>
      <c r="FG43" s="187">
        <f>EP43*FG2</f>
        <v>47.602108582397477</v>
      </c>
      <c r="FH43" s="188">
        <f>EQ43*FH2</f>
        <v>106.57188488596449</v>
      </c>
      <c r="FI43" s="186">
        <f>EN43*FI2</f>
        <v>119.00527145599372</v>
      </c>
      <c r="FJ43" s="187">
        <f>EO43*FJ2</f>
        <v>238.01054291198744</v>
      </c>
      <c r="FK43" s="187">
        <f>EP43*FK2</f>
        <v>47.602108582397477</v>
      </c>
      <c r="FL43" s="188">
        <f>EQ43*FL2</f>
        <v>106.57188488596449</v>
      </c>
      <c r="FM43" s="186">
        <f>EN43*FM2</f>
        <v>119.00527145599372</v>
      </c>
      <c r="FN43" s="187">
        <f>EO43*FN2</f>
        <v>238.01054291198744</v>
      </c>
      <c r="FO43" s="187">
        <f>EP43*FO2</f>
        <v>47.602108582397477</v>
      </c>
      <c r="FP43" s="188">
        <f>EQ43*FP2</f>
        <v>106.57188488596449</v>
      </c>
      <c r="FQ43" s="186">
        <f>EN43*FQ2</f>
        <v>119.00527145599372</v>
      </c>
      <c r="FR43" s="187">
        <f>EO43*FR2</f>
        <v>238.01054291198744</v>
      </c>
      <c r="FS43" s="187">
        <f>EP43*FS2</f>
        <v>47.602108582397477</v>
      </c>
      <c r="FT43" s="188">
        <f>EQ43*FT2</f>
        <v>106.57188488596449</v>
      </c>
      <c r="FU43" s="186">
        <f>EN43*FU2</f>
        <v>119.00527145599372</v>
      </c>
      <c r="FV43" s="187">
        <f>EO43*FV2</f>
        <v>238.01054291198744</v>
      </c>
      <c r="FW43" s="187">
        <f>EP43*FW2</f>
        <v>47.602108582397477</v>
      </c>
      <c r="FX43" s="189">
        <f>EQ43*FX2</f>
        <v>106.57188488596449</v>
      </c>
      <c r="FY43" s="190">
        <f>ER43*FY2</f>
        <v>220.94941565247925</v>
      </c>
      <c r="FZ43" s="174" t="str">
        <f t="shared" si="39"/>
        <v>拆分正确</v>
      </c>
      <c r="GA43" s="157" t="str">
        <f t="shared" si="40"/>
        <v>拆分正确</v>
      </c>
      <c r="GB43" s="157" t="str">
        <f t="shared" si="41"/>
        <v>拆分正确</v>
      </c>
      <c r="GC43" s="157" t="str">
        <f t="shared" si="42"/>
        <v>拆分正确</v>
      </c>
      <c r="GD43" s="157" t="str">
        <f t="shared" si="43"/>
        <v>拆分正确</v>
      </c>
      <c r="GE43" s="41"/>
      <c r="GF43" s="182" t="str">
        <f t="shared" si="44"/>
        <v>45级强化0</v>
      </c>
      <c r="GG43" s="184">
        <f t="shared" si="122"/>
        <v>856.83795448315482</v>
      </c>
      <c r="GH43" s="181">
        <f t="shared" si="123"/>
        <v>952.04217164794977</v>
      </c>
      <c r="GI43" s="181">
        <f t="shared" si="124"/>
        <v>571.22530298876973</v>
      </c>
      <c r="GJ43" s="181">
        <f t="shared" si="125"/>
        <v>714.03162873596216</v>
      </c>
      <c r="GK43" s="185">
        <f t="shared" si="126"/>
        <v>331.42412347871891</v>
      </c>
      <c r="GL43" s="186">
        <f>GG43*GL2</f>
        <v>107.10474431039435</v>
      </c>
      <c r="GM43" s="187">
        <f>GH43*GM2</f>
        <v>119.00527145599372</v>
      </c>
      <c r="GN43" s="187">
        <f>GI43*GN2</f>
        <v>71.403162873596216</v>
      </c>
      <c r="GO43" s="188">
        <f>GJ43*GO2</f>
        <v>89.25395359199527</v>
      </c>
      <c r="GP43" s="186">
        <f>GG43*GP2</f>
        <v>107.10474431039435</v>
      </c>
      <c r="GQ43" s="187">
        <f>GH43*GQ2</f>
        <v>119.00527145599372</v>
      </c>
      <c r="GR43" s="187">
        <f>GI43*GR2</f>
        <v>71.403162873596216</v>
      </c>
      <c r="GS43" s="188">
        <f>GJ43*GS2</f>
        <v>89.25395359199527</v>
      </c>
      <c r="GT43" s="186">
        <f>GG43*GT2</f>
        <v>107.10474431039435</v>
      </c>
      <c r="GU43" s="187">
        <f>GH43*GU2</f>
        <v>119.00527145599372</v>
      </c>
      <c r="GV43" s="187">
        <f>GI43*GV2</f>
        <v>71.403162873596216</v>
      </c>
      <c r="GW43" s="188">
        <f>GJ43*GW2</f>
        <v>89.25395359199527</v>
      </c>
      <c r="GX43" s="186">
        <f>GG43*GX2</f>
        <v>107.10474431039435</v>
      </c>
      <c r="GY43" s="187">
        <f>GH43*GY2</f>
        <v>119.00527145599372</v>
      </c>
      <c r="GZ43" s="187">
        <f>GI43*GZ2</f>
        <v>71.403162873596216</v>
      </c>
      <c r="HA43" s="188">
        <f>GJ43*HA2</f>
        <v>89.25395359199527</v>
      </c>
      <c r="HB43" s="186">
        <f>GG43*HB2</f>
        <v>107.10474431039435</v>
      </c>
      <c r="HC43" s="187">
        <f>GH43*HC2</f>
        <v>119.00527145599372</v>
      </c>
      <c r="HD43" s="187">
        <f>GI43*HD2</f>
        <v>71.403162873596216</v>
      </c>
      <c r="HE43" s="188">
        <f>GJ43*HE2</f>
        <v>89.25395359199527</v>
      </c>
      <c r="HF43" s="186">
        <f>GG43*HF2</f>
        <v>107.10474431039435</v>
      </c>
      <c r="HG43" s="187">
        <f>GH43*HG2</f>
        <v>119.00527145599372</v>
      </c>
      <c r="HH43" s="187">
        <f>GI43*HH2</f>
        <v>71.403162873596216</v>
      </c>
      <c r="HI43" s="188">
        <f>GJ43*HI2</f>
        <v>89.25395359199527</v>
      </c>
      <c r="HJ43" s="186">
        <f>GG43*HJ2</f>
        <v>107.10474431039435</v>
      </c>
      <c r="HK43" s="187">
        <f>GH43*HK2</f>
        <v>119.00527145599372</v>
      </c>
      <c r="HL43" s="187">
        <f>GI43*HL2</f>
        <v>71.403162873596216</v>
      </c>
      <c r="HM43" s="188">
        <f>GJ43*HM2</f>
        <v>89.25395359199527</v>
      </c>
      <c r="HN43" s="186">
        <f>GG43*HN2</f>
        <v>107.10474431039435</v>
      </c>
      <c r="HO43" s="187">
        <f>GH43*HO2</f>
        <v>119.00527145599372</v>
      </c>
      <c r="HP43" s="187">
        <f>GI43*HP2</f>
        <v>71.403162873596216</v>
      </c>
      <c r="HQ43" s="189">
        <f>GJ43*HQ2</f>
        <v>89.25395359199527</v>
      </c>
      <c r="HR43" s="190">
        <f>GK43*HR2</f>
        <v>331.42412347871891</v>
      </c>
      <c r="HS43" s="174" t="str">
        <f t="shared" si="50"/>
        <v>拆分正确</v>
      </c>
      <c r="HT43" s="157" t="str">
        <f t="shared" si="51"/>
        <v>拆分正确</v>
      </c>
      <c r="HU43" s="157" t="str">
        <f t="shared" si="52"/>
        <v>拆分正确</v>
      </c>
      <c r="HV43" s="157" t="str">
        <f t="shared" si="53"/>
        <v>拆分正确</v>
      </c>
      <c r="HW43" s="157" t="str">
        <f t="shared" si="54"/>
        <v>拆分正确</v>
      </c>
    </row>
    <row r="44" spans="1:231" ht="14.1" customHeight="1">
      <c r="A44" s="157" t="s">
        <v>60</v>
      </c>
      <c r="B44" s="158">
        <f t="shared" ref="B44:B55" si="127">B31</f>
        <v>1.0807234751608272</v>
      </c>
      <c r="C44" s="158">
        <f t="shared" si="95"/>
        <v>1.0807234751608272</v>
      </c>
      <c r="D44" s="180">
        <f t="shared" si="93"/>
        <v>1.0807234751608275</v>
      </c>
      <c r="E44" s="174">
        <f>B44*E43</f>
        <v>1028.894324243033</v>
      </c>
      <c r="F44" s="157">
        <f>E44*职业设计!D$13/职业设计!B$13</f>
        <v>1028.894324243033</v>
      </c>
      <c r="G44" s="157">
        <f>G43*C44</f>
        <v>617.33659454581971</v>
      </c>
      <c r="H44" s="157">
        <f t="shared" si="5"/>
        <v>617.33659454581971</v>
      </c>
      <c r="I44" s="163">
        <f>I43*D44</f>
        <v>397.97536719783585</v>
      </c>
      <c r="J44" s="169">
        <f>E44*J2</f>
        <v>128.61179053037912</v>
      </c>
      <c r="K44" s="159">
        <f>F44*K2</f>
        <v>128.61179053037912</v>
      </c>
      <c r="L44" s="159">
        <f>G44*L2</f>
        <v>77.167074318227463</v>
      </c>
      <c r="M44" s="170">
        <f>H44*M2</f>
        <v>77.167074318227463</v>
      </c>
      <c r="N44" s="169">
        <f>E44*N2</f>
        <v>128.61179053037912</v>
      </c>
      <c r="O44" s="159">
        <f>F44*O2</f>
        <v>128.61179053037912</v>
      </c>
      <c r="P44" s="159">
        <f>G44*P2</f>
        <v>77.167074318227463</v>
      </c>
      <c r="Q44" s="170">
        <f>H44*Q2</f>
        <v>77.167074318227463</v>
      </c>
      <c r="R44" s="169">
        <f>E44*R2</f>
        <v>128.61179053037912</v>
      </c>
      <c r="S44" s="159">
        <f>F44*S2</f>
        <v>128.61179053037912</v>
      </c>
      <c r="T44" s="159">
        <f>G44*T2</f>
        <v>77.167074318227463</v>
      </c>
      <c r="U44" s="170">
        <f>H44*U2</f>
        <v>77.167074318227463</v>
      </c>
      <c r="V44" s="169">
        <f>E44*V2</f>
        <v>128.61179053037912</v>
      </c>
      <c r="W44" s="159">
        <f>F44*W2</f>
        <v>128.61179053037912</v>
      </c>
      <c r="X44" s="159">
        <f>G44*X2</f>
        <v>77.167074318227463</v>
      </c>
      <c r="Y44" s="170">
        <f>H44*Y2</f>
        <v>77.167074318227463</v>
      </c>
      <c r="Z44" s="169">
        <f>E44*Z2</f>
        <v>128.61179053037912</v>
      </c>
      <c r="AA44" s="159">
        <f>F44*AA2</f>
        <v>128.61179053037912</v>
      </c>
      <c r="AB44" s="159">
        <f>G44*AB2</f>
        <v>77.167074318227463</v>
      </c>
      <c r="AC44" s="170">
        <f>H44*AC2</f>
        <v>77.167074318227463</v>
      </c>
      <c r="AD44" s="169">
        <f>E44*AD2</f>
        <v>128.61179053037912</v>
      </c>
      <c r="AE44" s="159">
        <f>F44*AE2</f>
        <v>128.61179053037912</v>
      </c>
      <c r="AF44" s="159">
        <f>G44*AF2</f>
        <v>77.167074318227463</v>
      </c>
      <c r="AG44" s="170">
        <f>H44*AG2</f>
        <v>77.167074318227463</v>
      </c>
      <c r="AH44" s="169">
        <f>E44*AH2</f>
        <v>128.61179053037912</v>
      </c>
      <c r="AI44" s="159">
        <f>F44*AI2</f>
        <v>128.61179053037912</v>
      </c>
      <c r="AJ44" s="159">
        <f>G44*AJ2</f>
        <v>77.167074318227463</v>
      </c>
      <c r="AK44" s="170">
        <f>H44*AK2</f>
        <v>77.167074318227463</v>
      </c>
      <c r="AL44" s="169">
        <f>E44*AL2</f>
        <v>128.61179053037912</v>
      </c>
      <c r="AM44" s="159">
        <f>F44*AM2</f>
        <v>128.61179053037912</v>
      </c>
      <c r="AN44" s="159">
        <f>G44*AN2</f>
        <v>77.167074318227463</v>
      </c>
      <c r="AO44" s="172">
        <f>H44*AO2</f>
        <v>77.167074318227463</v>
      </c>
      <c r="AP44" s="176">
        <f>I44*AP2</f>
        <v>397.97536719783585</v>
      </c>
      <c r="AQ44" s="174" t="str">
        <f t="shared" si="97"/>
        <v>拆分正确</v>
      </c>
      <c r="AR44" s="157" t="str">
        <f t="shared" si="98"/>
        <v>拆分正确</v>
      </c>
      <c r="AS44" s="157" t="str">
        <f t="shared" si="99"/>
        <v>拆分正确</v>
      </c>
      <c r="AT44" s="157" t="str">
        <f t="shared" si="100"/>
        <v>拆分正确</v>
      </c>
      <c r="AU44" s="157" t="str">
        <f t="shared" si="101"/>
        <v>拆分正确</v>
      </c>
      <c r="AW44" s="158" t="str">
        <f t="shared" si="11"/>
        <v>45级强化1</v>
      </c>
      <c r="AX44" s="174">
        <f t="shared" si="102"/>
        <v>1543.3414863645494</v>
      </c>
      <c r="AY44" s="157">
        <f t="shared" si="103"/>
        <v>617.33659454581982</v>
      </c>
      <c r="AZ44" s="157">
        <f t="shared" si="104"/>
        <v>921.39790230719359</v>
      </c>
      <c r="BA44" s="157">
        <f t="shared" si="105"/>
        <v>411.55772969721312</v>
      </c>
      <c r="BB44" s="163">
        <f t="shared" si="106"/>
        <v>238.7852203187015</v>
      </c>
      <c r="BC44" s="169">
        <f t="shared" si="55"/>
        <v>154.33414863645496</v>
      </c>
      <c r="BD44" s="159">
        <f t="shared" si="56"/>
        <v>61.733659454581982</v>
      </c>
      <c r="BE44" s="159">
        <f t="shared" si="57"/>
        <v>92.13979023071937</v>
      </c>
      <c r="BF44" s="170">
        <f t="shared" si="58"/>
        <v>41.155772969721312</v>
      </c>
      <c r="BG44" s="169">
        <f t="shared" si="59"/>
        <v>154.33414863645496</v>
      </c>
      <c r="BH44" s="159">
        <f t="shared" si="60"/>
        <v>61.733659454581982</v>
      </c>
      <c r="BI44" s="159">
        <f t="shared" si="61"/>
        <v>92.13979023071937</v>
      </c>
      <c r="BJ44" s="170">
        <f t="shared" si="62"/>
        <v>41.155772969721312</v>
      </c>
      <c r="BK44" s="169">
        <f t="shared" si="63"/>
        <v>154.33414863645496</v>
      </c>
      <c r="BL44" s="159">
        <f t="shared" si="64"/>
        <v>61.733659454581982</v>
      </c>
      <c r="BM44" s="159">
        <f t="shared" si="65"/>
        <v>92.13979023071937</v>
      </c>
      <c r="BN44" s="170">
        <f t="shared" si="66"/>
        <v>41.155772969721312</v>
      </c>
      <c r="BO44" s="169">
        <f t="shared" si="67"/>
        <v>154.33414863645496</v>
      </c>
      <c r="BP44" s="159">
        <f t="shared" si="68"/>
        <v>61.733659454581982</v>
      </c>
      <c r="BQ44" s="159">
        <f t="shared" si="69"/>
        <v>92.13979023071937</v>
      </c>
      <c r="BR44" s="170">
        <f t="shared" si="70"/>
        <v>41.155772969721312</v>
      </c>
      <c r="BS44" s="169">
        <f t="shared" si="71"/>
        <v>154.33414863645496</v>
      </c>
      <c r="BT44" s="159">
        <f t="shared" si="72"/>
        <v>61.733659454581982</v>
      </c>
      <c r="BU44" s="159">
        <f t="shared" si="73"/>
        <v>92.13979023071937</v>
      </c>
      <c r="BV44" s="170">
        <f t="shared" si="74"/>
        <v>41.155772969721312</v>
      </c>
      <c r="BW44" s="169">
        <f t="shared" si="75"/>
        <v>154.33414863645496</v>
      </c>
      <c r="BX44" s="159">
        <f t="shared" si="76"/>
        <v>61.733659454581982</v>
      </c>
      <c r="BY44" s="159">
        <f t="shared" si="77"/>
        <v>92.13979023071937</v>
      </c>
      <c r="BZ44" s="170">
        <f t="shared" si="78"/>
        <v>41.155772969721312</v>
      </c>
      <c r="CA44" s="169">
        <f t="shared" si="79"/>
        <v>154.33414863645496</v>
      </c>
      <c r="CB44" s="159">
        <f t="shared" si="80"/>
        <v>61.733659454581982</v>
      </c>
      <c r="CC44" s="159">
        <f t="shared" si="81"/>
        <v>92.13979023071937</v>
      </c>
      <c r="CD44" s="170">
        <f t="shared" si="82"/>
        <v>41.155772969721312</v>
      </c>
      <c r="CE44" s="169">
        <f t="shared" si="83"/>
        <v>154.33414863645496</v>
      </c>
      <c r="CF44" s="159">
        <f t="shared" si="84"/>
        <v>61.733659454581982</v>
      </c>
      <c r="CG44" s="159">
        <f t="shared" si="85"/>
        <v>92.13979023071937</v>
      </c>
      <c r="CH44" s="172">
        <f t="shared" si="86"/>
        <v>41.155772969721312</v>
      </c>
      <c r="CI44" s="169">
        <f t="shared" si="87"/>
        <v>308.66829727290991</v>
      </c>
      <c r="CJ44" s="159">
        <f t="shared" si="88"/>
        <v>123.46731890916396</v>
      </c>
      <c r="CK44" s="159">
        <f t="shared" si="89"/>
        <v>184.27958046143874</v>
      </c>
      <c r="CL44" s="172">
        <f t="shared" si="90"/>
        <v>82.311545939442624</v>
      </c>
      <c r="CM44" s="176">
        <f t="shared" si="96"/>
        <v>238.7852203187015</v>
      </c>
      <c r="CN44" s="174" t="str">
        <f t="shared" si="107"/>
        <v>拆分正确</v>
      </c>
      <c r="CO44" s="157" t="str">
        <f t="shared" si="108"/>
        <v>拆分正确</v>
      </c>
      <c r="CP44" s="157" t="str">
        <f t="shared" si="109"/>
        <v>拆分正确</v>
      </c>
      <c r="CQ44" s="157" t="str">
        <f t="shared" si="110"/>
        <v>拆分正确</v>
      </c>
      <c r="CR44" s="157" t="str">
        <f t="shared" si="111"/>
        <v>拆分正确</v>
      </c>
      <c r="CT44" s="158" t="str">
        <f t="shared" si="22"/>
        <v>45级强化1</v>
      </c>
      <c r="CU44" s="174">
        <f t="shared" si="112"/>
        <v>689.35919724283212</v>
      </c>
      <c r="CV44" s="157">
        <f t="shared" si="113"/>
        <v>1543.3414863645494</v>
      </c>
      <c r="CW44" s="157">
        <f t="shared" si="114"/>
        <v>411.55772969721312</v>
      </c>
      <c r="CX44" s="157">
        <f t="shared" si="115"/>
        <v>921.39790230719359</v>
      </c>
      <c r="CY44" s="163">
        <f t="shared" si="116"/>
        <v>596.96305079675381</v>
      </c>
      <c r="CZ44" s="169">
        <f>CU44*CZ2</f>
        <v>86.169899655354016</v>
      </c>
      <c r="DA44" s="159">
        <f>CV44*DA2</f>
        <v>192.91768579556867</v>
      </c>
      <c r="DB44" s="159">
        <f>CW44*DB2</f>
        <v>51.44471621215164</v>
      </c>
      <c r="DC44" s="170">
        <f>CX44*DC2</f>
        <v>115.1747377883992</v>
      </c>
      <c r="DD44" s="169">
        <f>CU44*DD2</f>
        <v>86.169899655354016</v>
      </c>
      <c r="DE44" s="159">
        <f>CV44*DE2</f>
        <v>192.91768579556867</v>
      </c>
      <c r="DF44" s="159">
        <f>CW44*DF2</f>
        <v>51.44471621215164</v>
      </c>
      <c r="DG44" s="170">
        <f>CX44*DG2</f>
        <v>115.1747377883992</v>
      </c>
      <c r="DH44" s="169">
        <f>CU44*DH2</f>
        <v>86.169899655354016</v>
      </c>
      <c r="DI44" s="159">
        <f>CV44*DI2</f>
        <v>192.91768579556867</v>
      </c>
      <c r="DJ44" s="159">
        <f>CW44*DJ2</f>
        <v>51.44471621215164</v>
      </c>
      <c r="DK44" s="170">
        <f>CX44*DK2</f>
        <v>115.1747377883992</v>
      </c>
      <c r="DL44" s="169">
        <f>CU44*DL2</f>
        <v>86.169899655354016</v>
      </c>
      <c r="DM44" s="159">
        <f>CV44*DM2</f>
        <v>192.91768579556867</v>
      </c>
      <c r="DN44" s="159">
        <f>CW44*DN2</f>
        <v>51.44471621215164</v>
      </c>
      <c r="DO44" s="170">
        <f>CX44*DO2</f>
        <v>115.1747377883992</v>
      </c>
      <c r="DP44" s="169">
        <f>CU44*DP2</f>
        <v>86.169899655354016</v>
      </c>
      <c r="DQ44" s="159">
        <f>CV44*DQ2</f>
        <v>192.91768579556867</v>
      </c>
      <c r="DR44" s="159">
        <f>CW44*DR2</f>
        <v>51.44471621215164</v>
      </c>
      <c r="DS44" s="170">
        <f>CX44*DS2</f>
        <v>115.1747377883992</v>
      </c>
      <c r="DT44" s="169">
        <f>CU44*DT2</f>
        <v>86.169899655354016</v>
      </c>
      <c r="DU44" s="159">
        <f>CV44*DU2</f>
        <v>192.91768579556867</v>
      </c>
      <c r="DV44" s="159">
        <f>CW44*DV2</f>
        <v>51.44471621215164</v>
      </c>
      <c r="DW44" s="170">
        <f>CX44*DW2</f>
        <v>115.1747377883992</v>
      </c>
      <c r="DX44" s="169">
        <f>CU44*DX2</f>
        <v>86.169899655354016</v>
      </c>
      <c r="DY44" s="159">
        <f>CV44*DY2</f>
        <v>192.91768579556867</v>
      </c>
      <c r="DZ44" s="159">
        <f>CW44*DZ2</f>
        <v>51.44471621215164</v>
      </c>
      <c r="EA44" s="170">
        <f>CX44*EA2</f>
        <v>115.1747377883992</v>
      </c>
      <c r="EB44" s="169">
        <f>CU44*EB2</f>
        <v>86.169899655354016</v>
      </c>
      <c r="EC44" s="159">
        <f>CV44*EC2</f>
        <v>192.91768579556867</v>
      </c>
      <c r="ED44" s="159">
        <f>CW44*ED2</f>
        <v>51.44471621215164</v>
      </c>
      <c r="EE44" s="172">
        <f>CX44*EE2</f>
        <v>115.1747377883992</v>
      </c>
      <c r="EF44" s="176">
        <f>CY44*EF2</f>
        <v>596.96305079675381</v>
      </c>
      <c r="EG44" s="174" t="str">
        <f t="shared" si="28"/>
        <v>拆分正确</v>
      </c>
      <c r="EH44" s="157" t="str">
        <f t="shared" si="29"/>
        <v>拆分正确</v>
      </c>
      <c r="EI44" s="157" t="str">
        <f t="shared" si="30"/>
        <v>拆分正确</v>
      </c>
      <c r="EJ44" s="157" t="str">
        <f t="shared" si="31"/>
        <v>拆分正确</v>
      </c>
      <c r="EK44" s="157" t="str">
        <f t="shared" si="32"/>
        <v>拆分正确</v>
      </c>
      <c r="EL44" s="41"/>
      <c r="EM44" s="158" t="str">
        <f t="shared" si="33"/>
        <v>45级强化1</v>
      </c>
      <c r="EN44" s="174">
        <f t="shared" si="117"/>
        <v>1028.894324243033</v>
      </c>
      <c r="EO44" s="157">
        <f t="shared" si="118"/>
        <v>2057.788648486066</v>
      </c>
      <c r="EP44" s="157">
        <f t="shared" si="119"/>
        <v>411.55772969721312</v>
      </c>
      <c r="EQ44" s="157">
        <f t="shared" si="120"/>
        <v>921.39790230719359</v>
      </c>
      <c r="ER44" s="163">
        <f t="shared" si="121"/>
        <v>238.7852203187015</v>
      </c>
      <c r="ES44" s="169">
        <f>EN44*ES2</f>
        <v>128.61179053037912</v>
      </c>
      <c r="ET44" s="159">
        <f>EO44*ET2</f>
        <v>257.22358106075825</v>
      </c>
      <c r="EU44" s="159">
        <f>EP44*EU2</f>
        <v>51.44471621215164</v>
      </c>
      <c r="EV44" s="170">
        <f>EQ44*EV2</f>
        <v>115.1747377883992</v>
      </c>
      <c r="EW44" s="169">
        <f>EN44*EW2</f>
        <v>128.61179053037912</v>
      </c>
      <c r="EX44" s="159">
        <f>EO44*EX2</f>
        <v>257.22358106075825</v>
      </c>
      <c r="EY44" s="159">
        <f>EP44*EY2</f>
        <v>51.44471621215164</v>
      </c>
      <c r="EZ44" s="170">
        <f>EQ44*EZ2</f>
        <v>115.1747377883992</v>
      </c>
      <c r="FA44" s="169">
        <f>EN44*FA2</f>
        <v>128.61179053037912</v>
      </c>
      <c r="FB44" s="159">
        <f>EO44*FB2</f>
        <v>257.22358106075825</v>
      </c>
      <c r="FC44" s="159">
        <f>EP44*FC2</f>
        <v>51.44471621215164</v>
      </c>
      <c r="FD44" s="170">
        <f>EQ44*FD2</f>
        <v>115.1747377883992</v>
      </c>
      <c r="FE44" s="169">
        <f>EN44*FE2</f>
        <v>128.61179053037912</v>
      </c>
      <c r="FF44" s="159">
        <f>EO44*FF2</f>
        <v>257.22358106075825</v>
      </c>
      <c r="FG44" s="159">
        <f>EP44*FG2</f>
        <v>51.44471621215164</v>
      </c>
      <c r="FH44" s="170">
        <f>EQ44*FH2</f>
        <v>115.1747377883992</v>
      </c>
      <c r="FI44" s="169">
        <f>EN44*FI2</f>
        <v>128.61179053037912</v>
      </c>
      <c r="FJ44" s="159">
        <f>EO44*FJ2</f>
        <v>257.22358106075825</v>
      </c>
      <c r="FK44" s="159">
        <f>EP44*FK2</f>
        <v>51.44471621215164</v>
      </c>
      <c r="FL44" s="170">
        <f>EQ44*FL2</f>
        <v>115.1747377883992</v>
      </c>
      <c r="FM44" s="169">
        <f>EN44*FM2</f>
        <v>128.61179053037912</v>
      </c>
      <c r="FN44" s="159">
        <f>EO44*FN2</f>
        <v>257.22358106075825</v>
      </c>
      <c r="FO44" s="159">
        <f>EP44*FO2</f>
        <v>51.44471621215164</v>
      </c>
      <c r="FP44" s="170">
        <f>EQ44*FP2</f>
        <v>115.1747377883992</v>
      </c>
      <c r="FQ44" s="169">
        <f>EN44*FQ2</f>
        <v>128.61179053037912</v>
      </c>
      <c r="FR44" s="159">
        <f>EO44*FR2</f>
        <v>257.22358106075825</v>
      </c>
      <c r="FS44" s="159">
        <f>EP44*FS2</f>
        <v>51.44471621215164</v>
      </c>
      <c r="FT44" s="170">
        <f>EQ44*FT2</f>
        <v>115.1747377883992</v>
      </c>
      <c r="FU44" s="169">
        <f>EN44*FU2</f>
        <v>128.61179053037912</v>
      </c>
      <c r="FV44" s="159">
        <f>EO44*FV2</f>
        <v>257.22358106075825</v>
      </c>
      <c r="FW44" s="159">
        <f>EP44*FW2</f>
        <v>51.44471621215164</v>
      </c>
      <c r="FX44" s="172">
        <f>EQ44*FX2</f>
        <v>115.1747377883992</v>
      </c>
      <c r="FY44" s="176">
        <f>ER44*FY2</f>
        <v>238.7852203187015</v>
      </c>
      <c r="FZ44" s="174" t="str">
        <f t="shared" si="39"/>
        <v>拆分正确</v>
      </c>
      <c r="GA44" s="157" t="str">
        <f t="shared" si="40"/>
        <v>拆分正确</v>
      </c>
      <c r="GB44" s="157" t="str">
        <f t="shared" si="41"/>
        <v>拆分正确</v>
      </c>
      <c r="GC44" s="157" t="str">
        <f t="shared" si="42"/>
        <v>拆分正确</v>
      </c>
      <c r="GD44" s="157" t="str">
        <f t="shared" si="43"/>
        <v>拆分正确</v>
      </c>
      <c r="GE44" s="41"/>
      <c r="GF44" s="158" t="str">
        <f t="shared" si="44"/>
        <v>45级强化1</v>
      </c>
      <c r="GG44" s="174">
        <f t="shared" si="122"/>
        <v>926.00489181872967</v>
      </c>
      <c r="GH44" s="157">
        <f t="shared" si="123"/>
        <v>1028.894324243033</v>
      </c>
      <c r="GI44" s="157">
        <f t="shared" si="124"/>
        <v>617.33659454581971</v>
      </c>
      <c r="GJ44" s="157">
        <f t="shared" si="125"/>
        <v>771.67074318227458</v>
      </c>
      <c r="GK44" s="163">
        <f t="shared" si="126"/>
        <v>358.17783047805227</v>
      </c>
      <c r="GL44" s="169">
        <f>GG44*GL2</f>
        <v>115.75061147734121</v>
      </c>
      <c r="GM44" s="159">
        <f>GH44*GM2</f>
        <v>128.61179053037912</v>
      </c>
      <c r="GN44" s="159">
        <f>GI44*GN2</f>
        <v>77.167074318227463</v>
      </c>
      <c r="GO44" s="170">
        <f>GJ44*GO2</f>
        <v>96.458842897784322</v>
      </c>
      <c r="GP44" s="169">
        <f>GG44*GP2</f>
        <v>115.75061147734121</v>
      </c>
      <c r="GQ44" s="159">
        <f>GH44*GQ2</f>
        <v>128.61179053037912</v>
      </c>
      <c r="GR44" s="159">
        <f>GI44*GR2</f>
        <v>77.167074318227463</v>
      </c>
      <c r="GS44" s="170">
        <f>GJ44*GS2</f>
        <v>96.458842897784322</v>
      </c>
      <c r="GT44" s="169">
        <f>GG44*GT2</f>
        <v>115.75061147734121</v>
      </c>
      <c r="GU44" s="159">
        <f>GH44*GU2</f>
        <v>128.61179053037912</v>
      </c>
      <c r="GV44" s="159">
        <f>GI44*GV2</f>
        <v>77.167074318227463</v>
      </c>
      <c r="GW44" s="170">
        <f>GJ44*GW2</f>
        <v>96.458842897784322</v>
      </c>
      <c r="GX44" s="169">
        <f>GG44*GX2</f>
        <v>115.75061147734121</v>
      </c>
      <c r="GY44" s="159">
        <f>GH44*GY2</f>
        <v>128.61179053037912</v>
      </c>
      <c r="GZ44" s="159">
        <f>GI44*GZ2</f>
        <v>77.167074318227463</v>
      </c>
      <c r="HA44" s="170">
        <f>GJ44*HA2</f>
        <v>96.458842897784322</v>
      </c>
      <c r="HB44" s="169">
        <f>GG44*HB2</f>
        <v>115.75061147734121</v>
      </c>
      <c r="HC44" s="159">
        <f>GH44*HC2</f>
        <v>128.61179053037912</v>
      </c>
      <c r="HD44" s="159">
        <f>GI44*HD2</f>
        <v>77.167074318227463</v>
      </c>
      <c r="HE44" s="170">
        <f>GJ44*HE2</f>
        <v>96.458842897784322</v>
      </c>
      <c r="HF44" s="169">
        <f>GG44*HF2</f>
        <v>115.75061147734121</v>
      </c>
      <c r="HG44" s="159">
        <f>GH44*HG2</f>
        <v>128.61179053037912</v>
      </c>
      <c r="HH44" s="159">
        <f>GI44*HH2</f>
        <v>77.167074318227463</v>
      </c>
      <c r="HI44" s="170">
        <f>GJ44*HI2</f>
        <v>96.458842897784322</v>
      </c>
      <c r="HJ44" s="169">
        <f>GG44*HJ2</f>
        <v>115.75061147734121</v>
      </c>
      <c r="HK44" s="159">
        <f>GH44*HK2</f>
        <v>128.61179053037912</v>
      </c>
      <c r="HL44" s="159">
        <f>GI44*HL2</f>
        <v>77.167074318227463</v>
      </c>
      <c r="HM44" s="170">
        <f>GJ44*HM2</f>
        <v>96.458842897784322</v>
      </c>
      <c r="HN44" s="169">
        <f>GG44*HN2</f>
        <v>115.75061147734121</v>
      </c>
      <c r="HO44" s="159">
        <f>GH44*HO2</f>
        <v>128.61179053037912</v>
      </c>
      <c r="HP44" s="159">
        <f>GI44*HP2</f>
        <v>77.167074318227463</v>
      </c>
      <c r="HQ44" s="172">
        <f>GJ44*HQ2</f>
        <v>96.458842897784322</v>
      </c>
      <c r="HR44" s="176">
        <f>GK44*HR2</f>
        <v>358.17783047805227</v>
      </c>
      <c r="HS44" s="174" t="str">
        <f t="shared" si="50"/>
        <v>拆分正确</v>
      </c>
      <c r="HT44" s="157" t="str">
        <f t="shared" si="51"/>
        <v>拆分正确</v>
      </c>
      <c r="HU44" s="157" t="str">
        <f t="shared" si="52"/>
        <v>拆分正确</v>
      </c>
      <c r="HV44" s="157" t="str">
        <f t="shared" si="53"/>
        <v>拆分正确</v>
      </c>
      <c r="HW44" s="157" t="str">
        <f t="shared" si="54"/>
        <v>拆分正确</v>
      </c>
    </row>
    <row r="45" spans="1:231" ht="14.1" customHeight="1">
      <c r="A45" s="157" t="s">
        <v>61</v>
      </c>
      <c r="B45" s="158">
        <f t="shared" si="127"/>
        <v>1.1653567179868791</v>
      </c>
      <c r="C45" s="158">
        <f t="shared" si="95"/>
        <v>1.1653567179868791</v>
      </c>
      <c r="D45" s="180">
        <f t="shared" si="93"/>
        <v>1.1653567179868793</v>
      </c>
      <c r="E45" s="174">
        <f>B45*E43</f>
        <v>1109.4687405367558</v>
      </c>
      <c r="F45" s="157">
        <f>E45*职业设计!D$13/职业设计!B$13</f>
        <v>1109.4687405367558</v>
      </c>
      <c r="G45" s="157">
        <f>G43*C45</f>
        <v>665.68124432205332</v>
      </c>
      <c r="H45" s="157">
        <f t="shared" si="5"/>
        <v>665.68124432205332</v>
      </c>
      <c r="I45" s="163">
        <f>I43*D45</f>
        <v>429.14147644315341</v>
      </c>
      <c r="J45" s="169">
        <f>E45*J2</f>
        <v>138.68359256709448</v>
      </c>
      <c r="K45" s="159">
        <f>F45*K2</f>
        <v>138.68359256709448</v>
      </c>
      <c r="L45" s="159">
        <f>G45*L2</f>
        <v>83.210155540256665</v>
      </c>
      <c r="M45" s="170">
        <f>H45*M2</f>
        <v>83.210155540256665</v>
      </c>
      <c r="N45" s="169">
        <f>E45*N2</f>
        <v>138.68359256709448</v>
      </c>
      <c r="O45" s="159">
        <f>F45*O2</f>
        <v>138.68359256709448</v>
      </c>
      <c r="P45" s="159">
        <f>G45*P2</f>
        <v>83.210155540256665</v>
      </c>
      <c r="Q45" s="170">
        <f>H45*Q2</f>
        <v>83.210155540256665</v>
      </c>
      <c r="R45" s="169">
        <f>E45*R2</f>
        <v>138.68359256709448</v>
      </c>
      <c r="S45" s="159">
        <f>F45*S2</f>
        <v>138.68359256709448</v>
      </c>
      <c r="T45" s="159">
        <f>G45*T2</f>
        <v>83.210155540256665</v>
      </c>
      <c r="U45" s="170">
        <f>H45*U2</f>
        <v>83.210155540256665</v>
      </c>
      <c r="V45" s="169">
        <f>E45*V2</f>
        <v>138.68359256709448</v>
      </c>
      <c r="W45" s="159">
        <f>F45*W2</f>
        <v>138.68359256709448</v>
      </c>
      <c r="X45" s="159">
        <f>G45*X2</f>
        <v>83.210155540256665</v>
      </c>
      <c r="Y45" s="170">
        <f>H45*Y2</f>
        <v>83.210155540256665</v>
      </c>
      <c r="Z45" s="169">
        <f>E45*Z2</f>
        <v>138.68359256709448</v>
      </c>
      <c r="AA45" s="159">
        <f>F45*AA2</f>
        <v>138.68359256709448</v>
      </c>
      <c r="AB45" s="159">
        <f>G45*AB2</f>
        <v>83.210155540256665</v>
      </c>
      <c r="AC45" s="170">
        <f>H45*AC2</f>
        <v>83.210155540256665</v>
      </c>
      <c r="AD45" s="169">
        <f>E45*AD2</f>
        <v>138.68359256709448</v>
      </c>
      <c r="AE45" s="159">
        <f>F45*AE2</f>
        <v>138.68359256709448</v>
      </c>
      <c r="AF45" s="159">
        <f>G45*AF2</f>
        <v>83.210155540256665</v>
      </c>
      <c r="AG45" s="170">
        <f>H45*AG2</f>
        <v>83.210155540256665</v>
      </c>
      <c r="AH45" s="169">
        <f>E45*AH2</f>
        <v>138.68359256709448</v>
      </c>
      <c r="AI45" s="159">
        <f>F45*AI2</f>
        <v>138.68359256709448</v>
      </c>
      <c r="AJ45" s="159">
        <f>G45*AJ2</f>
        <v>83.210155540256665</v>
      </c>
      <c r="AK45" s="170">
        <f>H45*AK2</f>
        <v>83.210155540256665</v>
      </c>
      <c r="AL45" s="169">
        <f>E45*AL2</f>
        <v>138.68359256709448</v>
      </c>
      <c r="AM45" s="159">
        <f>F45*AM2</f>
        <v>138.68359256709448</v>
      </c>
      <c r="AN45" s="159">
        <f>G45*AN2</f>
        <v>83.210155540256665</v>
      </c>
      <c r="AO45" s="172">
        <f>H45*AO2</f>
        <v>83.210155540256665</v>
      </c>
      <c r="AP45" s="176">
        <f>I45*AP2</f>
        <v>429.14147644315341</v>
      </c>
      <c r="AQ45" s="174" t="str">
        <f t="shared" si="97"/>
        <v>拆分正确</v>
      </c>
      <c r="AR45" s="157" t="str">
        <f t="shared" si="98"/>
        <v>拆分正确</v>
      </c>
      <c r="AS45" s="157" t="str">
        <f t="shared" si="99"/>
        <v>拆分正确</v>
      </c>
      <c r="AT45" s="157" t="str">
        <f t="shared" si="100"/>
        <v>拆分正确</v>
      </c>
      <c r="AU45" s="157" t="str">
        <f t="shared" si="101"/>
        <v>拆分正确</v>
      </c>
      <c r="AW45" s="158" t="str">
        <f t="shared" si="11"/>
        <v>45级强化2</v>
      </c>
      <c r="AX45" s="174">
        <f t="shared" si="102"/>
        <v>1664.2031108051337</v>
      </c>
      <c r="AY45" s="157">
        <f t="shared" si="103"/>
        <v>665.68124432205343</v>
      </c>
      <c r="AZ45" s="157">
        <f t="shared" si="104"/>
        <v>993.55409600306461</v>
      </c>
      <c r="BA45" s="157">
        <f t="shared" si="105"/>
        <v>443.78749621470223</v>
      </c>
      <c r="BB45" s="163">
        <f t="shared" si="106"/>
        <v>257.48488586589201</v>
      </c>
      <c r="BC45" s="169">
        <f t="shared" si="55"/>
        <v>166.42031108051339</v>
      </c>
      <c r="BD45" s="159">
        <f t="shared" si="56"/>
        <v>66.568124432205352</v>
      </c>
      <c r="BE45" s="159">
        <f t="shared" si="57"/>
        <v>99.355409600306473</v>
      </c>
      <c r="BF45" s="170">
        <f t="shared" si="58"/>
        <v>44.378749621470227</v>
      </c>
      <c r="BG45" s="169">
        <f t="shared" si="59"/>
        <v>166.42031108051339</v>
      </c>
      <c r="BH45" s="159">
        <f t="shared" si="60"/>
        <v>66.568124432205352</v>
      </c>
      <c r="BI45" s="159">
        <f t="shared" si="61"/>
        <v>99.355409600306473</v>
      </c>
      <c r="BJ45" s="170">
        <f t="shared" si="62"/>
        <v>44.378749621470227</v>
      </c>
      <c r="BK45" s="169">
        <f t="shared" si="63"/>
        <v>166.42031108051339</v>
      </c>
      <c r="BL45" s="159">
        <f t="shared" si="64"/>
        <v>66.568124432205352</v>
      </c>
      <c r="BM45" s="159">
        <f t="shared" si="65"/>
        <v>99.355409600306473</v>
      </c>
      <c r="BN45" s="170">
        <f t="shared" si="66"/>
        <v>44.378749621470227</v>
      </c>
      <c r="BO45" s="169">
        <f t="shared" si="67"/>
        <v>166.42031108051339</v>
      </c>
      <c r="BP45" s="159">
        <f t="shared" si="68"/>
        <v>66.568124432205352</v>
      </c>
      <c r="BQ45" s="159">
        <f t="shared" si="69"/>
        <v>99.355409600306473</v>
      </c>
      <c r="BR45" s="170">
        <f t="shared" si="70"/>
        <v>44.378749621470227</v>
      </c>
      <c r="BS45" s="169">
        <f t="shared" si="71"/>
        <v>166.42031108051339</v>
      </c>
      <c r="BT45" s="159">
        <f t="shared" si="72"/>
        <v>66.568124432205352</v>
      </c>
      <c r="BU45" s="159">
        <f t="shared" si="73"/>
        <v>99.355409600306473</v>
      </c>
      <c r="BV45" s="170">
        <f t="shared" si="74"/>
        <v>44.378749621470227</v>
      </c>
      <c r="BW45" s="169">
        <f t="shared" si="75"/>
        <v>166.42031108051339</v>
      </c>
      <c r="BX45" s="159">
        <f t="shared" si="76"/>
        <v>66.568124432205352</v>
      </c>
      <c r="BY45" s="159">
        <f t="shared" si="77"/>
        <v>99.355409600306473</v>
      </c>
      <c r="BZ45" s="170">
        <f t="shared" si="78"/>
        <v>44.378749621470227</v>
      </c>
      <c r="CA45" s="169">
        <f t="shared" si="79"/>
        <v>166.42031108051339</v>
      </c>
      <c r="CB45" s="159">
        <f t="shared" si="80"/>
        <v>66.568124432205352</v>
      </c>
      <c r="CC45" s="159">
        <f t="shared" si="81"/>
        <v>99.355409600306473</v>
      </c>
      <c r="CD45" s="170">
        <f t="shared" si="82"/>
        <v>44.378749621470227</v>
      </c>
      <c r="CE45" s="169">
        <f t="shared" si="83"/>
        <v>166.42031108051339</v>
      </c>
      <c r="CF45" s="159">
        <f t="shared" si="84"/>
        <v>66.568124432205352</v>
      </c>
      <c r="CG45" s="159">
        <f t="shared" si="85"/>
        <v>99.355409600306473</v>
      </c>
      <c r="CH45" s="172">
        <f t="shared" si="86"/>
        <v>44.378749621470227</v>
      </c>
      <c r="CI45" s="169">
        <f t="shared" si="87"/>
        <v>332.84062216102677</v>
      </c>
      <c r="CJ45" s="159">
        <f t="shared" si="88"/>
        <v>133.1362488644107</v>
      </c>
      <c r="CK45" s="159">
        <f t="shared" si="89"/>
        <v>198.71081920061295</v>
      </c>
      <c r="CL45" s="172">
        <f t="shared" si="90"/>
        <v>88.757499242940455</v>
      </c>
      <c r="CM45" s="176">
        <f t="shared" si="96"/>
        <v>257.48488586589201</v>
      </c>
      <c r="CN45" s="174" t="str">
        <f t="shared" si="107"/>
        <v>拆分正确</v>
      </c>
      <c r="CO45" s="157" t="str">
        <f t="shared" si="108"/>
        <v>拆分正确</v>
      </c>
      <c r="CP45" s="157" t="str">
        <f t="shared" si="109"/>
        <v>拆分正确</v>
      </c>
      <c r="CQ45" s="157" t="str">
        <f t="shared" si="110"/>
        <v>拆分正确</v>
      </c>
      <c r="CR45" s="157" t="str">
        <f t="shared" si="111"/>
        <v>拆分正确</v>
      </c>
      <c r="CT45" s="158" t="str">
        <f t="shared" si="22"/>
        <v>45级强化2</v>
      </c>
      <c r="CU45" s="174">
        <f t="shared" si="112"/>
        <v>743.34405615962646</v>
      </c>
      <c r="CV45" s="157">
        <f t="shared" si="113"/>
        <v>1664.2031108051337</v>
      </c>
      <c r="CW45" s="157">
        <f t="shared" si="114"/>
        <v>443.78749621470223</v>
      </c>
      <c r="CX45" s="157">
        <f t="shared" si="115"/>
        <v>993.55409600306461</v>
      </c>
      <c r="CY45" s="163">
        <f t="shared" si="116"/>
        <v>643.71221466473014</v>
      </c>
      <c r="CZ45" s="169">
        <f>CU45*CZ2</f>
        <v>92.918007019953308</v>
      </c>
      <c r="DA45" s="159">
        <f>CV45*DA2</f>
        <v>208.02538885064172</v>
      </c>
      <c r="DB45" s="159">
        <f>CW45*DB2</f>
        <v>55.473437026837779</v>
      </c>
      <c r="DC45" s="170">
        <f>CX45*DC2</f>
        <v>124.19426200038308</v>
      </c>
      <c r="DD45" s="169">
        <f>CU45*DD2</f>
        <v>92.918007019953308</v>
      </c>
      <c r="DE45" s="159">
        <f>CV45*DE2</f>
        <v>208.02538885064172</v>
      </c>
      <c r="DF45" s="159">
        <f>CW45*DF2</f>
        <v>55.473437026837779</v>
      </c>
      <c r="DG45" s="170">
        <f>CX45*DG2</f>
        <v>124.19426200038308</v>
      </c>
      <c r="DH45" s="169">
        <f>CU45*DH2</f>
        <v>92.918007019953308</v>
      </c>
      <c r="DI45" s="159">
        <f>CV45*DI2</f>
        <v>208.02538885064172</v>
      </c>
      <c r="DJ45" s="159">
        <f>CW45*DJ2</f>
        <v>55.473437026837779</v>
      </c>
      <c r="DK45" s="170">
        <f>CX45*DK2</f>
        <v>124.19426200038308</v>
      </c>
      <c r="DL45" s="169">
        <f>CU45*DL2</f>
        <v>92.918007019953308</v>
      </c>
      <c r="DM45" s="159">
        <f>CV45*DM2</f>
        <v>208.02538885064172</v>
      </c>
      <c r="DN45" s="159">
        <f>CW45*DN2</f>
        <v>55.473437026837779</v>
      </c>
      <c r="DO45" s="170">
        <f>CX45*DO2</f>
        <v>124.19426200038308</v>
      </c>
      <c r="DP45" s="169">
        <f>CU45*DP2</f>
        <v>92.918007019953308</v>
      </c>
      <c r="DQ45" s="159">
        <f>CV45*DQ2</f>
        <v>208.02538885064172</v>
      </c>
      <c r="DR45" s="159">
        <f>CW45*DR2</f>
        <v>55.473437026837779</v>
      </c>
      <c r="DS45" s="170">
        <f>CX45*DS2</f>
        <v>124.19426200038308</v>
      </c>
      <c r="DT45" s="169">
        <f>CU45*DT2</f>
        <v>92.918007019953308</v>
      </c>
      <c r="DU45" s="159">
        <f>CV45*DU2</f>
        <v>208.02538885064172</v>
      </c>
      <c r="DV45" s="159">
        <f>CW45*DV2</f>
        <v>55.473437026837779</v>
      </c>
      <c r="DW45" s="170">
        <f>CX45*DW2</f>
        <v>124.19426200038308</v>
      </c>
      <c r="DX45" s="169">
        <f>CU45*DX2</f>
        <v>92.918007019953308</v>
      </c>
      <c r="DY45" s="159">
        <f>CV45*DY2</f>
        <v>208.02538885064172</v>
      </c>
      <c r="DZ45" s="159">
        <f>CW45*DZ2</f>
        <v>55.473437026837779</v>
      </c>
      <c r="EA45" s="170">
        <f>CX45*EA2</f>
        <v>124.19426200038308</v>
      </c>
      <c r="EB45" s="169">
        <f>CU45*EB2</f>
        <v>92.918007019953308</v>
      </c>
      <c r="EC45" s="159">
        <f>CV45*EC2</f>
        <v>208.02538885064172</v>
      </c>
      <c r="ED45" s="159">
        <f>CW45*ED2</f>
        <v>55.473437026837779</v>
      </c>
      <c r="EE45" s="172">
        <f>CX45*EE2</f>
        <v>124.19426200038308</v>
      </c>
      <c r="EF45" s="176">
        <f>CY45*EF2</f>
        <v>643.71221466473014</v>
      </c>
      <c r="EG45" s="174" t="str">
        <f t="shared" si="28"/>
        <v>拆分正确</v>
      </c>
      <c r="EH45" s="157" t="str">
        <f t="shared" si="29"/>
        <v>拆分正确</v>
      </c>
      <c r="EI45" s="157" t="str">
        <f t="shared" si="30"/>
        <v>拆分正确</v>
      </c>
      <c r="EJ45" s="157" t="str">
        <f t="shared" si="31"/>
        <v>拆分正确</v>
      </c>
      <c r="EK45" s="157" t="str">
        <f t="shared" si="32"/>
        <v>拆分正确</v>
      </c>
      <c r="EL45" s="41"/>
      <c r="EM45" s="158" t="str">
        <f t="shared" si="33"/>
        <v>45级强化2</v>
      </c>
      <c r="EN45" s="174">
        <f t="shared" si="117"/>
        <v>1109.4687405367558</v>
      </c>
      <c r="EO45" s="157">
        <f t="shared" si="118"/>
        <v>2218.9374810735117</v>
      </c>
      <c r="EP45" s="157">
        <f t="shared" si="119"/>
        <v>443.78749621470223</v>
      </c>
      <c r="EQ45" s="157">
        <f t="shared" si="120"/>
        <v>993.55409600306461</v>
      </c>
      <c r="ER45" s="163">
        <f t="shared" si="121"/>
        <v>257.48488586589201</v>
      </c>
      <c r="ES45" s="169">
        <f>EN45*ES2</f>
        <v>138.68359256709448</v>
      </c>
      <c r="ET45" s="159">
        <f>EO45*ET2</f>
        <v>277.36718513418896</v>
      </c>
      <c r="EU45" s="159">
        <f>EP45*EU2</f>
        <v>55.473437026837779</v>
      </c>
      <c r="EV45" s="170">
        <f>EQ45*EV2</f>
        <v>124.19426200038308</v>
      </c>
      <c r="EW45" s="169">
        <f>EN45*EW2</f>
        <v>138.68359256709448</v>
      </c>
      <c r="EX45" s="159">
        <f>EO45*EX2</f>
        <v>277.36718513418896</v>
      </c>
      <c r="EY45" s="159">
        <f>EP45*EY2</f>
        <v>55.473437026837779</v>
      </c>
      <c r="EZ45" s="170">
        <f>EQ45*EZ2</f>
        <v>124.19426200038308</v>
      </c>
      <c r="FA45" s="169">
        <f>EN45*FA2</f>
        <v>138.68359256709448</v>
      </c>
      <c r="FB45" s="159">
        <f>EO45*FB2</f>
        <v>277.36718513418896</v>
      </c>
      <c r="FC45" s="159">
        <f>EP45*FC2</f>
        <v>55.473437026837779</v>
      </c>
      <c r="FD45" s="170">
        <f>EQ45*FD2</f>
        <v>124.19426200038308</v>
      </c>
      <c r="FE45" s="169">
        <f>EN45*FE2</f>
        <v>138.68359256709448</v>
      </c>
      <c r="FF45" s="159">
        <f>EO45*FF2</f>
        <v>277.36718513418896</v>
      </c>
      <c r="FG45" s="159">
        <f>EP45*FG2</f>
        <v>55.473437026837779</v>
      </c>
      <c r="FH45" s="170">
        <f>EQ45*FH2</f>
        <v>124.19426200038308</v>
      </c>
      <c r="FI45" s="169">
        <f>EN45*FI2</f>
        <v>138.68359256709448</v>
      </c>
      <c r="FJ45" s="159">
        <f>EO45*FJ2</f>
        <v>277.36718513418896</v>
      </c>
      <c r="FK45" s="159">
        <f>EP45*FK2</f>
        <v>55.473437026837779</v>
      </c>
      <c r="FL45" s="170">
        <f>EQ45*FL2</f>
        <v>124.19426200038308</v>
      </c>
      <c r="FM45" s="169">
        <f>EN45*FM2</f>
        <v>138.68359256709448</v>
      </c>
      <c r="FN45" s="159">
        <f>EO45*FN2</f>
        <v>277.36718513418896</v>
      </c>
      <c r="FO45" s="159">
        <f>EP45*FO2</f>
        <v>55.473437026837779</v>
      </c>
      <c r="FP45" s="170">
        <f>EQ45*FP2</f>
        <v>124.19426200038308</v>
      </c>
      <c r="FQ45" s="169">
        <f>EN45*FQ2</f>
        <v>138.68359256709448</v>
      </c>
      <c r="FR45" s="159">
        <f>EO45*FR2</f>
        <v>277.36718513418896</v>
      </c>
      <c r="FS45" s="159">
        <f>EP45*FS2</f>
        <v>55.473437026837779</v>
      </c>
      <c r="FT45" s="170">
        <f>EQ45*FT2</f>
        <v>124.19426200038308</v>
      </c>
      <c r="FU45" s="169">
        <f>EN45*FU2</f>
        <v>138.68359256709448</v>
      </c>
      <c r="FV45" s="159">
        <f>EO45*FV2</f>
        <v>277.36718513418896</v>
      </c>
      <c r="FW45" s="159">
        <f>EP45*FW2</f>
        <v>55.473437026837779</v>
      </c>
      <c r="FX45" s="172">
        <f>EQ45*FX2</f>
        <v>124.19426200038308</v>
      </c>
      <c r="FY45" s="176">
        <f>ER45*FY2</f>
        <v>257.48488586589201</v>
      </c>
      <c r="FZ45" s="174" t="str">
        <f t="shared" si="39"/>
        <v>拆分正确</v>
      </c>
      <c r="GA45" s="157" t="str">
        <f t="shared" si="40"/>
        <v>拆分正确</v>
      </c>
      <c r="GB45" s="157" t="str">
        <f t="shared" si="41"/>
        <v>拆分正确</v>
      </c>
      <c r="GC45" s="157" t="str">
        <f t="shared" si="42"/>
        <v>拆分正确</v>
      </c>
      <c r="GD45" s="157" t="str">
        <f t="shared" si="43"/>
        <v>拆分正确</v>
      </c>
      <c r="GE45" s="41"/>
      <c r="GF45" s="158" t="str">
        <f t="shared" si="44"/>
        <v>45级强化2</v>
      </c>
      <c r="GG45" s="174">
        <f t="shared" si="122"/>
        <v>998.52186648308032</v>
      </c>
      <c r="GH45" s="157">
        <f t="shared" si="123"/>
        <v>1109.4687405367558</v>
      </c>
      <c r="GI45" s="157">
        <f t="shared" si="124"/>
        <v>665.68124432205332</v>
      </c>
      <c r="GJ45" s="157">
        <f t="shared" si="125"/>
        <v>832.10155540256665</v>
      </c>
      <c r="GK45" s="163">
        <f t="shared" si="126"/>
        <v>386.22732879883807</v>
      </c>
      <c r="GL45" s="169">
        <f>GG45*GL2</f>
        <v>124.81523331038504</v>
      </c>
      <c r="GM45" s="159">
        <f>GH45*GM2</f>
        <v>138.68359256709448</v>
      </c>
      <c r="GN45" s="159">
        <f>GI45*GN2</f>
        <v>83.210155540256665</v>
      </c>
      <c r="GO45" s="170">
        <f>GJ45*GO2</f>
        <v>104.01269442532083</v>
      </c>
      <c r="GP45" s="169">
        <f>GG45*GP2</f>
        <v>124.81523331038504</v>
      </c>
      <c r="GQ45" s="159">
        <f>GH45*GQ2</f>
        <v>138.68359256709448</v>
      </c>
      <c r="GR45" s="159">
        <f>GI45*GR2</f>
        <v>83.210155540256665</v>
      </c>
      <c r="GS45" s="170">
        <f>GJ45*GS2</f>
        <v>104.01269442532083</v>
      </c>
      <c r="GT45" s="169">
        <f>GG45*GT2</f>
        <v>124.81523331038504</v>
      </c>
      <c r="GU45" s="159">
        <f>GH45*GU2</f>
        <v>138.68359256709448</v>
      </c>
      <c r="GV45" s="159">
        <f>GI45*GV2</f>
        <v>83.210155540256665</v>
      </c>
      <c r="GW45" s="170">
        <f>GJ45*GW2</f>
        <v>104.01269442532083</v>
      </c>
      <c r="GX45" s="169">
        <f>GG45*GX2</f>
        <v>124.81523331038504</v>
      </c>
      <c r="GY45" s="159">
        <f>GH45*GY2</f>
        <v>138.68359256709448</v>
      </c>
      <c r="GZ45" s="159">
        <f>GI45*GZ2</f>
        <v>83.210155540256665</v>
      </c>
      <c r="HA45" s="170">
        <f>GJ45*HA2</f>
        <v>104.01269442532083</v>
      </c>
      <c r="HB45" s="169">
        <f>GG45*HB2</f>
        <v>124.81523331038504</v>
      </c>
      <c r="HC45" s="159">
        <f>GH45*HC2</f>
        <v>138.68359256709448</v>
      </c>
      <c r="HD45" s="159">
        <f>GI45*HD2</f>
        <v>83.210155540256665</v>
      </c>
      <c r="HE45" s="170">
        <f>GJ45*HE2</f>
        <v>104.01269442532083</v>
      </c>
      <c r="HF45" s="169">
        <f>GG45*HF2</f>
        <v>124.81523331038504</v>
      </c>
      <c r="HG45" s="159">
        <f>GH45*HG2</f>
        <v>138.68359256709448</v>
      </c>
      <c r="HH45" s="159">
        <f>GI45*HH2</f>
        <v>83.210155540256665</v>
      </c>
      <c r="HI45" s="170">
        <f>GJ45*HI2</f>
        <v>104.01269442532083</v>
      </c>
      <c r="HJ45" s="169">
        <f>GG45*HJ2</f>
        <v>124.81523331038504</v>
      </c>
      <c r="HK45" s="159">
        <f>GH45*HK2</f>
        <v>138.68359256709448</v>
      </c>
      <c r="HL45" s="159">
        <f>GI45*HL2</f>
        <v>83.210155540256665</v>
      </c>
      <c r="HM45" s="170">
        <f>GJ45*HM2</f>
        <v>104.01269442532083</v>
      </c>
      <c r="HN45" s="169">
        <f>GG45*HN2</f>
        <v>124.81523331038504</v>
      </c>
      <c r="HO45" s="159">
        <f>GH45*HO2</f>
        <v>138.68359256709448</v>
      </c>
      <c r="HP45" s="159">
        <f>GI45*HP2</f>
        <v>83.210155540256665</v>
      </c>
      <c r="HQ45" s="172">
        <f>GJ45*HQ2</f>
        <v>104.01269442532083</v>
      </c>
      <c r="HR45" s="176">
        <f>GK45*HR2</f>
        <v>386.22732879883807</v>
      </c>
      <c r="HS45" s="174" t="str">
        <f t="shared" si="50"/>
        <v>拆分正确</v>
      </c>
      <c r="HT45" s="157" t="str">
        <f t="shared" si="51"/>
        <v>拆分正确</v>
      </c>
      <c r="HU45" s="157" t="str">
        <f t="shared" si="52"/>
        <v>拆分正确</v>
      </c>
      <c r="HV45" s="157" t="str">
        <f t="shared" si="53"/>
        <v>拆分正确</v>
      </c>
      <c r="HW45" s="157" t="str">
        <f t="shared" si="54"/>
        <v>拆分正确</v>
      </c>
    </row>
    <row r="46" spans="1:231" ht="14.1" customHeight="1">
      <c r="A46" s="157" t="s">
        <v>62</v>
      </c>
      <c r="B46" s="158">
        <f t="shared" si="127"/>
        <v>1.2540890944979601</v>
      </c>
      <c r="C46" s="158">
        <f t="shared" si="95"/>
        <v>1.2540890944979601</v>
      </c>
      <c r="D46" s="180">
        <f t="shared" si="93"/>
        <v>1.2540890944979604</v>
      </c>
      <c r="E46" s="174">
        <f>B46*E43</f>
        <v>1193.9457049658488</v>
      </c>
      <c r="F46" s="157">
        <f>E46*职业设计!D$13/职业设计!B$13</f>
        <v>1193.9457049658488</v>
      </c>
      <c r="G46" s="157">
        <f>G43*C46</f>
        <v>716.36742297950912</v>
      </c>
      <c r="H46" s="157">
        <f t="shared" si="5"/>
        <v>716.36742297950912</v>
      </c>
      <c r="I46" s="163">
        <f>I43*D46</f>
        <v>461.81708767578533</v>
      </c>
      <c r="J46" s="169">
        <f>E46*J2</f>
        <v>149.2432131207311</v>
      </c>
      <c r="K46" s="159">
        <f>F46*K2</f>
        <v>149.2432131207311</v>
      </c>
      <c r="L46" s="159">
        <f>G46*L2</f>
        <v>89.545927872438639</v>
      </c>
      <c r="M46" s="170">
        <f>H46*M2</f>
        <v>89.545927872438639</v>
      </c>
      <c r="N46" s="169">
        <f>E46*N2</f>
        <v>149.2432131207311</v>
      </c>
      <c r="O46" s="159">
        <f>F46*O2</f>
        <v>149.2432131207311</v>
      </c>
      <c r="P46" s="159">
        <f>G46*P2</f>
        <v>89.545927872438639</v>
      </c>
      <c r="Q46" s="170">
        <f>H46*Q2</f>
        <v>89.545927872438639</v>
      </c>
      <c r="R46" s="169">
        <f>E46*R2</f>
        <v>149.2432131207311</v>
      </c>
      <c r="S46" s="159">
        <f>F46*S2</f>
        <v>149.2432131207311</v>
      </c>
      <c r="T46" s="159">
        <f>G46*T2</f>
        <v>89.545927872438639</v>
      </c>
      <c r="U46" s="170">
        <f>H46*U2</f>
        <v>89.545927872438639</v>
      </c>
      <c r="V46" s="169">
        <f>E46*V2</f>
        <v>149.2432131207311</v>
      </c>
      <c r="W46" s="159">
        <f>F46*W2</f>
        <v>149.2432131207311</v>
      </c>
      <c r="X46" s="159">
        <f>G46*X2</f>
        <v>89.545927872438639</v>
      </c>
      <c r="Y46" s="170">
        <f>H46*Y2</f>
        <v>89.545927872438639</v>
      </c>
      <c r="Z46" s="169">
        <f>E46*Z2</f>
        <v>149.2432131207311</v>
      </c>
      <c r="AA46" s="159">
        <f>F46*AA2</f>
        <v>149.2432131207311</v>
      </c>
      <c r="AB46" s="159">
        <f>G46*AB2</f>
        <v>89.545927872438639</v>
      </c>
      <c r="AC46" s="170">
        <f>H46*AC2</f>
        <v>89.545927872438639</v>
      </c>
      <c r="AD46" s="169">
        <f>E46*AD2</f>
        <v>149.2432131207311</v>
      </c>
      <c r="AE46" s="159">
        <f>F46*AE2</f>
        <v>149.2432131207311</v>
      </c>
      <c r="AF46" s="159">
        <f>G46*AF2</f>
        <v>89.545927872438639</v>
      </c>
      <c r="AG46" s="170">
        <f>H46*AG2</f>
        <v>89.545927872438639</v>
      </c>
      <c r="AH46" s="169">
        <f>E46*AH2</f>
        <v>149.2432131207311</v>
      </c>
      <c r="AI46" s="159">
        <f>F46*AI2</f>
        <v>149.2432131207311</v>
      </c>
      <c r="AJ46" s="159">
        <f>G46*AJ2</f>
        <v>89.545927872438639</v>
      </c>
      <c r="AK46" s="170">
        <f>H46*AK2</f>
        <v>89.545927872438639</v>
      </c>
      <c r="AL46" s="169">
        <f>E46*AL2</f>
        <v>149.2432131207311</v>
      </c>
      <c r="AM46" s="159">
        <f>F46*AM2</f>
        <v>149.2432131207311</v>
      </c>
      <c r="AN46" s="159">
        <f>G46*AN2</f>
        <v>89.545927872438639</v>
      </c>
      <c r="AO46" s="172">
        <f>H46*AO2</f>
        <v>89.545927872438639</v>
      </c>
      <c r="AP46" s="176">
        <f>I46*AP2</f>
        <v>461.81708767578533</v>
      </c>
      <c r="AQ46" s="174" t="str">
        <f t="shared" si="97"/>
        <v>拆分正确</v>
      </c>
      <c r="AR46" s="157" t="str">
        <f t="shared" si="98"/>
        <v>拆分正确</v>
      </c>
      <c r="AS46" s="157" t="str">
        <f t="shared" si="99"/>
        <v>拆分正确</v>
      </c>
      <c r="AT46" s="157" t="str">
        <f t="shared" si="100"/>
        <v>拆分正确</v>
      </c>
      <c r="AU46" s="157" t="str">
        <f t="shared" si="101"/>
        <v>拆分正确</v>
      </c>
      <c r="AW46" s="158" t="str">
        <f t="shared" si="11"/>
        <v>45级强化3</v>
      </c>
      <c r="AX46" s="174">
        <f t="shared" si="102"/>
        <v>1790.9185574487733</v>
      </c>
      <c r="AY46" s="157">
        <f t="shared" si="103"/>
        <v>716.36742297950923</v>
      </c>
      <c r="AZ46" s="157">
        <f t="shared" si="104"/>
        <v>1069.2051089246404</v>
      </c>
      <c r="BA46" s="157">
        <f t="shared" si="105"/>
        <v>477.57828198633939</v>
      </c>
      <c r="BB46" s="163">
        <f t="shared" si="106"/>
        <v>277.09025260547116</v>
      </c>
      <c r="BC46" s="169">
        <f t="shared" si="55"/>
        <v>179.09185574487734</v>
      </c>
      <c r="BD46" s="159">
        <f t="shared" si="56"/>
        <v>71.636742297950931</v>
      </c>
      <c r="BE46" s="159">
        <f t="shared" si="57"/>
        <v>106.92051089246405</v>
      </c>
      <c r="BF46" s="170">
        <f t="shared" si="58"/>
        <v>47.757828198633945</v>
      </c>
      <c r="BG46" s="169">
        <f t="shared" si="59"/>
        <v>179.09185574487734</v>
      </c>
      <c r="BH46" s="159">
        <f t="shared" si="60"/>
        <v>71.636742297950931</v>
      </c>
      <c r="BI46" s="159">
        <f t="shared" si="61"/>
        <v>106.92051089246405</v>
      </c>
      <c r="BJ46" s="170">
        <f t="shared" si="62"/>
        <v>47.757828198633945</v>
      </c>
      <c r="BK46" s="169">
        <f t="shared" si="63"/>
        <v>179.09185574487734</v>
      </c>
      <c r="BL46" s="159">
        <f t="shared" si="64"/>
        <v>71.636742297950931</v>
      </c>
      <c r="BM46" s="159">
        <f t="shared" si="65"/>
        <v>106.92051089246405</v>
      </c>
      <c r="BN46" s="170">
        <f t="shared" si="66"/>
        <v>47.757828198633945</v>
      </c>
      <c r="BO46" s="169">
        <f t="shared" si="67"/>
        <v>179.09185574487734</v>
      </c>
      <c r="BP46" s="159">
        <f t="shared" si="68"/>
        <v>71.636742297950931</v>
      </c>
      <c r="BQ46" s="159">
        <f t="shared" si="69"/>
        <v>106.92051089246405</v>
      </c>
      <c r="BR46" s="170">
        <f t="shared" si="70"/>
        <v>47.757828198633945</v>
      </c>
      <c r="BS46" s="169">
        <f t="shared" si="71"/>
        <v>179.09185574487734</v>
      </c>
      <c r="BT46" s="159">
        <f t="shared" si="72"/>
        <v>71.636742297950931</v>
      </c>
      <c r="BU46" s="159">
        <f t="shared" si="73"/>
        <v>106.92051089246405</v>
      </c>
      <c r="BV46" s="170">
        <f t="shared" si="74"/>
        <v>47.757828198633945</v>
      </c>
      <c r="BW46" s="169">
        <f t="shared" si="75"/>
        <v>179.09185574487734</v>
      </c>
      <c r="BX46" s="159">
        <f t="shared" si="76"/>
        <v>71.636742297950931</v>
      </c>
      <c r="BY46" s="159">
        <f t="shared" si="77"/>
        <v>106.92051089246405</v>
      </c>
      <c r="BZ46" s="170">
        <f t="shared" si="78"/>
        <v>47.757828198633945</v>
      </c>
      <c r="CA46" s="169">
        <f t="shared" si="79"/>
        <v>179.09185574487734</v>
      </c>
      <c r="CB46" s="159">
        <f t="shared" si="80"/>
        <v>71.636742297950931</v>
      </c>
      <c r="CC46" s="159">
        <f t="shared" si="81"/>
        <v>106.92051089246405</v>
      </c>
      <c r="CD46" s="170">
        <f t="shared" si="82"/>
        <v>47.757828198633945</v>
      </c>
      <c r="CE46" s="169">
        <f t="shared" si="83"/>
        <v>179.09185574487734</v>
      </c>
      <c r="CF46" s="159">
        <f t="shared" si="84"/>
        <v>71.636742297950931</v>
      </c>
      <c r="CG46" s="159">
        <f t="shared" si="85"/>
        <v>106.92051089246405</v>
      </c>
      <c r="CH46" s="172">
        <f t="shared" si="86"/>
        <v>47.757828198633945</v>
      </c>
      <c r="CI46" s="169">
        <f t="shared" si="87"/>
        <v>358.18371148975467</v>
      </c>
      <c r="CJ46" s="159">
        <f t="shared" si="88"/>
        <v>143.27348459590186</v>
      </c>
      <c r="CK46" s="159">
        <f t="shared" si="89"/>
        <v>213.8410217849281</v>
      </c>
      <c r="CL46" s="172">
        <f t="shared" si="90"/>
        <v>95.51565639726789</v>
      </c>
      <c r="CM46" s="176">
        <f t="shared" si="96"/>
        <v>277.09025260547116</v>
      </c>
      <c r="CN46" s="174" t="str">
        <f t="shared" si="107"/>
        <v>拆分正确</v>
      </c>
      <c r="CO46" s="157" t="str">
        <f t="shared" si="108"/>
        <v>拆分正确</v>
      </c>
      <c r="CP46" s="157" t="str">
        <f t="shared" si="109"/>
        <v>拆分正确</v>
      </c>
      <c r="CQ46" s="157" t="str">
        <f t="shared" si="110"/>
        <v>拆分正确</v>
      </c>
      <c r="CR46" s="157" t="str">
        <f t="shared" si="111"/>
        <v>拆分正确</v>
      </c>
      <c r="CT46" s="158" t="str">
        <f t="shared" si="22"/>
        <v>45级强化3</v>
      </c>
      <c r="CU46" s="174">
        <f t="shared" si="112"/>
        <v>799.94362232711876</v>
      </c>
      <c r="CV46" s="157">
        <f t="shared" si="113"/>
        <v>1790.9185574487733</v>
      </c>
      <c r="CW46" s="157">
        <f t="shared" si="114"/>
        <v>477.57828198633939</v>
      </c>
      <c r="CX46" s="157">
        <f t="shared" si="115"/>
        <v>1069.2051089246404</v>
      </c>
      <c r="CY46" s="163">
        <f t="shared" si="116"/>
        <v>692.72563151367797</v>
      </c>
      <c r="CZ46" s="169">
        <f>CU46*CZ2</f>
        <v>99.992952790889845</v>
      </c>
      <c r="DA46" s="159">
        <f>CV46*DA2</f>
        <v>223.86481968109666</v>
      </c>
      <c r="DB46" s="159">
        <f>CW46*DB2</f>
        <v>59.697285248292424</v>
      </c>
      <c r="DC46" s="170">
        <f>CX46*DC2</f>
        <v>133.65063861558005</v>
      </c>
      <c r="DD46" s="169">
        <f>CU46*DD2</f>
        <v>99.992952790889845</v>
      </c>
      <c r="DE46" s="159">
        <f>CV46*DE2</f>
        <v>223.86481968109666</v>
      </c>
      <c r="DF46" s="159">
        <f>CW46*DF2</f>
        <v>59.697285248292424</v>
      </c>
      <c r="DG46" s="170">
        <f>CX46*DG2</f>
        <v>133.65063861558005</v>
      </c>
      <c r="DH46" s="169">
        <f>CU46*DH2</f>
        <v>99.992952790889845</v>
      </c>
      <c r="DI46" s="159">
        <f>CV46*DI2</f>
        <v>223.86481968109666</v>
      </c>
      <c r="DJ46" s="159">
        <f>CW46*DJ2</f>
        <v>59.697285248292424</v>
      </c>
      <c r="DK46" s="170">
        <f>CX46*DK2</f>
        <v>133.65063861558005</v>
      </c>
      <c r="DL46" s="169">
        <f>CU46*DL2</f>
        <v>99.992952790889845</v>
      </c>
      <c r="DM46" s="159">
        <f>CV46*DM2</f>
        <v>223.86481968109666</v>
      </c>
      <c r="DN46" s="159">
        <f>CW46*DN2</f>
        <v>59.697285248292424</v>
      </c>
      <c r="DO46" s="170">
        <f>CX46*DO2</f>
        <v>133.65063861558005</v>
      </c>
      <c r="DP46" s="169">
        <f>CU46*DP2</f>
        <v>99.992952790889845</v>
      </c>
      <c r="DQ46" s="159">
        <f>CV46*DQ2</f>
        <v>223.86481968109666</v>
      </c>
      <c r="DR46" s="159">
        <f>CW46*DR2</f>
        <v>59.697285248292424</v>
      </c>
      <c r="DS46" s="170">
        <f>CX46*DS2</f>
        <v>133.65063861558005</v>
      </c>
      <c r="DT46" s="169">
        <f>CU46*DT2</f>
        <v>99.992952790889845</v>
      </c>
      <c r="DU46" s="159">
        <f>CV46*DU2</f>
        <v>223.86481968109666</v>
      </c>
      <c r="DV46" s="159">
        <f>CW46*DV2</f>
        <v>59.697285248292424</v>
      </c>
      <c r="DW46" s="170">
        <f>CX46*DW2</f>
        <v>133.65063861558005</v>
      </c>
      <c r="DX46" s="169">
        <f>CU46*DX2</f>
        <v>99.992952790889845</v>
      </c>
      <c r="DY46" s="159">
        <f>CV46*DY2</f>
        <v>223.86481968109666</v>
      </c>
      <c r="DZ46" s="159">
        <f>CW46*DZ2</f>
        <v>59.697285248292424</v>
      </c>
      <c r="EA46" s="170">
        <f>CX46*EA2</f>
        <v>133.65063861558005</v>
      </c>
      <c r="EB46" s="169">
        <f>CU46*EB2</f>
        <v>99.992952790889845</v>
      </c>
      <c r="EC46" s="159">
        <f>CV46*EC2</f>
        <v>223.86481968109666</v>
      </c>
      <c r="ED46" s="159">
        <f>CW46*ED2</f>
        <v>59.697285248292424</v>
      </c>
      <c r="EE46" s="172">
        <f>CX46*EE2</f>
        <v>133.65063861558005</v>
      </c>
      <c r="EF46" s="176">
        <f>CY46*EF2</f>
        <v>692.72563151367797</v>
      </c>
      <c r="EG46" s="174" t="str">
        <f t="shared" si="28"/>
        <v>拆分正确</v>
      </c>
      <c r="EH46" s="157" t="str">
        <f t="shared" si="29"/>
        <v>拆分正确</v>
      </c>
      <c r="EI46" s="157" t="str">
        <f t="shared" si="30"/>
        <v>拆分正确</v>
      </c>
      <c r="EJ46" s="157" t="str">
        <f t="shared" si="31"/>
        <v>拆分正确</v>
      </c>
      <c r="EK46" s="157" t="str">
        <f t="shared" si="32"/>
        <v>拆分正确</v>
      </c>
      <c r="EL46" s="41"/>
      <c r="EM46" s="158" t="str">
        <f t="shared" si="33"/>
        <v>45级强化3</v>
      </c>
      <c r="EN46" s="174">
        <f t="shared" si="117"/>
        <v>1193.9457049658488</v>
      </c>
      <c r="EO46" s="157">
        <f t="shared" si="118"/>
        <v>2387.8914099316976</v>
      </c>
      <c r="EP46" s="157">
        <f t="shared" si="119"/>
        <v>477.57828198633939</v>
      </c>
      <c r="EQ46" s="157">
        <f t="shared" si="120"/>
        <v>1069.2051089246404</v>
      </c>
      <c r="ER46" s="163">
        <f t="shared" si="121"/>
        <v>277.09025260547116</v>
      </c>
      <c r="ES46" s="169">
        <f>EN46*ES2</f>
        <v>149.2432131207311</v>
      </c>
      <c r="ET46" s="159">
        <f>EO46*ET2</f>
        <v>298.4864262414622</v>
      </c>
      <c r="EU46" s="159">
        <f>EP46*EU2</f>
        <v>59.697285248292424</v>
      </c>
      <c r="EV46" s="170">
        <f>EQ46*EV2</f>
        <v>133.65063861558005</v>
      </c>
      <c r="EW46" s="169">
        <f>EN46*EW2</f>
        <v>149.2432131207311</v>
      </c>
      <c r="EX46" s="159">
        <f>EO46*EX2</f>
        <v>298.4864262414622</v>
      </c>
      <c r="EY46" s="159">
        <f>EP46*EY2</f>
        <v>59.697285248292424</v>
      </c>
      <c r="EZ46" s="170">
        <f>EQ46*EZ2</f>
        <v>133.65063861558005</v>
      </c>
      <c r="FA46" s="169">
        <f>EN46*FA2</f>
        <v>149.2432131207311</v>
      </c>
      <c r="FB46" s="159">
        <f>EO46*FB2</f>
        <v>298.4864262414622</v>
      </c>
      <c r="FC46" s="159">
        <f>EP46*FC2</f>
        <v>59.697285248292424</v>
      </c>
      <c r="FD46" s="170">
        <f>EQ46*FD2</f>
        <v>133.65063861558005</v>
      </c>
      <c r="FE46" s="169">
        <f>EN46*FE2</f>
        <v>149.2432131207311</v>
      </c>
      <c r="FF46" s="159">
        <f>EO46*FF2</f>
        <v>298.4864262414622</v>
      </c>
      <c r="FG46" s="159">
        <f>EP46*FG2</f>
        <v>59.697285248292424</v>
      </c>
      <c r="FH46" s="170">
        <f>EQ46*FH2</f>
        <v>133.65063861558005</v>
      </c>
      <c r="FI46" s="169">
        <f>EN46*FI2</f>
        <v>149.2432131207311</v>
      </c>
      <c r="FJ46" s="159">
        <f>EO46*FJ2</f>
        <v>298.4864262414622</v>
      </c>
      <c r="FK46" s="159">
        <f>EP46*FK2</f>
        <v>59.697285248292424</v>
      </c>
      <c r="FL46" s="170">
        <f>EQ46*FL2</f>
        <v>133.65063861558005</v>
      </c>
      <c r="FM46" s="169">
        <f>EN46*FM2</f>
        <v>149.2432131207311</v>
      </c>
      <c r="FN46" s="159">
        <f>EO46*FN2</f>
        <v>298.4864262414622</v>
      </c>
      <c r="FO46" s="159">
        <f>EP46*FO2</f>
        <v>59.697285248292424</v>
      </c>
      <c r="FP46" s="170">
        <f>EQ46*FP2</f>
        <v>133.65063861558005</v>
      </c>
      <c r="FQ46" s="169">
        <f>EN46*FQ2</f>
        <v>149.2432131207311</v>
      </c>
      <c r="FR46" s="159">
        <f>EO46*FR2</f>
        <v>298.4864262414622</v>
      </c>
      <c r="FS46" s="159">
        <f>EP46*FS2</f>
        <v>59.697285248292424</v>
      </c>
      <c r="FT46" s="170">
        <f>EQ46*FT2</f>
        <v>133.65063861558005</v>
      </c>
      <c r="FU46" s="169">
        <f>EN46*FU2</f>
        <v>149.2432131207311</v>
      </c>
      <c r="FV46" s="159">
        <f>EO46*FV2</f>
        <v>298.4864262414622</v>
      </c>
      <c r="FW46" s="159">
        <f>EP46*FW2</f>
        <v>59.697285248292424</v>
      </c>
      <c r="FX46" s="172">
        <f>EQ46*FX2</f>
        <v>133.65063861558005</v>
      </c>
      <c r="FY46" s="176">
        <f>ER46*FY2</f>
        <v>277.09025260547116</v>
      </c>
      <c r="FZ46" s="174" t="str">
        <f t="shared" si="39"/>
        <v>拆分正确</v>
      </c>
      <c r="GA46" s="157" t="str">
        <f t="shared" si="40"/>
        <v>拆分正确</v>
      </c>
      <c r="GB46" s="157" t="str">
        <f t="shared" si="41"/>
        <v>拆分正确</v>
      </c>
      <c r="GC46" s="157" t="str">
        <f t="shared" si="42"/>
        <v>拆分正确</v>
      </c>
      <c r="GD46" s="157" t="str">
        <f t="shared" si="43"/>
        <v>拆分正确</v>
      </c>
      <c r="GE46" s="41"/>
      <c r="GF46" s="158" t="str">
        <f t="shared" si="44"/>
        <v>45级强化3</v>
      </c>
      <c r="GG46" s="174">
        <f t="shared" si="122"/>
        <v>1074.5511344692638</v>
      </c>
      <c r="GH46" s="157">
        <f t="shared" si="123"/>
        <v>1193.9457049658488</v>
      </c>
      <c r="GI46" s="157">
        <f t="shared" si="124"/>
        <v>716.36742297950912</v>
      </c>
      <c r="GJ46" s="157">
        <f t="shared" si="125"/>
        <v>895.45927872438631</v>
      </c>
      <c r="GK46" s="163">
        <f t="shared" si="126"/>
        <v>415.6353789082068</v>
      </c>
      <c r="GL46" s="169">
        <f>GG46*GL2</f>
        <v>134.31889180865798</v>
      </c>
      <c r="GM46" s="159">
        <f>GH46*GM2</f>
        <v>149.2432131207311</v>
      </c>
      <c r="GN46" s="159">
        <f>GI46*GN2</f>
        <v>89.545927872438639</v>
      </c>
      <c r="GO46" s="170">
        <f>GJ46*GO2</f>
        <v>111.93240984054829</v>
      </c>
      <c r="GP46" s="169">
        <f>GG46*GP2</f>
        <v>134.31889180865798</v>
      </c>
      <c r="GQ46" s="159">
        <f>GH46*GQ2</f>
        <v>149.2432131207311</v>
      </c>
      <c r="GR46" s="159">
        <f>GI46*GR2</f>
        <v>89.545927872438639</v>
      </c>
      <c r="GS46" s="170">
        <f>GJ46*GS2</f>
        <v>111.93240984054829</v>
      </c>
      <c r="GT46" s="169">
        <f>GG46*GT2</f>
        <v>134.31889180865798</v>
      </c>
      <c r="GU46" s="159">
        <f>GH46*GU2</f>
        <v>149.2432131207311</v>
      </c>
      <c r="GV46" s="159">
        <f>GI46*GV2</f>
        <v>89.545927872438639</v>
      </c>
      <c r="GW46" s="170">
        <f>GJ46*GW2</f>
        <v>111.93240984054829</v>
      </c>
      <c r="GX46" s="169">
        <f>GG46*GX2</f>
        <v>134.31889180865798</v>
      </c>
      <c r="GY46" s="159">
        <f>GH46*GY2</f>
        <v>149.2432131207311</v>
      </c>
      <c r="GZ46" s="159">
        <f>GI46*GZ2</f>
        <v>89.545927872438639</v>
      </c>
      <c r="HA46" s="170">
        <f>GJ46*HA2</f>
        <v>111.93240984054829</v>
      </c>
      <c r="HB46" s="169">
        <f>GG46*HB2</f>
        <v>134.31889180865798</v>
      </c>
      <c r="HC46" s="159">
        <f>GH46*HC2</f>
        <v>149.2432131207311</v>
      </c>
      <c r="HD46" s="159">
        <f>GI46*HD2</f>
        <v>89.545927872438639</v>
      </c>
      <c r="HE46" s="170">
        <f>GJ46*HE2</f>
        <v>111.93240984054829</v>
      </c>
      <c r="HF46" s="169">
        <f>GG46*HF2</f>
        <v>134.31889180865798</v>
      </c>
      <c r="HG46" s="159">
        <f>GH46*HG2</f>
        <v>149.2432131207311</v>
      </c>
      <c r="HH46" s="159">
        <f>GI46*HH2</f>
        <v>89.545927872438639</v>
      </c>
      <c r="HI46" s="170">
        <f>GJ46*HI2</f>
        <v>111.93240984054829</v>
      </c>
      <c r="HJ46" s="169">
        <f>GG46*HJ2</f>
        <v>134.31889180865798</v>
      </c>
      <c r="HK46" s="159">
        <f>GH46*HK2</f>
        <v>149.2432131207311</v>
      </c>
      <c r="HL46" s="159">
        <f>GI46*HL2</f>
        <v>89.545927872438639</v>
      </c>
      <c r="HM46" s="170">
        <f>GJ46*HM2</f>
        <v>111.93240984054829</v>
      </c>
      <c r="HN46" s="169">
        <f>GG46*HN2</f>
        <v>134.31889180865798</v>
      </c>
      <c r="HO46" s="159">
        <f>GH46*HO2</f>
        <v>149.2432131207311</v>
      </c>
      <c r="HP46" s="159">
        <f>GI46*HP2</f>
        <v>89.545927872438639</v>
      </c>
      <c r="HQ46" s="172">
        <f>GJ46*HQ2</f>
        <v>111.93240984054829</v>
      </c>
      <c r="HR46" s="176">
        <f>GK46*HR2</f>
        <v>415.6353789082068</v>
      </c>
      <c r="HS46" s="174" t="str">
        <f t="shared" si="50"/>
        <v>拆分正确</v>
      </c>
      <c r="HT46" s="157" t="str">
        <f t="shared" si="51"/>
        <v>拆分正确</v>
      </c>
      <c r="HU46" s="157" t="str">
        <f t="shared" si="52"/>
        <v>拆分正确</v>
      </c>
      <c r="HV46" s="157" t="str">
        <f t="shared" si="53"/>
        <v>拆分正确</v>
      </c>
      <c r="HW46" s="157" t="str">
        <f t="shared" si="54"/>
        <v>拆分正确</v>
      </c>
    </row>
    <row r="47" spans="1:231" ht="14.1" customHeight="1">
      <c r="A47" s="157" t="s">
        <v>63</v>
      </c>
      <c r="B47" s="158">
        <f t="shared" si="127"/>
        <v>1.3471191424837934</v>
      </c>
      <c r="C47" s="158">
        <f t="shared" si="95"/>
        <v>1.3471191424837934</v>
      </c>
      <c r="D47" s="180">
        <f t="shared" si="93"/>
        <v>1.3471191424837934</v>
      </c>
      <c r="E47" s="174">
        <f>B47*E43</f>
        <v>1282.5142338787946</v>
      </c>
      <c r="F47" s="157">
        <f>E47*职业设计!D$13/职业设计!B$13</f>
        <v>1282.5142338787946</v>
      </c>
      <c r="G47" s="157">
        <f>G43*C47</f>
        <v>769.50854032727648</v>
      </c>
      <c r="H47" s="157">
        <f t="shared" si="5"/>
        <v>769.50854032727648</v>
      </c>
      <c r="I47" s="163">
        <f>I43*D47</f>
        <v>496.07531224343847</v>
      </c>
      <c r="J47" s="169">
        <f>E47*J2</f>
        <v>160.31427923484932</v>
      </c>
      <c r="K47" s="159">
        <f>F47*K2</f>
        <v>160.31427923484932</v>
      </c>
      <c r="L47" s="159">
        <f>G47*L2</f>
        <v>96.18856754090956</v>
      </c>
      <c r="M47" s="170">
        <f>H47*M2</f>
        <v>96.18856754090956</v>
      </c>
      <c r="N47" s="169">
        <f>E47*N2</f>
        <v>160.31427923484932</v>
      </c>
      <c r="O47" s="159">
        <f>F47*O2</f>
        <v>160.31427923484932</v>
      </c>
      <c r="P47" s="159">
        <f>G47*P2</f>
        <v>96.18856754090956</v>
      </c>
      <c r="Q47" s="170">
        <f>H47*Q2</f>
        <v>96.18856754090956</v>
      </c>
      <c r="R47" s="169">
        <f>E47*R2</f>
        <v>160.31427923484932</v>
      </c>
      <c r="S47" s="159">
        <f>F47*S2</f>
        <v>160.31427923484932</v>
      </c>
      <c r="T47" s="159">
        <f>G47*T2</f>
        <v>96.18856754090956</v>
      </c>
      <c r="U47" s="170">
        <f>H47*U2</f>
        <v>96.18856754090956</v>
      </c>
      <c r="V47" s="169">
        <f>E47*V2</f>
        <v>160.31427923484932</v>
      </c>
      <c r="W47" s="159">
        <f>F47*W2</f>
        <v>160.31427923484932</v>
      </c>
      <c r="X47" s="159">
        <f>G47*X2</f>
        <v>96.18856754090956</v>
      </c>
      <c r="Y47" s="170">
        <f>H47*Y2</f>
        <v>96.18856754090956</v>
      </c>
      <c r="Z47" s="169">
        <f>E47*Z2</f>
        <v>160.31427923484932</v>
      </c>
      <c r="AA47" s="159">
        <f>F47*AA2</f>
        <v>160.31427923484932</v>
      </c>
      <c r="AB47" s="159">
        <f>G47*AB2</f>
        <v>96.18856754090956</v>
      </c>
      <c r="AC47" s="170">
        <f>H47*AC2</f>
        <v>96.18856754090956</v>
      </c>
      <c r="AD47" s="169">
        <f>E47*AD2</f>
        <v>160.31427923484932</v>
      </c>
      <c r="AE47" s="159">
        <f>F47*AE2</f>
        <v>160.31427923484932</v>
      </c>
      <c r="AF47" s="159">
        <f>G47*AF2</f>
        <v>96.18856754090956</v>
      </c>
      <c r="AG47" s="170">
        <f>H47*AG2</f>
        <v>96.18856754090956</v>
      </c>
      <c r="AH47" s="169">
        <f>E47*AH2</f>
        <v>160.31427923484932</v>
      </c>
      <c r="AI47" s="159">
        <f>F47*AI2</f>
        <v>160.31427923484932</v>
      </c>
      <c r="AJ47" s="159">
        <f>G47*AJ2</f>
        <v>96.18856754090956</v>
      </c>
      <c r="AK47" s="170">
        <f>H47*AK2</f>
        <v>96.18856754090956</v>
      </c>
      <c r="AL47" s="169">
        <f>E47*AL2</f>
        <v>160.31427923484932</v>
      </c>
      <c r="AM47" s="159">
        <f>F47*AM2</f>
        <v>160.31427923484932</v>
      </c>
      <c r="AN47" s="159">
        <f>G47*AN2</f>
        <v>96.18856754090956</v>
      </c>
      <c r="AO47" s="172">
        <f>H47*AO2</f>
        <v>96.18856754090956</v>
      </c>
      <c r="AP47" s="176">
        <f>I47*AP2</f>
        <v>496.07531224343847</v>
      </c>
      <c r="AQ47" s="174" t="str">
        <f t="shared" si="97"/>
        <v>拆分正确</v>
      </c>
      <c r="AR47" s="157" t="str">
        <f t="shared" si="98"/>
        <v>拆分正确</v>
      </c>
      <c r="AS47" s="157" t="str">
        <f t="shared" si="99"/>
        <v>拆分正确</v>
      </c>
      <c r="AT47" s="157" t="str">
        <f t="shared" si="100"/>
        <v>拆分正确</v>
      </c>
      <c r="AU47" s="157" t="str">
        <f t="shared" si="101"/>
        <v>拆分正确</v>
      </c>
      <c r="AW47" s="158" t="str">
        <f t="shared" si="11"/>
        <v>45级强化4</v>
      </c>
      <c r="AX47" s="174">
        <f t="shared" si="102"/>
        <v>1923.7713508181919</v>
      </c>
      <c r="AY47" s="157">
        <f t="shared" si="103"/>
        <v>769.50854032727671</v>
      </c>
      <c r="AZ47" s="157">
        <f t="shared" si="104"/>
        <v>1148.5202094436961</v>
      </c>
      <c r="BA47" s="157">
        <f t="shared" si="105"/>
        <v>513.00569355151765</v>
      </c>
      <c r="BB47" s="163">
        <f t="shared" si="106"/>
        <v>297.6451873460631</v>
      </c>
      <c r="BC47" s="169">
        <f t="shared" si="55"/>
        <v>192.3771350818192</v>
      </c>
      <c r="BD47" s="159">
        <f t="shared" si="56"/>
        <v>76.950854032727676</v>
      </c>
      <c r="BE47" s="159">
        <f t="shared" si="57"/>
        <v>114.85202094436961</v>
      </c>
      <c r="BF47" s="170">
        <f t="shared" si="58"/>
        <v>51.300569355151765</v>
      </c>
      <c r="BG47" s="169">
        <f t="shared" si="59"/>
        <v>192.3771350818192</v>
      </c>
      <c r="BH47" s="159">
        <f t="shared" si="60"/>
        <v>76.950854032727676</v>
      </c>
      <c r="BI47" s="159">
        <f t="shared" si="61"/>
        <v>114.85202094436961</v>
      </c>
      <c r="BJ47" s="170">
        <f t="shared" si="62"/>
        <v>51.300569355151765</v>
      </c>
      <c r="BK47" s="169">
        <f t="shared" si="63"/>
        <v>192.3771350818192</v>
      </c>
      <c r="BL47" s="159">
        <f t="shared" si="64"/>
        <v>76.950854032727676</v>
      </c>
      <c r="BM47" s="159">
        <f t="shared" si="65"/>
        <v>114.85202094436961</v>
      </c>
      <c r="BN47" s="170">
        <f t="shared" si="66"/>
        <v>51.300569355151765</v>
      </c>
      <c r="BO47" s="169">
        <f t="shared" si="67"/>
        <v>192.3771350818192</v>
      </c>
      <c r="BP47" s="159">
        <f t="shared" si="68"/>
        <v>76.950854032727676</v>
      </c>
      <c r="BQ47" s="159">
        <f t="shared" si="69"/>
        <v>114.85202094436961</v>
      </c>
      <c r="BR47" s="170">
        <f t="shared" si="70"/>
        <v>51.300569355151765</v>
      </c>
      <c r="BS47" s="169">
        <f t="shared" si="71"/>
        <v>192.3771350818192</v>
      </c>
      <c r="BT47" s="159">
        <f t="shared" si="72"/>
        <v>76.950854032727676</v>
      </c>
      <c r="BU47" s="159">
        <f t="shared" si="73"/>
        <v>114.85202094436961</v>
      </c>
      <c r="BV47" s="170">
        <f t="shared" si="74"/>
        <v>51.300569355151765</v>
      </c>
      <c r="BW47" s="169">
        <f t="shared" si="75"/>
        <v>192.3771350818192</v>
      </c>
      <c r="BX47" s="159">
        <f t="shared" si="76"/>
        <v>76.950854032727676</v>
      </c>
      <c r="BY47" s="159">
        <f t="shared" si="77"/>
        <v>114.85202094436961</v>
      </c>
      <c r="BZ47" s="170">
        <f t="shared" si="78"/>
        <v>51.300569355151765</v>
      </c>
      <c r="CA47" s="169">
        <f t="shared" si="79"/>
        <v>192.3771350818192</v>
      </c>
      <c r="CB47" s="159">
        <f t="shared" si="80"/>
        <v>76.950854032727676</v>
      </c>
      <c r="CC47" s="159">
        <f t="shared" si="81"/>
        <v>114.85202094436961</v>
      </c>
      <c r="CD47" s="170">
        <f t="shared" si="82"/>
        <v>51.300569355151765</v>
      </c>
      <c r="CE47" s="169">
        <f t="shared" si="83"/>
        <v>192.3771350818192</v>
      </c>
      <c r="CF47" s="159">
        <f t="shared" si="84"/>
        <v>76.950854032727676</v>
      </c>
      <c r="CG47" s="159">
        <f t="shared" si="85"/>
        <v>114.85202094436961</v>
      </c>
      <c r="CH47" s="172">
        <f t="shared" si="86"/>
        <v>51.300569355151765</v>
      </c>
      <c r="CI47" s="169">
        <f t="shared" si="87"/>
        <v>384.75427016363841</v>
      </c>
      <c r="CJ47" s="159">
        <f t="shared" si="88"/>
        <v>153.90170806545535</v>
      </c>
      <c r="CK47" s="159">
        <f t="shared" si="89"/>
        <v>229.70404188873923</v>
      </c>
      <c r="CL47" s="172">
        <f t="shared" si="90"/>
        <v>102.60113871030353</v>
      </c>
      <c r="CM47" s="176">
        <f t="shared" si="96"/>
        <v>297.6451873460631</v>
      </c>
      <c r="CN47" s="174" t="str">
        <f t="shared" si="107"/>
        <v>拆分正确</v>
      </c>
      <c r="CO47" s="157" t="str">
        <f t="shared" si="108"/>
        <v>拆分正确</v>
      </c>
      <c r="CP47" s="157" t="str">
        <f t="shared" si="109"/>
        <v>拆分正确</v>
      </c>
      <c r="CQ47" s="157" t="str">
        <f t="shared" si="110"/>
        <v>拆分正确</v>
      </c>
      <c r="CR47" s="157" t="str">
        <f t="shared" si="111"/>
        <v>拆分正确</v>
      </c>
      <c r="CT47" s="158" t="str">
        <f t="shared" si="22"/>
        <v>45级强化4</v>
      </c>
      <c r="CU47" s="174">
        <f t="shared" si="112"/>
        <v>859.28453669879241</v>
      </c>
      <c r="CV47" s="157">
        <f t="shared" si="113"/>
        <v>1923.7713508181919</v>
      </c>
      <c r="CW47" s="157">
        <f t="shared" si="114"/>
        <v>513.00569355151765</v>
      </c>
      <c r="CX47" s="157">
        <f t="shared" si="115"/>
        <v>1148.5202094436961</v>
      </c>
      <c r="CY47" s="163">
        <f t="shared" si="116"/>
        <v>744.11296836515771</v>
      </c>
      <c r="CZ47" s="169">
        <f>CU47*CZ2</f>
        <v>107.41056708734905</v>
      </c>
      <c r="DA47" s="159">
        <f>CV47*DA2</f>
        <v>240.47141885227398</v>
      </c>
      <c r="DB47" s="159">
        <f>CW47*DB2</f>
        <v>64.125711693939706</v>
      </c>
      <c r="DC47" s="170">
        <f>CX47*DC2</f>
        <v>143.56502618046201</v>
      </c>
      <c r="DD47" s="169">
        <f>CU47*DD2</f>
        <v>107.41056708734905</v>
      </c>
      <c r="DE47" s="159">
        <f>CV47*DE2</f>
        <v>240.47141885227398</v>
      </c>
      <c r="DF47" s="159">
        <f>CW47*DF2</f>
        <v>64.125711693939706</v>
      </c>
      <c r="DG47" s="170">
        <f>CX47*DG2</f>
        <v>143.56502618046201</v>
      </c>
      <c r="DH47" s="169">
        <f>CU47*DH2</f>
        <v>107.41056708734905</v>
      </c>
      <c r="DI47" s="159">
        <f>CV47*DI2</f>
        <v>240.47141885227398</v>
      </c>
      <c r="DJ47" s="159">
        <f>CW47*DJ2</f>
        <v>64.125711693939706</v>
      </c>
      <c r="DK47" s="170">
        <f>CX47*DK2</f>
        <v>143.56502618046201</v>
      </c>
      <c r="DL47" s="169">
        <f>CU47*DL2</f>
        <v>107.41056708734905</v>
      </c>
      <c r="DM47" s="159">
        <f>CV47*DM2</f>
        <v>240.47141885227398</v>
      </c>
      <c r="DN47" s="159">
        <f>CW47*DN2</f>
        <v>64.125711693939706</v>
      </c>
      <c r="DO47" s="170">
        <f>CX47*DO2</f>
        <v>143.56502618046201</v>
      </c>
      <c r="DP47" s="169">
        <f>CU47*DP2</f>
        <v>107.41056708734905</v>
      </c>
      <c r="DQ47" s="159">
        <f>CV47*DQ2</f>
        <v>240.47141885227398</v>
      </c>
      <c r="DR47" s="159">
        <f>CW47*DR2</f>
        <v>64.125711693939706</v>
      </c>
      <c r="DS47" s="170">
        <f>CX47*DS2</f>
        <v>143.56502618046201</v>
      </c>
      <c r="DT47" s="169">
        <f>CU47*DT2</f>
        <v>107.41056708734905</v>
      </c>
      <c r="DU47" s="159">
        <f>CV47*DU2</f>
        <v>240.47141885227398</v>
      </c>
      <c r="DV47" s="159">
        <f>CW47*DV2</f>
        <v>64.125711693939706</v>
      </c>
      <c r="DW47" s="170">
        <f>CX47*DW2</f>
        <v>143.56502618046201</v>
      </c>
      <c r="DX47" s="169">
        <f>CU47*DX2</f>
        <v>107.41056708734905</v>
      </c>
      <c r="DY47" s="159">
        <f>CV47*DY2</f>
        <v>240.47141885227398</v>
      </c>
      <c r="DZ47" s="159">
        <f>CW47*DZ2</f>
        <v>64.125711693939706</v>
      </c>
      <c r="EA47" s="170">
        <f>CX47*EA2</f>
        <v>143.56502618046201</v>
      </c>
      <c r="EB47" s="169">
        <f>CU47*EB2</f>
        <v>107.41056708734905</v>
      </c>
      <c r="EC47" s="159">
        <f>CV47*EC2</f>
        <v>240.47141885227398</v>
      </c>
      <c r="ED47" s="159">
        <f>CW47*ED2</f>
        <v>64.125711693939706</v>
      </c>
      <c r="EE47" s="172">
        <f>CX47*EE2</f>
        <v>143.56502618046201</v>
      </c>
      <c r="EF47" s="176">
        <f>CY47*EF2</f>
        <v>744.11296836515771</v>
      </c>
      <c r="EG47" s="174" t="str">
        <f t="shared" si="28"/>
        <v>拆分正确</v>
      </c>
      <c r="EH47" s="157" t="str">
        <f t="shared" si="29"/>
        <v>拆分正确</v>
      </c>
      <c r="EI47" s="157" t="str">
        <f t="shared" si="30"/>
        <v>拆分正确</v>
      </c>
      <c r="EJ47" s="157" t="str">
        <f t="shared" si="31"/>
        <v>拆分正确</v>
      </c>
      <c r="EK47" s="157" t="str">
        <f t="shared" si="32"/>
        <v>拆分正确</v>
      </c>
      <c r="EL47" s="41"/>
      <c r="EM47" s="158" t="str">
        <f t="shared" si="33"/>
        <v>45级强化4</v>
      </c>
      <c r="EN47" s="174">
        <f t="shared" si="117"/>
        <v>1282.5142338787946</v>
      </c>
      <c r="EO47" s="157">
        <f t="shared" si="118"/>
        <v>2565.0284677575892</v>
      </c>
      <c r="EP47" s="157">
        <f t="shared" si="119"/>
        <v>513.00569355151765</v>
      </c>
      <c r="EQ47" s="157">
        <f t="shared" si="120"/>
        <v>1148.5202094436961</v>
      </c>
      <c r="ER47" s="163">
        <f t="shared" si="121"/>
        <v>297.6451873460631</v>
      </c>
      <c r="ES47" s="169">
        <f>EN47*ES2</f>
        <v>160.31427923484932</v>
      </c>
      <c r="ET47" s="159">
        <f>EO47*ET2</f>
        <v>320.62855846969865</v>
      </c>
      <c r="EU47" s="159">
        <f>EP47*EU2</f>
        <v>64.125711693939706</v>
      </c>
      <c r="EV47" s="170">
        <f>EQ47*EV2</f>
        <v>143.56502618046201</v>
      </c>
      <c r="EW47" s="169">
        <f>EN47*EW2</f>
        <v>160.31427923484932</v>
      </c>
      <c r="EX47" s="159">
        <f>EO47*EX2</f>
        <v>320.62855846969865</v>
      </c>
      <c r="EY47" s="159">
        <f>EP47*EY2</f>
        <v>64.125711693939706</v>
      </c>
      <c r="EZ47" s="170">
        <f>EQ47*EZ2</f>
        <v>143.56502618046201</v>
      </c>
      <c r="FA47" s="169">
        <f>EN47*FA2</f>
        <v>160.31427923484932</v>
      </c>
      <c r="FB47" s="159">
        <f>EO47*FB2</f>
        <v>320.62855846969865</v>
      </c>
      <c r="FC47" s="159">
        <f>EP47*FC2</f>
        <v>64.125711693939706</v>
      </c>
      <c r="FD47" s="170">
        <f>EQ47*FD2</f>
        <v>143.56502618046201</v>
      </c>
      <c r="FE47" s="169">
        <f>EN47*FE2</f>
        <v>160.31427923484932</v>
      </c>
      <c r="FF47" s="159">
        <f>EO47*FF2</f>
        <v>320.62855846969865</v>
      </c>
      <c r="FG47" s="159">
        <f>EP47*FG2</f>
        <v>64.125711693939706</v>
      </c>
      <c r="FH47" s="170">
        <f>EQ47*FH2</f>
        <v>143.56502618046201</v>
      </c>
      <c r="FI47" s="169">
        <f>EN47*FI2</f>
        <v>160.31427923484932</v>
      </c>
      <c r="FJ47" s="159">
        <f>EO47*FJ2</f>
        <v>320.62855846969865</v>
      </c>
      <c r="FK47" s="159">
        <f>EP47*FK2</f>
        <v>64.125711693939706</v>
      </c>
      <c r="FL47" s="170">
        <f>EQ47*FL2</f>
        <v>143.56502618046201</v>
      </c>
      <c r="FM47" s="169">
        <f>EN47*FM2</f>
        <v>160.31427923484932</v>
      </c>
      <c r="FN47" s="159">
        <f>EO47*FN2</f>
        <v>320.62855846969865</v>
      </c>
      <c r="FO47" s="159">
        <f>EP47*FO2</f>
        <v>64.125711693939706</v>
      </c>
      <c r="FP47" s="170">
        <f>EQ47*FP2</f>
        <v>143.56502618046201</v>
      </c>
      <c r="FQ47" s="169">
        <f>EN47*FQ2</f>
        <v>160.31427923484932</v>
      </c>
      <c r="FR47" s="159">
        <f>EO47*FR2</f>
        <v>320.62855846969865</v>
      </c>
      <c r="FS47" s="159">
        <f>EP47*FS2</f>
        <v>64.125711693939706</v>
      </c>
      <c r="FT47" s="170">
        <f>EQ47*FT2</f>
        <v>143.56502618046201</v>
      </c>
      <c r="FU47" s="169">
        <f>EN47*FU2</f>
        <v>160.31427923484932</v>
      </c>
      <c r="FV47" s="159">
        <f>EO47*FV2</f>
        <v>320.62855846969865</v>
      </c>
      <c r="FW47" s="159">
        <f>EP47*FW2</f>
        <v>64.125711693939706</v>
      </c>
      <c r="FX47" s="172">
        <f>EQ47*FX2</f>
        <v>143.56502618046201</v>
      </c>
      <c r="FY47" s="176">
        <f>ER47*FY2</f>
        <v>297.6451873460631</v>
      </c>
      <c r="FZ47" s="174" t="str">
        <f t="shared" si="39"/>
        <v>拆分正确</v>
      </c>
      <c r="GA47" s="157" t="str">
        <f t="shared" si="40"/>
        <v>拆分正确</v>
      </c>
      <c r="GB47" s="157" t="str">
        <f t="shared" si="41"/>
        <v>拆分正确</v>
      </c>
      <c r="GC47" s="157" t="str">
        <f t="shared" si="42"/>
        <v>拆分正确</v>
      </c>
      <c r="GD47" s="157" t="str">
        <f t="shared" si="43"/>
        <v>拆分正确</v>
      </c>
      <c r="GE47" s="41"/>
      <c r="GF47" s="158" t="str">
        <f t="shared" si="44"/>
        <v>45级强化4</v>
      </c>
      <c r="GG47" s="174">
        <f t="shared" si="122"/>
        <v>1154.2628104909152</v>
      </c>
      <c r="GH47" s="157">
        <f t="shared" si="123"/>
        <v>1282.5142338787946</v>
      </c>
      <c r="GI47" s="157">
        <f t="shared" si="124"/>
        <v>769.50854032727648</v>
      </c>
      <c r="GJ47" s="157">
        <f t="shared" si="125"/>
        <v>961.8856754090956</v>
      </c>
      <c r="GK47" s="163">
        <f t="shared" si="126"/>
        <v>446.46778101909462</v>
      </c>
      <c r="GL47" s="169">
        <f>GG47*GL2</f>
        <v>144.2828513113644</v>
      </c>
      <c r="GM47" s="159">
        <f>GH47*GM2</f>
        <v>160.31427923484932</v>
      </c>
      <c r="GN47" s="159">
        <f>GI47*GN2</f>
        <v>96.18856754090956</v>
      </c>
      <c r="GO47" s="170">
        <f>GJ47*GO2</f>
        <v>120.23570942613695</v>
      </c>
      <c r="GP47" s="169">
        <f>GG47*GP2</f>
        <v>144.2828513113644</v>
      </c>
      <c r="GQ47" s="159">
        <f>GH47*GQ2</f>
        <v>160.31427923484932</v>
      </c>
      <c r="GR47" s="159">
        <f>GI47*GR2</f>
        <v>96.18856754090956</v>
      </c>
      <c r="GS47" s="170">
        <f>GJ47*GS2</f>
        <v>120.23570942613695</v>
      </c>
      <c r="GT47" s="169">
        <f>GG47*GT2</f>
        <v>144.2828513113644</v>
      </c>
      <c r="GU47" s="159">
        <f>GH47*GU2</f>
        <v>160.31427923484932</v>
      </c>
      <c r="GV47" s="159">
        <f>GI47*GV2</f>
        <v>96.18856754090956</v>
      </c>
      <c r="GW47" s="170">
        <f>GJ47*GW2</f>
        <v>120.23570942613695</v>
      </c>
      <c r="GX47" s="169">
        <f>GG47*GX2</f>
        <v>144.2828513113644</v>
      </c>
      <c r="GY47" s="159">
        <f>GH47*GY2</f>
        <v>160.31427923484932</v>
      </c>
      <c r="GZ47" s="159">
        <f>GI47*GZ2</f>
        <v>96.18856754090956</v>
      </c>
      <c r="HA47" s="170">
        <f>GJ47*HA2</f>
        <v>120.23570942613695</v>
      </c>
      <c r="HB47" s="169">
        <f>GG47*HB2</f>
        <v>144.2828513113644</v>
      </c>
      <c r="HC47" s="159">
        <f>GH47*HC2</f>
        <v>160.31427923484932</v>
      </c>
      <c r="HD47" s="159">
        <f>GI47*HD2</f>
        <v>96.18856754090956</v>
      </c>
      <c r="HE47" s="170">
        <f>GJ47*HE2</f>
        <v>120.23570942613695</v>
      </c>
      <c r="HF47" s="169">
        <f>GG47*HF2</f>
        <v>144.2828513113644</v>
      </c>
      <c r="HG47" s="159">
        <f>GH47*HG2</f>
        <v>160.31427923484932</v>
      </c>
      <c r="HH47" s="159">
        <f>GI47*HH2</f>
        <v>96.18856754090956</v>
      </c>
      <c r="HI47" s="170">
        <f>GJ47*HI2</f>
        <v>120.23570942613695</v>
      </c>
      <c r="HJ47" s="169">
        <f>GG47*HJ2</f>
        <v>144.2828513113644</v>
      </c>
      <c r="HK47" s="159">
        <f>GH47*HK2</f>
        <v>160.31427923484932</v>
      </c>
      <c r="HL47" s="159">
        <f>GI47*HL2</f>
        <v>96.18856754090956</v>
      </c>
      <c r="HM47" s="170">
        <f>GJ47*HM2</f>
        <v>120.23570942613695</v>
      </c>
      <c r="HN47" s="169">
        <f>GG47*HN2</f>
        <v>144.2828513113644</v>
      </c>
      <c r="HO47" s="159">
        <f>GH47*HO2</f>
        <v>160.31427923484932</v>
      </c>
      <c r="HP47" s="159">
        <f>GI47*HP2</f>
        <v>96.18856754090956</v>
      </c>
      <c r="HQ47" s="172">
        <f>GJ47*HQ2</f>
        <v>120.23570942613695</v>
      </c>
      <c r="HR47" s="176">
        <f>GK47*HR2</f>
        <v>446.46778101909462</v>
      </c>
      <c r="HS47" s="174" t="str">
        <f t="shared" si="50"/>
        <v>拆分正确</v>
      </c>
      <c r="HT47" s="157" t="str">
        <f t="shared" si="51"/>
        <v>拆分正确</v>
      </c>
      <c r="HU47" s="157" t="str">
        <f t="shared" si="52"/>
        <v>拆分正确</v>
      </c>
      <c r="HV47" s="157" t="str">
        <f t="shared" si="53"/>
        <v>拆分正确</v>
      </c>
      <c r="HW47" s="157" t="str">
        <f t="shared" si="54"/>
        <v>拆分正确</v>
      </c>
    </row>
    <row r="48" spans="1:231" ht="14.1" customHeight="1">
      <c r="A48" s="157" t="s">
        <v>64</v>
      </c>
      <c r="B48" s="158">
        <f t="shared" si="127"/>
        <v>1.4446550157303037</v>
      </c>
      <c r="C48" s="158">
        <f t="shared" si="95"/>
        <v>1.4446550157303037</v>
      </c>
      <c r="D48" s="180">
        <f t="shared" si="93"/>
        <v>1.4446550157303037</v>
      </c>
      <c r="E48" s="174">
        <f>B48*E43</f>
        <v>1375.3724984579815</v>
      </c>
      <c r="F48" s="157">
        <f>E48*职业设计!D$13/职业设计!B$13</f>
        <v>1375.3724984579815</v>
      </c>
      <c r="G48" s="157">
        <f>G43*C48</f>
        <v>825.22349907478861</v>
      </c>
      <c r="H48" s="157">
        <f t="shared" si="5"/>
        <v>825.22349907478861</v>
      </c>
      <c r="I48" s="163">
        <f>I43*D48</f>
        <v>531.99280257505643</v>
      </c>
      <c r="J48" s="169">
        <f>E48*J2</f>
        <v>171.92156230724768</v>
      </c>
      <c r="K48" s="159">
        <f>F48*K2</f>
        <v>171.92156230724768</v>
      </c>
      <c r="L48" s="159">
        <f>G48*L2</f>
        <v>103.15293738434858</v>
      </c>
      <c r="M48" s="170">
        <f>H48*M2</f>
        <v>103.15293738434858</v>
      </c>
      <c r="N48" s="169">
        <f>E48*N2</f>
        <v>171.92156230724768</v>
      </c>
      <c r="O48" s="159">
        <f>F48*O2</f>
        <v>171.92156230724768</v>
      </c>
      <c r="P48" s="159">
        <f>G48*P2</f>
        <v>103.15293738434858</v>
      </c>
      <c r="Q48" s="170">
        <f>H48*Q2</f>
        <v>103.15293738434858</v>
      </c>
      <c r="R48" s="169">
        <f>E48*R2</f>
        <v>171.92156230724768</v>
      </c>
      <c r="S48" s="159">
        <f>F48*S2</f>
        <v>171.92156230724768</v>
      </c>
      <c r="T48" s="159">
        <f>G48*T2</f>
        <v>103.15293738434858</v>
      </c>
      <c r="U48" s="170">
        <f>H48*U2</f>
        <v>103.15293738434858</v>
      </c>
      <c r="V48" s="169">
        <f>E48*V2</f>
        <v>171.92156230724768</v>
      </c>
      <c r="W48" s="159">
        <f>F48*W2</f>
        <v>171.92156230724768</v>
      </c>
      <c r="X48" s="159">
        <f>G48*X2</f>
        <v>103.15293738434858</v>
      </c>
      <c r="Y48" s="170">
        <f>H48*Y2</f>
        <v>103.15293738434858</v>
      </c>
      <c r="Z48" s="169">
        <f>E48*Z2</f>
        <v>171.92156230724768</v>
      </c>
      <c r="AA48" s="159">
        <f>F48*AA2</f>
        <v>171.92156230724768</v>
      </c>
      <c r="AB48" s="159">
        <f>G48*AB2</f>
        <v>103.15293738434858</v>
      </c>
      <c r="AC48" s="170">
        <f>H48*AC2</f>
        <v>103.15293738434858</v>
      </c>
      <c r="AD48" s="169">
        <f>E48*AD2</f>
        <v>171.92156230724768</v>
      </c>
      <c r="AE48" s="159">
        <f>F48*AE2</f>
        <v>171.92156230724768</v>
      </c>
      <c r="AF48" s="159">
        <f>G48*AF2</f>
        <v>103.15293738434858</v>
      </c>
      <c r="AG48" s="170">
        <f>H48*AG2</f>
        <v>103.15293738434858</v>
      </c>
      <c r="AH48" s="169">
        <f>E48*AH2</f>
        <v>171.92156230724768</v>
      </c>
      <c r="AI48" s="159">
        <f>F48*AI2</f>
        <v>171.92156230724768</v>
      </c>
      <c r="AJ48" s="159">
        <f>G48*AJ2</f>
        <v>103.15293738434858</v>
      </c>
      <c r="AK48" s="170">
        <f>H48*AK2</f>
        <v>103.15293738434858</v>
      </c>
      <c r="AL48" s="169">
        <f>E48*AL2</f>
        <v>171.92156230724768</v>
      </c>
      <c r="AM48" s="159">
        <f>F48*AM2</f>
        <v>171.92156230724768</v>
      </c>
      <c r="AN48" s="159">
        <f>G48*AN2</f>
        <v>103.15293738434858</v>
      </c>
      <c r="AO48" s="172">
        <f>H48*AO2</f>
        <v>103.15293738434858</v>
      </c>
      <c r="AP48" s="176">
        <f>I48*AP2</f>
        <v>531.99280257505643</v>
      </c>
      <c r="AQ48" s="174" t="str">
        <f t="shared" si="97"/>
        <v>拆分正确</v>
      </c>
      <c r="AR48" s="157" t="str">
        <f t="shared" si="98"/>
        <v>拆分正确</v>
      </c>
      <c r="AS48" s="157" t="str">
        <f t="shared" si="99"/>
        <v>拆分正确</v>
      </c>
      <c r="AT48" s="157" t="str">
        <f t="shared" si="100"/>
        <v>拆分正确</v>
      </c>
      <c r="AU48" s="157" t="str">
        <f t="shared" si="101"/>
        <v>拆分正确</v>
      </c>
      <c r="AW48" s="158" t="str">
        <f t="shared" si="11"/>
        <v>45级强化5</v>
      </c>
      <c r="AX48" s="174">
        <f t="shared" si="102"/>
        <v>2063.0587476869723</v>
      </c>
      <c r="AY48" s="157">
        <f t="shared" si="103"/>
        <v>825.22349907478883</v>
      </c>
      <c r="AZ48" s="157">
        <f t="shared" si="104"/>
        <v>1231.6768642907291</v>
      </c>
      <c r="BA48" s="157">
        <f t="shared" si="105"/>
        <v>550.1489993831924</v>
      </c>
      <c r="BB48" s="163">
        <f t="shared" si="106"/>
        <v>319.19568154503384</v>
      </c>
      <c r="BC48" s="169">
        <f t="shared" si="55"/>
        <v>206.30587476869724</v>
      </c>
      <c r="BD48" s="159">
        <f t="shared" si="56"/>
        <v>82.522349907478883</v>
      </c>
      <c r="BE48" s="159">
        <f t="shared" si="57"/>
        <v>123.16768642907292</v>
      </c>
      <c r="BF48" s="170">
        <f t="shared" si="58"/>
        <v>55.014899938319246</v>
      </c>
      <c r="BG48" s="169">
        <f t="shared" si="59"/>
        <v>206.30587476869724</v>
      </c>
      <c r="BH48" s="159">
        <f t="shared" si="60"/>
        <v>82.522349907478883</v>
      </c>
      <c r="BI48" s="159">
        <f t="shared" si="61"/>
        <v>123.16768642907292</v>
      </c>
      <c r="BJ48" s="170">
        <f t="shared" si="62"/>
        <v>55.014899938319246</v>
      </c>
      <c r="BK48" s="169">
        <f t="shared" si="63"/>
        <v>206.30587476869724</v>
      </c>
      <c r="BL48" s="159">
        <f t="shared" si="64"/>
        <v>82.522349907478883</v>
      </c>
      <c r="BM48" s="159">
        <f t="shared" si="65"/>
        <v>123.16768642907292</v>
      </c>
      <c r="BN48" s="170">
        <f t="shared" si="66"/>
        <v>55.014899938319246</v>
      </c>
      <c r="BO48" s="169">
        <f t="shared" si="67"/>
        <v>206.30587476869724</v>
      </c>
      <c r="BP48" s="159">
        <f t="shared" si="68"/>
        <v>82.522349907478883</v>
      </c>
      <c r="BQ48" s="159">
        <f t="shared" si="69"/>
        <v>123.16768642907292</v>
      </c>
      <c r="BR48" s="170">
        <f t="shared" si="70"/>
        <v>55.014899938319246</v>
      </c>
      <c r="BS48" s="169">
        <f t="shared" si="71"/>
        <v>206.30587476869724</v>
      </c>
      <c r="BT48" s="159">
        <f t="shared" si="72"/>
        <v>82.522349907478883</v>
      </c>
      <c r="BU48" s="159">
        <f t="shared" si="73"/>
        <v>123.16768642907292</v>
      </c>
      <c r="BV48" s="170">
        <f t="shared" si="74"/>
        <v>55.014899938319246</v>
      </c>
      <c r="BW48" s="169">
        <f t="shared" si="75"/>
        <v>206.30587476869724</v>
      </c>
      <c r="BX48" s="159">
        <f t="shared" si="76"/>
        <v>82.522349907478883</v>
      </c>
      <c r="BY48" s="159">
        <f t="shared" si="77"/>
        <v>123.16768642907292</v>
      </c>
      <c r="BZ48" s="170">
        <f t="shared" si="78"/>
        <v>55.014899938319246</v>
      </c>
      <c r="CA48" s="169">
        <f t="shared" si="79"/>
        <v>206.30587476869724</v>
      </c>
      <c r="CB48" s="159">
        <f t="shared" si="80"/>
        <v>82.522349907478883</v>
      </c>
      <c r="CC48" s="159">
        <f t="shared" si="81"/>
        <v>123.16768642907292</v>
      </c>
      <c r="CD48" s="170">
        <f t="shared" si="82"/>
        <v>55.014899938319246</v>
      </c>
      <c r="CE48" s="169">
        <f t="shared" si="83"/>
        <v>206.30587476869724</v>
      </c>
      <c r="CF48" s="159">
        <f t="shared" si="84"/>
        <v>82.522349907478883</v>
      </c>
      <c r="CG48" s="159">
        <f t="shared" si="85"/>
        <v>123.16768642907292</v>
      </c>
      <c r="CH48" s="172">
        <f t="shared" si="86"/>
        <v>55.014899938319246</v>
      </c>
      <c r="CI48" s="169">
        <f t="shared" si="87"/>
        <v>412.61174953739447</v>
      </c>
      <c r="CJ48" s="159">
        <f t="shared" si="88"/>
        <v>165.04469981495777</v>
      </c>
      <c r="CK48" s="159">
        <f t="shared" si="89"/>
        <v>246.33537285814583</v>
      </c>
      <c r="CL48" s="172">
        <f t="shared" si="90"/>
        <v>110.02979987663849</v>
      </c>
      <c r="CM48" s="176">
        <f t="shared" si="96"/>
        <v>319.19568154503384</v>
      </c>
      <c r="CN48" s="174" t="str">
        <f t="shared" si="107"/>
        <v>拆分正确</v>
      </c>
      <c r="CO48" s="157" t="str">
        <f t="shared" si="108"/>
        <v>拆分正确</v>
      </c>
      <c r="CP48" s="157" t="str">
        <f t="shared" si="109"/>
        <v>拆分正确</v>
      </c>
      <c r="CQ48" s="157" t="str">
        <f t="shared" si="110"/>
        <v>拆分正确</v>
      </c>
      <c r="CR48" s="157" t="str">
        <f t="shared" si="111"/>
        <v>拆分正确</v>
      </c>
      <c r="CT48" s="158" t="str">
        <f t="shared" si="22"/>
        <v>45级强化5</v>
      </c>
      <c r="CU48" s="174">
        <f t="shared" si="112"/>
        <v>921.49957396684761</v>
      </c>
      <c r="CV48" s="157">
        <f t="shared" si="113"/>
        <v>2063.0587476869723</v>
      </c>
      <c r="CW48" s="157">
        <f t="shared" si="114"/>
        <v>550.1489993831924</v>
      </c>
      <c r="CX48" s="157">
        <f t="shared" si="115"/>
        <v>1231.6768642907291</v>
      </c>
      <c r="CY48" s="163">
        <f t="shared" si="116"/>
        <v>797.98920386258465</v>
      </c>
      <c r="CZ48" s="169">
        <f>CU48*CZ2</f>
        <v>115.18744674585595</v>
      </c>
      <c r="DA48" s="159">
        <f>CV48*DA2</f>
        <v>257.88234346087154</v>
      </c>
      <c r="DB48" s="159">
        <f>CW48*DB2</f>
        <v>68.76862492289905</v>
      </c>
      <c r="DC48" s="170">
        <f>CX48*DC2</f>
        <v>153.95960803634114</v>
      </c>
      <c r="DD48" s="169">
        <f>CU48*DD2</f>
        <v>115.18744674585595</v>
      </c>
      <c r="DE48" s="159">
        <f>CV48*DE2</f>
        <v>257.88234346087154</v>
      </c>
      <c r="DF48" s="159">
        <f>CW48*DF2</f>
        <v>68.76862492289905</v>
      </c>
      <c r="DG48" s="170">
        <f>CX48*DG2</f>
        <v>153.95960803634114</v>
      </c>
      <c r="DH48" s="169">
        <f>CU48*DH2</f>
        <v>115.18744674585595</v>
      </c>
      <c r="DI48" s="159">
        <f>CV48*DI2</f>
        <v>257.88234346087154</v>
      </c>
      <c r="DJ48" s="159">
        <f>CW48*DJ2</f>
        <v>68.76862492289905</v>
      </c>
      <c r="DK48" s="170">
        <f>CX48*DK2</f>
        <v>153.95960803634114</v>
      </c>
      <c r="DL48" s="169">
        <f>CU48*DL2</f>
        <v>115.18744674585595</v>
      </c>
      <c r="DM48" s="159">
        <f>CV48*DM2</f>
        <v>257.88234346087154</v>
      </c>
      <c r="DN48" s="159">
        <f>CW48*DN2</f>
        <v>68.76862492289905</v>
      </c>
      <c r="DO48" s="170">
        <f>CX48*DO2</f>
        <v>153.95960803634114</v>
      </c>
      <c r="DP48" s="169">
        <f>CU48*DP2</f>
        <v>115.18744674585595</v>
      </c>
      <c r="DQ48" s="159">
        <f>CV48*DQ2</f>
        <v>257.88234346087154</v>
      </c>
      <c r="DR48" s="159">
        <f>CW48*DR2</f>
        <v>68.76862492289905</v>
      </c>
      <c r="DS48" s="170">
        <f>CX48*DS2</f>
        <v>153.95960803634114</v>
      </c>
      <c r="DT48" s="169">
        <f>CU48*DT2</f>
        <v>115.18744674585595</v>
      </c>
      <c r="DU48" s="159">
        <f>CV48*DU2</f>
        <v>257.88234346087154</v>
      </c>
      <c r="DV48" s="159">
        <f>CW48*DV2</f>
        <v>68.76862492289905</v>
      </c>
      <c r="DW48" s="170">
        <f>CX48*DW2</f>
        <v>153.95960803634114</v>
      </c>
      <c r="DX48" s="169">
        <f>CU48*DX2</f>
        <v>115.18744674585595</v>
      </c>
      <c r="DY48" s="159">
        <f>CV48*DY2</f>
        <v>257.88234346087154</v>
      </c>
      <c r="DZ48" s="159">
        <f>CW48*DZ2</f>
        <v>68.76862492289905</v>
      </c>
      <c r="EA48" s="170">
        <f>CX48*EA2</f>
        <v>153.95960803634114</v>
      </c>
      <c r="EB48" s="169">
        <f>CU48*EB2</f>
        <v>115.18744674585595</v>
      </c>
      <c r="EC48" s="159">
        <f>CV48*EC2</f>
        <v>257.88234346087154</v>
      </c>
      <c r="ED48" s="159">
        <f>CW48*ED2</f>
        <v>68.76862492289905</v>
      </c>
      <c r="EE48" s="172">
        <f>CX48*EE2</f>
        <v>153.95960803634114</v>
      </c>
      <c r="EF48" s="176">
        <f>CY48*EF2</f>
        <v>797.98920386258465</v>
      </c>
      <c r="EG48" s="174" t="str">
        <f t="shared" si="28"/>
        <v>拆分正确</v>
      </c>
      <c r="EH48" s="157" t="str">
        <f t="shared" si="29"/>
        <v>拆分正确</v>
      </c>
      <c r="EI48" s="157" t="str">
        <f t="shared" si="30"/>
        <v>拆分正确</v>
      </c>
      <c r="EJ48" s="157" t="str">
        <f t="shared" si="31"/>
        <v>拆分正确</v>
      </c>
      <c r="EK48" s="157" t="str">
        <f t="shared" si="32"/>
        <v>拆分正确</v>
      </c>
      <c r="EL48" s="41"/>
      <c r="EM48" s="158" t="str">
        <f t="shared" si="33"/>
        <v>45级强化5</v>
      </c>
      <c r="EN48" s="174">
        <f t="shared" si="117"/>
        <v>1375.3724984579815</v>
      </c>
      <c r="EO48" s="157">
        <f t="shared" si="118"/>
        <v>2750.7449969159629</v>
      </c>
      <c r="EP48" s="157">
        <f t="shared" si="119"/>
        <v>550.1489993831924</v>
      </c>
      <c r="EQ48" s="157">
        <f t="shared" si="120"/>
        <v>1231.6768642907291</v>
      </c>
      <c r="ER48" s="163">
        <f t="shared" si="121"/>
        <v>319.19568154503384</v>
      </c>
      <c r="ES48" s="169">
        <f>EN48*ES2</f>
        <v>171.92156230724768</v>
      </c>
      <c r="ET48" s="159">
        <f>EO48*ET2</f>
        <v>343.84312461449537</v>
      </c>
      <c r="EU48" s="159">
        <f>EP48*EU2</f>
        <v>68.76862492289905</v>
      </c>
      <c r="EV48" s="170">
        <f>EQ48*EV2</f>
        <v>153.95960803634114</v>
      </c>
      <c r="EW48" s="169">
        <f>EN48*EW2</f>
        <v>171.92156230724768</v>
      </c>
      <c r="EX48" s="159">
        <f>EO48*EX2</f>
        <v>343.84312461449537</v>
      </c>
      <c r="EY48" s="159">
        <f>EP48*EY2</f>
        <v>68.76862492289905</v>
      </c>
      <c r="EZ48" s="170">
        <f>EQ48*EZ2</f>
        <v>153.95960803634114</v>
      </c>
      <c r="FA48" s="169">
        <f>EN48*FA2</f>
        <v>171.92156230724768</v>
      </c>
      <c r="FB48" s="159">
        <f>EO48*FB2</f>
        <v>343.84312461449537</v>
      </c>
      <c r="FC48" s="159">
        <f>EP48*FC2</f>
        <v>68.76862492289905</v>
      </c>
      <c r="FD48" s="170">
        <f>EQ48*FD2</f>
        <v>153.95960803634114</v>
      </c>
      <c r="FE48" s="169">
        <f>EN48*FE2</f>
        <v>171.92156230724768</v>
      </c>
      <c r="FF48" s="159">
        <f>EO48*FF2</f>
        <v>343.84312461449537</v>
      </c>
      <c r="FG48" s="159">
        <f>EP48*FG2</f>
        <v>68.76862492289905</v>
      </c>
      <c r="FH48" s="170">
        <f>EQ48*FH2</f>
        <v>153.95960803634114</v>
      </c>
      <c r="FI48" s="169">
        <f>EN48*FI2</f>
        <v>171.92156230724768</v>
      </c>
      <c r="FJ48" s="159">
        <f>EO48*FJ2</f>
        <v>343.84312461449537</v>
      </c>
      <c r="FK48" s="159">
        <f>EP48*FK2</f>
        <v>68.76862492289905</v>
      </c>
      <c r="FL48" s="170">
        <f>EQ48*FL2</f>
        <v>153.95960803634114</v>
      </c>
      <c r="FM48" s="169">
        <f>EN48*FM2</f>
        <v>171.92156230724768</v>
      </c>
      <c r="FN48" s="159">
        <f>EO48*FN2</f>
        <v>343.84312461449537</v>
      </c>
      <c r="FO48" s="159">
        <f>EP48*FO2</f>
        <v>68.76862492289905</v>
      </c>
      <c r="FP48" s="170">
        <f>EQ48*FP2</f>
        <v>153.95960803634114</v>
      </c>
      <c r="FQ48" s="169">
        <f>EN48*FQ2</f>
        <v>171.92156230724768</v>
      </c>
      <c r="FR48" s="159">
        <f>EO48*FR2</f>
        <v>343.84312461449537</v>
      </c>
      <c r="FS48" s="159">
        <f>EP48*FS2</f>
        <v>68.76862492289905</v>
      </c>
      <c r="FT48" s="170">
        <f>EQ48*FT2</f>
        <v>153.95960803634114</v>
      </c>
      <c r="FU48" s="169">
        <f>EN48*FU2</f>
        <v>171.92156230724768</v>
      </c>
      <c r="FV48" s="159">
        <f>EO48*FV2</f>
        <v>343.84312461449537</v>
      </c>
      <c r="FW48" s="159">
        <f>EP48*FW2</f>
        <v>68.76862492289905</v>
      </c>
      <c r="FX48" s="172">
        <f>EQ48*FX2</f>
        <v>153.95960803634114</v>
      </c>
      <c r="FY48" s="176">
        <f>ER48*FY2</f>
        <v>319.19568154503384</v>
      </c>
      <c r="FZ48" s="174" t="str">
        <f t="shared" si="39"/>
        <v>拆分正确</v>
      </c>
      <c r="GA48" s="157" t="str">
        <f t="shared" si="40"/>
        <v>拆分正确</v>
      </c>
      <c r="GB48" s="157" t="str">
        <f t="shared" si="41"/>
        <v>拆分正确</v>
      </c>
      <c r="GC48" s="157" t="str">
        <f t="shared" si="42"/>
        <v>拆分正确</v>
      </c>
      <c r="GD48" s="157" t="str">
        <f t="shared" si="43"/>
        <v>拆分正确</v>
      </c>
      <c r="GE48" s="41"/>
      <c r="GF48" s="158" t="str">
        <f t="shared" si="44"/>
        <v>45级强化5</v>
      </c>
      <c r="GG48" s="174">
        <f t="shared" si="122"/>
        <v>1237.8352486121832</v>
      </c>
      <c r="GH48" s="157">
        <f t="shared" si="123"/>
        <v>1375.3724984579815</v>
      </c>
      <c r="GI48" s="157">
        <f t="shared" si="124"/>
        <v>825.22349907478861</v>
      </c>
      <c r="GJ48" s="157">
        <f t="shared" si="125"/>
        <v>1031.5293738434857</v>
      </c>
      <c r="GK48" s="163">
        <f t="shared" si="126"/>
        <v>478.79352231755081</v>
      </c>
      <c r="GL48" s="169">
        <f>GG48*GL2</f>
        <v>154.72940607652291</v>
      </c>
      <c r="GM48" s="159">
        <f>GH48*GM2</f>
        <v>171.92156230724768</v>
      </c>
      <c r="GN48" s="159">
        <f>GI48*GN2</f>
        <v>103.15293738434858</v>
      </c>
      <c r="GO48" s="170">
        <f>GJ48*GO2</f>
        <v>128.94117173043571</v>
      </c>
      <c r="GP48" s="169">
        <f>GG48*GP2</f>
        <v>154.72940607652291</v>
      </c>
      <c r="GQ48" s="159">
        <f>GH48*GQ2</f>
        <v>171.92156230724768</v>
      </c>
      <c r="GR48" s="159">
        <f>GI48*GR2</f>
        <v>103.15293738434858</v>
      </c>
      <c r="GS48" s="170">
        <f>GJ48*GS2</f>
        <v>128.94117173043571</v>
      </c>
      <c r="GT48" s="169">
        <f>GG48*GT2</f>
        <v>154.72940607652291</v>
      </c>
      <c r="GU48" s="159">
        <f>GH48*GU2</f>
        <v>171.92156230724768</v>
      </c>
      <c r="GV48" s="159">
        <f>GI48*GV2</f>
        <v>103.15293738434858</v>
      </c>
      <c r="GW48" s="170">
        <f>GJ48*GW2</f>
        <v>128.94117173043571</v>
      </c>
      <c r="GX48" s="169">
        <f>GG48*GX2</f>
        <v>154.72940607652291</v>
      </c>
      <c r="GY48" s="159">
        <f>GH48*GY2</f>
        <v>171.92156230724768</v>
      </c>
      <c r="GZ48" s="159">
        <f>GI48*GZ2</f>
        <v>103.15293738434858</v>
      </c>
      <c r="HA48" s="170">
        <f>GJ48*HA2</f>
        <v>128.94117173043571</v>
      </c>
      <c r="HB48" s="169">
        <f>GG48*HB2</f>
        <v>154.72940607652291</v>
      </c>
      <c r="HC48" s="159">
        <f>GH48*HC2</f>
        <v>171.92156230724768</v>
      </c>
      <c r="HD48" s="159">
        <f>GI48*HD2</f>
        <v>103.15293738434858</v>
      </c>
      <c r="HE48" s="170">
        <f>GJ48*HE2</f>
        <v>128.94117173043571</v>
      </c>
      <c r="HF48" s="169">
        <f>GG48*HF2</f>
        <v>154.72940607652291</v>
      </c>
      <c r="HG48" s="159">
        <f>GH48*HG2</f>
        <v>171.92156230724768</v>
      </c>
      <c r="HH48" s="159">
        <f>GI48*HH2</f>
        <v>103.15293738434858</v>
      </c>
      <c r="HI48" s="170">
        <f>GJ48*HI2</f>
        <v>128.94117173043571</v>
      </c>
      <c r="HJ48" s="169">
        <f>GG48*HJ2</f>
        <v>154.72940607652291</v>
      </c>
      <c r="HK48" s="159">
        <f>GH48*HK2</f>
        <v>171.92156230724768</v>
      </c>
      <c r="HL48" s="159">
        <f>GI48*HL2</f>
        <v>103.15293738434858</v>
      </c>
      <c r="HM48" s="170">
        <f>GJ48*HM2</f>
        <v>128.94117173043571</v>
      </c>
      <c r="HN48" s="169">
        <f>GG48*HN2</f>
        <v>154.72940607652291</v>
      </c>
      <c r="HO48" s="159">
        <f>GH48*HO2</f>
        <v>171.92156230724768</v>
      </c>
      <c r="HP48" s="159">
        <f>GI48*HP2</f>
        <v>103.15293738434858</v>
      </c>
      <c r="HQ48" s="172">
        <f>GJ48*HQ2</f>
        <v>128.94117173043571</v>
      </c>
      <c r="HR48" s="176">
        <f>GK48*HR2</f>
        <v>478.79352231755081</v>
      </c>
      <c r="HS48" s="174" t="str">
        <f t="shared" si="50"/>
        <v>拆分正确</v>
      </c>
      <c r="HT48" s="157" t="str">
        <f t="shared" si="51"/>
        <v>拆分正确</v>
      </c>
      <c r="HU48" s="157" t="str">
        <f t="shared" si="52"/>
        <v>拆分正确</v>
      </c>
      <c r="HV48" s="157" t="str">
        <f t="shared" si="53"/>
        <v>拆分正确</v>
      </c>
      <c r="HW48" s="157" t="str">
        <f t="shared" si="54"/>
        <v>拆分正确</v>
      </c>
    </row>
    <row r="49" spans="1:231" ht="14.1" customHeight="1">
      <c r="A49" s="157" t="s">
        <v>65</v>
      </c>
      <c r="B49" s="158">
        <f t="shared" si="127"/>
        <v>1.5469149497615966</v>
      </c>
      <c r="C49" s="158">
        <f t="shared" ref="C49:C80" si="128">C36</f>
        <v>1.5469149497615966</v>
      </c>
      <c r="D49" s="180">
        <f t="shared" ref="D49:D80" si="129">D36</f>
        <v>1.5469149497615968</v>
      </c>
      <c r="E49" s="174">
        <f>B49*E43</f>
        <v>1472.7282681257095</v>
      </c>
      <c r="F49" s="157">
        <f>E49*职业设计!D$13/职业设计!B$13</f>
        <v>1472.7282681257095</v>
      </c>
      <c r="G49" s="157">
        <f>G43*C49</f>
        <v>883.63696087542553</v>
      </c>
      <c r="H49" s="157">
        <f t="shared" si="5"/>
        <v>883.63696087542553</v>
      </c>
      <c r="I49" s="163">
        <f>I43*D49</f>
        <v>569.64992368984861</v>
      </c>
      <c r="J49" s="169">
        <f>E49*J2</f>
        <v>184.09103351571369</v>
      </c>
      <c r="K49" s="159">
        <f>F49*K2</f>
        <v>184.09103351571369</v>
      </c>
      <c r="L49" s="159">
        <f>G49*L2</f>
        <v>110.45462010942819</v>
      </c>
      <c r="M49" s="170">
        <f>H49*M2</f>
        <v>110.45462010942819</v>
      </c>
      <c r="N49" s="169">
        <f>E49*N2</f>
        <v>184.09103351571369</v>
      </c>
      <c r="O49" s="159">
        <f>F49*O2</f>
        <v>184.09103351571369</v>
      </c>
      <c r="P49" s="159">
        <f>G49*P2</f>
        <v>110.45462010942819</v>
      </c>
      <c r="Q49" s="170">
        <f>H49*Q2</f>
        <v>110.45462010942819</v>
      </c>
      <c r="R49" s="169">
        <f>E49*R2</f>
        <v>184.09103351571369</v>
      </c>
      <c r="S49" s="159">
        <f>F49*S2</f>
        <v>184.09103351571369</v>
      </c>
      <c r="T49" s="159">
        <f>G49*T2</f>
        <v>110.45462010942819</v>
      </c>
      <c r="U49" s="170">
        <f>H49*U2</f>
        <v>110.45462010942819</v>
      </c>
      <c r="V49" s="169">
        <f>E49*V2</f>
        <v>184.09103351571369</v>
      </c>
      <c r="W49" s="159">
        <f>F49*W2</f>
        <v>184.09103351571369</v>
      </c>
      <c r="X49" s="159">
        <f>G49*X2</f>
        <v>110.45462010942819</v>
      </c>
      <c r="Y49" s="170">
        <f>H49*Y2</f>
        <v>110.45462010942819</v>
      </c>
      <c r="Z49" s="169">
        <f>E49*Z2</f>
        <v>184.09103351571369</v>
      </c>
      <c r="AA49" s="159">
        <f>F49*AA2</f>
        <v>184.09103351571369</v>
      </c>
      <c r="AB49" s="159">
        <f>G49*AB2</f>
        <v>110.45462010942819</v>
      </c>
      <c r="AC49" s="170">
        <f>H49*AC2</f>
        <v>110.45462010942819</v>
      </c>
      <c r="AD49" s="169">
        <f>E49*AD2</f>
        <v>184.09103351571369</v>
      </c>
      <c r="AE49" s="159">
        <f>F49*AE2</f>
        <v>184.09103351571369</v>
      </c>
      <c r="AF49" s="159">
        <f>G49*AF2</f>
        <v>110.45462010942819</v>
      </c>
      <c r="AG49" s="170">
        <f>H49*AG2</f>
        <v>110.45462010942819</v>
      </c>
      <c r="AH49" s="169">
        <f>E49*AH2</f>
        <v>184.09103351571369</v>
      </c>
      <c r="AI49" s="159">
        <f>F49*AI2</f>
        <v>184.09103351571369</v>
      </c>
      <c r="AJ49" s="159">
        <f>G49*AJ2</f>
        <v>110.45462010942819</v>
      </c>
      <c r="AK49" s="170">
        <f>H49*AK2</f>
        <v>110.45462010942819</v>
      </c>
      <c r="AL49" s="169">
        <f>E49*AL2</f>
        <v>184.09103351571369</v>
      </c>
      <c r="AM49" s="159">
        <f>F49*AM2</f>
        <v>184.09103351571369</v>
      </c>
      <c r="AN49" s="159">
        <f>G49*AN2</f>
        <v>110.45462010942819</v>
      </c>
      <c r="AO49" s="172">
        <f>H49*AO2</f>
        <v>110.45462010942819</v>
      </c>
      <c r="AP49" s="176">
        <f>I49*AP2</f>
        <v>569.64992368984861</v>
      </c>
      <c r="AQ49" s="174" t="str">
        <f t="shared" si="97"/>
        <v>拆分正确</v>
      </c>
      <c r="AR49" s="157" t="str">
        <f t="shared" si="98"/>
        <v>拆分正确</v>
      </c>
      <c r="AS49" s="157" t="str">
        <f t="shared" si="99"/>
        <v>拆分正确</v>
      </c>
      <c r="AT49" s="157" t="str">
        <f t="shared" si="100"/>
        <v>拆分正确</v>
      </c>
      <c r="AU49" s="157" t="str">
        <f t="shared" si="101"/>
        <v>拆分正确</v>
      </c>
      <c r="AW49" s="158" t="str">
        <f t="shared" si="11"/>
        <v>45级强化6</v>
      </c>
      <c r="AX49" s="174">
        <f t="shared" si="102"/>
        <v>2209.0924021885644</v>
      </c>
      <c r="AY49" s="157">
        <f t="shared" si="103"/>
        <v>883.63696087542564</v>
      </c>
      <c r="AZ49" s="157">
        <f t="shared" si="104"/>
        <v>1318.8611356349634</v>
      </c>
      <c r="BA49" s="157">
        <f t="shared" si="105"/>
        <v>589.09130725028365</v>
      </c>
      <c r="BB49" s="163">
        <f t="shared" si="106"/>
        <v>341.78995421390914</v>
      </c>
      <c r="BC49" s="169">
        <f t="shared" si="55"/>
        <v>220.90924021885644</v>
      </c>
      <c r="BD49" s="159">
        <f t="shared" si="56"/>
        <v>88.363696087542564</v>
      </c>
      <c r="BE49" s="159">
        <f t="shared" si="57"/>
        <v>131.88611356349634</v>
      </c>
      <c r="BF49" s="170">
        <f t="shared" si="58"/>
        <v>58.909130725028369</v>
      </c>
      <c r="BG49" s="169">
        <f t="shared" si="59"/>
        <v>220.90924021885644</v>
      </c>
      <c r="BH49" s="159">
        <f t="shared" si="60"/>
        <v>88.363696087542564</v>
      </c>
      <c r="BI49" s="159">
        <f t="shared" si="61"/>
        <v>131.88611356349634</v>
      </c>
      <c r="BJ49" s="170">
        <f t="shared" si="62"/>
        <v>58.909130725028369</v>
      </c>
      <c r="BK49" s="169">
        <f t="shared" si="63"/>
        <v>220.90924021885644</v>
      </c>
      <c r="BL49" s="159">
        <f t="shared" si="64"/>
        <v>88.363696087542564</v>
      </c>
      <c r="BM49" s="159">
        <f t="shared" si="65"/>
        <v>131.88611356349634</v>
      </c>
      <c r="BN49" s="170">
        <f t="shared" si="66"/>
        <v>58.909130725028369</v>
      </c>
      <c r="BO49" s="169">
        <f t="shared" si="67"/>
        <v>220.90924021885644</v>
      </c>
      <c r="BP49" s="159">
        <f t="shared" si="68"/>
        <v>88.363696087542564</v>
      </c>
      <c r="BQ49" s="159">
        <f t="shared" si="69"/>
        <v>131.88611356349634</v>
      </c>
      <c r="BR49" s="170">
        <f t="shared" si="70"/>
        <v>58.909130725028369</v>
      </c>
      <c r="BS49" s="169">
        <f t="shared" si="71"/>
        <v>220.90924021885644</v>
      </c>
      <c r="BT49" s="159">
        <f t="shared" si="72"/>
        <v>88.363696087542564</v>
      </c>
      <c r="BU49" s="159">
        <f t="shared" si="73"/>
        <v>131.88611356349634</v>
      </c>
      <c r="BV49" s="170">
        <f t="shared" si="74"/>
        <v>58.909130725028369</v>
      </c>
      <c r="BW49" s="169">
        <f t="shared" si="75"/>
        <v>220.90924021885644</v>
      </c>
      <c r="BX49" s="159">
        <f t="shared" si="76"/>
        <v>88.363696087542564</v>
      </c>
      <c r="BY49" s="159">
        <f t="shared" si="77"/>
        <v>131.88611356349634</v>
      </c>
      <c r="BZ49" s="170">
        <f t="shared" si="78"/>
        <v>58.909130725028369</v>
      </c>
      <c r="CA49" s="169">
        <f t="shared" si="79"/>
        <v>220.90924021885644</v>
      </c>
      <c r="CB49" s="159">
        <f t="shared" si="80"/>
        <v>88.363696087542564</v>
      </c>
      <c r="CC49" s="159">
        <f t="shared" si="81"/>
        <v>131.88611356349634</v>
      </c>
      <c r="CD49" s="170">
        <f t="shared" si="82"/>
        <v>58.909130725028369</v>
      </c>
      <c r="CE49" s="169">
        <f t="shared" si="83"/>
        <v>220.90924021885644</v>
      </c>
      <c r="CF49" s="159">
        <f t="shared" si="84"/>
        <v>88.363696087542564</v>
      </c>
      <c r="CG49" s="159">
        <f t="shared" si="85"/>
        <v>131.88611356349634</v>
      </c>
      <c r="CH49" s="172">
        <f t="shared" si="86"/>
        <v>58.909130725028369</v>
      </c>
      <c r="CI49" s="169">
        <f t="shared" si="87"/>
        <v>441.81848043771288</v>
      </c>
      <c r="CJ49" s="159">
        <f t="shared" si="88"/>
        <v>176.72739217508513</v>
      </c>
      <c r="CK49" s="159">
        <f t="shared" si="89"/>
        <v>263.77222712699268</v>
      </c>
      <c r="CL49" s="172">
        <f t="shared" si="90"/>
        <v>117.81826145005674</v>
      </c>
      <c r="CM49" s="176">
        <f t="shared" si="96"/>
        <v>341.78995421390914</v>
      </c>
      <c r="CN49" s="174" t="str">
        <f t="shared" si="107"/>
        <v>拆分正确</v>
      </c>
      <c r="CO49" s="157" t="str">
        <f t="shared" si="108"/>
        <v>拆分正确</v>
      </c>
      <c r="CP49" s="157" t="str">
        <f t="shared" si="109"/>
        <v>拆分正确</v>
      </c>
      <c r="CQ49" s="157" t="str">
        <f t="shared" si="110"/>
        <v>拆分正确</v>
      </c>
      <c r="CR49" s="157" t="str">
        <f t="shared" si="111"/>
        <v>拆分正确</v>
      </c>
      <c r="CT49" s="158" t="str">
        <f t="shared" si="22"/>
        <v>45级强化6</v>
      </c>
      <c r="CU49" s="174">
        <f t="shared" si="112"/>
        <v>986.72793964422544</v>
      </c>
      <c r="CV49" s="157">
        <f t="shared" si="113"/>
        <v>2209.0924021885644</v>
      </c>
      <c r="CW49" s="157">
        <f t="shared" si="114"/>
        <v>589.09130725028365</v>
      </c>
      <c r="CX49" s="157">
        <f t="shared" si="115"/>
        <v>1318.8611356349634</v>
      </c>
      <c r="CY49" s="163">
        <f t="shared" si="116"/>
        <v>854.47488553477297</v>
      </c>
      <c r="CZ49" s="169">
        <f>CU49*CZ2</f>
        <v>123.34099245552818</v>
      </c>
      <c r="DA49" s="159">
        <f>CV49*DA2</f>
        <v>276.13655027357055</v>
      </c>
      <c r="DB49" s="159">
        <f>CW49*DB2</f>
        <v>73.636413406285456</v>
      </c>
      <c r="DC49" s="170">
        <f>CX49*DC2</f>
        <v>164.85764195437042</v>
      </c>
      <c r="DD49" s="169">
        <f>CU49*DD2</f>
        <v>123.34099245552818</v>
      </c>
      <c r="DE49" s="159">
        <f>CV49*DE2</f>
        <v>276.13655027357055</v>
      </c>
      <c r="DF49" s="159">
        <f>CW49*DF2</f>
        <v>73.636413406285456</v>
      </c>
      <c r="DG49" s="170">
        <f>CX49*DG2</f>
        <v>164.85764195437042</v>
      </c>
      <c r="DH49" s="169">
        <f>CU49*DH2</f>
        <v>123.34099245552818</v>
      </c>
      <c r="DI49" s="159">
        <f>CV49*DI2</f>
        <v>276.13655027357055</v>
      </c>
      <c r="DJ49" s="159">
        <f>CW49*DJ2</f>
        <v>73.636413406285456</v>
      </c>
      <c r="DK49" s="170">
        <f>CX49*DK2</f>
        <v>164.85764195437042</v>
      </c>
      <c r="DL49" s="169">
        <f>CU49*DL2</f>
        <v>123.34099245552818</v>
      </c>
      <c r="DM49" s="159">
        <f>CV49*DM2</f>
        <v>276.13655027357055</v>
      </c>
      <c r="DN49" s="159">
        <f>CW49*DN2</f>
        <v>73.636413406285456</v>
      </c>
      <c r="DO49" s="170">
        <f>CX49*DO2</f>
        <v>164.85764195437042</v>
      </c>
      <c r="DP49" s="169">
        <f>CU49*DP2</f>
        <v>123.34099245552818</v>
      </c>
      <c r="DQ49" s="159">
        <f>CV49*DQ2</f>
        <v>276.13655027357055</v>
      </c>
      <c r="DR49" s="159">
        <f>CW49*DR2</f>
        <v>73.636413406285456</v>
      </c>
      <c r="DS49" s="170">
        <f>CX49*DS2</f>
        <v>164.85764195437042</v>
      </c>
      <c r="DT49" s="169">
        <f>CU49*DT2</f>
        <v>123.34099245552818</v>
      </c>
      <c r="DU49" s="159">
        <f>CV49*DU2</f>
        <v>276.13655027357055</v>
      </c>
      <c r="DV49" s="159">
        <f>CW49*DV2</f>
        <v>73.636413406285456</v>
      </c>
      <c r="DW49" s="170">
        <f>CX49*DW2</f>
        <v>164.85764195437042</v>
      </c>
      <c r="DX49" s="169">
        <f>CU49*DX2</f>
        <v>123.34099245552818</v>
      </c>
      <c r="DY49" s="159">
        <f>CV49*DY2</f>
        <v>276.13655027357055</v>
      </c>
      <c r="DZ49" s="159">
        <f>CW49*DZ2</f>
        <v>73.636413406285456</v>
      </c>
      <c r="EA49" s="170">
        <f>CX49*EA2</f>
        <v>164.85764195437042</v>
      </c>
      <c r="EB49" s="169">
        <f>CU49*EB2</f>
        <v>123.34099245552818</v>
      </c>
      <c r="EC49" s="159">
        <f>CV49*EC2</f>
        <v>276.13655027357055</v>
      </c>
      <c r="ED49" s="159">
        <f>CW49*ED2</f>
        <v>73.636413406285456</v>
      </c>
      <c r="EE49" s="172">
        <f>CX49*EE2</f>
        <v>164.85764195437042</v>
      </c>
      <c r="EF49" s="176">
        <f>CY49*EF2</f>
        <v>854.47488553477297</v>
      </c>
      <c r="EG49" s="174" t="str">
        <f t="shared" si="28"/>
        <v>拆分正确</v>
      </c>
      <c r="EH49" s="157" t="str">
        <f t="shared" si="29"/>
        <v>拆分正确</v>
      </c>
      <c r="EI49" s="157" t="str">
        <f t="shared" si="30"/>
        <v>拆分正确</v>
      </c>
      <c r="EJ49" s="157" t="str">
        <f t="shared" si="31"/>
        <v>拆分正确</v>
      </c>
      <c r="EK49" s="157" t="str">
        <f t="shared" si="32"/>
        <v>拆分正确</v>
      </c>
      <c r="EL49" s="41"/>
      <c r="EM49" s="158" t="str">
        <f t="shared" si="33"/>
        <v>45级强化6</v>
      </c>
      <c r="EN49" s="174">
        <f t="shared" si="117"/>
        <v>1472.7282681257095</v>
      </c>
      <c r="EO49" s="157">
        <f t="shared" si="118"/>
        <v>2945.456536251419</v>
      </c>
      <c r="EP49" s="157">
        <f t="shared" si="119"/>
        <v>589.09130725028365</v>
      </c>
      <c r="EQ49" s="157">
        <f t="shared" si="120"/>
        <v>1318.8611356349634</v>
      </c>
      <c r="ER49" s="163">
        <f t="shared" si="121"/>
        <v>341.78995421390914</v>
      </c>
      <c r="ES49" s="169">
        <f>EN49*ES2</f>
        <v>184.09103351571369</v>
      </c>
      <c r="ET49" s="159">
        <f>EO49*ET2</f>
        <v>368.18206703142738</v>
      </c>
      <c r="EU49" s="159">
        <f>EP49*EU2</f>
        <v>73.636413406285456</v>
      </c>
      <c r="EV49" s="170">
        <f>EQ49*EV2</f>
        <v>164.85764195437042</v>
      </c>
      <c r="EW49" s="169">
        <f>EN49*EW2</f>
        <v>184.09103351571369</v>
      </c>
      <c r="EX49" s="159">
        <f>EO49*EX2</f>
        <v>368.18206703142738</v>
      </c>
      <c r="EY49" s="159">
        <f>EP49*EY2</f>
        <v>73.636413406285456</v>
      </c>
      <c r="EZ49" s="170">
        <f>EQ49*EZ2</f>
        <v>164.85764195437042</v>
      </c>
      <c r="FA49" s="169">
        <f>EN49*FA2</f>
        <v>184.09103351571369</v>
      </c>
      <c r="FB49" s="159">
        <f>EO49*FB2</f>
        <v>368.18206703142738</v>
      </c>
      <c r="FC49" s="159">
        <f>EP49*FC2</f>
        <v>73.636413406285456</v>
      </c>
      <c r="FD49" s="170">
        <f>EQ49*FD2</f>
        <v>164.85764195437042</v>
      </c>
      <c r="FE49" s="169">
        <f>EN49*FE2</f>
        <v>184.09103351571369</v>
      </c>
      <c r="FF49" s="159">
        <f>EO49*FF2</f>
        <v>368.18206703142738</v>
      </c>
      <c r="FG49" s="159">
        <f>EP49*FG2</f>
        <v>73.636413406285456</v>
      </c>
      <c r="FH49" s="170">
        <f>EQ49*FH2</f>
        <v>164.85764195437042</v>
      </c>
      <c r="FI49" s="169">
        <f>EN49*FI2</f>
        <v>184.09103351571369</v>
      </c>
      <c r="FJ49" s="159">
        <f>EO49*FJ2</f>
        <v>368.18206703142738</v>
      </c>
      <c r="FK49" s="159">
        <f>EP49*FK2</f>
        <v>73.636413406285456</v>
      </c>
      <c r="FL49" s="170">
        <f>EQ49*FL2</f>
        <v>164.85764195437042</v>
      </c>
      <c r="FM49" s="169">
        <f>EN49*FM2</f>
        <v>184.09103351571369</v>
      </c>
      <c r="FN49" s="159">
        <f>EO49*FN2</f>
        <v>368.18206703142738</v>
      </c>
      <c r="FO49" s="159">
        <f>EP49*FO2</f>
        <v>73.636413406285456</v>
      </c>
      <c r="FP49" s="170">
        <f>EQ49*FP2</f>
        <v>164.85764195437042</v>
      </c>
      <c r="FQ49" s="169">
        <f>EN49*FQ2</f>
        <v>184.09103351571369</v>
      </c>
      <c r="FR49" s="159">
        <f>EO49*FR2</f>
        <v>368.18206703142738</v>
      </c>
      <c r="FS49" s="159">
        <f>EP49*FS2</f>
        <v>73.636413406285456</v>
      </c>
      <c r="FT49" s="170">
        <f>EQ49*FT2</f>
        <v>164.85764195437042</v>
      </c>
      <c r="FU49" s="169">
        <f>EN49*FU2</f>
        <v>184.09103351571369</v>
      </c>
      <c r="FV49" s="159">
        <f>EO49*FV2</f>
        <v>368.18206703142738</v>
      </c>
      <c r="FW49" s="159">
        <f>EP49*FW2</f>
        <v>73.636413406285456</v>
      </c>
      <c r="FX49" s="172">
        <f>EQ49*FX2</f>
        <v>164.85764195437042</v>
      </c>
      <c r="FY49" s="176">
        <f>ER49*FY2</f>
        <v>341.78995421390914</v>
      </c>
      <c r="FZ49" s="174" t="str">
        <f t="shared" si="39"/>
        <v>拆分正确</v>
      </c>
      <c r="GA49" s="157" t="str">
        <f t="shared" si="40"/>
        <v>拆分正确</v>
      </c>
      <c r="GB49" s="157" t="str">
        <f t="shared" si="41"/>
        <v>拆分正确</v>
      </c>
      <c r="GC49" s="157" t="str">
        <f t="shared" si="42"/>
        <v>拆分正确</v>
      </c>
      <c r="GD49" s="157" t="str">
        <f t="shared" si="43"/>
        <v>拆分正确</v>
      </c>
      <c r="GE49" s="41"/>
      <c r="GF49" s="158" t="str">
        <f t="shared" si="44"/>
        <v>45级强化6</v>
      </c>
      <c r="GG49" s="174">
        <f t="shared" si="122"/>
        <v>1325.4554413131386</v>
      </c>
      <c r="GH49" s="157">
        <f t="shared" si="123"/>
        <v>1472.7282681257095</v>
      </c>
      <c r="GI49" s="157">
        <f t="shared" si="124"/>
        <v>883.63696087542553</v>
      </c>
      <c r="GJ49" s="157">
        <f t="shared" si="125"/>
        <v>1104.5462010942817</v>
      </c>
      <c r="GK49" s="163">
        <f t="shared" si="126"/>
        <v>512.68493132086371</v>
      </c>
      <c r="GL49" s="169">
        <f>GG49*GL2</f>
        <v>165.68193016414233</v>
      </c>
      <c r="GM49" s="159">
        <f>GH49*GM2</f>
        <v>184.09103351571369</v>
      </c>
      <c r="GN49" s="159">
        <f>GI49*GN2</f>
        <v>110.45462010942819</v>
      </c>
      <c r="GO49" s="170">
        <f>GJ49*GO2</f>
        <v>138.06827513678522</v>
      </c>
      <c r="GP49" s="169">
        <f>GG49*GP2</f>
        <v>165.68193016414233</v>
      </c>
      <c r="GQ49" s="159">
        <f>GH49*GQ2</f>
        <v>184.09103351571369</v>
      </c>
      <c r="GR49" s="159">
        <f>GI49*GR2</f>
        <v>110.45462010942819</v>
      </c>
      <c r="GS49" s="170">
        <f>GJ49*GS2</f>
        <v>138.06827513678522</v>
      </c>
      <c r="GT49" s="169">
        <f>GG49*GT2</f>
        <v>165.68193016414233</v>
      </c>
      <c r="GU49" s="159">
        <f>GH49*GU2</f>
        <v>184.09103351571369</v>
      </c>
      <c r="GV49" s="159">
        <f>GI49*GV2</f>
        <v>110.45462010942819</v>
      </c>
      <c r="GW49" s="170">
        <f>GJ49*GW2</f>
        <v>138.06827513678522</v>
      </c>
      <c r="GX49" s="169">
        <f>GG49*GX2</f>
        <v>165.68193016414233</v>
      </c>
      <c r="GY49" s="159">
        <f>GH49*GY2</f>
        <v>184.09103351571369</v>
      </c>
      <c r="GZ49" s="159">
        <f>GI49*GZ2</f>
        <v>110.45462010942819</v>
      </c>
      <c r="HA49" s="170">
        <f>GJ49*HA2</f>
        <v>138.06827513678522</v>
      </c>
      <c r="HB49" s="169">
        <f>GG49*HB2</f>
        <v>165.68193016414233</v>
      </c>
      <c r="HC49" s="159">
        <f>GH49*HC2</f>
        <v>184.09103351571369</v>
      </c>
      <c r="HD49" s="159">
        <f>GI49*HD2</f>
        <v>110.45462010942819</v>
      </c>
      <c r="HE49" s="170">
        <f>GJ49*HE2</f>
        <v>138.06827513678522</v>
      </c>
      <c r="HF49" s="169">
        <f>GG49*HF2</f>
        <v>165.68193016414233</v>
      </c>
      <c r="HG49" s="159">
        <f>GH49*HG2</f>
        <v>184.09103351571369</v>
      </c>
      <c r="HH49" s="159">
        <f>GI49*HH2</f>
        <v>110.45462010942819</v>
      </c>
      <c r="HI49" s="170">
        <f>GJ49*HI2</f>
        <v>138.06827513678522</v>
      </c>
      <c r="HJ49" s="169">
        <f>GG49*HJ2</f>
        <v>165.68193016414233</v>
      </c>
      <c r="HK49" s="159">
        <f>GH49*HK2</f>
        <v>184.09103351571369</v>
      </c>
      <c r="HL49" s="159">
        <f>GI49*HL2</f>
        <v>110.45462010942819</v>
      </c>
      <c r="HM49" s="170">
        <f>GJ49*HM2</f>
        <v>138.06827513678522</v>
      </c>
      <c r="HN49" s="169">
        <f>GG49*HN2</f>
        <v>165.68193016414233</v>
      </c>
      <c r="HO49" s="159">
        <f>GH49*HO2</f>
        <v>184.09103351571369</v>
      </c>
      <c r="HP49" s="159">
        <f>GI49*HP2</f>
        <v>110.45462010942819</v>
      </c>
      <c r="HQ49" s="172">
        <f>GJ49*HQ2</f>
        <v>138.06827513678522</v>
      </c>
      <c r="HR49" s="176">
        <f>GK49*HR2</f>
        <v>512.68493132086371</v>
      </c>
      <c r="HS49" s="174" t="str">
        <f t="shared" si="50"/>
        <v>拆分正确</v>
      </c>
      <c r="HT49" s="157" t="str">
        <f t="shared" si="51"/>
        <v>拆分正确</v>
      </c>
      <c r="HU49" s="157" t="str">
        <f t="shared" si="52"/>
        <v>拆分正确</v>
      </c>
      <c r="HV49" s="157" t="str">
        <f t="shared" si="53"/>
        <v>拆分正确</v>
      </c>
      <c r="HW49" s="157" t="str">
        <f t="shared" si="54"/>
        <v>拆分正确</v>
      </c>
    </row>
    <row r="50" spans="1:231" ht="14.1" customHeight="1">
      <c r="A50" s="157" t="s">
        <v>66</v>
      </c>
      <c r="B50" s="158">
        <f t="shared" si="127"/>
        <v>1.6541277501397231</v>
      </c>
      <c r="C50" s="158">
        <f t="shared" si="128"/>
        <v>1.6541277501397231</v>
      </c>
      <c r="D50" s="180">
        <f t="shared" si="129"/>
        <v>1.6541277501397231</v>
      </c>
      <c r="E50" s="174">
        <f>B50*E43</f>
        <v>1574.7993754261593</v>
      </c>
      <c r="F50" s="157">
        <f>E50*职业设计!D$13/职业设计!B$13</f>
        <v>1574.7993754261593</v>
      </c>
      <c r="G50" s="157">
        <f>G43*C50</f>
        <v>944.87962525569537</v>
      </c>
      <c r="H50" s="157">
        <f t="shared" si="5"/>
        <v>944.87962525569537</v>
      </c>
      <c r="I50" s="163">
        <f>I43*D50</f>
        <v>609.13093301320339</v>
      </c>
      <c r="J50" s="169">
        <f>E50*J2</f>
        <v>196.84992192826991</v>
      </c>
      <c r="K50" s="159">
        <f>F50*K2</f>
        <v>196.84992192826991</v>
      </c>
      <c r="L50" s="159">
        <f>G50*L2</f>
        <v>118.10995315696192</v>
      </c>
      <c r="M50" s="170">
        <f>H50*M2</f>
        <v>118.10995315696192</v>
      </c>
      <c r="N50" s="169">
        <f>E50*N2</f>
        <v>196.84992192826991</v>
      </c>
      <c r="O50" s="159">
        <f>F50*O2</f>
        <v>196.84992192826991</v>
      </c>
      <c r="P50" s="159">
        <f>G50*P2</f>
        <v>118.10995315696192</v>
      </c>
      <c r="Q50" s="170">
        <f>H50*Q2</f>
        <v>118.10995315696192</v>
      </c>
      <c r="R50" s="169">
        <f>E50*R2</f>
        <v>196.84992192826991</v>
      </c>
      <c r="S50" s="159">
        <f>F50*S2</f>
        <v>196.84992192826991</v>
      </c>
      <c r="T50" s="159">
        <f>G50*T2</f>
        <v>118.10995315696192</v>
      </c>
      <c r="U50" s="170">
        <f>H50*U2</f>
        <v>118.10995315696192</v>
      </c>
      <c r="V50" s="169">
        <f>E50*V2</f>
        <v>196.84992192826991</v>
      </c>
      <c r="W50" s="159">
        <f>F50*W2</f>
        <v>196.84992192826991</v>
      </c>
      <c r="X50" s="159">
        <f>G50*X2</f>
        <v>118.10995315696192</v>
      </c>
      <c r="Y50" s="170">
        <f>H50*Y2</f>
        <v>118.10995315696192</v>
      </c>
      <c r="Z50" s="169">
        <f>E50*Z2</f>
        <v>196.84992192826991</v>
      </c>
      <c r="AA50" s="159">
        <f>F50*AA2</f>
        <v>196.84992192826991</v>
      </c>
      <c r="AB50" s="159">
        <f>G50*AB2</f>
        <v>118.10995315696192</v>
      </c>
      <c r="AC50" s="170">
        <f>H50*AC2</f>
        <v>118.10995315696192</v>
      </c>
      <c r="AD50" s="169">
        <f>E50*AD2</f>
        <v>196.84992192826991</v>
      </c>
      <c r="AE50" s="159">
        <f>F50*AE2</f>
        <v>196.84992192826991</v>
      </c>
      <c r="AF50" s="159">
        <f>G50*AF2</f>
        <v>118.10995315696192</v>
      </c>
      <c r="AG50" s="170">
        <f>H50*AG2</f>
        <v>118.10995315696192</v>
      </c>
      <c r="AH50" s="169">
        <f>E50*AH2</f>
        <v>196.84992192826991</v>
      </c>
      <c r="AI50" s="159">
        <f>F50*AI2</f>
        <v>196.84992192826991</v>
      </c>
      <c r="AJ50" s="159">
        <f>G50*AJ2</f>
        <v>118.10995315696192</v>
      </c>
      <c r="AK50" s="170">
        <f>H50*AK2</f>
        <v>118.10995315696192</v>
      </c>
      <c r="AL50" s="169">
        <f>E50*AL2</f>
        <v>196.84992192826991</v>
      </c>
      <c r="AM50" s="159">
        <f>F50*AM2</f>
        <v>196.84992192826991</v>
      </c>
      <c r="AN50" s="159">
        <f>G50*AN2</f>
        <v>118.10995315696192</v>
      </c>
      <c r="AO50" s="172">
        <f>H50*AO2</f>
        <v>118.10995315696192</v>
      </c>
      <c r="AP50" s="176">
        <f>I50*AP2</f>
        <v>609.13093301320339</v>
      </c>
      <c r="AQ50" s="174" t="str">
        <f t="shared" si="97"/>
        <v>拆分正确</v>
      </c>
      <c r="AR50" s="157" t="str">
        <f t="shared" si="98"/>
        <v>拆分正确</v>
      </c>
      <c r="AS50" s="157" t="str">
        <f t="shared" si="99"/>
        <v>拆分正确</v>
      </c>
      <c r="AT50" s="157" t="str">
        <f t="shared" si="100"/>
        <v>拆分正确</v>
      </c>
      <c r="AU50" s="157" t="str">
        <f t="shared" si="101"/>
        <v>拆分正确</v>
      </c>
      <c r="AW50" s="158" t="str">
        <f t="shared" si="11"/>
        <v>45级强化7</v>
      </c>
      <c r="AX50" s="174">
        <f t="shared" si="102"/>
        <v>2362.1990631392391</v>
      </c>
      <c r="AY50" s="157">
        <f t="shared" si="103"/>
        <v>944.87962525569549</v>
      </c>
      <c r="AZ50" s="157">
        <f t="shared" si="104"/>
        <v>1410.2680973965603</v>
      </c>
      <c r="BA50" s="157">
        <f t="shared" si="105"/>
        <v>629.91975017046354</v>
      </c>
      <c r="BB50" s="163">
        <f t="shared" si="106"/>
        <v>365.47855980792201</v>
      </c>
      <c r="BC50" s="169">
        <f t="shared" si="55"/>
        <v>236.21990631392393</v>
      </c>
      <c r="BD50" s="159">
        <f t="shared" si="56"/>
        <v>94.487962525569557</v>
      </c>
      <c r="BE50" s="159">
        <f t="shared" si="57"/>
        <v>141.02680973965604</v>
      </c>
      <c r="BF50" s="170">
        <f t="shared" si="58"/>
        <v>62.991975017046357</v>
      </c>
      <c r="BG50" s="169">
        <f t="shared" si="59"/>
        <v>236.21990631392393</v>
      </c>
      <c r="BH50" s="159">
        <f t="shared" si="60"/>
        <v>94.487962525569557</v>
      </c>
      <c r="BI50" s="159">
        <f t="shared" si="61"/>
        <v>141.02680973965604</v>
      </c>
      <c r="BJ50" s="170">
        <f t="shared" si="62"/>
        <v>62.991975017046357</v>
      </c>
      <c r="BK50" s="169">
        <f t="shared" si="63"/>
        <v>236.21990631392393</v>
      </c>
      <c r="BL50" s="159">
        <f t="shared" si="64"/>
        <v>94.487962525569557</v>
      </c>
      <c r="BM50" s="159">
        <f t="shared" si="65"/>
        <v>141.02680973965604</v>
      </c>
      <c r="BN50" s="170">
        <f t="shared" si="66"/>
        <v>62.991975017046357</v>
      </c>
      <c r="BO50" s="169">
        <f t="shared" si="67"/>
        <v>236.21990631392393</v>
      </c>
      <c r="BP50" s="159">
        <f t="shared" si="68"/>
        <v>94.487962525569557</v>
      </c>
      <c r="BQ50" s="159">
        <f t="shared" si="69"/>
        <v>141.02680973965604</v>
      </c>
      <c r="BR50" s="170">
        <f t="shared" si="70"/>
        <v>62.991975017046357</v>
      </c>
      <c r="BS50" s="169">
        <f t="shared" si="71"/>
        <v>236.21990631392393</v>
      </c>
      <c r="BT50" s="159">
        <f t="shared" si="72"/>
        <v>94.487962525569557</v>
      </c>
      <c r="BU50" s="159">
        <f t="shared" si="73"/>
        <v>141.02680973965604</v>
      </c>
      <c r="BV50" s="170">
        <f t="shared" si="74"/>
        <v>62.991975017046357</v>
      </c>
      <c r="BW50" s="169">
        <f t="shared" si="75"/>
        <v>236.21990631392393</v>
      </c>
      <c r="BX50" s="159">
        <f t="shared" si="76"/>
        <v>94.487962525569557</v>
      </c>
      <c r="BY50" s="159">
        <f t="shared" si="77"/>
        <v>141.02680973965604</v>
      </c>
      <c r="BZ50" s="170">
        <f t="shared" si="78"/>
        <v>62.991975017046357</v>
      </c>
      <c r="CA50" s="169">
        <f t="shared" si="79"/>
        <v>236.21990631392393</v>
      </c>
      <c r="CB50" s="159">
        <f t="shared" si="80"/>
        <v>94.487962525569557</v>
      </c>
      <c r="CC50" s="159">
        <f t="shared" si="81"/>
        <v>141.02680973965604</v>
      </c>
      <c r="CD50" s="170">
        <f t="shared" si="82"/>
        <v>62.991975017046357</v>
      </c>
      <c r="CE50" s="169">
        <f t="shared" si="83"/>
        <v>236.21990631392393</v>
      </c>
      <c r="CF50" s="159">
        <f t="shared" si="84"/>
        <v>94.487962525569557</v>
      </c>
      <c r="CG50" s="159">
        <f t="shared" si="85"/>
        <v>141.02680973965604</v>
      </c>
      <c r="CH50" s="172">
        <f t="shared" si="86"/>
        <v>62.991975017046357</v>
      </c>
      <c r="CI50" s="169">
        <f t="shared" si="87"/>
        <v>472.43981262784786</v>
      </c>
      <c r="CJ50" s="159">
        <f t="shared" si="88"/>
        <v>188.97592505113911</v>
      </c>
      <c r="CK50" s="159">
        <f t="shared" si="89"/>
        <v>282.05361947931209</v>
      </c>
      <c r="CL50" s="172">
        <f t="shared" si="90"/>
        <v>125.98395003409271</v>
      </c>
      <c r="CM50" s="176">
        <f t="shared" si="96"/>
        <v>365.47855980792201</v>
      </c>
      <c r="CN50" s="174" t="str">
        <f t="shared" si="107"/>
        <v>拆分正确</v>
      </c>
      <c r="CO50" s="157" t="str">
        <f t="shared" si="108"/>
        <v>拆分正确</v>
      </c>
      <c r="CP50" s="157" t="str">
        <f t="shared" si="109"/>
        <v>拆分正确</v>
      </c>
      <c r="CQ50" s="157" t="str">
        <f t="shared" si="110"/>
        <v>拆分正确</v>
      </c>
      <c r="CR50" s="157" t="str">
        <f t="shared" si="111"/>
        <v>拆分正确</v>
      </c>
      <c r="CT50" s="158" t="str">
        <f t="shared" si="22"/>
        <v>45级强化7</v>
      </c>
      <c r="CU50" s="174">
        <f t="shared" si="112"/>
        <v>1055.1155815355269</v>
      </c>
      <c r="CV50" s="157">
        <f t="shared" si="113"/>
        <v>2362.1990631392391</v>
      </c>
      <c r="CW50" s="157">
        <f t="shared" si="114"/>
        <v>629.91975017046354</v>
      </c>
      <c r="CX50" s="157">
        <f t="shared" si="115"/>
        <v>1410.2680973965603</v>
      </c>
      <c r="CY50" s="163">
        <f t="shared" si="116"/>
        <v>913.69639951980503</v>
      </c>
      <c r="CZ50" s="169">
        <f>CU50*CZ2</f>
        <v>131.88944769194086</v>
      </c>
      <c r="DA50" s="159">
        <f>CV50*DA2</f>
        <v>295.27488289240489</v>
      </c>
      <c r="DB50" s="159">
        <f>CW50*DB2</f>
        <v>78.739968771307943</v>
      </c>
      <c r="DC50" s="170">
        <f>CX50*DC2</f>
        <v>176.28351217457003</v>
      </c>
      <c r="DD50" s="169">
        <f>CU50*DD2</f>
        <v>131.88944769194086</v>
      </c>
      <c r="DE50" s="159">
        <f>CV50*DE2</f>
        <v>295.27488289240489</v>
      </c>
      <c r="DF50" s="159">
        <f>CW50*DF2</f>
        <v>78.739968771307943</v>
      </c>
      <c r="DG50" s="170">
        <f>CX50*DG2</f>
        <v>176.28351217457003</v>
      </c>
      <c r="DH50" s="169">
        <f>CU50*DH2</f>
        <v>131.88944769194086</v>
      </c>
      <c r="DI50" s="159">
        <f>CV50*DI2</f>
        <v>295.27488289240489</v>
      </c>
      <c r="DJ50" s="159">
        <f>CW50*DJ2</f>
        <v>78.739968771307943</v>
      </c>
      <c r="DK50" s="170">
        <f>CX50*DK2</f>
        <v>176.28351217457003</v>
      </c>
      <c r="DL50" s="169">
        <f>CU50*DL2</f>
        <v>131.88944769194086</v>
      </c>
      <c r="DM50" s="159">
        <f>CV50*DM2</f>
        <v>295.27488289240489</v>
      </c>
      <c r="DN50" s="159">
        <f>CW50*DN2</f>
        <v>78.739968771307943</v>
      </c>
      <c r="DO50" s="170">
        <f>CX50*DO2</f>
        <v>176.28351217457003</v>
      </c>
      <c r="DP50" s="169">
        <f>CU50*DP2</f>
        <v>131.88944769194086</v>
      </c>
      <c r="DQ50" s="159">
        <f>CV50*DQ2</f>
        <v>295.27488289240489</v>
      </c>
      <c r="DR50" s="159">
        <f>CW50*DR2</f>
        <v>78.739968771307943</v>
      </c>
      <c r="DS50" s="170">
        <f>CX50*DS2</f>
        <v>176.28351217457003</v>
      </c>
      <c r="DT50" s="169">
        <f>CU50*DT2</f>
        <v>131.88944769194086</v>
      </c>
      <c r="DU50" s="159">
        <f>CV50*DU2</f>
        <v>295.27488289240489</v>
      </c>
      <c r="DV50" s="159">
        <f>CW50*DV2</f>
        <v>78.739968771307943</v>
      </c>
      <c r="DW50" s="170">
        <f>CX50*DW2</f>
        <v>176.28351217457003</v>
      </c>
      <c r="DX50" s="169">
        <f>CU50*DX2</f>
        <v>131.88944769194086</v>
      </c>
      <c r="DY50" s="159">
        <f>CV50*DY2</f>
        <v>295.27488289240489</v>
      </c>
      <c r="DZ50" s="159">
        <f>CW50*DZ2</f>
        <v>78.739968771307943</v>
      </c>
      <c r="EA50" s="170">
        <f>CX50*EA2</f>
        <v>176.28351217457003</v>
      </c>
      <c r="EB50" s="169">
        <f>CU50*EB2</f>
        <v>131.88944769194086</v>
      </c>
      <c r="EC50" s="159">
        <f>CV50*EC2</f>
        <v>295.27488289240489</v>
      </c>
      <c r="ED50" s="159">
        <f>CW50*ED2</f>
        <v>78.739968771307943</v>
      </c>
      <c r="EE50" s="172">
        <f>CX50*EE2</f>
        <v>176.28351217457003</v>
      </c>
      <c r="EF50" s="176">
        <f>CY50*EF2</f>
        <v>913.69639951980503</v>
      </c>
      <c r="EG50" s="174" t="str">
        <f t="shared" si="28"/>
        <v>拆分正确</v>
      </c>
      <c r="EH50" s="157" t="str">
        <f t="shared" si="29"/>
        <v>拆分正确</v>
      </c>
      <c r="EI50" s="157" t="str">
        <f t="shared" si="30"/>
        <v>拆分正确</v>
      </c>
      <c r="EJ50" s="157" t="str">
        <f t="shared" si="31"/>
        <v>拆分正确</v>
      </c>
      <c r="EK50" s="157" t="str">
        <f t="shared" si="32"/>
        <v>拆分正确</v>
      </c>
      <c r="EL50" s="41"/>
      <c r="EM50" s="158" t="str">
        <f t="shared" si="33"/>
        <v>45级强化7</v>
      </c>
      <c r="EN50" s="174">
        <f t="shared" si="117"/>
        <v>1574.7993754261593</v>
      </c>
      <c r="EO50" s="157">
        <f t="shared" si="118"/>
        <v>3149.5987508523185</v>
      </c>
      <c r="EP50" s="157">
        <f t="shared" si="119"/>
        <v>629.91975017046354</v>
      </c>
      <c r="EQ50" s="157">
        <f t="shared" si="120"/>
        <v>1410.2680973965603</v>
      </c>
      <c r="ER50" s="163">
        <f t="shared" si="121"/>
        <v>365.47855980792201</v>
      </c>
      <c r="ES50" s="169">
        <f>EN50*ES2</f>
        <v>196.84992192826991</v>
      </c>
      <c r="ET50" s="159">
        <f>EO50*ET2</f>
        <v>393.69984385653981</v>
      </c>
      <c r="EU50" s="159">
        <f>EP50*EU2</f>
        <v>78.739968771307943</v>
      </c>
      <c r="EV50" s="170">
        <f>EQ50*EV2</f>
        <v>176.28351217457003</v>
      </c>
      <c r="EW50" s="169">
        <f>EN50*EW2</f>
        <v>196.84992192826991</v>
      </c>
      <c r="EX50" s="159">
        <f>EO50*EX2</f>
        <v>393.69984385653981</v>
      </c>
      <c r="EY50" s="159">
        <f>EP50*EY2</f>
        <v>78.739968771307943</v>
      </c>
      <c r="EZ50" s="170">
        <f>EQ50*EZ2</f>
        <v>176.28351217457003</v>
      </c>
      <c r="FA50" s="169">
        <f>EN50*FA2</f>
        <v>196.84992192826991</v>
      </c>
      <c r="FB50" s="159">
        <f>EO50*FB2</f>
        <v>393.69984385653981</v>
      </c>
      <c r="FC50" s="159">
        <f>EP50*FC2</f>
        <v>78.739968771307943</v>
      </c>
      <c r="FD50" s="170">
        <f>EQ50*FD2</f>
        <v>176.28351217457003</v>
      </c>
      <c r="FE50" s="169">
        <f>EN50*FE2</f>
        <v>196.84992192826991</v>
      </c>
      <c r="FF50" s="159">
        <f>EO50*FF2</f>
        <v>393.69984385653981</v>
      </c>
      <c r="FG50" s="159">
        <f>EP50*FG2</f>
        <v>78.739968771307943</v>
      </c>
      <c r="FH50" s="170">
        <f>EQ50*FH2</f>
        <v>176.28351217457003</v>
      </c>
      <c r="FI50" s="169">
        <f>EN50*FI2</f>
        <v>196.84992192826991</v>
      </c>
      <c r="FJ50" s="159">
        <f>EO50*FJ2</f>
        <v>393.69984385653981</v>
      </c>
      <c r="FK50" s="159">
        <f>EP50*FK2</f>
        <v>78.739968771307943</v>
      </c>
      <c r="FL50" s="170">
        <f>EQ50*FL2</f>
        <v>176.28351217457003</v>
      </c>
      <c r="FM50" s="169">
        <f>EN50*FM2</f>
        <v>196.84992192826991</v>
      </c>
      <c r="FN50" s="159">
        <f>EO50*FN2</f>
        <v>393.69984385653981</v>
      </c>
      <c r="FO50" s="159">
        <f>EP50*FO2</f>
        <v>78.739968771307943</v>
      </c>
      <c r="FP50" s="170">
        <f>EQ50*FP2</f>
        <v>176.28351217457003</v>
      </c>
      <c r="FQ50" s="169">
        <f>EN50*FQ2</f>
        <v>196.84992192826991</v>
      </c>
      <c r="FR50" s="159">
        <f>EO50*FR2</f>
        <v>393.69984385653981</v>
      </c>
      <c r="FS50" s="159">
        <f>EP50*FS2</f>
        <v>78.739968771307943</v>
      </c>
      <c r="FT50" s="170">
        <f>EQ50*FT2</f>
        <v>176.28351217457003</v>
      </c>
      <c r="FU50" s="169">
        <f>EN50*FU2</f>
        <v>196.84992192826991</v>
      </c>
      <c r="FV50" s="159">
        <f>EO50*FV2</f>
        <v>393.69984385653981</v>
      </c>
      <c r="FW50" s="159">
        <f>EP50*FW2</f>
        <v>78.739968771307943</v>
      </c>
      <c r="FX50" s="172">
        <f>EQ50*FX2</f>
        <v>176.28351217457003</v>
      </c>
      <c r="FY50" s="176">
        <f>ER50*FY2</f>
        <v>365.47855980792201</v>
      </c>
      <c r="FZ50" s="174" t="str">
        <f t="shared" si="39"/>
        <v>拆分正确</v>
      </c>
      <c r="GA50" s="157" t="str">
        <f t="shared" si="40"/>
        <v>拆分正确</v>
      </c>
      <c r="GB50" s="157" t="str">
        <f t="shared" si="41"/>
        <v>拆分正确</v>
      </c>
      <c r="GC50" s="157" t="str">
        <f t="shared" si="42"/>
        <v>拆分正确</v>
      </c>
      <c r="GD50" s="157" t="str">
        <f t="shared" si="43"/>
        <v>拆分正确</v>
      </c>
      <c r="GE50" s="41"/>
      <c r="GF50" s="158" t="str">
        <f t="shared" si="44"/>
        <v>45级强化7</v>
      </c>
      <c r="GG50" s="174">
        <f t="shared" si="122"/>
        <v>1417.3194378835433</v>
      </c>
      <c r="GH50" s="157">
        <f t="shared" si="123"/>
        <v>1574.7993754261593</v>
      </c>
      <c r="GI50" s="157">
        <f t="shared" si="124"/>
        <v>944.87962525569537</v>
      </c>
      <c r="GJ50" s="157">
        <f t="shared" si="125"/>
        <v>1181.0995315696191</v>
      </c>
      <c r="GK50" s="163">
        <f t="shared" si="126"/>
        <v>548.21783971188302</v>
      </c>
      <c r="GL50" s="169">
        <f>GG50*GL2</f>
        <v>177.16492973544291</v>
      </c>
      <c r="GM50" s="159">
        <f>GH50*GM2</f>
        <v>196.84992192826991</v>
      </c>
      <c r="GN50" s="159">
        <f>GI50*GN2</f>
        <v>118.10995315696192</v>
      </c>
      <c r="GO50" s="170">
        <f>GJ50*GO2</f>
        <v>147.63744144620239</v>
      </c>
      <c r="GP50" s="169">
        <f>GG50*GP2</f>
        <v>177.16492973544291</v>
      </c>
      <c r="GQ50" s="159">
        <f>GH50*GQ2</f>
        <v>196.84992192826991</v>
      </c>
      <c r="GR50" s="159">
        <f>GI50*GR2</f>
        <v>118.10995315696192</v>
      </c>
      <c r="GS50" s="170">
        <f>GJ50*GS2</f>
        <v>147.63744144620239</v>
      </c>
      <c r="GT50" s="169">
        <f>GG50*GT2</f>
        <v>177.16492973544291</v>
      </c>
      <c r="GU50" s="159">
        <f>GH50*GU2</f>
        <v>196.84992192826991</v>
      </c>
      <c r="GV50" s="159">
        <f>GI50*GV2</f>
        <v>118.10995315696192</v>
      </c>
      <c r="GW50" s="170">
        <f>GJ50*GW2</f>
        <v>147.63744144620239</v>
      </c>
      <c r="GX50" s="169">
        <f>GG50*GX2</f>
        <v>177.16492973544291</v>
      </c>
      <c r="GY50" s="159">
        <f>GH50*GY2</f>
        <v>196.84992192826991</v>
      </c>
      <c r="GZ50" s="159">
        <f>GI50*GZ2</f>
        <v>118.10995315696192</v>
      </c>
      <c r="HA50" s="170">
        <f>GJ50*HA2</f>
        <v>147.63744144620239</v>
      </c>
      <c r="HB50" s="169">
        <f>GG50*HB2</f>
        <v>177.16492973544291</v>
      </c>
      <c r="HC50" s="159">
        <f>GH50*HC2</f>
        <v>196.84992192826991</v>
      </c>
      <c r="HD50" s="159">
        <f>GI50*HD2</f>
        <v>118.10995315696192</v>
      </c>
      <c r="HE50" s="170">
        <f>GJ50*HE2</f>
        <v>147.63744144620239</v>
      </c>
      <c r="HF50" s="169">
        <f>GG50*HF2</f>
        <v>177.16492973544291</v>
      </c>
      <c r="HG50" s="159">
        <f>GH50*HG2</f>
        <v>196.84992192826991</v>
      </c>
      <c r="HH50" s="159">
        <f>GI50*HH2</f>
        <v>118.10995315696192</v>
      </c>
      <c r="HI50" s="170">
        <f>GJ50*HI2</f>
        <v>147.63744144620239</v>
      </c>
      <c r="HJ50" s="169">
        <f>GG50*HJ2</f>
        <v>177.16492973544291</v>
      </c>
      <c r="HK50" s="159">
        <f>GH50*HK2</f>
        <v>196.84992192826991</v>
      </c>
      <c r="HL50" s="159">
        <f>GI50*HL2</f>
        <v>118.10995315696192</v>
      </c>
      <c r="HM50" s="170">
        <f>GJ50*HM2</f>
        <v>147.63744144620239</v>
      </c>
      <c r="HN50" s="169">
        <f>GG50*HN2</f>
        <v>177.16492973544291</v>
      </c>
      <c r="HO50" s="159">
        <f>GH50*HO2</f>
        <v>196.84992192826991</v>
      </c>
      <c r="HP50" s="159">
        <f>GI50*HP2</f>
        <v>118.10995315696192</v>
      </c>
      <c r="HQ50" s="172">
        <f>GJ50*HQ2</f>
        <v>147.63744144620239</v>
      </c>
      <c r="HR50" s="176">
        <f>GK50*HR2</f>
        <v>548.21783971188302</v>
      </c>
      <c r="HS50" s="174" t="str">
        <f t="shared" si="50"/>
        <v>拆分正确</v>
      </c>
      <c r="HT50" s="157" t="str">
        <f t="shared" si="51"/>
        <v>拆分正确</v>
      </c>
      <c r="HU50" s="157" t="str">
        <f t="shared" si="52"/>
        <v>拆分正确</v>
      </c>
      <c r="HV50" s="157" t="str">
        <f t="shared" si="53"/>
        <v>拆分正确</v>
      </c>
      <c r="HW50" s="157" t="str">
        <f t="shared" si="54"/>
        <v>拆分正确</v>
      </c>
    </row>
    <row r="51" spans="1:231" ht="14.1" customHeight="1">
      <c r="A51" s="157" t="s">
        <v>67</v>
      </c>
      <c r="B51" s="158">
        <f t="shared" si="127"/>
        <v>2.0391809660656524</v>
      </c>
      <c r="C51" s="158">
        <f t="shared" si="128"/>
        <v>2.0391809660656524</v>
      </c>
      <c r="D51" s="180">
        <f t="shared" si="129"/>
        <v>2.0391809660656524</v>
      </c>
      <c r="E51" s="174">
        <f>B51*E43</f>
        <v>1941.3862753163078</v>
      </c>
      <c r="F51" s="157">
        <f>E51*职业设计!D$13/职业设计!B$13</f>
        <v>1941.3862753163078</v>
      </c>
      <c r="G51" s="157">
        <f>G43*C51</f>
        <v>1164.8317651897844</v>
      </c>
      <c r="H51" s="157">
        <f t="shared" si="5"/>
        <v>1164.8317651897844</v>
      </c>
      <c r="I51" s="163">
        <f>I43*D51</f>
        <v>750.9264047697734</v>
      </c>
      <c r="J51" s="169">
        <f>E51*J2</f>
        <v>242.67328441453847</v>
      </c>
      <c r="K51" s="159">
        <f>F51*K2</f>
        <v>242.67328441453847</v>
      </c>
      <c r="L51" s="159">
        <f>G51*L2</f>
        <v>145.60397064872305</v>
      </c>
      <c r="M51" s="170">
        <f>H51*M2</f>
        <v>145.60397064872305</v>
      </c>
      <c r="N51" s="169">
        <f>E51*N2</f>
        <v>242.67328441453847</v>
      </c>
      <c r="O51" s="159">
        <f>F51*O2</f>
        <v>242.67328441453847</v>
      </c>
      <c r="P51" s="159">
        <f>G51*P2</f>
        <v>145.60397064872305</v>
      </c>
      <c r="Q51" s="170">
        <f>H51*Q2</f>
        <v>145.60397064872305</v>
      </c>
      <c r="R51" s="169">
        <f>E51*R2</f>
        <v>242.67328441453847</v>
      </c>
      <c r="S51" s="159">
        <f>F51*S2</f>
        <v>242.67328441453847</v>
      </c>
      <c r="T51" s="159">
        <f>G51*T2</f>
        <v>145.60397064872305</v>
      </c>
      <c r="U51" s="170">
        <f>H51*U2</f>
        <v>145.60397064872305</v>
      </c>
      <c r="V51" s="169">
        <f>E51*V2</f>
        <v>242.67328441453847</v>
      </c>
      <c r="W51" s="159">
        <f>F51*W2</f>
        <v>242.67328441453847</v>
      </c>
      <c r="X51" s="159">
        <f>G51*X2</f>
        <v>145.60397064872305</v>
      </c>
      <c r="Y51" s="170">
        <f>H51*Y2</f>
        <v>145.60397064872305</v>
      </c>
      <c r="Z51" s="169">
        <f>E51*Z2</f>
        <v>242.67328441453847</v>
      </c>
      <c r="AA51" s="159">
        <f>F51*AA2</f>
        <v>242.67328441453847</v>
      </c>
      <c r="AB51" s="159">
        <f>G51*AB2</f>
        <v>145.60397064872305</v>
      </c>
      <c r="AC51" s="170">
        <f>H51*AC2</f>
        <v>145.60397064872305</v>
      </c>
      <c r="AD51" s="169">
        <f>E51*AD2</f>
        <v>242.67328441453847</v>
      </c>
      <c r="AE51" s="159">
        <f>F51*AE2</f>
        <v>242.67328441453847</v>
      </c>
      <c r="AF51" s="159">
        <f>G51*AF2</f>
        <v>145.60397064872305</v>
      </c>
      <c r="AG51" s="170">
        <f>H51*AG2</f>
        <v>145.60397064872305</v>
      </c>
      <c r="AH51" s="169">
        <f>E51*AH2</f>
        <v>242.67328441453847</v>
      </c>
      <c r="AI51" s="159">
        <f>F51*AI2</f>
        <v>242.67328441453847</v>
      </c>
      <c r="AJ51" s="159">
        <f>G51*AJ2</f>
        <v>145.60397064872305</v>
      </c>
      <c r="AK51" s="170">
        <f>H51*AK2</f>
        <v>145.60397064872305</v>
      </c>
      <c r="AL51" s="169">
        <f>E51*AL2</f>
        <v>242.67328441453847</v>
      </c>
      <c r="AM51" s="159">
        <f>F51*AM2</f>
        <v>242.67328441453847</v>
      </c>
      <c r="AN51" s="159">
        <f>G51*AN2</f>
        <v>145.60397064872305</v>
      </c>
      <c r="AO51" s="172">
        <f>H51*AO2</f>
        <v>145.60397064872305</v>
      </c>
      <c r="AP51" s="176">
        <f>I51*AP2</f>
        <v>750.9264047697734</v>
      </c>
      <c r="AQ51" s="174" t="str">
        <f t="shared" si="97"/>
        <v>拆分正确</v>
      </c>
      <c r="AR51" s="157" t="str">
        <f t="shared" si="98"/>
        <v>拆分正确</v>
      </c>
      <c r="AS51" s="157" t="str">
        <f t="shared" si="99"/>
        <v>拆分正确</v>
      </c>
      <c r="AT51" s="157" t="str">
        <f t="shared" si="100"/>
        <v>拆分正确</v>
      </c>
      <c r="AU51" s="157" t="str">
        <f t="shared" si="101"/>
        <v>拆分正确</v>
      </c>
      <c r="AW51" s="158" t="str">
        <f t="shared" si="11"/>
        <v>45级强化8</v>
      </c>
      <c r="AX51" s="174">
        <f t="shared" si="102"/>
        <v>2912.0794129744618</v>
      </c>
      <c r="AY51" s="157">
        <f t="shared" si="103"/>
        <v>1164.8317651897846</v>
      </c>
      <c r="AZ51" s="157">
        <f t="shared" si="104"/>
        <v>1738.5548734175886</v>
      </c>
      <c r="BA51" s="157">
        <f t="shared" si="105"/>
        <v>776.55451012652293</v>
      </c>
      <c r="BB51" s="163">
        <f t="shared" si="106"/>
        <v>450.55584286186405</v>
      </c>
      <c r="BC51" s="169">
        <f t="shared" si="55"/>
        <v>291.20794129744621</v>
      </c>
      <c r="BD51" s="159">
        <f t="shared" si="56"/>
        <v>116.48317651897847</v>
      </c>
      <c r="BE51" s="159">
        <f t="shared" si="57"/>
        <v>173.85548734175887</v>
      </c>
      <c r="BF51" s="170">
        <f t="shared" si="58"/>
        <v>77.655451012652293</v>
      </c>
      <c r="BG51" s="169">
        <f t="shared" si="59"/>
        <v>291.20794129744621</v>
      </c>
      <c r="BH51" s="159">
        <f t="shared" si="60"/>
        <v>116.48317651897847</v>
      </c>
      <c r="BI51" s="159">
        <f t="shared" si="61"/>
        <v>173.85548734175887</v>
      </c>
      <c r="BJ51" s="170">
        <f t="shared" si="62"/>
        <v>77.655451012652293</v>
      </c>
      <c r="BK51" s="169">
        <f t="shared" si="63"/>
        <v>291.20794129744621</v>
      </c>
      <c r="BL51" s="159">
        <f t="shared" si="64"/>
        <v>116.48317651897847</v>
      </c>
      <c r="BM51" s="159">
        <f t="shared" si="65"/>
        <v>173.85548734175887</v>
      </c>
      <c r="BN51" s="170">
        <f t="shared" si="66"/>
        <v>77.655451012652293</v>
      </c>
      <c r="BO51" s="169">
        <f t="shared" si="67"/>
        <v>291.20794129744621</v>
      </c>
      <c r="BP51" s="159">
        <f t="shared" si="68"/>
        <v>116.48317651897847</v>
      </c>
      <c r="BQ51" s="159">
        <f t="shared" si="69"/>
        <v>173.85548734175887</v>
      </c>
      <c r="BR51" s="170">
        <f t="shared" si="70"/>
        <v>77.655451012652293</v>
      </c>
      <c r="BS51" s="169">
        <f t="shared" si="71"/>
        <v>291.20794129744621</v>
      </c>
      <c r="BT51" s="159">
        <f t="shared" si="72"/>
        <v>116.48317651897847</v>
      </c>
      <c r="BU51" s="159">
        <f t="shared" si="73"/>
        <v>173.85548734175887</v>
      </c>
      <c r="BV51" s="170">
        <f t="shared" si="74"/>
        <v>77.655451012652293</v>
      </c>
      <c r="BW51" s="169">
        <f t="shared" si="75"/>
        <v>291.20794129744621</v>
      </c>
      <c r="BX51" s="159">
        <f t="shared" si="76"/>
        <v>116.48317651897847</v>
      </c>
      <c r="BY51" s="159">
        <f t="shared" si="77"/>
        <v>173.85548734175887</v>
      </c>
      <c r="BZ51" s="170">
        <f t="shared" si="78"/>
        <v>77.655451012652293</v>
      </c>
      <c r="CA51" s="169">
        <f t="shared" si="79"/>
        <v>291.20794129744621</v>
      </c>
      <c r="CB51" s="159">
        <f t="shared" si="80"/>
        <v>116.48317651897847</v>
      </c>
      <c r="CC51" s="159">
        <f t="shared" si="81"/>
        <v>173.85548734175887</v>
      </c>
      <c r="CD51" s="170">
        <f t="shared" si="82"/>
        <v>77.655451012652293</v>
      </c>
      <c r="CE51" s="169">
        <f t="shared" si="83"/>
        <v>291.20794129744621</v>
      </c>
      <c r="CF51" s="159">
        <f t="shared" si="84"/>
        <v>116.48317651897847</v>
      </c>
      <c r="CG51" s="159">
        <f t="shared" si="85"/>
        <v>173.85548734175887</v>
      </c>
      <c r="CH51" s="172">
        <f t="shared" si="86"/>
        <v>77.655451012652293</v>
      </c>
      <c r="CI51" s="169">
        <f t="shared" si="87"/>
        <v>582.41588259489242</v>
      </c>
      <c r="CJ51" s="159">
        <f t="shared" si="88"/>
        <v>232.96635303795694</v>
      </c>
      <c r="CK51" s="159">
        <f t="shared" si="89"/>
        <v>347.71097468351775</v>
      </c>
      <c r="CL51" s="172">
        <f t="shared" si="90"/>
        <v>155.31090202530459</v>
      </c>
      <c r="CM51" s="176">
        <f t="shared" si="96"/>
        <v>450.55584286186405</v>
      </c>
      <c r="CN51" s="174" t="str">
        <f t="shared" si="107"/>
        <v>拆分正确</v>
      </c>
      <c r="CO51" s="157" t="str">
        <f t="shared" si="108"/>
        <v>拆分正确</v>
      </c>
      <c r="CP51" s="157" t="str">
        <f t="shared" si="109"/>
        <v>拆分正确</v>
      </c>
      <c r="CQ51" s="157" t="str">
        <f t="shared" si="110"/>
        <v>拆分正确</v>
      </c>
      <c r="CR51" s="157" t="str">
        <f t="shared" si="111"/>
        <v>拆分正确</v>
      </c>
      <c r="CT51" s="158" t="str">
        <f t="shared" si="22"/>
        <v>45级强化8</v>
      </c>
      <c r="CU51" s="174">
        <f t="shared" si="112"/>
        <v>1300.7288044619263</v>
      </c>
      <c r="CV51" s="157">
        <f t="shared" si="113"/>
        <v>2912.0794129744618</v>
      </c>
      <c r="CW51" s="157">
        <f t="shared" si="114"/>
        <v>776.55451012652293</v>
      </c>
      <c r="CX51" s="157">
        <f t="shared" si="115"/>
        <v>1738.5548734175886</v>
      </c>
      <c r="CY51" s="163">
        <f t="shared" si="116"/>
        <v>1126.3896071546601</v>
      </c>
      <c r="CZ51" s="169">
        <f>CU51*CZ2</f>
        <v>162.59110055774079</v>
      </c>
      <c r="DA51" s="159">
        <f>CV51*DA2</f>
        <v>364.00992662180772</v>
      </c>
      <c r="DB51" s="159">
        <f>CW51*DB2</f>
        <v>97.069313765815366</v>
      </c>
      <c r="DC51" s="170">
        <f>CX51*DC2</f>
        <v>217.31935917719858</v>
      </c>
      <c r="DD51" s="169">
        <f>CU51*DD2</f>
        <v>162.59110055774079</v>
      </c>
      <c r="DE51" s="159">
        <f>CV51*DE2</f>
        <v>364.00992662180772</v>
      </c>
      <c r="DF51" s="159">
        <f>CW51*DF2</f>
        <v>97.069313765815366</v>
      </c>
      <c r="DG51" s="170">
        <f>CX51*DG2</f>
        <v>217.31935917719858</v>
      </c>
      <c r="DH51" s="169">
        <f>CU51*DH2</f>
        <v>162.59110055774079</v>
      </c>
      <c r="DI51" s="159">
        <f>CV51*DI2</f>
        <v>364.00992662180772</v>
      </c>
      <c r="DJ51" s="159">
        <f>CW51*DJ2</f>
        <v>97.069313765815366</v>
      </c>
      <c r="DK51" s="170">
        <f>CX51*DK2</f>
        <v>217.31935917719858</v>
      </c>
      <c r="DL51" s="169">
        <f>CU51*DL2</f>
        <v>162.59110055774079</v>
      </c>
      <c r="DM51" s="159">
        <f>CV51*DM2</f>
        <v>364.00992662180772</v>
      </c>
      <c r="DN51" s="159">
        <f>CW51*DN2</f>
        <v>97.069313765815366</v>
      </c>
      <c r="DO51" s="170">
        <f>CX51*DO2</f>
        <v>217.31935917719858</v>
      </c>
      <c r="DP51" s="169">
        <f>CU51*DP2</f>
        <v>162.59110055774079</v>
      </c>
      <c r="DQ51" s="159">
        <f>CV51*DQ2</f>
        <v>364.00992662180772</v>
      </c>
      <c r="DR51" s="159">
        <f>CW51*DR2</f>
        <v>97.069313765815366</v>
      </c>
      <c r="DS51" s="170">
        <f>CX51*DS2</f>
        <v>217.31935917719858</v>
      </c>
      <c r="DT51" s="169">
        <f>CU51*DT2</f>
        <v>162.59110055774079</v>
      </c>
      <c r="DU51" s="159">
        <f>CV51*DU2</f>
        <v>364.00992662180772</v>
      </c>
      <c r="DV51" s="159">
        <f>CW51*DV2</f>
        <v>97.069313765815366</v>
      </c>
      <c r="DW51" s="170">
        <f>CX51*DW2</f>
        <v>217.31935917719858</v>
      </c>
      <c r="DX51" s="169">
        <f>CU51*DX2</f>
        <v>162.59110055774079</v>
      </c>
      <c r="DY51" s="159">
        <f>CV51*DY2</f>
        <v>364.00992662180772</v>
      </c>
      <c r="DZ51" s="159">
        <f>CW51*DZ2</f>
        <v>97.069313765815366</v>
      </c>
      <c r="EA51" s="170">
        <f>CX51*EA2</f>
        <v>217.31935917719858</v>
      </c>
      <c r="EB51" s="169">
        <f>CU51*EB2</f>
        <v>162.59110055774079</v>
      </c>
      <c r="EC51" s="159">
        <f>CV51*EC2</f>
        <v>364.00992662180772</v>
      </c>
      <c r="ED51" s="159">
        <f>CW51*ED2</f>
        <v>97.069313765815366</v>
      </c>
      <c r="EE51" s="172">
        <f>CX51*EE2</f>
        <v>217.31935917719858</v>
      </c>
      <c r="EF51" s="176">
        <f>CY51*EF2</f>
        <v>1126.3896071546601</v>
      </c>
      <c r="EG51" s="174" t="str">
        <f t="shared" si="28"/>
        <v>拆分正确</v>
      </c>
      <c r="EH51" s="157" t="str">
        <f t="shared" si="29"/>
        <v>拆分正确</v>
      </c>
      <c r="EI51" s="157" t="str">
        <f t="shared" si="30"/>
        <v>拆分正确</v>
      </c>
      <c r="EJ51" s="157" t="str">
        <f t="shared" si="31"/>
        <v>拆分正确</v>
      </c>
      <c r="EK51" s="157" t="str">
        <f t="shared" si="32"/>
        <v>拆分正确</v>
      </c>
      <c r="EL51" s="41"/>
      <c r="EM51" s="158" t="str">
        <f t="shared" si="33"/>
        <v>45级强化8</v>
      </c>
      <c r="EN51" s="174">
        <f t="shared" si="117"/>
        <v>1941.3862753163078</v>
      </c>
      <c r="EO51" s="157">
        <f t="shared" si="118"/>
        <v>3882.7725506326155</v>
      </c>
      <c r="EP51" s="157">
        <f t="shared" si="119"/>
        <v>776.55451012652293</v>
      </c>
      <c r="EQ51" s="157">
        <f t="shared" si="120"/>
        <v>1738.5548734175886</v>
      </c>
      <c r="ER51" s="163">
        <f t="shared" si="121"/>
        <v>450.55584286186405</v>
      </c>
      <c r="ES51" s="169">
        <f>EN51*ES2</f>
        <v>242.67328441453847</v>
      </c>
      <c r="ET51" s="159">
        <f>EO51*ET2</f>
        <v>485.34656882907694</v>
      </c>
      <c r="EU51" s="159">
        <f>EP51*EU2</f>
        <v>97.069313765815366</v>
      </c>
      <c r="EV51" s="170">
        <f>EQ51*EV2</f>
        <v>217.31935917719858</v>
      </c>
      <c r="EW51" s="169">
        <f>EN51*EW2</f>
        <v>242.67328441453847</v>
      </c>
      <c r="EX51" s="159">
        <f>EO51*EX2</f>
        <v>485.34656882907694</v>
      </c>
      <c r="EY51" s="159">
        <f>EP51*EY2</f>
        <v>97.069313765815366</v>
      </c>
      <c r="EZ51" s="170">
        <f>EQ51*EZ2</f>
        <v>217.31935917719858</v>
      </c>
      <c r="FA51" s="169">
        <f>EN51*FA2</f>
        <v>242.67328441453847</v>
      </c>
      <c r="FB51" s="159">
        <f>EO51*FB2</f>
        <v>485.34656882907694</v>
      </c>
      <c r="FC51" s="159">
        <f>EP51*FC2</f>
        <v>97.069313765815366</v>
      </c>
      <c r="FD51" s="170">
        <f>EQ51*FD2</f>
        <v>217.31935917719858</v>
      </c>
      <c r="FE51" s="169">
        <f>EN51*FE2</f>
        <v>242.67328441453847</v>
      </c>
      <c r="FF51" s="159">
        <f>EO51*FF2</f>
        <v>485.34656882907694</v>
      </c>
      <c r="FG51" s="159">
        <f>EP51*FG2</f>
        <v>97.069313765815366</v>
      </c>
      <c r="FH51" s="170">
        <f>EQ51*FH2</f>
        <v>217.31935917719858</v>
      </c>
      <c r="FI51" s="169">
        <f>EN51*FI2</f>
        <v>242.67328441453847</v>
      </c>
      <c r="FJ51" s="159">
        <f>EO51*FJ2</f>
        <v>485.34656882907694</v>
      </c>
      <c r="FK51" s="159">
        <f>EP51*FK2</f>
        <v>97.069313765815366</v>
      </c>
      <c r="FL51" s="170">
        <f>EQ51*FL2</f>
        <v>217.31935917719858</v>
      </c>
      <c r="FM51" s="169">
        <f>EN51*FM2</f>
        <v>242.67328441453847</v>
      </c>
      <c r="FN51" s="159">
        <f>EO51*FN2</f>
        <v>485.34656882907694</v>
      </c>
      <c r="FO51" s="159">
        <f>EP51*FO2</f>
        <v>97.069313765815366</v>
      </c>
      <c r="FP51" s="170">
        <f>EQ51*FP2</f>
        <v>217.31935917719858</v>
      </c>
      <c r="FQ51" s="169">
        <f>EN51*FQ2</f>
        <v>242.67328441453847</v>
      </c>
      <c r="FR51" s="159">
        <f>EO51*FR2</f>
        <v>485.34656882907694</v>
      </c>
      <c r="FS51" s="159">
        <f>EP51*FS2</f>
        <v>97.069313765815366</v>
      </c>
      <c r="FT51" s="170">
        <f>EQ51*FT2</f>
        <v>217.31935917719858</v>
      </c>
      <c r="FU51" s="169">
        <f>EN51*FU2</f>
        <v>242.67328441453847</v>
      </c>
      <c r="FV51" s="159">
        <f>EO51*FV2</f>
        <v>485.34656882907694</v>
      </c>
      <c r="FW51" s="159">
        <f>EP51*FW2</f>
        <v>97.069313765815366</v>
      </c>
      <c r="FX51" s="172">
        <f>EQ51*FX2</f>
        <v>217.31935917719858</v>
      </c>
      <c r="FY51" s="176">
        <f>ER51*FY2</f>
        <v>450.55584286186405</v>
      </c>
      <c r="FZ51" s="174" t="str">
        <f t="shared" si="39"/>
        <v>拆分正确</v>
      </c>
      <c r="GA51" s="157" t="str">
        <f t="shared" si="40"/>
        <v>拆分正确</v>
      </c>
      <c r="GB51" s="157" t="str">
        <f t="shared" si="41"/>
        <v>拆分正确</v>
      </c>
      <c r="GC51" s="157" t="str">
        <f t="shared" si="42"/>
        <v>拆分正确</v>
      </c>
      <c r="GD51" s="157" t="str">
        <f t="shared" si="43"/>
        <v>拆分正确</v>
      </c>
      <c r="GE51" s="41"/>
      <c r="GF51" s="158" t="str">
        <f t="shared" si="44"/>
        <v>45级强化8</v>
      </c>
      <c r="GG51" s="174">
        <f t="shared" si="122"/>
        <v>1747.2476477846769</v>
      </c>
      <c r="GH51" s="157">
        <f t="shared" si="123"/>
        <v>1941.3862753163078</v>
      </c>
      <c r="GI51" s="157">
        <f t="shared" si="124"/>
        <v>1164.8317651897844</v>
      </c>
      <c r="GJ51" s="157">
        <f t="shared" si="125"/>
        <v>1456.0397064872304</v>
      </c>
      <c r="GK51" s="163">
        <f t="shared" si="126"/>
        <v>675.8337642927961</v>
      </c>
      <c r="GL51" s="169">
        <f>GG51*GL2</f>
        <v>218.40595597308462</v>
      </c>
      <c r="GM51" s="159">
        <f>GH51*GM2</f>
        <v>242.67328441453847</v>
      </c>
      <c r="GN51" s="159">
        <f>GI51*GN2</f>
        <v>145.60397064872305</v>
      </c>
      <c r="GO51" s="170">
        <f>GJ51*GO2</f>
        <v>182.0049633109038</v>
      </c>
      <c r="GP51" s="169">
        <f>GG51*GP2</f>
        <v>218.40595597308462</v>
      </c>
      <c r="GQ51" s="159">
        <f>GH51*GQ2</f>
        <v>242.67328441453847</v>
      </c>
      <c r="GR51" s="159">
        <f>GI51*GR2</f>
        <v>145.60397064872305</v>
      </c>
      <c r="GS51" s="170">
        <f>GJ51*GS2</f>
        <v>182.0049633109038</v>
      </c>
      <c r="GT51" s="169">
        <f>GG51*GT2</f>
        <v>218.40595597308462</v>
      </c>
      <c r="GU51" s="159">
        <f>GH51*GU2</f>
        <v>242.67328441453847</v>
      </c>
      <c r="GV51" s="159">
        <f>GI51*GV2</f>
        <v>145.60397064872305</v>
      </c>
      <c r="GW51" s="170">
        <f>GJ51*GW2</f>
        <v>182.0049633109038</v>
      </c>
      <c r="GX51" s="169">
        <f>GG51*GX2</f>
        <v>218.40595597308462</v>
      </c>
      <c r="GY51" s="159">
        <f>GH51*GY2</f>
        <v>242.67328441453847</v>
      </c>
      <c r="GZ51" s="159">
        <f>GI51*GZ2</f>
        <v>145.60397064872305</v>
      </c>
      <c r="HA51" s="170">
        <f>GJ51*HA2</f>
        <v>182.0049633109038</v>
      </c>
      <c r="HB51" s="169">
        <f>GG51*HB2</f>
        <v>218.40595597308462</v>
      </c>
      <c r="HC51" s="159">
        <f>GH51*HC2</f>
        <v>242.67328441453847</v>
      </c>
      <c r="HD51" s="159">
        <f>GI51*HD2</f>
        <v>145.60397064872305</v>
      </c>
      <c r="HE51" s="170">
        <f>GJ51*HE2</f>
        <v>182.0049633109038</v>
      </c>
      <c r="HF51" s="169">
        <f>GG51*HF2</f>
        <v>218.40595597308462</v>
      </c>
      <c r="HG51" s="159">
        <f>GH51*HG2</f>
        <v>242.67328441453847</v>
      </c>
      <c r="HH51" s="159">
        <f>GI51*HH2</f>
        <v>145.60397064872305</v>
      </c>
      <c r="HI51" s="170">
        <f>GJ51*HI2</f>
        <v>182.0049633109038</v>
      </c>
      <c r="HJ51" s="169">
        <f>GG51*HJ2</f>
        <v>218.40595597308462</v>
      </c>
      <c r="HK51" s="159">
        <f>GH51*HK2</f>
        <v>242.67328441453847</v>
      </c>
      <c r="HL51" s="159">
        <f>GI51*HL2</f>
        <v>145.60397064872305</v>
      </c>
      <c r="HM51" s="170">
        <f>GJ51*HM2</f>
        <v>182.0049633109038</v>
      </c>
      <c r="HN51" s="169">
        <f>GG51*HN2</f>
        <v>218.40595597308462</v>
      </c>
      <c r="HO51" s="159">
        <f>GH51*HO2</f>
        <v>242.67328441453847</v>
      </c>
      <c r="HP51" s="159">
        <f>GI51*HP2</f>
        <v>145.60397064872305</v>
      </c>
      <c r="HQ51" s="172">
        <f>GJ51*HQ2</f>
        <v>182.0049633109038</v>
      </c>
      <c r="HR51" s="176">
        <f>GK51*HR2</f>
        <v>675.8337642927961</v>
      </c>
      <c r="HS51" s="174" t="str">
        <f t="shared" si="50"/>
        <v>拆分正确</v>
      </c>
      <c r="HT51" s="157" t="str">
        <f t="shared" si="51"/>
        <v>拆分正确</v>
      </c>
      <c r="HU51" s="157" t="str">
        <f t="shared" si="52"/>
        <v>拆分正确</v>
      </c>
      <c r="HV51" s="157" t="str">
        <f t="shared" si="53"/>
        <v>拆分正确</v>
      </c>
      <c r="HW51" s="157" t="str">
        <f t="shared" si="54"/>
        <v>拆分正确</v>
      </c>
    </row>
    <row r="52" spans="1:231" ht="14.1" customHeight="1">
      <c r="A52" s="157" t="s">
        <v>68</v>
      </c>
      <c r="B52" s="158">
        <f t="shared" si="127"/>
        <v>2.4881200557342997</v>
      </c>
      <c r="C52" s="158">
        <f t="shared" si="128"/>
        <v>2.4881200557342997</v>
      </c>
      <c r="D52" s="180">
        <f t="shared" si="129"/>
        <v>2.4881200557342997</v>
      </c>
      <c r="E52" s="174">
        <f>B52*E43</f>
        <v>2368.7952211821007</v>
      </c>
      <c r="F52" s="157">
        <f>E52*职业设计!D$13/职业设计!B$13</f>
        <v>2368.7952211821007</v>
      </c>
      <c r="G52" s="157">
        <f>G43*C52</f>
        <v>1421.2771327092601</v>
      </c>
      <c r="H52" s="157">
        <f t="shared" si="5"/>
        <v>1421.2771327092601</v>
      </c>
      <c r="I52" s="163">
        <f>I43*D52</f>
        <v>916.24778731284607</v>
      </c>
      <c r="J52" s="169">
        <f>E52*J2</f>
        <v>296.09940264776259</v>
      </c>
      <c r="K52" s="159">
        <f>F52*K2</f>
        <v>296.09940264776259</v>
      </c>
      <c r="L52" s="159">
        <f>G52*L2</f>
        <v>177.65964158865751</v>
      </c>
      <c r="M52" s="170">
        <f>H52*M2</f>
        <v>177.65964158865751</v>
      </c>
      <c r="N52" s="169">
        <f>E52*N2</f>
        <v>296.09940264776259</v>
      </c>
      <c r="O52" s="159">
        <f>F52*O2</f>
        <v>296.09940264776259</v>
      </c>
      <c r="P52" s="159">
        <f>G52*P2</f>
        <v>177.65964158865751</v>
      </c>
      <c r="Q52" s="170">
        <f>H52*Q2</f>
        <v>177.65964158865751</v>
      </c>
      <c r="R52" s="169">
        <f>E52*R2</f>
        <v>296.09940264776259</v>
      </c>
      <c r="S52" s="159">
        <f>F52*S2</f>
        <v>296.09940264776259</v>
      </c>
      <c r="T52" s="159">
        <f>G52*T2</f>
        <v>177.65964158865751</v>
      </c>
      <c r="U52" s="170">
        <f>H52*U2</f>
        <v>177.65964158865751</v>
      </c>
      <c r="V52" s="169">
        <f>E52*V2</f>
        <v>296.09940264776259</v>
      </c>
      <c r="W52" s="159">
        <f>F52*W2</f>
        <v>296.09940264776259</v>
      </c>
      <c r="X52" s="159">
        <f>G52*X2</f>
        <v>177.65964158865751</v>
      </c>
      <c r="Y52" s="170">
        <f>H52*Y2</f>
        <v>177.65964158865751</v>
      </c>
      <c r="Z52" s="169">
        <f>E52*Z2</f>
        <v>296.09940264776259</v>
      </c>
      <c r="AA52" s="159">
        <f>F52*AA2</f>
        <v>296.09940264776259</v>
      </c>
      <c r="AB52" s="159">
        <f>G52*AB2</f>
        <v>177.65964158865751</v>
      </c>
      <c r="AC52" s="170">
        <f>H52*AC2</f>
        <v>177.65964158865751</v>
      </c>
      <c r="AD52" s="169">
        <f>E52*AD2</f>
        <v>296.09940264776259</v>
      </c>
      <c r="AE52" s="159">
        <f>F52*AE2</f>
        <v>296.09940264776259</v>
      </c>
      <c r="AF52" s="159">
        <f>G52*AF2</f>
        <v>177.65964158865751</v>
      </c>
      <c r="AG52" s="170">
        <f>H52*AG2</f>
        <v>177.65964158865751</v>
      </c>
      <c r="AH52" s="169">
        <f>E52*AH2</f>
        <v>296.09940264776259</v>
      </c>
      <c r="AI52" s="159">
        <f>F52*AI2</f>
        <v>296.09940264776259</v>
      </c>
      <c r="AJ52" s="159">
        <f>G52*AJ2</f>
        <v>177.65964158865751</v>
      </c>
      <c r="AK52" s="170">
        <f>H52*AK2</f>
        <v>177.65964158865751</v>
      </c>
      <c r="AL52" s="169">
        <f>E52*AL2</f>
        <v>296.09940264776259</v>
      </c>
      <c r="AM52" s="159">
        <f>F52*AM2</f>
        <v>296.09940264776259</v>
      </c>
      <c r="AN52" s="159">
        <f>G52*AN2</f>
        <v>177.65964158865751</v>
      </c>
      <c r="AO52" s="172">
        <f>H52*AO2</f>
        <v>177.65964158865751</v>
      </c>
      <c r="AP52" s="176">
        <f>I52*AP2</f>
        <v>916.24778731284607</v>
      </c>
      <c r="AQ52" s="174" t="str">
        <f t="shared" si="97"/>
        <v>拆分正确</v>
      </c>
      <c r="AR52" s="157" t="str">
        <f t="shared" si="98"/>
        <v>拆分正确</v>
      </c>
      <c r="AS52" s="157" t="str">
        <f t="shared" si="99"/>
        <v>拆分正确</v>
      </c>
      <c r="AT52" s="157" t="str">
        <f t="shared" si="100"/>
        <v>拆分正确</v>
      </c>
      <c r="AU52" s="157" t="str">
        <f t="shared" si="101"/>
        <v>拆分正确</v>
      </c>
      <c r="AW52" s="158" t="str">
        <f t="shared" si="11"/>
        <v>45级强化9</v>
      </c>
      <c r="AX52" s="174">
        <f t="shared" si="102"/>
        <v>3553.1928317731508</v>
      </c>
      <c r="AY52" s="157">
        <f t="shared" si="103"/>
        <v>1421.2771327092603</v>
      </c>
      <c r="AZ52" s="157">
        <f t="shared" si="104"/>
        <v>2121.3091532974031</v>
      </c>
      <c r="BA52" s="157">
        <f t="shared" si="105"/>
        <v>947.51808847284008</v>
      </c>
      <c r="BB52" s="163">
        <f t="shared" si="106"/>
        <v>549.74867238770764</v>
      </c>
      <c r="BC52" s="169">
        <f t="shared" si="55"/>
        <v>355.31928317731513</v>
      </c>
      <c r="BD52" s="159">
        <f t="shared" si="56"/>
        <v>142.12771327092602</v>
      </c>
      <c r="BE52" s="159">
        <f t="shared" si="57"/>
        <v>212.13091532974033</v>
      </c>
      <c r="BF52" s="170">
        <f t="shared" si="58"/>
        <v>94.751808847284011</v>
      </c>
      <c r="BG52" s="169">
        <f t="shared" si="59"/>
        <v>355.31928317731513</v>
      </c>
      <c r="BH52" s="159">
        <f t="shared" si="60"/>
        <v>142.12771327092602</v>
      </c>
      <c r="BI52" s="159">
        <f t="shared" si="61"/>
        <v>212.13091532974033</v>
      </c>
      <c r="BJ52" s="170">
        <f t="shared" si="62"/>
        <v>94.751808847284011</v>
      </c>
      <c r="BK52" s="169">
        <f t="shared" si="63"/>
        <v>355.31928317731513</v>
      </c>
      <c r="BL52" s="159">
        <f t="shared" si="64"/>
        <v>142.12771327092602</v>
      </c>
      <c r="BM52" s="159">
        <f t="shared" si="65"/>
        <v>212.13091532974033</v>
      </c>
      <c r="BN52" s="170">
        <f t="shared" si="66"/>
        <v>94.751808847284011</v>
      </c>
      <c r="BO52" s="169">
        <f t="shared" si="67"/>
        <v>355.31928317731513</v>
      </c>
      <c r="BP52" s="159">
        <f t="shared" si="68"/>
        <v>142.12771327092602</v>
      </c>
      <c r="BQ52" s="159">
        <f t="shared" si="69"/>
        <v>212.13091532974033</v>
      </c>
      <c r="BR52" s="170">
        <f t="shared" si="70"/>
        <v>94.751808847284011</v>
      </c>
      <c r="BS52" s="169">
        <f t="shared" si="71"/>
        <v>355.31928317731513</v>
      </c>
      <c r="BT52" s="159">
        <f t="shared" si="72"/>
        <v>142.12771327092602</v>
      </c>
      <c r="BU52" s="159">
        <f t="shared" si="73"/>
        <v>212.13091532974033</v>
      </c>
      <c r="BV52" s="170">
        <f t="shared" si="74"/>
        <v>94.751808847284011</v>
      </c>
      <c r="BW52" s="169">
        <f t="shared" si="75"/>
        <v>355.31928317731513</v>
      </c>
      <c r="BX52" s="159">
        <f t="shared" si="76"/>
        <v>142.12771327092602</v>
      </c>
      <c r="BY52" s="159">
        <f t="shared" si="77"/>
        <v>212.13091532974033</v>
      </c>
      <c r="BZ52" s="170">
        <f t="shared" si="78"/>
        <v>94.751808847284011</v>
      </c>
      <c r="CA52" s="169">
        <f t="shared" si="79"/>
        <v>355.31928317731513</v>
      </c>
      <c r="CB52" s="159">
        <f t="shared" si="80"/>
        <v>142.12771327092602</v>
      </c>
      <c r="CC52" s="159">
        <f t="shared" si="81"/>
        <v>212.13091532974033</v>
      </c>
      <c r="CD52" s="170">
        <f t="shared" si="82"/>
        <v>94.751808847284011</v>
      </c>
      <c r="CE52" s="169">
        <f t="shared" si="83"/>
        <v>355.31928317731513</v>
      </c>
      <c r="CF52" s="159">
        <f t="shared" si="84"/>
        <v>142.12771327092602</v>
      </c>
      <c r="CG52" s="159">
        <f t="shared" si="85"/>
        <v>212.13091532974033</v>
      </c>
      <c r="CH52" s="172">
        <f t="shared" si="86"/>
        <v>94.751808847284011</v>
      </c>
      <c r="CI52" s="169">
        <f t="shared" si="87"/>
        <v>710.63856635463026</v>
      </c>
      <c r="CJ52" s="159">
        <f t="shared" si="88"/>
        <v>284.25542654185205</v>
      </c>
      <c r="CK52" s="159">
        <f t="shared" si="89"/>
        <v>424.26183065948067</v>
      </c>
      <c r="CL52" s="172">
        <f t="shared" si="90"/>
        <v>189.50361769456802</v>
      </c>
      <c r="CM52" s="176">
        <f t="shared" si="96"/>
        <v>549.74867238770764</v>
      </c>
      <c r="CN52" s="174" t="str">
        <f t="shared" si="107"/>
        <v>拆分正确</v>
      </c>
      <c r="CO52" s="157" t="str">
        <f t="shared" si="108"/>
        <v>拆分正确</v>
      </c>
      <c r="CP52" s="157" t="str">
        <f t="shared" si="109"/>
        <v>拆分正确</v>
      </c>
      <c r="CQ52" s="157" t="str">
        <f t="shared" si="110"/>
        <v>拆分正确</v>
      </c>
      <c r="CR52" s="157" t="str">
        <f t="shared" si="111"/>
        <v>拆分正确</v>
      </c>
      <c r="CT52" s="158" t="str">
        <f t="shared" si="22"/>
        <v>45级强化9</v>
      </c>
      <c r="CU52" s="174">
        <f t="shared" si="112"/>
        <v>1587.0927981920076</v>
      </c>
      <c r="CV52" s="157">
        <f t="shared" si="113"/>
        <v>3553.1928317731508</v>
      </c>
      <c r="CW52" s="157">
        <f t="shared" si="114"/>
        <v>947.51808847284008</v>
      </c>
      <c r="CX52" s="157">
        <f t="shared" si="115"/>
        <v>2121.3091532974031</v>
      </c>
      <c r="CY52" s="163">
        <f t="shared" si="116"/>
        <v>1374.3716809692692</v>
      </c>
      <c r="CZ52" s="169">
        <f>CU52*CZ2</f>
        <v>198.38659977400096</v>
      </c>
      <c r="DA52" s="159">
        <f>CV52*DA2</f>
        <v>444.14910397164385</v>
      </c>
      <c r="DB52" s="159">
        <f>CW52*DB2</f>
        <v>118.43976105910501</v>
      </c>
      <c r="DC52" s="170">
        <f>CX52*DC2</f>
        <v>265.16364416217539</v>
      </c>
      <c r="DD52" s="169">
        <f>CU52*DD2</f>
        <v>198.38659977400096</v>
      </c>
      <c r="DE52" s="159">
        <f>CV52*DE2</f>
        <v>444.14910397164385</v>
      </c>
      <c r="DF52" s="159">
        <f>CW52*DF2</f>
        <v>118.43976105910501</v>
      </c>
      <c r="DG52" s="170">
        <f>CX52*DG2</f>
        <v>265.16364416217539</v>
      </c>
      <c r="DH52" s="169">
        <f>CU52*DH2</f>
        <v>198.38659977400096</v>
      </c>
      <c r="DI52" s="159">
        <f>CV52*DI2</f>
        <v>444.14910397164385</v>
      </c>
      <c r="DJ52" s="159">
        <f>CW52*DJ2</f>
        <v>118.43976105910501</v>
      </c>
      <c r="DK52" s="170">
        <f>CX52*DK2</f>
        <v>265.16364416217539</v>
      </c>
      <c r="DL52" s="169">
        <f>CU52*DL2</f>
        <v>198.38659977400096</v>
      </c>
      <c r="DM52" s="159">
        <f>CV52*DM2</f>
        <v>444.14910397164385</v>
      </c>
      <c r="DN52" s="159">
        <f>CW52*DN2</f>
        <v>118.43976105910501</v>
      </c>
      <c r="DO52" s="170">
        <f>CX52*DO2</f>
        <v>265.16364416217539</v>
      </c>
      <c r="DP52" s="169">
        <f>CU52*DP2</f>
        <v>198.38659977400096</v>
      </c>
      <c r="DQ52" s="159">
        <f>CV52*DQ2</f>
        <v>444.14910397164385</v>
      </c>
      <c r="DR52" s="159">
        <f>CW52*DR2</f>
        <v>118.43976105910501</v>
      </c>
      <c r="DS52" s="170">
        <f>CX52*DS2</f>
        <v>265.16364416217539</v>
      </c>
      <c r="DT52" s="169">
        <f>CU52*DT2</f>
        <v>198.38659977400096</v>
      </c>
      <c r="DU52" s="159">
        <f>CV52*DU2</f>
        <v>444.14910397164385</v>
      </c>
      <c r="DV52" s="159">
        <f>CW52*DV2</f>
        <v>118.43976105910501</v>
      </c>
      <c r="DW52" s="170">
        <f>CX52*DW2</f>
        <v>265.16364416217539</v>
      </c>
      <c r="DX52" s="169">
        <f>CU52*DX2</f>
        <v>198.38659977400096</v>
      </c>
      <c r="DY52" s="159">
        <f>CV52*DY2</f>
        <v>444.14910397164385</v>
      </c>
      <c r="DZ52" s="159">
        <f>CW52*DZ2</f>
        <v>118.43976105910501</v>
      </c>
      <c r="EA52" s="170">
        <f>CX52*EA2</f>
        <v>265.16364416217539</v>
      </c>
      <c r="EB52" s="169">
        <f>CU52*EB2</f>
        <v>198.38659977400096</v>
      </c>
      <c r="EC52" s="159">
        <f>CV52*EC2</f>
        <v>444.14910397164385</v>
      </c>
      <c r="ED52" s="159">
        <f>CW52*ED2</f>
        <v>118.43976105910501</v>
      </c>
      <c r="EE52" s="172">
        <f>CX52*EE2</f>
        <v>265.16364416217539</v>
      </c>
      <c r="EF52" s="176">
        <f>CY52*EF2</f>
        <v>1374.3716809692692</v>
      </c>
      <c r="EG52" s="174" t="str">
        <f t="shared" si="28"/>
        <v>拆分正确</v>
      </c>
      <c r="EH52" s="157" t="str">
        <f t="shared" si="29"/>
        <v>拆分正确</v>
      </c>
      <c r="EI52" s="157" t="str">
        <f t="shared" si="30"/>
        <v>拆分正确</v>
      </c>
      <c r="EJ52" s="157" t="str">
        <f t="shared" si="31"/>
        <v>拆分正确</v>
      </c>
      <c r="EK52" s="157" t="str">
        <f t="shared" si="32"/>
        <v>拆分正确</v>
      </c>
      <c r="EL52" s="41"/>
      <c r="EM52" s="158" t="str">
        <f t="shared" si="33"/>
        <v>45级强化9</v>
      </c>
      <c r="EN52" s="174">
        <f t="shared" si="117"/>
        <v>2368.7952211821007</v>
      </c>
      <c r="EO52" s="157">
        <f t="shared" si="118"/>
        <v>4737.5904423642014</v>
      </c>
      <c r="EP52" s="157">
        <f t="shared" si="119"/>
        <v>947.51808847284008</v>
      </c>
      <c r="EQ52" s="157">
        <f t="shared" si="120"/>
        <v>2121.3091532974031</v>
      </c>
      <c r="ER52" s="163">
        <f t="shared" si="121"/>
        <v>549.74867238770764</v>
      </c>
      <c r="ES52" s="169">
        <f>EN52*ES2</f>
        <v>296.09940264776259</v>
      </c>
      <c r="ET52" s="159">
        <f>EO52*ET2</f>
        <v>592.19880529552518</v>
      </c>
      <c r="EU52" s="159">
        <f>EP52*EU2</f>
        <v>118.43976105910501</v>
      </c>
      <c r="EV52" s="170">
        <f>EQ52*EV2</f>
        <v>265.16364416217539</v>
      </c>
      <c r="EW52" s="169">
        <f>EN52*EW2</f>
        <v>296.09940264776259</v>
      </c>
      <c r="EX52" s="159">
        <f>EO52*EX2</f>
        <v>592.19880529552518</v>
      </c>
      <c r="EY52" s="159">
        <f>EP52*EY2</f>
        <v>118.43976105910501</v>
      </c>
      <c r="EZ52" s="170">
        <f>EQ52*EZ2</f>
        <v>265.16364416217539</v>
      </c>
      <c r="FA52" s="169">
        <f>EN52*FA2</f>
        <v>296.09940264776259</v>
      </c>
      <c r="FB52" s="159">
        <f>EO52*FB2</f>
        <v>592.19880529552518</v>
      </c>
      <c r="FC52" s="159">
        <f>EP52*FC2</f>
        <v>118.43976105910501</v>
      </c>
      <c r="FD52" s="170">
        <f>EQ52*FD2</f>
        <v>265.16364416217539</v>
      </c>
      <c r="FE52" s="169">
        <f>EN52*FE2</f>
        <v>296.09940264776259</v>
      </c>
      <c r="FF52" s="159">
        <f>EO52*FF2</f>
        <v>592.19880529552518</v>
      </c>
      <c r="FG52" s="159">
        <f>EP52*FG2</f>
        <v>118.43976105910501</v>
      </c>
      <c r="FH52" s="170">
        <f>EQ52*FH2</f>
        <v>265.16364416217539</v>
      </c>
      <c r="FI52" s="169">
        <f>EN52*FI2</f>
        <v>296.09940264776259</v>
      </c>
      <c r="FJ52" s="159">
        <f>EO52*FJ2</f>
        <v>592.19880529552518</v>
      </c>
      <c r="FK52" s="159">
        <f>EP52*FK2</f>
        <v>118.43976105910501</v>
      </c>
      <c r="FL52" s="170">
        <f>EQ52*FL2</f>
        <v>265.16364416217539</v>
      </c>
      <c r="FM52" s="169">
        <f>EN52*FM2</f>
        <v>296.09940264776259</v>
      </c>
      <c r="FN52" s="159">
        <f>EO52*FN2</f>
        <v>592.19880529552518</v>
      </c>
      <c r="FO52" s="159">
        <f>EP52*FO2</f>
        <v>118.43976105910501</v>
      </c>
      <c r="FP52" s="170">
        <f>EQ52*FP2</f>
        <v>265.16364416217539</v>
      </c>
      <c r="FQ52" s="169">
        <f>EN52*FQ2</f>
        <v>296.09940264776259</v>
      </c>
      <c r="FR52" s="159">
        <f>EO52*FR2</f>
        <v>592.19880529552518</v>
      </c>
      <c r="FS52" s="159">
        <f>EP52*FS2</f>
        <v>118.43976105910501</v>
      </c>
      <c r="FT52" s="170">
        <f>EQ52*FT2</f>
        <v>265.16364416217539</v>
      </c>
      <c r="FU52" s="169">
        <f>EN52*FU2</f>
        <v>296.09940264776259</v>
      </c>
      <c r="FV52" s="159">
        <f>EO52*FV2</f>
        <v>592.19880529552518</v>
      </c>
      <c r="FW52" s="159">
        <f>EP52*FW2</f>
        <v>118.43976105910501</v>
      </c>
      <c r="FX52" s="172">
        <f>EQ52*FX2</f>
        <v>265.16364416217539</v>
      </c>
      <c r="FY52" s="176">
        <f>ER52*FY2</f>
        <v>549.74867238770764</v>
      </c>
      <c r="FZ52" s="174" t="str">
        <f t="shared" si="39"/>
        <v>拆分正确</v>
      </c>
      <c r="GA52" s="157" t="str">
        <f t="shared" si="40"/>
        <v>拆分正确</v>
      </c>
      <c r="GB52" s="157" t="str">
        <f t="shared" si="41"/>
        <v>拆分正确</v>
      </c>
      <c r="GC52" s="157" t="str">
        <f t="shared" si="42"/>
        <v>拆分正确</v>
      </c>
      <c r="GD52" s="157" t="str">
        <f t="shared" si="43"/>
        <v>拆分正确</v>
      </c>
      <c r="GE52" s="41"/>
      <c r="GF52" s="158" t="str">
        <f t="shared" si="44"/>
        <v>45级强化9</v>
      </c>
      <c r="GG52" s="174">
        <f t="shared" si="122"/>
        <v>2131.9156990638908</v>
      </c>
      <c r="GH52" s="157">
        <f t="shared" si="123"/>
        <v>2368.7952211821007</v>
      </c>
      <c r="GI52" s="157">
        <f t="shared" si="124"/>
        <v>1421.2771327092601</v>
      </c>
      <c r="GJ52" s="157">
        <f t="shared" si="125"/>
        <v>1776.596415886575</v>
      </c>
      <c r="GK52" s="163">
        <f t="shared" si="126"/>
        <v>824.62300858156152</v>
      </c>
      <c r="GL52" s="169">
        <f>GG52*GL2</f>
        <v>266.48946238298635</v>
      </c>
      <c r="GM52" s="159">
        <f>GH52*GM2</f>
        <v>296.09940264776259</v>
      </c>
      <c r="GN52" s="159">
        <f>GI52*GN2</f>
        <v>177.65964158865751</v>
      </c>
      <c r="GO52" s="170">
        <f>GJ52*GO2</f>
        <v>222.07455198582187</v>
      </c>
      <c r="GP52" s="169">
        <f>GG52*GP2</f>
        <v>266.48946238298635</v>
      </c>
      <c r="GQ52" s="159">
        <f>GH52*GQ2</f>
        <v>296.09940264776259</v>
      </c>
      <c r="GR52" s="159">
        <f>GI52*GR2</f>
        <v>177.65964158865751</v>
      </c>
      <c r="GS52" s="170">
        <f>GJ52*GS2</f>
        <v>222.07455198582187</v>
      </c>
      <c r="GT52" s="169">
        <f>GG52*GT2</f>
        <v>266.48946238298635</v>
      </c>
      <c r="GU52" s="159">
        <f>GH52*GU2</f>
        <v>296.09940264776259</v>
      </c>
      <c r="GV52" s="159">
        <f>GI52*GV2</f>
        <v>177.65964158865751</v>
      </c>
      <c r="GW52" s="170">
        <f>GJ52*GW2</f>
        <v>222.07455198582187</v>
      </c>
      <c r="GX52" s="169">
        <f>GG52*GX2</f>
        <v>266.48946238298635</v>
      </c>
      <c r="GY52" s="159">
        <f>GH52*GY2</f>
        <v>296.09940264776259</v>
      </c>
      <c r="GZ52" s="159">
        <f>GI52*GZ2</f>
        <v>177.65964158865751</v>
      </c>
      <c r="HA52" s="170">
        <f>GJ52*HA2</f>
        <v>222.07455198582187</v>
      </c>
      <c r="HB52" s="169">
        <f>GG52*HB2</f>
        <v>266.48946238298635</v>
      </c>
      <c r="HC52" s="159">
        <f>GH52*HC2</f>
        <v>296.09940264776259</v>
      </c>
      <c r="HD52" s="159">
        <f>GI52*HD2</f>
        <v>177.65964158865751</v>
      </c>
      <c r="HE52" s="170">
        <f>GJ52*HE2</f>
        <v>222.07455198582187</v>
      </c>
      <c r="HF52" s="169">
        <f>GG52*HF2</f>
        <v>266.48946238298635</v>
      </c>
      <c r="HG52" s="159">
        <f>GH52*HG2</f>
        <v>296.09940264776259</v>
      </c>
      <c r="HH52" s="159">
        <f>GI52*HH2</f>
        <v>177.65964158865751</v>
      </c>
      <c r="HI52" s="170">
        <f>GJ52*HI2</f>
        <v>222.07455198582187</v>
      </c>
      <c r="HJ52" s="169">
        <f>GG52*HJ2</f>
        <v>266.48946238298635</v>
      </c>
      <c r="HK52" s="159">
        <f>GH52*HK2</f>
        <v>296.09940264776259</v>
      </c>
      <c r="HL52" s="159">
        <f>GI52*HL2</f>
        <v>177.65964158865751</v>
      </c>
      <c r="HM52" s="170">
        <f>GJ52*HM2</f>
        <v>222.07455198582187</v>
      </c>
      <c r="HN52" s="169">
        <f>GG52*HN2</f>
        <v>266.48946238298635</v>
      </c>
      <c r="HO52" s="159">
        <f>GH52*HO2</f>
        <v>296.09940264776259</v>
      </c>
      <c r="HP52" s="159">
        <f>GI52*HP2</f>
        <v>177.65964158865751</v>
      </c>
      <c r="HQ52" s="172">
        <f>GJ52*HQ2</f>
        <v>222.07455198582187</v>
      </c>
      <c r="HR52" s="176">
        <f>GK52*HR2</f>
        <v>824.62300858156152</v>
      </c>
      <c r="HS52" s="174" t="str">
        <f t="shared" si="50"/>
        <v>拆分正确</v>
      </c>
      <c r="HT52" s="157" t="str">
        <f t="shared" si="51"/>
        <v>拆分正确</v>
      </c>
      <c r="HU52" s="157" t="str">
        <f t="shared" si="52"/>
        <v>拆分正确</v>
      </c>
      <c r="HV52" s="157" t="str">
        <f t="shared" si="53"/>
        <v>拆分正确</v>
      </c>
      <c r="HW52" s="157" t="str">
        <f t="shared" si="54"/>
        <v>拆分正确</v>
      </c>
    </row>
    <row r="53" spans="1:231" ht="14.1" customHeight="1">
      <c r="A53" s="157" t="s">
        <v>69</v>
      </c>
      <c r="B53" s="158">
        <f t="shared" si="127"/>
        <v>3.0115446056315407</v>
      </c>
      <c r="C53" s="158">
        <f t="shared" si="128"/>
        <v>3.0115446056315407</v>
      </c>
      <c r="D53" s="180">
        <f t="shared" si="129"/>
        <v>3.0115446056315407</v>
      </c>
      <c r="E53" s="174">
        <f>B53*E43</f>
        <v>2867.1174663601205</v>
      </c>
      <c r="F53" s="157">
        <f>E53*职业设计!D$13/职业设计!B$13</f>
        <v>2867.1174663601205</v>
      </c>
      <c r="G53" s="157">
        <f>G43*C53</f>
        <v>1720.2704798160719</v>
      </c>
      <c r="H53" s="157">
        <f t="shared" si="5"/>
        <v>1720.2704798160719</v>
      </c>
      <c r="I53" s="163">
        <f>I43*D53</f>
        <v>1108.9983680427752</v>
      </c>
      <c r="J53" s="169">
        <f>E53*J2</f>
        <v>358.38968329501506</v>
      </c>
      <c r="K53" s="159">
        <f>F53*K2</f>
        <v>358.38968329501506</v>
      </c>
      <c r="L53" s="159">
        <f>G53*L2</f>
        <v>215.03380997700899</v>
      </c>
      <c r="M53" s="170">
        <f>H53*M2</f>
        <v>215.03380997700899</v>
      </c>
      <c r="N53" s="169">
        <f>E53*N2</f>
        <v>358.38968329501506</v>
      </c>
      <c r="O53" s="159">
        <f>F53*O2</f>
        <v>358.38968329501506</v>
      </c>
      <c r="P53" s="159">
        <f>G53*P2</f>
        <v>215.03380997700899</v>
      </c>
      <c r="Q53" s="170">
        <f>H53*Q2</f>
        <v>215.03380997700899</v>
      </c>
      <c r="R53" s="169">
        <f>E53*R2</f>
        <v>358.38968329501506</v>
      </c>
      <c r="S53" s="159">
        <f>F53*S2</f>
        <v>358.38968329501506</v>
      </c>
      <c r="T53" s="159">
        <f>G53*T2</f>
        <v>215.03380997700899</v>
      </c>
      <c r="U53" s="170">
        <f>H53*U2</f>
        <v>215.03380997700899</v>
      </c>
      <c r="V53" s="169">
        <f>E53*V2</f>
        <v>358.38968329501506</v>
      </c>
      <c r="W53" s="159">
        <f>F53*W2</f>
        <v>358.38968329501506</v>
      </c>
      <c r="X53" s="159">
        <f>G53*X2</f>
        <v>215.03380997700899</v>
      </c>
      <c r="Y53" s="170">
        <f>H53*Y2</f>
        <v>215.03380997700899</v>
      </c>
      <c r="Z53" s="169">
        <f>E53*Z2</f>
        <v>358.38968329501506</v>
      </c>
      <c r="AA53" s="159">
        <f>F53*AA2</f>
        <v>358.38968329501506</v>
      </c>
      <c r="AB53" s="159">
        <f>G53*AB2</f>
        <v>215.03380997700899</v>
      </c>
      <c r="AC53" s="170">
        <f>H53*AC2</f>
        <v>215.03380997700899</v>
      </c>
      <c r="AD53" s="169">
        <f>E53*AD2</f>
        <v>358.38968329501506</v>
      </c>
      <c r="AE53" s="159">
        <f>F53*AE2</f>
        <v>358.38968329501506</v>
      </c>
      <c r="AF53" s="159">
        <f>G53*AF2</f>
        <v>215.03380997700899</v>
      </c>
      <c r="AG53" s="170">
        <f>H53*AG2</f>
        <v>215.03380997700899</v>
      </c>
      <c r="AH53" s="169">
        <f>E53*AH2</f>
        <v>358.38968329501506</v>
      </c>
      <c r="AI53" s="159">
        <f>F53*AI2</f>
        <v>358.38968329501506</v>
      </c>
      <c r="AJ53" s="159">
        <f>G53*AJ2</f>
        <v>215.03380997700899</v>
      </c>
      <c r="AK53" s="170">
        <f>H53*AK2</f>
        <v>215.03380997700899</v>
      </c>
      <c r="AL53" s="169">
        <f>E53*AL2</f>
        <v>358.38968329501506</v>
      </c>
      <c r="AM53" s="159">
        <f>F53*AM2</f>
        <v>358.38968329501506</v>
      </c>
      <c r="AN53" s="159">
        <f>G53*AN2</f>
        <v>215.03380997700899</v>
      </c>
      <c r="AO53" s="172">
        <f>H53*AO2</f>
        <v>215.03380997700899</v>
      </c>
      <c r="AP53" s="176">
        <f>I53*AP2</f>
        <v>1108.9983680427752</v>
      </c>
      <c r="AQ53" s="174" t="str">
        <f t="shared" si="97"/>
        <v>拆分正确</v>
      </c>
      <c r="AR53" s="157" t="str">
        <f t="shared" si="98"/>
        <v>拆分正确</v>
      </c>
      <c r="AS53" s="157" t="str">
        <f t="shared" si="99"/>
        <v>拆分正确</v>
      </c>
      <c r="AT53" s="157" t="str">
        <f t="shared" si="100"/>
        <v>拆分正确</v>
      </c>
      <c r="AU53" s="157" t="str">
        <f t="shared" si="101"/>
        <v>拆分正确</v>
      </c>
      <c r="AW53" s="158" t="str">
        <f t="shared" si="11"/>
        <v>45级强化10</v>
      </c>
      <c r="AX53" s="174">
        <f t="shared" si="102"/>
        <v>4300.6761995401812</v>
      </c>
      <c r="AY53" s="157">
        <f t="shared" si="103"/>
        <v>1720.2704798160723</v>
      </c>
      <c r="AZ53" s="157">
        <f t="shared" si="104"/>
        <v>2567.5678803224951</v>
      </c>
      <c r="BA53" s="157">
        <f t="shared" si="105"/>
        <v>1146.8469865440479</v>
      </c>
      <c r="BB53" s="163">
        <f t="shared" si="106"/>
        <v>665.39902082566505</v>
      </c>
      <c r="BC53" s="169">
        <f t="shared" si="55"/>
        <v>430.06761995401814</v>
      </c>
      <c r="BD53" s="159">
        <f t="shared" si="56"/>
        <v>172.02704798160724</v>
      </c>
      <c r="BE53" s="159">
        <f t="shared" si="57"/>
        <v>256.75678803224952</v>
      </c>
      <c r="BF53" s="170">
        <f t="shared" si="58"/>
        <v>114.6846986544048</v>
      </c>
      <c r="BG53" s="169">
        <f t="shared" si="59"/>
        <v>430.06761995401814</v>
      </c>
      <c r="BH53" s="159">
        <f t="shared" si="60"/>
        <v>172.02704798160724</v>
      </c>
      <c r="BI53" s="159">
        <f t="shared" si="61"/>
        <v>256.75678803224952</v>
      </c>
      <c r="BJ53" s="170">
        <f t="shared" si="62"/>
        <v>114.6846986544048</v>
      </c>
      <c r="BK53" s="169">
        <f t="shared" si="63"/>
        <v>430.06761995401814</v>
      </c>
      <c r="BL53" s="159">
        <f t="shared" si="64"/>
        <v>172.02704798160724</v>
      </c>
      <c r="BM53" s="159">
        <f t="shared" si="65"/>
        <v>256.75678803224952</v>
      </c>
      <c r="BN53" s="170">
        <f t="shared" si="66"/>
        <v>114.6846986544048</v>
      </c>
      <c r="BO53" s="169">
        <f t="shared" si="67"/>
        <v>430.06761995401814</v>
      </c>
      <c r="BP53" s="159">
        <f t="shared" si="68"/>
        <v>172.02704798160724</v>
      </c>
      <c r="BQ53" s="159">
        <f t="shared" si="69"/>
        <v>256.75678803224952</v>
      </c>
      <c r="BR53" s="170">
        <f t="shared" si="70"/>
        <v>114.6846986544048</v>
      </c>
      <c r="BS53" s="169">
        <f t="shared" si="71"/>
        <v>430.06761995401814</v>
      </c>
      <c r="BT53" s="159">
        <f t="shared" si="72"/>
        <v>172.02704798160724</v>
      </c>
      <c r="BU53" s="159">
        <f t="shared" si="73"/>
        <v>256.75678803224952</v>
      </c>
      <c r="BV53" s="170">
        <f t="shared" si="74"/>
        <v>114.6846986544048</v>
      </c>
      <c r="BW53" s="169">
        <f t="shared" si="75"/>
        <v>430.06761995401814</v>
      </c>
      <c r="BX53" s="159">
        <f t="shared" si="76"/>
        <v>172.02704798160724</v>
      </c>
      <c r="BY53" s="159">
        <f t="shared" si="77"/>
        <v>256.75678803224952</v>
      </c>
      <c r="BZ53" s="170">
        <f t="shared" si="78"/>
        <v>114.6846986544048</v>
      </c>
      <c r="CA53" s="169">
        <f t="shared" si="79"/>
        <v>430.06761995401814</v>
      </c>
      <c r="CB53" s="159">
        <f t="shared" si="80"/>
        <v>172.02704798160724</v>
      </c>
      <c r="CC53" s="159">
        <f t="shared" si="81"/>
        <v>256.75678803224952</v>
      </c>
      <c r="CD53" s="170">
        <f t="shared" si="82"/>
        <v>114.6846986544048</v>
      </c>
      <c r="CE53" s="169">
        <f t="shared" si="83"/>
        <v>430.06761995401814</v>
      </c>
      <c r="CF53" s="159">
        <f t="shared" si="84"/>
        <v>172.02704798160724</v>
      </c>
      <c r="CG53" s="159">
        <f t="shared" si="85"/>
        <v>256.75678803224952</v>
      </c>
      <c r="CH53" s="172">
        <f t="shared" si="86"/>
        <v>114.6846986544048</v>
      </c>
      <c r="CI53" s="169">
        <f t="shared" si="87"/>
        <v>860.13523990803628</v>
      </c>
      <c r="CJ53" s="159">
        <f t="shared" si="88"/>
        <v>344.05409596321448</v>
      </c>
      <c r="CK53" s="159">
        <f t="shared" si="89"/>
        <v>513.51357606449903</v>
      </c>
      <c r="CL53" s="172">
        <f t="shared" si="90"/>
        <v>229.3693973088096</v>
      </c>
      <c r="CM53" s="176">
        <f t="shared" si="96"/>
        <v>665.39902082566505</v>
      </c>
      <c r="CN53" s="174" t="str">
        <f t="shared" si="107"/>
        <v>拆分正确</v>
      </c>
      <c r="CO53" s="157" t="str">
        <f t="shared" si="108"/>
        <v>拆分正确</v>
      </c>
      <c r="CP53" s="157" t="str">
        <f t="shared" si="109"/>
        <v>拆分正确</v>
      </c>
      <c r="CQ53" s="157" t="str">
        <f t="shared" si="110"/>
        <v>拆分正确</v>
      </c>
      <c r="CR53" s="157" t="str">
        <f t="shared" si="111"/>
        <v>拆分正确</v>
      </c>
      <c r="CT53" s="158" t="str">
        <f t="shared" si="22"/>
        <v>45级强化10</v>
      </c>
      <c r="CU53" s="174">
        <f t="shared" si="112"/>
        <v>1920.9687024612808</v>
      </c>
      <c r="CV53" s="157">
        <f t="shared" si="113"/>
        <v>4300.6761995401812</v>
      </c>
      <c r="CW53" s="157">
        <f t="shared" si="114"/>
        <v>1146.8469865440479</v>
      </c>
      <c r="CX53" s="157">
        <f t="shared" si="115"/>
        <v>2567.5678803224951</v>
      </c>
      <c r="CY53" s="163">
        <f t="shared" si="116"/>
        <v>1663.4975520641628</v>
      </c>
      <c r="CZ53" s="169">
        <f>CU53*CZ2</f>
        <v>240.1210878076601</v>
      </c>
      <c r="DA53" s="159">
        <f>CV53*DA2</f>
        <v>537.58452494252265</v>
      </c>
      <c r="DB53" s="159">
        <f>CW53*DB2</f>
        <v>143.35587331800599</v>
      </c>
      <c r="DC53" s="170">
        <f>CX53*DC2</f>
        <v>320.94598504031188</v>
      </c>
      <c r="DD53" s="169">
        <f>CU53*DD2</f>
        <v>240.1210878076601</v>
      </c>
      <c r="DE53" s="159">
        <f>CV53*DE2</f>
        <v>537.58452494252265</v>
      </c>
      <c r="DF53" s="159">
        <f>CW53*DF2</f>
        <v>143.35587331800599</v>
      </c>
      <c r="DG53" s="170">
        <f>CX53*DG2</f>
        <v>320.94598504031188</v>
      </c>
      <c r="DH53" s="169">
        <f>CU53*DH2</f>
        <v>240.1210878076601</v>
      </c>
      <c r="DI53" s="159">
        <f>CV53*DI2</f>
        <v>537.58452494252265</v>
      </c>
      <c r="DJ53" s="159">
        <f>CW53*DJ2</f>
        <v>143.35587331800599</v>
      </c>
      <c r="DK53" s="170">
        <f>CX53*DK2</f>
        <v>320.94598504031188</v>
      </c>
      <c r="DL53" s="169">
        <f>CU53*DL2</f>
        <v>240.1210878076601</v>
      </c>
      <c r="DM53" s="159">
        <f>CV53*DM2</f>
        <v>537.58452494252265</v>
      </c>
      <c r="DN53" s="159">
        <f>CW53*DN2</f>
        <v>143.35587331800599</v>
      </c>
      <c r="DO53" s="170">
        <f>CX53*DO2</f>
        <v>320.94598504031188</v>
      </c>
      <c r="DP53" s="169">
        <f>CU53*DP2</f>
        <v>240.1210878076601</v>
      </c>
      <c r="DQ53" s="159">
        <f>CV53*DQ2</f>
        <v>537.58452494252265</v>
      </c>
      <c r="DR53" s="159">
        <f>CW53*DR2</f>
        <v>143.35587331800599</v>
      </c>
      <c r="DS53" s="170">
        <f>CX53*DS2</f>
        <v>320.94598504031188</v>
      </c>
      <c r="DT53" s="169">
        <f>CU53*DT2</f>
        <v>240.1210878076601</v>
      </c>
      <c r="DU53" s="159">
        <f>CV53*DU2</f>
        <v>537.58452494252265</v>
      </c>
      <c r="DV53" s="159">
        <f>CW53*DV2</f>
        <v>143.35587331800599</v>
      </c>
      <c r="DW53" s="170">
        <f>CX53*DW2</f>
        <v>320.94598504031188</v>
      </c>
      <c r="DX53" s="169">
        <f>CU53*DX2</f>
        <v>240.1210878076601</v>
      </c>
      <c r="DY53" s="159">
        <f>CV53*DY2</f>
        <v>537.58452494252265</v>
      </c>
      <c r="DZ53" s="159">
        <f>CW53*DZ2</f>
        <v>143.35587331800599</v>
      </c>
      <c r="EA53" s="170">
        <f>CX53*EA2</f>
        <v>320.94598504031188</v>
      </c>
      <c r="EB53" s="169">
        <f>CU53*EB2</f>
        <v>240.1210878076601</v>
      </c>
      <c r="EC53" s="159">
        <f>CV53*EC2</f>
        <v>537.58452494252265</v>
      </c>
      <c r="ED53" s="159">
        <f>CW53*ED2</f>
        <v>143.35587331800599</v>
      </c>
      <c r="EE53" s="172">
        <f>CX53*EE2</f>
        <v>320.94598504031188</v>
      </c>
      <c r="EF53" s="176">
        <f>CY53*EF2</f>
        <v>1663.4975520641628</v>
      </c>
      <c r="EG53" s="174" t="str">
        <f t="shared" si="28"/>
        <v>拆分正确</v>
      </c>
      <c r="EH53" s="157" t="str">
        <f t="shared" si="29"/>
        <v>拆分正确</v>
      </c>
      <c r="EI53" s="157" t="str">
        <f t="shared" si="30"/>
        <v>拆分正确</v>
      </c>
      <c r="EJ53" s="157" t="str">
        <f t="shared" si="31"/>
        <v>拆分正确</v>
      </c>
      <c r="EK53" s="157" t="str">
        <f t="shared" si="32"/>
        <v>拆分正确</v>
      </c>
      <c r="EL53" s="41"/>
      <c r="EM53" s="158" t="str">
        <f t="shared" si="33"/>
        <v>45级强化10</v>
      </c>
      <c r="EN53" s="174">
        <f t="shared" si="117"/>
        <v>2867.1174663601205</v>
      </c>
      <c r="EO53" s="157">
        <f t="shared" si="118"/>
        <v>5734.234932720241</v>
      </c>
      <c r="EP53" s="157">
        <f t="shared" si="119"/>
        <v>1146.8469865440479</v>
      </c>
      <c r="EQ53" s="157">
        <f t="shared" si="120"/>
        <v>2567.5678803224951</v>
      </c>
      <c r="ER53" s="163">
        <f t="shared" si="121"/>
        <v>665.39902082566505</v>
      </c>
      <c r="ES53" s="169">
        <f>EN53*ES2</f>
        <v>358.38968329501506</v>
      </c>
      <c r="ET53" s="159">
        <f>EO53*ET2</f>
        <v>716.77936659003012</v>
      </c>
      <c r="EU53" s="159">
        <f>EP53*EU2</f>
        <v>143.35587331800599</v>
      </c>
      <c r="EV53" s="170">
        <f>EQ53*EV2</f>
        <v>320.94598504031188</v>
      </c>
      <c r="EW53" s="169">
        <f>EN53*EW2</f>
        <v>358.38968329501506</v>
      </c>
      <c r="EX53" s="159">
        <f>EO53*EX2</f>
        <v>716.77936659003012</v>
      </c>
      <c r="EY53" s="159">
        <f>EP53*EY2</f>
        <v>143.35587331800599</v>
      </c>
      <c r="EZ53" s="170">
        <f>EQ53*EZ2</f>
        <v>320.94598504031188</v>
      </c>
      <c r="FA53" s="169">
        <f>EN53*FA2</f>
        <v>358.38968329501506</v>
      </c>
      <c r="FB53" s="159">
        <f>EO53*FB2</f>
        <v>716.77936659003012</v>
      </c>
      <c r="FC53" s="159">
        <f>EP53*FC2</f>
        <v>143.35587331800599</v>
      </c>
      <c r="FD53" s="170">
        <f>EQ53*FD2</f>
        <v>320.94598504031188</v>
      </c>
      <c r="FE53" s="169">
        <f>EN53*FE2</f>
        <v>358.38968329501506</v>
      </c>
      <c r="FF53" s="159">
        <f>EO53*FF2</f>
        <v>716.77936659003012</v>
      </c>
      <c r="FG53" s="159">
        <f>EP53*FG2</f>
        <v>143.35587331800599</v>
      </c>
      <c r="FH53" s="170">
        <f>EQ53*FH2</f>
        <v>320.94598504031188</v>
      </c>
      <c r="FI53" s="169">
        <f>EN53*FI2</f>
        <v>358.38968329501506</v>
      </c>
      <c r="FJ53" s="159">
        <f>EO53*FJ2</f>
        <v>716.77936659003012</v>
      </c>
      <c r="FK53" s="159">
        <f>EP53*FK2</f>
        <v>143.35587331800599</v>
      </c>
      <c r="FL53" s="170">
        <f>EQ53*FL2</f>
        <v>320.94598504031188</v>
      </c>
      <c r="FM53" s="169">
        <f>EN53*FM2</f>
        <v>358.38968329501506</v>
      </c>
      <c r="FN53" s="159">
        <f>EO53*FN2</f>
        <v>716.77936659003012</v>
      </c>
      <c r="FO53" s="159">
        <f>EP53*FO2</f>
        <v>143.35587331800599</v>
      </c>
      <c r="FP53" s="170">
        <f>EQ53*FP2</f>
        <v>320.94598504031188</v>
      </c>
      <c r="FQ53" s="169">
        <f>EN53*FQ2</f>
        <v>358.38968329501506</v>
      </c>
      <c r="FR53" s="159">
        <f>EO53*FR2</f>
        <v>716.77936659003012</v>
      </c>
      <c r="FS53" s="159">
        <f>EP53*FS2</f>
        <v>143.35587331800599</v>
      </c>
      <c r="FT53" s="170">
        <f>EQ53*FT2</f>
        <v>320.94598504031188</v>
      </c>
      <c r="FU53" s="169">
        <f>EN53*FU2</f>
        <v>358.38968329501506</v>
      </c>
      <c r="FV53" s="159">
        <f>EO53*FV2</f>
        <v>716.77936659003012</v>
      </c>
      <c r="FW53" s="159">
        <f>EP53*FW2</f>
        <v>143.35587331800599</v>
      </c>
      <c r="FX53" s="172">
        <f>EQ53*FX2</f>
        <v>320.94598504031188</v>
      </c>
      <c r="FY53" s="176">
        <f>ER53*FY2</f>
        <v>665.39902082566505</v>
      </c>
      <c r="FZ53" s="174" t="str">
        <f t="shared" si="39"/>
        <v>拆分正确</v>
      </c>
      <c r="GA53" s="157" t="str">
        <f t="shared" si="40"/>
        <v>拆分正确</v>
      </c>
      <c r="GB53" s="157" t="str">
        <f t="shared" si="41"/>
        <v>拆分正确</v>
      </c>
      <c r="GC53" s="157" t="str">
        <f t="shared" si="42"/>
        <v>拆分正确</v>
      </c>
      <c r="GD53" s="157" t="str">
        <f t="shared" si="43"/>
        <v>拆分正确</v>
      </c>
      <c r="GE53" s="41"/>
      <c r="GF53" s="158" t="str">
        <f t="shared" si="44"/>
        <v>45级强化10</v>
      </c>
      <c r="GG53" s="174">
        <f t="shared" si="122"/>
        <v>2580.4057197241086</v>
      </c>
      <c r="GH53" s="157">
        <f t="shared" si="123"/>
        <v>2867.1174663601205</v>
      </c>
      <c r="GI53" s="157">
        <f t="shared" si="124"/>
        <v>1720.2704798160719</v>
      </c>
      <c r="GJ53" s="157">
        <f t="shared" si="125"/>
        <v>2150.3380997700897</v>
      </c>
      <c r="GK53" s="163">
        <f t="shared" si="126"/>
        <v>998.09853123849769</v>
      </c>
      <c r="GL53" s="169">
        <f>GG53*GL2</f>
        <v>322.55071496551358</v>
      </c>
      <c r="GM53" s="159">
        <f>GH53*GM2</f>
        <v>358.38968329501506</v>
      </c>
      <c r="GN53" s="159">
        <f>GI53*GN2</f>
        <v>215.03380997700899</v>
      </c>
      <c r="GO53" s="170">
        <f>GJ53*GO2</f>
        <v>268.79226247126121</v>
      </c>
      <c r="GP53" s="169">
        <f>GG53*GP2</f>
        <v>322.55071496551358</v>
      </c>
      <c r="GQ53" s="159">
        <f>GH53*GQ2</f>
        <v>358.38968329501506</v>
      </c>
      <c r="GR53" s="159">
        <f>GI53*GR2</f>
        <v>215.03380997700899</v>
      </c>
      <c r="GS53" s="170">
        <f>GJ53*GS2</f>
        <v>268.79226247126121</v>
      </c>
      <c r="GT53" s="169">
        <f>GG53*GT2</f>
        <v>322.55071496551358</v>
      </c>
      <c r="GU53" s="159">
        <f>GH53*GU2</f>
        <v>358.38968329501506</v>
      </c>
      <c r="GV53" s="159">
        <f>GI53*GV2</f>
        <v>215.03380997700899</v>
      </c>
      <c r="GW53" s="170">
        <f>GJ53*GW2</f>
        <v>268.79226247126121</v>
      </c>
      <c r="GX53" s="169">
        <f>GG53*GX2</f>
        <v>322.55071496551358</v>
      </c>
      <c r="GY53" s="159">
        <f>GH53*GY2</f>
        <v>358.38968329501506</v>
      </c>
      <c r="GZ53" s="159">
        <f>GI53*GZ2</f>
        <v>215.03380997700899</v>
      </c>
      <c r="HA53" s="170">
        <f>GJ53*HA2</f>
        <v>268.79226247126121</v>
      </c>
      <c r="HB53" s="169">
        <f>GG53*HB2</f>
        <v>322.55071496551358</v>
      </c>
      <c r="HC53" s="159">
        <f>GH53*HC2</f>
        <v>358.38968329501506</v>
      </c>
      <c r="HD53" s="159">
        <f>GI53*HD2</f>
        <v>215.03380997700899</v>
      </c>
      <c r="HE53" s="170">
        <f>GJ53*HE2</f>
        <v>268.79226247126121</v>
      </c>
      <c r="HF53" s="169">
        <f>GG53*HF2</f>
        <v>322.55071496551358</v>
      </c>
      <c r="HG53" s="159">
        <f>GH53*HG2</f>
        <v>358.38968329501506</v>
      </c>
      <c r="HH53" s="159">
        <f>GI53*HH2</f>
        <v>215.03380997700899</v>
      </c>
      <c r="HI53" s="170">
        <f>GJ53*HI2</f>
        <v>268.79226247126121</v>
      </c>
      <c r="HJ53" s="169">
        <f>GG53*HJ2</f>
        <v>322.55071496551358</v>
      </c>
      <c r="HK53" s="159">
        <f>GH53*HK2</f>
        <v>358.38968329501506</v>
      </c>
      <c r="HL53" s="159">
        <f>GI53*HL2</f>
        <v>215.03380997700899</v>
      </c>
      <c r="HM53" s="170">
        <f>GJ53*HM2</f>
        <v>268.79226247126121</v>
      </c>
      <c r="HN53" s="169">
        <f>GG53*HN2</f>
        <v>322.55071496551358</v>
      </c>
      <c r="HO53" s="159">
        <f>GH53*HO2</f>
        <v>358.38968329501506</v>
      </c>
      <c r="HP53" s="159">
        <f>GI53*HP2</f>
        <v>215.03380997700899</v>
      </c>
      <c r="HQ53" s="172">
        <f>GJ53*HQ2</f>
        <v>268.79226247126121</v>
      </c>
      <c r="HR53" s="176">
        <f>GK53*HR2</f>
        <v>998.09853123849769</v>
      </c>
      <c r="HS53" s="174" t="str">
        <f t="shared" si="50"/>
        <v>拆分正确</v>
      </c>
      <c r="HT53" s="157" t="str">
        <f t="shared" si="51"/>
        <v>拆分正确</v>
      </c>
      <c r="HU53" s="157" t="str">
        <f t="shared" si="52"/>
        <v>拆分正确</v>
      </c>
      <c r="HV53" s="157" t="str">
        <f t="shared" si="53"/>
        <v>拆分正确</v>
      </c>
      <c r="HW53" s="157" t="str">
        <f t="shared" si="54"/>
        <v>拆分正确</v>
      </c>
    </row>
    <row r="54" spans="1:231" ht="14.1" customHeight="1">
      <c r="A54" s="157" t="s">
        <v>70</v>
      </c>
      <c r="B54" s="158">
        <f t="shared" si="127"/>
        <v>3.6218128262878047</v>
      </c>
      <c r="C54" s="158">
        <f t="shared" si="128"/>
        <v>3.6218128262878047</v>
      </c>
      <c r="D54" s="180">
        <f t="shared" si="129"/>
        <v>3.6218128262878047</v>
      </c>
      <c r="E54" s="174">
        <f>B54*E43</f>
        <v>3448.11854844144</v>
      </c>
      <c r="F54" s="157">
        <f>E54*职业设计!D$13/职业设计!B$13</f>
        <v>3448.11854844144</v>
      </c>
      <c r="G54" s="157">
        <f>G43*C54</f>
        <v>2068.8711290648635</v>
      </c>
      <c r="H54" s="157">
        <f t="shared" si="5"/>
        <v>2068.8711290648635</v>
      </c>
      <c r="I54" s="163">
        <f>I43*D54</f>
        <v>1333.7290459515748</v>
      </c>
      <c r="J54" s="169">
        <f>E54*J2</f>
        <v>431.01481855518</v>
      </c>
      <c r="K54" s="159">
        <f>F54*K2</f>
        <v>431.01481855518</v>
      </c>
      <c r="L54" s="159">
        <f>G54*L2</f>
        <v>258.60889113310793</v>
      </c>
      <c r="M54" s="170">
        <f>H54*M2</f>
        <v>258.60889113310793</v>
      </c>
      <c r="N54" s="169">
        <f>E54*N2</f>
        <v>431.01481855518</v>
      </c>
      <c r="O54" s="159">
        <f>F54*O2</f>
        <v>431.01481855518</v>
      </c>
      <c r="P54" s="159">
        <f>G54*P2</f>
        <v>258.60889113310793</v>
      </c>
      <c r="Q54" s="170">
        <f>H54*Q2</f>
        <v>258.60889113310793</v>
      </c>
      <c r="R54" s="169">
        <f>E54*R2</f>
        <v>431.01481855518</v>
      </c>
      <c r="S54" s="159">
        <f>F54*S2</f>
        <v>431.01481855518</v>
      </c>
      <c r="T54" s="159">
        <f>G54*T2</f>
        <v>258.60889113310793</v>
      </c>
      <c r="U54" s="170">
        <f>H54*U2</f>
        <v>258.60889113310793</v>
      </c>
      <c r="V54" s="169">
        <f>E54*V2</f>
        <v>431.01481855518</v>
      </c>
      <c r="W54" s="159">
        <f>F54*W2</f>
        <v>431.01481855518</v>
      </c>
      <c r="X54" s="159">
        <f>G54*X2</f>
        <v>258.60889113310793</v>
      </c>
      <c r="Y54" s="170">
        <f>H54*Y2</f>
        <v>258.60889113310793</v>
      </c>
      <c r="Z54" s="169">
        <f>E54*Z2</f>
        <v>431.01481855518</v>
      </c>
      <c r="AA54" s="159">
        <f>F54*AA2</f>
        <v>431.01481855518</v>
      </c>
      <c r="AB54" s="159">
        <f>G54*AB2</f>
        <v>258.60889113310793</v>
      </c>
      <c r="AC54" s="170">
        <f>H54*AC2</f>
        <v>258.60889113310793</v>
      </c>
      <c r="AD54" s="169">
        <f>E54*AD2</f>
        <v>431.01481855518</v>
      </c>
      <c r="AE54" s="159">
        <f>F54*AE2</f>
        <v>431.01481855518</v>
      </c>
      <c r="AF54" s="159">
        <f>G54*AF2</f>
        <v>258.60889113310793</v>
      </c>
      <c r="AG54" s="170">
        <f>H54*AG2</f>
        <v>258.60889113310793</v>
      </c>
      <c r="AH54" s="169">
        <f>E54*AH2</f>
        <v>431.01481855518</v>
      </c>
      <c r="AI54" s="159">
        <f>F54*AI2</f>
        <v>431.01481855518</v>
      </c>
      <c r="AJ54" s="159">
        <f>G54*AJ2</f>
        <v>258.60889113310793</v>
      </c>
      <c r="AK54" s="170">
        <f>H54*AK2</f>
        <v>258.60889113310793</v>
      </c>
      <c r="AL54" s="169">
        <f>E54*AL2</f>
        <v>431.01481855518</v>
      </c>
      <c r="AM54" s="159">
        <f>F54*AM2</f>
        <v>431.01481855518</v>
      </c>
      <c r="AN54" s="159">
        <f>G54*AN2</f>
        <v>258.60889113310793</v>
      </c>
      <c r="AO54" s="172">
        <f>H54*AO2</f>
        <v>258.60889113310793</v>
      </c>
      <c r="AP54" s="176">
        <f>I54*AP2</f>
        <v>1333.7290459515748</v>
      </c>
      <c r="AQ54" s="174" t="str">
        <f t="shared" si="97"/>
        <v>拆分正确</v>
      </c>
      <c r="AR54" s="157" t="str">
        <f t="shared" si="98"/>
        <v>拆分正确</v>
      </c>
      <c r="AS54" s="157" t="str">
        <f t="shared" si="99"/>
        <v>拆分正确</v>
      </c>
      <c r="AT54" s="157" t="str">
        <f t="shared" si="100"/>
        <v>拆分正确</v>
      </c>
      <c r="AU54" s="157" t="str">
        <f t="shared" si="101"/>
        <v>拆分正确</v>
      </c>
      <c r="AW54" s="158" t="str">
        <f t="shared" si="11"/>
        <v>45级强化11</v>
      </c>
      <c r="AX54" s="174">
        <f t="shared" si="102"/>
        <v>5172.17782266216</v>
      </c>
      <c r="AY54" s="157">
        <f t="shared" si="103"/>
        <v>2068.8711290648639</v>
      </c>
      <c r="AZ54" s="157">
        <f t="shared" si="104"/>
        <v>3087.867356813229</v>
      </c>
      <c r="BA54" s="157">
        <f t="shared" si="105"/>
        <v>1379.2474193765756</v>
      </c>
      <c r="BB54" s="163">
        <f t="shared" si="106"/>
        <v>800.23742757094487</v>
      </c>
      <c r="BC54" s="169">
        <f t="shared" si="55"/>
        <v>517.21778226621598</v>
      </c>
      <c r="BD54" s="159">
        <f t="shared" si="56"/>
        <v>206.88711290648641</v>
      </c>
      <c r="BE54" s="159">
        <f t="shared" si="57"/>
        <v>308.78673568132291</v>
      </c>
      <c r="BF54" s="170">
        <f t="shared" si="58"/>
        <v>137.92474193765756</v>
      </c>
      <c r="BG54" s="169">
        <f t="shared" si="59"/>
        <v>517.21778226621598</v>
      </c>
      <c r="BH54" s="159">
        <f t="shared" si="60"/>
        <v>206.88711290648641</v>
      </c>
      <c r="BI54" s="159">
        <f t="shared" si="61"/>
        <v>308.78673568132291</v>
      </c>
      <c r="BJ54" s="170">
        <f t="shared" si="62"/>
        <v>137.92474193765756</v>
      </c>
      <c r="BK54" s="169">
        <f t="shared" si="63"/>
        <v>517.21778226621598</v>
      </c>
      <c r="BL54" s="159">
        <f t="shared" si="64"/>
        <v>206.88711290648641</v>
      </c>
      <c r="BM54" s="159">
        <f t="shared" si="65"/>
        <v>308.78673568132291</v>
      </c>
      <c r="BN54" s="170">
        <f t="shared" si="66"/>
        <v>137.92474193765756</v>
      </c>
      <c r="BO54" s="169">
        <f t="shared" si="67"/>
        <v>517.21778226621598</v>
      </c>
      <c r="BP54" s="159">
        <f t="shared" si="68"/>
        <v>206.88711290648641</v>
      </c>
      <c r="BQ54" s="159">
        <f t="shared" si="69"/>
        <v>308.78673568132291</v>
      </c>
      <c r="BR54" s="170">
        <f t="shared" si="70"/>
        <v>137.92474193765756</v>
      </c>
      <c r="BS54" s="169">
        <f t="shared" si="71"/>
        <v>517.21778226621598</v>
      </c>
      <c r="BT54" s="159">
        <f t="shared" si="72"/>
        <v>206.88711290648641</v>
      </c>
      <c r="BU54" s="159">
        <f t="shared" si="73"/>
        <v>308.78673568132291</v>
      </c>
      <c r="BV54" s="170">
        <f t="shared" si="74"/>
        <v>137.92474193765756</v>
      </c>
      <c r="BW54" s="169">
        <f t="shared" si="75"/>
        <v>517.21778226621598</v>
      </c>
      <c r="BX54" s="159">
        <f t="shared" si="76"/>
        <v>206.88711290648641</v>
      </c>
      <c r="BY54" s="159">
        <f t="shared" si="77"/>
        <v>308.78673568132291</v>
      </c>
      <c r="BZ54" s="170">
        <f t="shared" si="78"/>
        <v>137.92474193765756</v>
      </c>
      <c r="CA54" s="169">
        <f t="shared" si="79"/>
        <v>517.21778226621598</v>
      </c>
      <c r="CB54" s="159">
        <f t="shared" si="80"/>
        <v>206.88711290648641</v>
      </c>
      <c r="CC54" s="159">
        <f t="shared" si="81"/>
        <v>308.78673568132291</v>
      </c>
      <c r="CD54" s="170">
        <f t="shared" si="82"/>
        <v>137.92474193765756</v>
      </c>
      <c r="CE54" s="169">
        <f t="shared" si="83"/>
        <v>517.21778226621598</v>
      </c>
      <c r="CF54" s="159">
        <f t="shared" si="84"/>
        <v>206.88711290648641</v>
      </c>
      <c r="CG54" s="159">
        <f t="shared" si="85"/>
        <v>308.78673568132291</v>
      </c>
      <c r="CH54" s="172">
        <f t="shared" si="86"/>
        <v>137.92474193765756</v>
      </c>
      <c r="CI54" s="169">
        <f t="shared" si="87"/>
        <v>1034.435564532432</v>
      </c>
      <c r="CJ54" s="159">
        <f t="shared" si="88"/>
        <v>413.77422581297282</v>
      </c>
      <c r="CK54" s="159">
        <f t="shared" si="89"/>
        <v>617.57347136264582</v>
      </c>
      <c r="CL54" s="172">
        <f t="shared" si="90"/>
        <v>275.84948387531512</v>
      </c>
      <c r="CM54" s="176">
        <f t="shared" si="96"/>
        <v>800.23742757094487</v>
      </c>
      <c r="CN54" s="174" t="str">
        <f t="shared" si="107"/>
        <v>拆分正确</v>
      </c>
      <c r="CO54" s="157" t="str">
        <f t="shared" si="108"/>
        <v>拆分正确</v>
      </c>
      <c r="CP54" s="157" t="str">
        <f t="shared" si="109"/>
        <v>拆分正确</v>
      </c>
      <c r="CQ54" s="157" t="str">
        <f t="shared" si="110"/>
        <v>拆分正确</v>
      </c>
      <c r="CR54" s="157" t="str">
        <f t="shared" si="111"/>
        <v>拆分正确</v>
      </c>
      <c r="CT54" s="158" t="str">
        <f t="shared" si="22"/>
        <v>45级强化11</v>
      </c>
      <c r="CU54" s="174">
        <f t="shared" si="112"/>
        <v>2310.2394274557651</v>
      </c>
      <c r="CV54" s="157">
        <f t="shared" si="113"/>
        <v>5172.17782266216</v>
      </c>
      <c r="CW54" s="157">
        <f t="shared" si="114"/>
        <v>1379.2474193765756</v>
      </c>
      <c r="CX54" s="157">
        <f t="shared" si="115"/>
        <v>3087.867356813229</v>
      </c>
      <c r="CY54" s="163">
        <f t="shared" si="116"/>
        <v>2000.5935689273622</v>
      </c>
      <c r="CZ54" s="169">
        <f>CU54*CZ2</f>
        <v>288.77992843197063</v>
      </c>
      <c r="DA54" s="159">
        <f>CV54*DA2</f>
        <v>646.52222783277</v>
      </c>
      <c r="DB54" s="159">
        <f>CW54*DB2</f>
        <v>172.40592742207195</v>
      </c>
      <c r="DC54" s="170">
        <f>CX54*DC2</f>
        <v>385.98341960165362</v>
      </c>
      <c r="DD54" s="169">
        <f>CU54*DD2</f>
        <v>288.77992843197063</v>
      </c>
      <c r="DE54" s="159">
        <f>CV54*DE2</f>
        <v>646.52222783277</v>
      </c>
      <c r="DF54" s="159">
        <f>CW54*DF2</f>
        <v>172.40592742207195</v>
      </c>
      <c r="DG54" s="170">
        <f>CX54*DG2</f>
        <v>385.98341960165362</v>
      </c>
      <c r="DH54" s="169">
        <f>CU54*DH2</f>
        <v>288.77992843197063</v>
      </c>
      <c r="DI54" s="159">
        <f>CV54*DI2</f>
        <v>646.52222783277</v>
      </c>
      <c r="DJ54" s="159">
        <f>CW54*DJ2</f>
        <v>172.40592742207195</v>
      </c>
      <c r="DK54" s="170">
        <f>CX54*DK2</f>
        <v>385.98341960165362</v>
      </c>
      <c r="DL54" s="169">
        <f>CU54*DL2</f>
        <v>288.77992843197063</v>
      </c>
      <c r="DM54" s="159">
        <f>CV54*DM2</f>
        <v>646.52222783277</v>
      </c>
      <c r="DN54" s="159">
        <f>CW54*DN2</f>
        <v>172.40592742207195</v>
      </c>
      <c r="DO54" s="170">
        <f>CX54*DO2</f>
        <v>385.98341960165362</v>
      </c>
      <c r="DP54" s="169">
        <f>CU54*DP2</f>
        <v>288.77992843197063</v>
      </c>
      <c r="DQ54" s="159">
        <f>CV54*DQ2</f>
        <v>646.52222783277</v>
      </c>
      <c r="DR54" s="159">
        <f>CW54*DR2</f>
        <v>172.40592742207195</v>
      </c>
      <c r="DS54" s="170">
        <f>CX54*DS2</f>
        <v>385.98341960165362</v>
      </c>
      <c r="DT54" s="169">
        <f>CU54*DT2</f>
        <v>288.77992843197063</v>
      </c>
      <c r="DU54" s="159">
        <f>CV54*DU2</f>
        <v>646.52222783277</v>
      </c>
      <c r="DV54" s="159">
        <f>CW54*DV2</f>
        <v>172.40592742207195</v>
      </c>
      <c r="DW54" s="170">
        <f>CX54*DW2</f>
        <v>385.98341960165362</v>
      </c>
      <c r="DX54" s="169">
        <f>CU54*DX2</f>
        <v>288.77992843197063</v>
      </c>
      <c r="DY54" s="159">
        <f>CV54*DY2</f>
        <v>646.52222783277</v>
      </c>
      <c r="DZ54" s="159">
        <f>CW54*DZ2</f>
        <v>172.40592742207195</v>
      </c>
      <c r="EA54" s="170">
        <f>CX54*EA2</f>
        <v>385.98341960165362</v>
      </c>
      <c r="EB54" s="169">
        <f>CU54*EB2</f>
        <v>288.77992843197063</v>
      </c>
      <c r="EC54" s="159">
        <f>CV54*EC2</f>
        <v>646.52222783277</v>
      </c>
      <c r="ED54" s="159">
        <f>CW54*ED2</f>
        <v>172.40592742207195</v>
      </c>
      <c r="EE54" s="172">
        <f>CX54*EE2</f>
        <v>385.98341960165362</v>
      </c>
      <c r="EF54" s="176">
        <f>CY54*EF2</f>
        <v>2000.5935689273622</v>
      </c>
      <c r="EG54" s="174" t="str">
        <f t="shared" si="28"/>
        <v>拆分正确</v>
      </c>
      <c r="EH54" s="157" t="str">
        <f t="shared" si="29"/>
        <v>拆分正确</v>
      </c>
      <c r="EI54" s="157" t="str">
        <f t="shared" si="30"/>
        <v>拆分正确</v>
      </c>
      <c r="EJ54" s="157" t="str">
        <f t="shared" si="31"/>
        <v>拆分正确</v>
      </c>
      <c r="EK54" s="157" t="str">
        <f t="shared" si="32"/>
        <v>拆分正确</v>
      </c>
      <c r="EL54" s="41"/>
      <c r="EM54" s="158" t="str">
        <f t="shared" si="33"/>
        <v>45级强化11</v>
      </c>
      <c r="EN54" s="174">
        <f t="shared" si="117"/>
        <v>3448.11854844144</v>
      </c>
      <c r="EO54" s="157">
        <f t="shared" si="118"/>
        <v>6896.23709688288</v>
      </c>
      <c r="EP54" s="157">
        <f t="shared" si="119"/>
        <v>1379.2474193765756</v>
      </c>
      <c r="EQ54" s="157">
        <f t="shared" si="120"/>
        <v>3087.867356813229</v>
      </c>
      <c r="ER54" s="163">
        <f t="shared" si="121"/>
        <v>800.23742757094487</v>
      </c>
      <c r="ES54" s="169">
        <f>EN54*ES2</f>
        <v>431.01481855518</v>
      </c>
      <c r="ET54" s="159">
        <f>EO54*ET2</f>
        <v>862.02963711036</v>
      </c>
      <c r="EU54" s="159">
        <f>EP54*EU2</f>
        <v>172.40592742207195</v>
      </c>
      <c r="EV54" s="170">
        <f>EQ54*EV2</f>
        <v>385.98341960165362</v>
      </c>
      <c r="EW54" s="169">
        <f>EN54*EW2</f>
        <v>431.01481855518</v>
      </c>
      <c r="EX54" s="159">
        <f>EO54*EX2</f>
        <v>862.02963711036</v>
      </c>
      <c r="EY54" s="159">
        <f>EP54*EY2</f>
        <v>172.40592742207195</v>
      </c>
      <c r="EZ54" s="170">
        <f>EQ54*EZ2</f>
        <v>385.98341960165362</v>
      </c>
      <c r="FA54" s="169">
        <f>EN54*FA2</f>
        <v>431.01481855518</v>
      </c>
      <c r="FB54" s="159">
        <f>EO54*FB2</f>
        <v>862.02963711036</v>
      </c>
      <c r="FC54" s="159">
        <f>EP54*FC2</f>
        <v>172.40592742207195</v>
      </c>
      <c r="FD54" s="170">
        <f>EQ54*FD2</f>
        <v>385.98341960165362</v>
      </c>
      <c r="FE54" s="169">
        <f>EN54*FE2</f>
        <v>431.01481855518</v>
      </c>
      <c r="FF54" s="159">
        <f>EO54*FF2</f>
        <v>862.02963711036</v>
      </c>
      <c r="FG54" s="159">
        <f>EP54*FG2</f>
        <v>172.40592742207195</v>
      </c>
      <c r="FH54" s="170">
        <f>EQ54*FH2</f>
        <v>385.98341960165362</v>
      </c>
      <c r="FI54" s="169">
        <f>EN54*FI2</f>
        <v>431.01481855518</v>
      </c>
      <c r="FJ54" s="159">
        <f>EO54*FJ2</f>
        <v>862.02963711036</v>
      </c>
      <c r="FK54" s="159">
        <f>EP54*FK2</f>
        <v>172.40592742207195</v>
      </c>
      <c r="FL54" s="170">
        <f>EQ54*FL2</f>
        <v>385.98341960165362</v>
      </c>
      <c r="FM54" s="169">
        <f>EN54*FM2</f>
        <v>431.01481855518</v>
      </c>
      <c r="FN54" s="159">
        <f>EO54*FN2</f>
        <v>862.02963711036</v>
      </c>
      <c r="FO54" s="159">
        <f>EP54*FO2</f>
        <v>172.40592742207195</v>
      </c>
      <c r="FP54" s="170">
        <f>EQ54*FP2</f>
        <v>385.98341960165362</v>
      </c>
      <c r="FQ54" s="169">
        <f>EN54*FQ2</f>
        <v>431.01481855518</v>
      </c>
      <c r="FR54" s="159">
        <f>EO54*FR2</f>
        <v>862.02963711036</v>
      </c>
      <c r="FS54" s="159">
        <f>EP54*FS2</f>
        <v>172.40592742207195</v>
      </c>
      <c r="FT54" s="170">
        <f>EQ54*FT2</f>
        <v>385.98341960165362</v>
      </c>
      <c r="FU54" s="169">
        <f>EN54*FU2</f>
        <v>431.01481855518</v>
      </c>
      <c r="FV54" s="159">
        <f>EO54*FV2</f>
        <v>862.02963711036</v>
      </c>
      <c r="FW54" s="159">
        <f>EP54*FW2</f>
        <v>172.40592742207195</v>
      </c>
      <c r="FX54" s="172">
        <f>EQ54*FX2</f>
        <v>385.98341960165362</v>
      </c>
      <c r="FY54" s="176">
        <f>ER54*FY2</f>
        <v>800.23742757094487</v>
      </c>
      <c r="FZ54" s="174" t="str">
        <f t="shared" si="39"/>
        <v>拆分正确</v>
      </c>
      <c r="GA54" s="157" t="str">
        <f t="shared" si="40"/>
        <v>拆分正确</v>
      </c>
      <c r="GB54" s="157" t="str">
        <f t="shared" si="41"/>
        <v>拆分正确</v>
      </c>
      <c r="GC54" s="157" t="str">
        <f t="shared" si="42"/>
        <v>拆分正确</v>
      </c>
      <c r="GD54" s="157" t="str">
        <f t="shared" si="43"/>
        <v>拆分正确</v>
      </c>
      <c r="GE54" s="41"/>
      <c r="GF54" s="158" t="str">
        <f t="shared" si="44"/>
        <v>45级强化11</v>
      </c>
      <c r="GG54" s="174">
        <f t="shared" si="122"/>
        <v>3103.3066935972961</v>
      </c>
      <c r="GH54" s="157">
        <f t="shared" si="123"/>
        <v>3448.11854844144</v>
      </c>
      <c r="GI54" s="157">
        <f t="shared" si="124"/>
        <v>2068.8711290648635</v>
      </c>
      <c r="GJ54" s="157">
        <f t="shared" si="125"/>
        <v>2586.0889113310791</v>
      </c>
      <c r="GK54" s="163">
        <f t="shared" si="126"/>
        <v>1200.3561413564173</v>
      </c>
      <c r="GL54" s="169">
        <f>GG54*GL2</f>
        <v>387.91333669966201</v>
      </c>
      <c r="GM54" s="159">
        <f>GH54*GM2</f>
        <v>431.01481855518</v>
      </c>
      <c r="GN54" s="159">
        <f>GI54*GN2</f>
        <v>258.60889113310793</v>
      </c>
      <c r="GO54" s="170">
        <f>GJ54*GO2</f>
        <v>323.26111391638489</v>
      </c>
      <c r="GP54" s="169">
        <f>GG54*GP2</f>
        <v>387.91333669966201</v>
      </c>
      <c r="GQ54" s="159">
        <f>GH54*GQ2</f>
        <v>431.01481855518</v>
      </c>
      <c r="GR54" s="159">
        <f>GI54*GR2</f>
        <v>258.60889113310793</v>
      </c>
      <c r="GS54" s="170">
        <f>GJ54*GS2</f>
        <v>323.26111391638489</v>
      </c>
      <c r="GT54" s="169">
        <f>GG54*GT2</f>
        <v>387.91333669966201</v>
      </c>
      <c r="GU54" s="159">
        <f>GH54*GU2</f>
        <v>431.01481855518</v>
      </c>
      <c r="GV54" s="159">
        <f>GI54*GV2</f>
        <v>258.60889113310793</v>
      </c>
      <c r="GW54" s="170">
        <f>GJ54*GW2</f>
        <v>323.26111391638489</v>
      </c>
      <c r="GX54" s="169">
        <f>GG54*GX2</f>
        <v>387.91333669966201</v>
      </c>
      <c r="GY54" s="159">
        <f>GH54*GY2</f>
        <v>431.01481855518</v>
      </c>
      <c r="GZ54" s="159">
        <f>GI54*GZ2</f>
        <v>258.60889113310793</v>
      </c>
      <c r="HA54" s="170">
        <f>GJ54*HA2</f>
        <v>323.26111391638489</v>
      </c>
      <c r="HB54" s="169">
        <f>GG54*HB2</f>
        <v>387.91333669966201</v>
      </c>
      <c r="HC54" s="159">
        <f>GH54*HC2</f>
        <v>431.01481855518</v>
      </c>
      <c r="HD54" s="159">
        <f>GI54*HD2</f>
        <v>258.60889113310793</v>
      </c>
      <c r="HE54" s="170">
        <f>GJ54*HE2</f>
        <v>323.26111391638489</v>
      </c>
      <c r="HF54" s="169">
        <f>GG54*HF2</f>
        <v>387.91333669966201</v>
      </c>
      <c r="HG54" s="159">
        <f>GH54*HG2</f>
        <v>431.01481855518</v>
      </c>
      <c r="HH54" s="159">
        <f>GI54*HH2</f>
        <v>258.60889113310793</v>
      </c>
      <c r="HI54" s="170">
        <f>GJ54*HI2</f>
        <v>323.26111391638489</v>
      </c>
      <c r="HJ54" s="169">
        <f>GG54*HJ2</f>
        <v>387.91333669966201</v>
      </c>
      <c r="HK54" s="159">
        <f>GH54*HK2</f>
        <v>431.01481855518</v>
      </c>
      <c r="HL54" s="159">
        <f>GI54*HL2</f>
        <v>258.60889113310793</v>
      </c>
      <c r="HM54" s="170">
        <f>GJ54*HM2</f>
        <v>323.26111391638489</v>
      </c>
      <c r="HN54" s="169">
        <f>GG54*HN2</f>
        <v>387.91333669966201</v>
      </c>
      <c r="HO54" s="159">
        <f>GH54*HO2</f>
        <v>431.01481855518</v>
      </c>
      <c r="HP54" s="159">
        <f>GI54*HP2</f>
        <v>258.60889113310793</v>
      </c>
      <c r="HQ54" s="172">
        <f>GJ54*HQ2</f>
        <v>323.26111391638489</v>
      </c>
      <c r="HR54" s="176">
        <f>GK54*HR2</f>
        <v>1200.3561413564173</v>
      </c>
      <c r="HS54" s="174" t="str">
        <f t="shared" si="50"/>
        <v>拆分正确</v>
      </c>
      <c r="HT54" s="157" t="str">
        <f t="shared" si="51"/>
        <v>拆分正确</v>
      </c>
      <c r="HU54" s="157" t="str">
        <f t="shared" si="52"/>
        <v>拆分正确</v>
      </c>
      <c r="HV54" s="157" t="str">
        <f t="shared" si="53"/>
        <v>拆分正确</v>
      </c>
      <c r="HW54" s="157" t="str">
        <f t="shared" si="54"/>
        <v>拆分正确</v>
      </c>
    </row>
    <row r="55" spans="1:231" ht="14.1" customHeight="1">
      <c r="A55" s="157" t="s">
        <v>71</v>
      </c>
      <c r="B55" s="158">
        <f t="shared" si="127"/>
        <v>4.3333333333333348</v>
      </c>
      <c r="C55" s="158">
        <f t="shared" si="128"/>
        <v>4.3333333333333339</v>
      </c>
      <c r="D55" s="180">
        <f t="shared" si="129"/>
        <v>4.3333333333333339</v>
      </c>
      <c r="E55" s="174">
        <f>B55*E43</f>
        <v>4125.5160771411174</v>
      </c>
      <c r="F55" s="157">
        <f>E55*职业设计!D$13/职业设计!B$13</f>
        <v>4125.5160771411174</v>
      </c>
      <c r="G55" s="157">
        <f>G43*C55</f>
        <v>2475.3096462846693</v>
      </c>
      <c r="H55" s="157">
        <f t="shared" si="5"/>
        <v>2475.3096462846693</v>
      </c>
      <c r="I55" s="163">
        <f>I43*D55</f>
        <v>1595.7457797123504</v>
      </c>
      <c r="J55" s="169">
        <f>E55*J2</f>
        <v>515.68950964263968</v>
      </c>
      <c r="K55" s="159">
        <f>F55*K2</f>
        <v>515.68950964263968</v>
      </c>
      <c r="L55" s="159">
        <f>G55*L2</f>
        <v>309.41370578558366</v>
      </c>
      <c r="M55" s="170">
        <f>H55*M2</f>
        <v>309.41370578558366</v>
      </c>
      <c r="N55" s="169">
        <f>E55*N2</f>
        <v>515.68950964263968</v>
      </c>
      <c r="O55" s="159">
        <f>F55*O2</f>
        <v>515.68950964263968</v>
      </c>
      <c r="P55" s="159">
        <f>G55*P2</f>
        <v>309.41370578558366</v>
      </c>
      <c r="Q55" s="170">
        <f>H55*Q2</f>
        <v>309.41370578558366</v>
      </c>
      <c r="R55" s="169">
        <f>E55*R2</f>
        <v>515.68950964263968</v>
      </c>
      <c r="S55" s="159">
        <f>F55*S2</f>
        <v>515.68950964263968</v>
      </c>
      <c r="T55" s="159">
        <f>G55*T2</f>
        <v>309.41370578558366</v>
      </c>
      <c r="U55" s="170">
        <f>H55*U2</f>
        <v>309.41370578558366</v>
      </c>
      <c r="V55" s="169">
        <f>E55*V2</f>
        <v>515.68950964263968</v>
      </c>
      <c r="W55" s="159">
        <f>F55*W2</f>
        <v>515.68950964263968</v>
      </c>
      <c r="X55" s="159">
        <f>G55*X2</f>
        <v>309.41370578558366</v>
      </c>
      <c r="Y55" s="170">
        <f>H55*Y2</f>
        <v>309.41370578558366</v>
      </c>
      <c r="Z55" s="169">
        <f>E55*Z2</f>
        <v>515.68950964263968</v>
      </c>
      <c r="AA55" s="159">
        <f>F55*AA2</f>
        <v>515.68950964263968</v>
      </c>
      <c r="AB55" s="159">
        <f>G55*AB2</f>
        <v>309.41370578558366</v>
      </c>
      <c r="AC55" s="170">
        <f>H55*AC2</f>
        <v>309.41370578558366</v>
      </c>
      <c r="AD55" s="169">
        <f>E55*AD2</f>
        <v>515.68950964263968</v>
      </c>
      <c r="AE55" s="159">
        <f>F55*AE2</f>
        <v>515.68950964263968</v>
      </c>
      <c r="AF55" s="159">
        <f>G55*AF2</f>
        <v>309.41370578558366</v>
      </c>
      <c r="AG55" s="170">
        <f>H55*AG2</f>
        <v>309.41370578558366</v>
      </c>
      <c r="AH55" s="169">
        <f>E55*AH2</f>
        <v>515.68950964263968</v>
      </c>
      <c r="AI55" s="159">
        <f>F55*AI2</f>
        <v>515.68950964263968</v>
      </c>
      <c r="AJ55" s="159">
        <f>G55*AJ2</f>
        <v>309.41370578558366</v>
      </c>
      <c r="AK55" s="170">
        <f>H55*AK2</f>
        <v>309.41370578558366</v>
      </c>
      <c r="AL55" s="169">
        <f>E55*AL2</f>
        <v>515.68950964263968</v>
      </c>
      <c r="AM55" s="159">
        <f>F55*AM2</f>
        <v>515.68950964263968</v>
      </c>
      <c r="AN55" s="159">
        <f>G55*AN2</f>
        <v>309.41370578558366</v>
      </c>
      <c r="AO55" s="172">
        <f>H55*AO2</f>
        <v>309.41370578558366</v>
      </c>
      <c r="AP55" s="176">
        <f>I55*AP2</f>
        <v>1595.7457797123504</v>
      </c>
      <c r="AQ55" s="174" t="str">
        <f t="shared" si="97"/>
        <v>拆分正确</v>
      </c>
      <c r="AR55" s="157" t="str">
        <f t="shared" si="98"/>
        <v>拆分正确</v>
      </c>
      <c r="AS55" s="157" t="str">
        <f t="shared" si="99"/>
        <v>拆分正确</v>
      </c>
      <c r="AT55" s="157" t="str">
        <f t="shared" si="100"/>
        <v>拆分正确</v>
      </c>
      <c r="AU55" s="157" t="str">
        <f t="shared" si="101"/>
        <v>拆分正确</v>
      </c>
      <c r="AW55" s="158" t="str">
        <f t="shared" si="11"/>
        <v>45级强化12</v>
      </c>
      <c r="AX55" s="174">
        <f t="shared" si="102"/>
        <v>6188.2741157116761</v>
      </c>
      <c r="AY55" s="157">
        <f t="shared" si="103"/>
        <v>2475.3096462846702</v>
      </c>
      <c r="AZ55" s="157">
        <f t="shared" si="104"/>
        <v>3694.4920093801034</v>
      </c>
      <c r="BA55" s="157">
        <f t="shared" si="105"/>
        <v>1650.2064308564461</v>
      </c>
      <c r="BB55" s="163">
        <f t="shared" si="106"/>
        <v>957.44746782741026</v>
      </c>
      <c r="BC55" s="169">
        <f t="shared" si="55"/>
        <v>618.82741157116766</v>
      </c>
      <c r="BD55" s="159">
        <f t="shared" si="56"/>
        <v>247.53096462846702</v>
      </c>
      <c r="BE55" s="159">
        <f t="shared" si="57"/>
        <v>369.44920093801034</v>
      </c>
      <c r="BF55" s="170">
        <f t="shared" si="58"/>
        <v>165.02064308564462</v>
      </c>
      <c r="BG55" s="169">
        <f t="shared" si="59"/>
        <v>618.82741157116766</v>
      </c>
      <c r="BH55" s="159">
        <f t="shared" si="60"/>
        <v>247.53096462846702</v>
      </c>
      <c r="BI55" s="159">
        <f t="shared" si="61"/>
        <v>369.44920093801034</v>
      </c>
      <c r="BJ55" s="170">
        <f t="shared" si="62"/>
        <v>165.02064308564462</v>
      </c>
      <c r="BK55" s="169">
        <f t="shared" si="63"/>
        <v>618.82741157116766</v>
      </c>
      <c r="BL55" s="159">
        <f t="shared" si="64"/>
        <v>247.53096462846702</v>
      </c>
      <c r="BM55" s="159">
        <f t="shared" si="65"/>
        <v>369.44920093801034</v>
      </c>
      <c r="BN55" s="170">
        <f t="shared" si="66"/>
        <v>165.02064308564462</v>
      </c>
      <c r="BO55" s="169">
        <f t="shared" si="67"/>
        <v>618.82741157116766</v>
      </c>
      <c r="BP55" s="159">
        <f t="shared" si="68"/>
        <v>247.53096462846702</v>
      </c>
      <c r="BQ55" s="159">
        <f t="shared" si="69"/>
        <v>369.44920093801034</v>
      </c>
      <c r="BR55" s="170">
        <f t="shared" si="70"/>
        <v>165.02064308564462</v>
      </c>
      <c r="BS55" s="169">
        <f t="shared" si="71"/>
        <v>618.82741157116766</v>
      </c>
      <c r="BT55" s="159">
        <f t="shared" si="72"/>
        <v>247.53096462846702</v>
      </c>
      <c r="BU55" s="159">
        <f t="shared" si="73"/>
        <v>369.44920093801034</v>
      </c>
      <c r="BV55" s="170">
        <f t="shared" si="74"/>
        <v>165.02064308564462</v>
      </c>
      <c r="BW55" s="169">
        <f t="shared" si="75"/>
        <v>618.82741157116766</v>
      </c>
      <c r="BX55" s="159">
        <f t="shared" si="76"/>
        <v>247.53096462846702</v>
      </c>
      <c r="BY55" s="159">
        <f t="shared" si="77"/>
        <v>369.44920093801034</v>
      </c>
      <c r="BZ55" s="170">
        <f t="shared" si="78"/>
        <v>165.02064308564462</v>
      </c>
      <c r="CA55" s="169">
        <f t="shared" si="79"/>
        <v>618.82741157116766</v>
      </c>
      <c r="CB55" s="159">
        <f t="shared" si="80"/>
        <v>247.53096462846702</v>
      </c>
      <c r="CC55" s="159">
        <f t="shared" si="81"/>
        <v>369.44920093801034</v>
      </c>
      <c r="CD55" s="170">
        <f t="shared" si="82"/>
        <v>165.02064308564462</v>
      </c>
      <c r="CE55" s="169">
        <f t="shared" si="83"/>
        <v>618.82741157116766</v>
      </c>
      <c r="CF55" s="159">
        <f t="shared" si="84"/>
        <v>247.53096462846702</v>
      </c>
      <c r="CG55" s="159">
        <f t="shared" si="85"/>
        <v>369.44920093801034</v>
      </c>
      <c r="CH55" s="172">
        <f t="shared" si="86"/>
        <v>165.02064308564462</v>
      </c>
      <c r="CI55" s="169">
        <f t="shared" si="87"/>
        <v>1237.6548231423353</v>
      </c>
      <c r="CJ55" s="159">
        <f t="shared" si="88"/>
        <v>495.06192925693404</v>
      </c>
      <c r="CK55" s="159">
        <f t="shared" si="89"/>
        <v>738.89840187602067</v>
      </c>
      <c r="CL55" s="172">
        <f t="shared" si="90"/>
        <v>330.04128617128924</v>
      </c>
      <c r="CM55" s="176">
        <f t="shared" si="96"/>
        <v>957.44746782741026</v>
      </c>
      <c r="CN55" s="174" t="str">
        <f t="shared" si="107"/>
        <v>拆分正确</v>
      </c>
      <c r="CO55" s="157" t="str">
        <f t="shared" si="108"/>
        <v>拆分正确</v>
      </c>
      <c r="CP55" s="157" t="str">
        <f t="shared" si="109"/>
        <v>拆分正确</v>
      </c>
      <c r="CQ55" s="157" t="str">
        <f t="shared" si="110"/>
        <v>拆分正确</v>
      </c>
      <c r="CR55" s="157" t="str">
        <f t="shared" si="111"/>
        <v>拆分正确</v>
      </c>
      <c r="CT55" s="158" t="str">
        <f t="shared" si="22"/>
        <v>45级强化12</v>
      </c>
      <c r="CU55" s="174">
        <f t="shared" si="112"/>
        <v>2764.0957716845487</v>
      </c>
      <c r="CV55" s="157">
        <f t="shared" si="113"/>
        <v>6188.2741157116761</v>
      </c>
      <c r="CW55" s="157">
        <f t="shared" si="114"/>
        <v>1650.2064308564461</v>
      </c>
      <c r="CX55" s="157">
        <f t="shared" si="115"/>
        <v>3694.4920093801034</v>
      </c>
      <c r="CY55" s="163">
        <f t="shared" si="116"/>
        <v>2393.6186695685255</v>
      </c>
      <c r="CZ55" s="169">
        <f>CU55*CZ2</f>
        <v>345.51197146056859</v>
      </c>
      <c r="DA55" s="159">
        <f>CV55*DA2</f>
        <v>773.53426446395952</v>
      </c>
      <c r="DB55" s="159">
        <f>CW55*DB2</f>
        <v>206.27580385705576</v>
      </c>
      <c r="DC55" s="170">
        <f>CX55*DC2</f>
        <v>461.81150117251292</v>
      </c>
      <c r="DD55" s="169">
        <f>CU55*DD2</f>
        <v>345.51197146056859</v>
      </c>
      <c r="DE55" s="159">
        <f>CV55*DE2</f>
        <v>773.53426446395952</v>
      </c>
      <c r="DF55" s="159">
        <f>CW55*DF2</f>
        <v>206.27580385705576</v>
      </c>
      <c r="DG55" s="170">
        <f>CX55*DG2</f>
        <v>461.81150117251292</v>
      </c>
      <c r="DH55" s="169">
        <f>CU55*DH2</f>
        <v>345.51197146056859</v>
      </c>
      <c r="DI55" s="159">
        <f>CV55*DI2</f>
        <v>773.53426446395952</v>
      </c>
      <c r="DJ55" s="159">
        <f>CW55*DJ2</f>
        <v>206.27580385705576</v>
      </c>
      <c r="DK55" s="170">
        <f>CX55*DK2</f>
        <v>461.81150117251292</v>
      </c>
      <c r="DL55" s="169">
        <f>CU55*DL2</f>
        <v>345.51197146056859</v>
      </c>
      <c r="DM55" s="159">
        <f>CV55*DM2</f>
        <v>773.53426446395952</v>
      </c>
      <c r="DN55" s="159">
        <f>CW55*DN2</f>
        <v>206.27580385705576</v>
      </c>
      <c r="DO55" s="170">
        <f>CX55*DO2</f>
        <v>461.81150117251292</v>
      </c>
      <c r="DP55" s="169">
        <f>CU55*DP2</f>
        <v>345.51197146056859</v>
      </c>
      <c r="DQ55" s="159">
        <f>CV55*DQ2</f>
        <v>773.53426446395952</v>
      </c>
      <c r="DR55" s="159">
        <f>CW55*DR2</f>
        <v>206.27580385705576</v>
      </c>
      <c r="DS55" s="170">
        <f>CX55*DS2</f>
        <v>461.81150117251292</v>
      </c>
      <c r="DT55" s="169">
        <f>CU55*DT2</f>
        <v>345.51197146056859</v>
      </c>
      <c r="DU55" s="159">
        <f>CV55*DU2</f>
        <v>773.53426446395952</v>
      </c>
      <c r="DV55" s="159">
        <f>CW55*DV2</f>
        <v>206.27580385705576</v>
      </c>
      <c r="DW55" s="170">
        <f>CX55*DW2</f>
        <v>461.81150117251292</v>
      </c>
      <c r="DX55" s="169">
        <f>CU55*DX2</f>
        <v>345.51197146056859</v>
      </c>
      <c r="DY55" s="159">
        <f>CV55*DY2</f>
        <v>773.53426446395952</v>
      </c>
      <c r="DZ55" s="159">
        <f>CW55*DZ2</f>
        <v>206.27580385705576</v>
      </c>
      <c r="EA55" s="170">
        <f>CX55*EA2</f>
        <v>461.81150117251292</v>
      </c>
      <c r="EB55" s="169">
        <f>CU55*EB2</f>
        <v>345.51197146056859</v>
      </c>
      <c r="EC55" s="159">
        <f>CV55*EC2</f>
        <v>773.53426446395952</v>
      </c>
      <c r="ED55" s="159">
        <f>CW55*ED2</f>
        <v>206.27580385705576</v>
      </c>
      <c r="EE55" s="172">
        <f>CX55*EE2</f>
        <v>461.81150117251292</v>
      </c>
      <c r="EF55" s="176">
        <f>CY55*EF2</f>
        <v>2393.6186695685255</v>
      </c>
      <c r="EG55" s="174" t="str">
        <f t="shared" si="28"/>
        <v>拆分正确</v>
      </c>
      <c r="EH55" s="157" t="str">
        <f t="shared" si="29"/>
        <v>拆分正确</v>
      </c>
      <c r="EI55" s="157" t="str">
        <f t="shared" si="30"/>
        <v>拆分正确</v>
      </c>
      <c r="EJ55" s="157" t="str">
        <f t="shared" si="31"/>
        <v>拆分正确</v>
      </c>
      <c r="EK55" s="157" t="str">
        <f t="shared" si="32"/>
        <v>拆分正确</v>
      </c>
      <c r="EL55" s="41"/>
      <c r="EM55" s="158" t="str">
        <f t="shared" si="33"/>
        <v>45级强化12</v>
      </c>
      <c r="EN55" s="174">
        <f t="shared" si="117"/>
        <v>4125.5160771411174</v>
      </c>
      <c r="EO55" s="157">
        <f t="shared" si="118"/>
        <v>8251.0321542822348</v>
      </c>
      <c r="EP55" s="157">
        <f t="shared" si="119"/>
        <v>1650.2064308564461</v>
      </c>
      <c r="EQ55" s="157">
        <f t="shared" si="120"/>
        <v>3694.4920093801034</v>
      </c>
      <c r="ER55" s="163">
        <f t="shared" si="121"/>
        <v>957.44746782741026</v>
      </c>
      <c r="ES55" s="169">
        <f>EN55*ES2</f>
        <v>515.68950964263968</v>
      </c>
      <c r="ET55" s="159">
        <f>EO55*ET2</f>
        <v>1031.3790192852794</v>
      </c>
      <c r="EU55" s="159">
        <f>EP55*EU2</f>
        <v>206.27580385705576</v>
      </c>
      <c r="EV55" s="170">
        <f>EQ55*EV2</f>
        <v>461.81150117251292</v>
      </c>
      <c r="EW55" s="169">
        <f>EN55*EW2</f>
        <v>515.68950964263968</v>
      </c>
      <c r="EX55" s="159">
        <f>EO55*EX2</f>
        <v>1031.3790192852794</v>
      </c>
      <c r="EY55" s="159">
        <f>EP55*EY2</f>
        <v>206.27580385705576</v>
      </c>
      <c r="EZ55" s="170">
        <f>EQ55*EZ2</f>
        <v>461.81150117251292</v>
      </c>
      <c r="FA55" s="169">
        <f>EN55*FA2</f>
        <v>515.68950964263968</v>
      </c>
      <c r="FB55" s="159">
        <f>EO55*FB2</f>
        <v>1031.3790192852794</v>
      </c>
      <c r="FC55" s="159">
        <f>EP55*FC2</f>
        <v>206.27580385705576</v>
      </c>
      <c r="FD55" s="170">
        <f>EQ55*FD2</f>
        <v>461.81150117251292</v>
      </c>
      <c r="FE55" s="169">
        <f>EN55*FE2</f>
        <v>515.68950964263968</v>
      </c>
      <c r="FF55" s="159">
        <f>EO55*FF2</f>
        <v>1031.3790192852794</v>
      </c>
      <c r="FG55" s="159">
        <f>EP55*FG2</f>
        <v>206.27580385705576</v>
      </c>
      <c r="FH55" s="170">
        <f>EQ55*FH2</f>
        <v>461.81150117251292</v>
      </c>
      <c r="FI55" s="169">
        <f>EN55*FI2</f>
        <v>515.68950964263968</v>
      </c>
      <c r="FJ55" s="159">
        <f>EO55*FJ2</f>
        <v>1031.3790192852794</v>
      </c>
      <c r="FK55" s="159">
        <f>EP55*FK2</f>
        <v>206.27580385705576</v>
      </c>
      <c r="FL55" s="170">
        <f>EQ55*FL2</f>
        <v>461.81150117251292</v>
      </c>
      <c r="FM55" s="169">
        <f>EN55*FM2</f>
        <v>515.68950964263968</v>
      </c>
      <c r="FN55" s="159">
        <f>EO55*FN2</f>
        <v>1031.3790192852794</v>
      </c>
      <c r="FO55" s="159">
        <f>EP55*FO2</f>
        <v>206.27580385705576</v>
      </c>
      <c r="FP55" s="170">
        <f>EQ55*FP2</f>
        <v>461.81150117251292</v>
      </c>
      <c r="FQ55" s="169">
        <f>EN55*FQ2</f>
        <v>515.68950964263968</v>
      </c>
      <c r="FR55" s="159">
        <f>EO55*FR2</f>
        <v>1031.3790192852794</v>
      </c>
      <c r="FS55" s="159">
        <f>EP55*FS2</f>
        <v>206.27580385705576</v>
      </c>
      <c r="FT55" s="170">
        <f>EQ55*FT2</f>
        <v>461.81150117251292</v>
      </c>
      <c r="FU55" s="169">
        <f>EN55*FU2</f>
        <v>515.68950964263968</v>
      </c>
      <c r="FV55" s="159">
        <f>EO55*FV2</f>
        <v>1031.3790192852794</v>
      </c>
      <c r="FW55" s="159">
        <f>EP55*FW2</f>
        <v>206.27580385705576</v>
      </c>
      <c r="FX55" s="172">
        <f>EQ55*FX2</f>
        <v>461.81150117251292</v>
      </c>
      <c r="FY55" s="176">
        <f>ER55*FY2</f>
        <v>957.44746782741026</v>
      </c>
      <c r="FZ55" s="174" t="str">
        <f t="shared" si="39"/>
        <v>拆分正确</v>
      </c>
      <c r="GA55" s="157" t="str">
        <f t="shared" si="40"/>
        <v>拆分正确</v>
      </c>
      <c r="GB55" s="157" t="str">
        <f t="shared" si="41"/>
        <v>拆分正确</v>
      </c>
      <c r="GC55" s="157" t="str">
        <f t="shared" si="42"/>
        <v>拆分正确</v>
      </c>
      <c r="GD55" s="157" t="str">
        <f t="shared" si="43"/>
        <v>拆分正确</v>
      </c>
      <c r="GE55" s="41"/>
      <c r="GF55" s="158" t="str">
        <f t="shared" si="44"/>
        <v>45级强化12</v>
      </c>
      <c r="GG55" s="174">
        <f t="shared" si="122"/>
        <v>3712.964469427006</v>
      </c>
      <c r="GH55" s="157">
        <f t="shared" si="123"/>
        <v>4125.5160771411174</v>
      </c>
      <c r="GI55" s="157">
        <f t="shared" si="124"/>
        <v>2475.3096462846693</v>
      </c>
      <c r="GJ55" s="157">
        <f t="shared" si="125"/>
        <v>3094.1370578558362</v>
      </c>
      <c r="GK55" s="163">
        <f t="shared" si="126"/>
        <v>1436.1712017411155</v>
      </c>
      <c r="GL55" s="169">
        <f>GG55*GL2</f>
        <v>464.12055867837574</v>
      </c>
      <c r="GM55" s="159">
        <f>GH55*GM2</f>
        <v>515.68950964263968</v>
      </c>
      <c r="GN55" s="159">
        <f>GI55*GN2</f>
        <v>309.41370578558366</v>
      </c>
      <c r="GO55" s="170">
        <f>GJ55*GO2</f>
        <v>386.76713223197953</v>
      </c>
      <c r="GP55" s="169">
        <f>GG55*GP2</f>
        <v>464.12055867837574</v>
      </c>
      <c r="GQ55" s="159">
        <f>GH55*GQ2</f>
        <v>515.68950964263968</v>
      </c>
      <c r="GR55" s="159">
        <f>GI55*GR2</f>
        <v>309.41370578558366</v>
      </c>
      <c r="GS55" s="170">
        <f>GJ55*GS2</f>
        <v>386.76713223197953</v>
      </c>
      <c r="GT55" s="169">
        <f>GG55*GT2</f>
        <v>464.12055867837574</v>
      </c>
      <c r="GU55" s="159">
        <f>GH55*GU2</f>
        <v>515.68950964263968</v>
      </c>
      <c r="GV55" s="159">
        <f>GI55*GV2</f>
        <v>309.41370578558366</v>
      </c>
      <c r="GW55" s="170">
        <f>GJ55*GW2</f>
        <v>386.76713223197953</v>
      </c>
      <c r="GX55" s="169">
        <f>GG55*GX2</f>
        <v>464.12055867837574</v>
      </c>
      <c r="GY55" s="159">
        <f>GH55*GY2</f>
        <v>515.68950964263968</v>
      </c>
      <c r="GZ55" s="159">
        <f>GI55*GZ2</f>
        <v>309.41370578558366</v>
      </c>
      <c r="HA55" s="170">
        <f>GJ55*HA2</f>
        <v>386.76713223197953</v>
      </c>
      <c r="HB55" s="169">
        <f>GG55*HB2</f>
        <v>464.12055867837574</v>
      </c>
      <c r="HC55" s="159">
        <f>GH55*HC2</f>
        <v>515.68950964263968</v>
      </c>
      <c r="HD55" s="159">
        <f>GI55*HD2</f>
        <v>309.41370578558366</v>
      </c>
      <c r="HE55" s="170">
        <f>GJ55*HE2</f>
        <v>386.76713223197953</v>
      </c>
      <c r="HF55" s="169">
        <f>GG55*HF2</f>
        <v>464.12055867837574</v>
      </c>
      <c r="HG55" s="159">
        <f>GH55*HG2</f>
        <v>515.68950964263968</v>
      </c>
      <c r="HH55" s="159">
        <f>GI55*HH2</f>
        <v>309.41370578558366</v>
      </c>
      <c r="HI55" s="170">
        <f>GJ55*HI2</f>
        <v>386.76713223197953</v>
      </c>
      <c r="HJ55" s="169">
        <f>GG55*HJ2</f>
        <v>464.12055867837574</v>
      </c>
      <c r="HK55" s="159">
        <f>GH55*HK2</f>
        <v>515.68950964263968</v>
      </c>
      <c r="HL55" s="159">
        <f>GI55*HL2</f>
        <v>309.41370578558366</v>
      </c>
      <c r="HM55" s="170">
        <f>GJ55*HM2</f>
        <v>386.76713223197953</v>
      </c>
      <c r="HN55" s="169">
        <f>GG55*HN2</f>
        <v>464.12055867837574</v>
      </c>
      <c r="HO55" s="159">
        <f>GH55*HO2</f>
        <v>515.68950964263968</v>
      </c>
      <c r="HP55" s="159">
        <f>GI55*HP2</f>
        <v>309.41370578558366</v>
      </c>
      <c r="HQ55" s="172">
        <f>GJ55*HQ2</f>
        <v>386.76713223197953</v>
      </c>
      <c r="HR55" s="176">
        <f>GK55*HR2</f>
        <v>1436.1712017411155</v>
      </c>
      <c r="HS55" s="174" t="str">
        <f t="shared" si="50"/>
        <v>拆分正确</v>
      </c>
      <c r="HT55" s="157" t="str">
        <f t="shared" si="51"/>
        <v>拆分正确</v>
      </c>
      <c r="HU55" s="157" t="str">
        <f t="shared" si="52"/>
        <v>拆分正确</v>
      </c>
      <c r="HV55" s="157" t="str">
        <f t="shared" si="53"/>
        <v>拆分正确</v>
      </c>
      <c r="HW55" s="157" t="str">
        <f t="shared" si="54"/>
        <v>拆分正确</v>
      </c>
    </row>
    <row r="56" spans="1:231" ht="14.1" customHeight="1">
      <c r="A56" s="181" t="s">
        <v>72</v>
      </c>
      <c r="B56" s="182">
        <f>B43</f>
        <v>1</v>
      </c>
      <c r="C56" s="182">
        <f t="shared" si="128"/>
        <v>1</v>
      </c>
      <c r="D56" s="183">
        <f t="shared" si="129"/>
        <v>1.0000000000000002</v>
      </c>
      <c r="E56" s="184">
        <f>职业设计!M72</f>
        <v>1574.7993754261593</v>
      </c>
      <c r="F56" s="181">
        <f>E56*职业设计!D$13/职业设计!B$13</f>
        <v>1574.7993754261593</v>
      </c>
      <c r="G56" s="181">
        <f>职业设计!M88</f>
        <v>944.87962525569537</v>
      </c>
      <c r="H56" s="181">
        <f>G56</f>
        <v>944.87962525569537</v>
      </c>
      <c r="I56" s="185">
        <f>职业设计!L104</f>
        <v>609.13093301320339</v>
      </c>
      <c r="J56" s="186">
        <f>E56*J2</f>
        <v>196.84992192826991</v>
      </c>
      <c r="K56" s="187">
        <f>F56*K2</f>
        <v>196.84992192826991</v>
      </c>
      <c r="L56" s="187">
        <f>G56*L2</f>
        <v>118.10995315696192</v>
      </c>
      <c r="M56" s="188">
        <f>H56*M2</f>
        <v>118.10995315696192</v>
      </c>
      <c r="N56" s="186">
        <f>E56*N2</f>
        <v>196.84992192826991</v>
      </c>
      <c r="O56" s="187">
        <f>F56*O2</f>
        <v>196.84992192826991</v>
      </c>
      <c r="P56" s="187">
        <f>G56*P2</f>
        <v>118.10995315696192</v>
      </c>
      <c r="Q56" s="188">
        <f>H56*Q2</f>
        <v>118.10995315696192</v>
      </c>
      <c r="R56" s="186">
        <f>E56*R2</f>
        <v>196.84992192826991</v>
      </c>
      <c r="S56" s="187">
        <f>F56*S2</f>
        <v>196.84992192826991</v>
      </c>
      <c r="T56" s="187">
        <f>G56*T2</f>
        <v>118.10995315696192</v>
      </c>
      <c r="U56" s="188">
        <f>H56*U2</f>
        <v>118.10995315696192</v>
      </c>
      <c r="V56" s="186">
        <f>E56*V2</f>
        <v>196.84992192826991</v>
      </c>
      <c r="W56" s="187">
        <f>F56*W2</f>
        <v>196.84992192826991</v>
      </c>
      <c r="X56" s="187">
        <f>G56*X2</f>
        <v>118.10995315696192</v>
      </c>
      <c r="Y56" s="188">
        <f>H56*Y2</f>
        <v>118.10995315696192</v>
      </c>
      <c r="Z56" s="186">
        <f>E56*Z2</f>
        <v>196.84992192826991</v>
      </c>
      <c r="AA56" s="187">
        <f>F56*AA2</f>
        <v>196.84992192826991</v>
      </c>
      <c r="AB56" s="187">
        <f>G56*AB2</f>
        <v>118.10995315696192</v>
      </c>
      <c r="AC56" s="188">
        <f>H56*AC2</f>
        <v>118.10995315696192</v>
      </c>
      <c r="AD56" s="186">
        <f>E56*AD2</f>
        <v>196.84992192826991</v>
      </c>
      <c r="AE56" s="187">
        <f>F56*AE2</f>
        <v>196.84992192826991</v>
      </c>
      <c r="AF56" s="187">
        <f>G56*AF2</f>
        <v>118.10995315696192</v>
      </c>
      <c r="AG56" s="188">
        <f>H56*AG2</f>
        <v>118.10995315696192</v>
      </c>
      <c r="AH56" s="186">
        <f>E56*AH2</f>
        <v>196.84992192826991</v>
      </c>
      <c r="AI56" s="187">
        <f>F56*AI2</f>
        <v>196.84992192826991</v>
      </c>
      <c r="AJ56" s="187">
        <f>G56*AJ2</f>
        <v>118.10995315696192</v>
      </c>
      <c r="AK56" s="188">
        <f>H56*AK2</f>
        <v>118.10995315696192</v>
      </c>
      <c r="AL56" s="186">
        <f>E56*AL2</f>
        <v>196.84992192826991</v>
      </c>
      <c r="AM56" s="187">
        <f>F56*AM2</f>
        <v>196.84992192826991</v>
      </c>
      <c r="AN56" s="187">
        <f>G56*AN2</f>
        <v>118.10995315696192</v>
      </c>
      <c r="AO56" s="189">
        <f>H56*AO2</f>
        <v>118.10995315696192</v>
      </c>
      <c r="AP56" s="190">
        <f>I56*AP2</f>
        <v>609.13093301320339</v>
      </c>
      <c r="AQ56" s="174" t="str">
        <f t="shared" si="97"/>
        <v>拆分正确</v>
      </c>
      <c r="AR56" s="157" t="str">
        <f t="shared" si="98"/>
        <v>拆分正确</v>
      </c>
      <c r="AS56" s="157" t="str">
        <f t="shared" si="99"/>
        <v>拆分正确</v>
      </c>
      <c r="AT56" s="157" t="str">
        <f t="shared" si="100"/>
        <v>拆分正确</v>
      </c>
      <c r="AU56" s="157" t="str">
        <f t="shared" si="101"/>
        <v>拆分正确</v>
      </c>
      <c r="AW56" s="182" t="str">
        <f t="shared" si="11"/>
        <v>60级强化0</v>
      </c>
      <c r="AX56" s="184">
        <f t="shared" si="102"/>
        <v>2362.1990631392391</v>
      </c>
      <c r="AY56" s="181">
        <f t="shared" si="103"/>
        <v>944.87962525569549</v>
      </c>
      <c r="AZ56" s="181">
        <f t="shared" si="104"/>
        <v>1410.2680973965603</v>
      </c>
      <c r="BA56" s="181">
        <f t="shared" si="105"/>
        <v>629.91975017046354</v>
      </c>
      <c r="BB56" s="185">
        <f t="shared" si="106"/>
        <v>365.47855980792201</v>
      </c>
      <c r="BC56" s="186">
        <f t="shared" si="55"/>
        <v>236.21990631392393</v>
      </c>
      <c r="BD56" s="187">
        <f t="shared" si="56"/>
        <v>94.487962525569557</v>
      </c>
      <c r="BE56" s="187">
        <f t="shared" si="57"/>
        <v>141.02680973965604</v>
      </c>
      <c r="BF56" s="188">
        <f t="shared" si="58"/>
        <v>62.991975017046357</v>
      </c>
      <c r="BG56" s="186">
        <f t="shared" si="59"/>
        <v>236.21990631392393</v>
      </c>
      <c r="BH56" s="187">
        <f t="shared" si="60"/>
        <v>94.487962525569557</v>
      </c>
      <c r="BI56" s="187">
        <f t="shared" si="61"/>
        <v>141.02680973965604</v>
      </c>
      <c r="BJ56" s="188">
        <f t="shared" si="62"/>
        <v>62.991975017046357</v>
      </c>
      <c r="BK56" s="186">
        <f t="shared" si="63"/>
        <v>236.21990631392393</v>
      </c>
      <c r="BL56" s="187">
        <f t="shared" si="64"/>
        <v>94.487962525569557</v>
      </c>
      <c r="BM56" s="187">
        <f t="shared" si="65"/>
        <v>141.02680973965604</v>
      </c>
      <c r="BN56" s="188">
        <f t="shared" si="66"/>
        <v>62.991975017046357</v>
      </c>
      <c r="BO56" s="186">
        <f t="shared" si="67"/>
        <v>236.21990631392393</v>
      </c>
      <c r="BP56" s="187">
        <f t="shared" si="68"/>
        <v>94.487962525569557</v>
      </c>
      <c r="BQ56" s="187">
        <f t="shared" si="69"/>
        <v>141.02680973965604</v>
      </c>
      <c r="BR56" s="188">
        <f t="shared" si="70"/>
        <v>62.991975017046357</v>
      </c>
      <c r="BS56" s="186">
        <f t="shared" si="71"/>
        <v>236.21990631392393</v>
      </c>
      <c r="BT56" s="187">
        <f t="shared" si="72"/>
        <v>94.487962525569557</v>
      </c>
      <c r="BU56" s="187">
        <f t="shared" si="73"/>
        <v>141.02680973965604</v>
      </c>
      <c r="BV56" s="188">
        <f t="shared" si="74"/>
        <v>62.991975017046357</v>
      </c>
      <c r="BW56" s="186">
        <f t="shared" si="75"/>
        <v>236.21990631392393</v>
      </c>
      <c r="BX56" s="187">
        <f t="shared" si="76"/>
        <v>94.487962525569557</v>
      </c>
      <c r="BY56" s="187">
        <f t="shared" si="77"/>
        <v>141.02680973965604</v>
      </c>
      <c r="BZ56" s="188">
        <f t="shared" si="78"/>
        <v>62.991975017046357</v>
      </c>
      <c r="CA56" s="186">
        <f t="shared" si="79"/>
        <v>236.21990631392393</v>
      </c>
      <c r="CB56" s="187">
        <f t="shared" si="80"/>
        <v>94.487962525569557</v>
      </c>
      <c r="CC56" s="187">
        <f t="shared" si="81"/>
        <v>141.02680973965604</v>
      </c>
      <c r="CD56" s="188">
        <f t="shared" si="82"/>
        <v>62.991975017046357</v>
      </c>
      <c r="CE56" s="186">
        <f t="shared" si="83"/>
        <v>236.21990631392393</v>
      </c>
      <c r="CF56" s="187">
        <f t="shared" si="84"/>
        <v>94.487962525569557</v>
      </c>
      <c r="CG56" s="187">
        <f t="shared" si="85"/>
        <v>141.02680973965604</v>
      </c>
      <c r="CH56" s="189">
        <f t="shared" si="86"/>
        <v>62.991975017046357</v>
      </c>
      <c r="CI56" s="186">
        <f t="shared" si="87"/>
        <v>472.43981262784786</v>
      </c>
      <c r="CJ56" s="187">
        <f t="shared" si="88"/>
        <v>188.97592505113911</v>
      </c>
      <c r="CK56" s="187">
        <f t="shared" si="89"/>
        <v>282.05361947931209</v>
      </c>
      <c r="CL56" s="189">
        <f t="shared" si="90"/>
        <v>125.98395003409271</v>
      </c>
      <c r="CM56" s="190">
        <f t="shared" si="96"/>
        <v>365.47855980792201</v>
      </c>
      <c r="CN56" s="174" t="str">
        <f t="shared" si="107"/>
        <v>拆分正确</v>
      </c>
      <c r="CO56" s="157" t="str">
        <f t="shared" si="108"/>
        <v>拆分正确</v>
      </c>
      <c r="CP56" s="157" t="str">
        <f t="shared" si="109"/>
        <v>拆分正确</v>
      </c>
      <c r="CQ56" s="157" t="str">
        <f t="shared" si="110"/>
        <v>拆分正确</v>
      </c>
      <c r="CR56" s="157" t="str">
        <f t="shared" si="111"/>
        <v>拆分正确</v>
      </c>
      <c r="CT56" s="182" t="str">
        <f t="shared" si="22"/>
        <v>60级强化0</v>
      </c>
      <c r="CU56" s="184">
        <f t="shared" si="112"/>
        <v>1055.1155815355269</v>
      </c>
      <c r="CV56" s="181">
        <f t="shared" si="113"/>
        <v>2362.1990631392391</v>
      </c>
      <c r="CW56" s="181">
        <f t="shared" si="114"/>
        <v>629.91975017046354</v>
      </c>
      <c r="CX56" s="181">
        <f t="shared" si="115"/>
        <v>1410.2680973965603</v>
      </c>
      <c r="CY56" s="185">
        <f t="shared" si="116"/>
        <v>913.69639951980503</v>
      </c>
      <c r="CZ56" s="186">
        <f>CU56*CZ2</f>
        <v>131.88944769194086</v>
      </c>
      <c r="DA56" s="187">
        <f>CV56*DA2</f>
        <v>295.27488289240489</v>
      </c>
      <c r="DB56" s="187">
        <f>CW56*DB2</f>
        <v>78.739968771307943</v>
      </c>
      <c r="DC56" s="188">
        <f>CX56*DC2</f>
        <v>176.28351217457003</v>
      </c>
      <c r="DD56" s="186">
        <f>CU56*DD2</f>
        <v>131.88944769194086</v>
      </c>
      <c r="DE56" s="187">
        <f>CV56*DE2</f>
        <v>295.27488289240489</v>
      </c>
      <c r="DF56" s="187">
        <f>CW56*DF2</f>
        <v>78.739968771307943</v>
      </c>
      <c r="DG56" s="188">
        <f>CX56*DG2</f>
        <v>176.28351217457003</v>
      </c>
      <c r="DH56" s="186">
        <f>CU56*DH2</f>
        <v>131.88944769194086</v>
      </c>
      <c r="DI56" s="187">
        <f>CV56*DI2</f>
        <v>295.27488289240489</v>
      </c>
      <c r="DJ56" s="187">
        <f>CW56*DJ2</f>
        <v>78.739968771307943</v>
      </c>
      <c r="DK56" s="188">
        <f>CX56*DK2</f>
        <v>176.28351217457003</v>
      </c>
      <c r="DL56" s="186">
        <f>CU56*DL2</f>
        <v>131.88944769194086</v>
      </c>
      <c r="DM56" s="187">
        <f>CV56*DM2</f>
        <v>295.27488289240489</v>
      </c>
      <c r="DN56" s="187">
        <f>CW56*DN2</f>
        <v>78.739968771307943</v>
      </c>
      <c r="DO56" s="188">
        <f>CX56*DO2</f>
        <v>176.28351217457003</v>
      </c>
      <c r="DP56" s="186">
        <f>CU56*DP2</f>
        <v>131.88944769194086</v>
      </c>
      <c r="DQ56" s="187">
        <f>CV56*DQ2</f>
        <v>295.27488289240489</v>
      </c>
      <c r="DR56" s="187">
        <f>CW56*DR2</f>
        <v>78.739968771307943</v>
      </c>
      <c r="DS56" s="188">
        <f>CX56*DS2</f>
        <v>176.28351217457003</v>
      </c>
      <c r="DT56" s="186">
        <f>CU56*DT2</f>
        <v>131.88944769194086</v>
      </c>
      <c r="DU56" s="187">
        <f>CV56*DU2</f>
        <v>295.27488289240489</v>
      </c>
      <c r="DV56" s="187">
        <f>CW56*DV2</f>
        <v>78.739968771307943</v>
      </c>
      <c r="DW56" s="188">
        <f>CX56*DW2</f>
        <v>176.28351217457003</v>
      </c>
      <c r="DX56" s="186">
        <f>CU56*DX2</f>
        <v>131.88944769194086</v>
      </c>
      <c r="DY56" s="187">
        <f>CV56*DY2</f>
        <v>295.27488289240489</v>
      </c>
      <c r="DZ56" s="187">
        <f>CW56*DZ2</f>
        <v>78.739968771307943</v>
      </c>
      <c r="EA56" s="188">
        <f>CX56*EA2</f>
        <v>176.28351217457003</v>
      </c>
      <c r="EB56" s="186">
        <f>CU56*EB2</f>
        <v>131.88944769194086</v>
      </c>
      <c r="EC56" s="187">
        <f>CV56*EC2</f>
        <v>295.27488289240489</v>
      </c>
      <c r="ED56" s="187">
        <f>CW56*ED2</f>
        <v>78.739968771307943</v>
      </c>
      <c r="EE56" s="189">
        <f>CX56*EE2</f>
        <v>176.28351217457003</v>
      </c>
      <c r="EF56" s="190">
        <f>CY56*EF2</f>
        <v>913.69639951980503</v>
      </c>
      <c r="EG56" s="174" t="str">
        <f t="shared" si="28"/>
        <v>拆分正确</v>
      </c>
      <c r="EH56" s="157" t="str">
        <f t="shared" si="29"/>
        <v>拆分正确</v>
      </c>
      <c r="EI56" s="157" t="str">
        <f t="shared" si="30"/>
        <v>拆分正确</v>
      </c>
      <c r="EJ56" s="157" t="str">
        <f t="shared" si="31"/>
        <v>拆分正确</v>
      </c>
      <c r="EK56" s="157" t="str">
        <f t="shared" si="32"/>
        <v>拆分正确</v>
      </c>
      <c r="EL56" s="41"/>
      <c r="EM56" s="182" t="str">
        <f t="shared" si="33"/>
        <v>60级强化0</v>
      </c>
      <c r="EN56" s="184">
        <f t="shared" si="117"/>
        <v>1574.7993754261593</v>
      </c>
      <c r="EO56" s="181">
        <f t="shared" si="118"/>
        <v>3149.5987508523185</v>
      </c>
      <c r="EP56" s="181">
        <f t="shared" si="119"/>
        <v>629.91975017046354</v>
      </c>
      <c r="EQ56" s="181">
        <f t="shared" si="120"/>
        <v>1410.2680973965603</v>
      </c>
      <c r="ER56" s="185">
        <f t="shared" si="121"/>
        <v>365.47855980792201</v>
      </c>
      <c r="ES56" s="186">
        <f>EN56*ES2</f>
        <v>196.84992192826991</v>
      </c>
      <c r="ET56" s="187">
        <f>EO56*ET2</f>
        <v>393.69984385653981</v>
      </c>
      <c r="EU56" s="187">
        <f>EP56*EU2</f>
        <v>78.739968771307943</v>
      </c>
      <c r="EV56" s="188">
        <f>EQ56*EV2</f>
        <v>176.28351217457003</v>
      </c>
      <c r="EW56" s="186">
        <f>EN56*EW2</f>
        <v>196.84992192826991</v>
      </c>
      <c r="EX56" s="187">
        <f>EO56*EX2</f>
        <v>393.69984385653981</v>
      </c>
      <c r="EY56" s="187">
        <f>EP56*EY2</f>
        <v>78.739968771307943</v>
      </c>
      <c r="EZ56" s="188">
        <f>EQ56*EZ2</f>
        <v>176.28351217457003</v>
      </c>
      <c r="FA56" s="186">
        <f>EN56*FA2</f>
        <v>196.84992192826991</v>
      </c>
      <c r="FB56" s="187">
        <f>EO56*FB2</f>
        <v>393.69984385653981</v>
      </c>
      <c r="FC56" s="187">
        <f>EP56*FC2</f>
        <v>78.739968771307943</v>
      </c>
      <c r="FD56" s="188">
        <f>EQ56*FD2</f>
        <v>176.28351217457003</v>
      </c>
      <c r="FE56" s="186">
        <f>EN56*FE2</f>
        <v>196.84992192826991</v>
      </c>
      <c r="FF56" s="187">
        <f>EO56*FF2</f>
        <v>393.69984385653981</v>
      </c>
      <c r="FG56" s="187">
        <f>EP56*FG2</f>
        <v>78.739968771307943</v>
      </c>
      <c r="FH56" s="188">
        <f>EQ56*FH2</f>
        <v>176.28351217457003</v>
      </c>
      <c r="FI56" s="186">
        <f>EN56*FI2</f>
        <v>196.84992192826991</v>
      </c>
      <c r="FJ56" s="187">
        <f>EO56*FJ2</f>
        <v>393.69984385653981</v>
      </c>
      <c r="FK56" s="187">
        <f>EP56*FK2</f>
        <v>78.739968771307943</v>
      </c>
      <c r="FL56" s="188">
        <f>EQ56*FL2</f>
        <v>176.28351217457003</v>
      </c>
      <c r="FM56" s="186">
        <f>EN56*FM2</f>
        <v>196.84992192826991</v>
      </c>
      <c r="FN56" s="187">
        <f>EO56*FN2</f>
        <v>393.69984385653981</v>
      </c>
      <c r="FO56" s="187">
        <f>EP56*FO2</f>
        <v>78.739968771307943</v>
      </c>
      <c r="FP56" s="188">
        <f>EQ56*FP2</f>
        <v>176.28351217457003</v>
      </c>
      <c r="FQ56" s="186">
        <f>EN56*FQ2</f>
        <v>196.84992192826991</v>
      </c>
      <c r="FR56" s="187">
        <f>EO56*FR2</f>
        <v>393.69984385653981</v>
      </c>
      <c r="FS56" s="187">
        <f>EP56*FS2</f>
        <v>78.739968771307943</v>
      </c>
      <c r="FT56" s="188">
        <f>EQ56*FT2</f>
        <v>176.28351217457003</v>
      </c>
      <c r="FU56" s="186">
        <f>EN56*FU2</f>
        <v>196.84992192826991</v>
      </c>
      <c r="FV56" s="187">
        <f>EO56*FV2</f>
        <v>393.69984385653981</v>
      </c>
      <c r="FW56" s="187">
        <f>EP56*FW2</f>
        <v>78.739968771307943</v>
      </c>
      <c r="FX56" s="189">
        <f>EQ56*FX2</f>
        <v>176.28351217457003</v>
      </c>
      <c r="FY56" s="190">
        <f>ER56*FY2</f>
        <v>365.47855980792201</v>
      </c>
      <c r="FZ56" s="174" t="str">
        <f t="shared" si="39"/>
        <v>拆分正确</v>
      </c>
      <c r="GA56" s="157" t="str">
        <f t="shared" si="40"/>
        <v>拆分正确</v>
      </c>
      <c r="GB56" s="157" t="str">
        <f t="shared" si="41"/>
        <v>拆分正确</v>
      </c>
      <c r="GC56" s="157" t="str">
        <f t="shared" si="42"/>
        <v>拆分正确</v>
      </c>
      <c r="GD56" s="157" t="str">
        <f t="shared" si="43"/>
        <v>拆分正确</v>
      </c>
      <c r="GE56" s="41"/>
      <c r="GF56" s="182" t="str">
        <f t="shared" si="44"/>
        <v>60级强化0</v>
      </c>
      <c r="GG56" s="184">
        <f t="shared" si="122"/>
        <v>1417.3194378835433</v>
      </c>
      <c r="GH56" s="181">
        <f t="shared" si="123"/>
        <v>1574.7993754261593</v>
      </c>
      <c r="GI56" s="181">
        <f t="shared" si="124"/>
        <v>944.87962525569537</v>
      </c>
      <c r="GJ56" s="181">
        <f t="shared" si="125"/>
        <v>1181.0995315696191</v>
      </c>
      <c r="GK56" s="185">
        <f t="shared" si="126"/>
        <v>548.21783971188302</v>
      </c>
      <c r="GL56" s="186">
        <f>GG56*GL2</f>
        <v>177.16492973544291</v>
      </c>
      <c r="GM56" s="187">
        <f>GH56*GM2</f>
        <v>196.84992192826991</v>
      </c>
      <c r="GN56" s="187">
        <f>GI56*GN2</f>
        <v>118.10995315696192</v>
      </c>
      <c r="GO56" s="188">
        <f>GJ56*GO2</f>
        <v>147.63744144620239</v>
      </c>
      <c r="GP56" s="186">
        <f>GG56*GP2</f>
        <v>177.16492973544291</v>
      </c>
      <c r="GQ56" s="187">
        <f>GH56*GQ2</f>
        <v>196.84992192826991</v>
      </c>
      <c r="GR56" s="187">
        <f>GI56*GR2</f>
        <v>118.10995315696192</v>
      </c>
      <c r="GS56" s="188">
        <f>GJ56*GS2</f>
        <v>147.63744144620239</v>
      </c>
      <c r="GT56" s="186">
        <f>GG56*GT2</f>
        <v>177.16492973544291</v>
      </c>
      <c r="GU56" s="187">
        <f>GH56*GU2</f>
        <v>196.84992192826991</v>
      </c>
      <c r="GV56" s="187">
        <f>GI56*GV2</f>
        <v>118.10995315696192</v>
      </c>
      <c r="GW56" s="188">
        <f>GJ56*GW2</f>
        <v>147.63744144620239</v>
      </c>
      <c r="GX56" s="186">
        <f>GG56*GX2</f>
        <v>177.16492973544291</v>
      </c>
      <c r="GY56" s="187">
        <f>GH56*GY2</f>
        <v>196.84992192826991</v>
      </c>
      <c r="GZ56" s="187">
        <f>GI56*GZ2</f>
        <v>118.10995315696192</v>
      </c>
      <c r="HA56" s="188">
        <f>GJ56*HA2</f>
        <v>147.63744144620239</v>
      </c>
      <c r="HB56" s="186">
        <f>GG56*HB2</f>
        <v>177.16492973544291</v>
      </c>
      <c r="HC56" s="187">
        <f>GH56*HC2</f>
        <v>196.84992192826991</v>
      </c>
      <c r="HD56" s="187">
        <f>GI56*HD2</f>
        <v>118.10995315696192</v>
      </c>
      <c r="HE56" s="188">
        <f>GJ56*HE2</f>
        <v>147.63744144620239</v>
      </c>
      <c r="HF56" s="186">
        <f>GG56*HF2</f>
        <v>177.16492973544291</v>
      </c>
      <c r="HG56" s="187">
        <f>GH56*HG2</f>
        <v>196.84992192826991</v>
      </c>
      <c r="HH56" s="187">
        <f>GI56*HH2</f>
        <v>118.10995315696192</v>
      </c>
      <c r="HI56" s="188">
        <f>GJ56*HI2</f>
        <v>147.63744144620239</v>
      </c>
      <c r="HJ56" s="186">
        <f>GG56*HJ2</f>
        <v>177.16492973544291</v>
      </c>
      <c r="HK56" s="187">
        <f>GH56*HK2</f>
        <v>196.84992192826991</v>
      </c>
      <c r="HL56" s="187">
        <f>GI56*HL2</f>
        <v>118.10995315696192</v>
      </c>
      <c r="HM56" s="188">
        <f>GJ56*HM2</f>
        <v>147.63744144620239</v>
      </c>
      <c r="HN56" s="186">
        <f>GG56*HN2</f>
        <v>177.16492973544291</v>
      </c>
      <c r="HO56" s="187">
        <f>GH56*HO2</f>
        <v>196.84992192826991</v>
      </c>
      <c r="HP56" s="187">
        <f>GI56*HP2</f>
        <v>118.10995315696192</v>
      </c>
      <c r="HQ56" s="189">
        <f>GJ56*HQ2</f>
        <v>147.63744144620239</v>
      </c>
      <c r="HR56" s="190">
        <f>GK56*HR2</f>
        <v>548.21783971188302</v>
      </c>
      <c r="HS56" s="174" t="str">
        <f t="shared" si="50"/>
        <v>拆分正确</v>
      </c>
      <c r="HT56" s="157" t="str">
        <f t="shared" si="51"/>
        <v>拆分正确</v>
      </c>
      <c r="HU56" s="157" t="str">
        <f t="shared" si="52"/>
        <v>拆分正确</v>
      </c>
      <c r="HV56" s="157" t="str">
        <f t="shared" si="53"/>
        <v>拆分正确</v>
      </c>
      <c r="HW56" s="157" t="str">
        <f t="shared" si="54"/>
        <v>拆分正确</v>
      </c>
    </row>
    <row r="57" spans="1:231" ht="14.1" customHeight="1">
      <c r="A57" s="157" t="s">
        <v>73</v>
      </c>
      <c r="B57" s="158">
        <f t="shared" ref="B57:B68" si="130">B44</f>
        <v>1.0807234751608272</v>
      </c>
      <c r="C57" s="158">
        <f t="shared" si="128"/>
        <v>1.0807234751608272</v>
      </c>
      <c r="D57" s="180">
        <f t="shared" si="129"/>
        <v>1.0807234751608275</v>
      </c>
      <c r="E57" s="174">
        <f>B57*E56</f>
        <v>1701.922653691659</v>
      </c>
      <c r="F57" s="157">
        <f>E57*职业设计!D$13/职业设计!B$13</f>
        <v>1701.922653691659</v>
      </c>
      <c r="G57" s="157">
        <f>G56*C57</f>
        <v>1021.1535922149952</v>
      </c>
      <c r="H57" s="157">
        <f t="shared" si="5"/>
        <v>1021.1535922149952</v>
      </c>
      <c r="I57" s="163">
        <f>I56*D57</f>
        <v>658.30209875398634</v>
      </c>
      <c r="J57" s="169">
        <f>E57*J2</f>
        <v>212.74033171145737</v>
      </c>
      <c r="K57" s="159">
        <f>F57*K2</f>
        <v>212.74033171145737</v>
      </c>
      <c r="L57" s="159">
        <f>G57*L2</f>
        <v>127.6441990268744</v>
      </c>
      <c r="M57" s="170">
        <f>H57*M2</f>
        <v>127.6441990268744</v>
      </c>
      <c r="N57" s="169">
        <f>E57*N2</f>
        <v>212.74033171145737</v>
      </c>
      <c r="O57" s="159">
        <f>F57*O2</f>
        <v>212.74033171145737</v>
      </c>
      <c r="P57" s="159">
        <f>G57*P2</f>
        <v>127.6441990268744</v>
      </c>
      <c r="Q57" s="170">
        <f>H57*Q2</f>
        <v>127.6441990268744</v>
      </c>
      <c r="R57" s="169">
        <f>E57*R2</f>
        <v>212.74033171145737</v>
      </c>
      <c r="S57" s="159">
        <f>F57*S2</f>
        <v>212.74033171145737</v>
      </c>
      <c r="T57" s="159">
        <f>G57*T2</f>
        <v>127.6441990268744</v>
      </c>
      <c r="U57" s="170">
        <f>H57*U2</f>
        <v>127.6441990268744</v>
      </c>
      <c r="V57" s="169">
        <f>E57*V2</f>
        <v>212.74033171145737</v>
      </c>
      <c r="W57" s="159">
        <f>F57*W2</f>
        <v>212.74033171145737</v>
      </c>
      <c r="X57" s="159">
        <f>G57*X2</f>
        <v>127.6441990268744</v>
      </c>
      <c r="Y57" s="170">
        <f>H57*Y2</f>
        <v>127.6441990268744</v>
      </c>
      <c r="Z57" s="169">
        <f>E57*Z2</f>
        <v>212.74033171145737</v>
      </c>
      <c r="AA57" s="159">
        <f>F57*AA2</f>
        <v>212.74033171145737</v>
      </c>
      <c r="AB57" s="159">
        <f>G57*AB2</f>
        <v>127.6441990268744</v>
      </c>
      <c r="AC57" s="170">
        <f>H57*AC2</f>
        <v>127.6441990268744</v>
      </c>
      <c r="AD57" s="169">
        <f>E57*AD2</f>
        <v>212.74033171145737</v>
      </c>
      <c r="AE57" s="159">
        <f>F57*AE2</f>
        <v>212.74033171145737</v>
      </c>
      <c r="AF57" s="159">
        <f>G57*AF2</f>
        <v>127.6441990268744</v>
      </c>
      <c r="AG57" s="170">
        <f>H57*AG2</f>
        <v>127.6441990268744</v>
      </c>
      <c r="AH57" s="169">
        <f>E57*AH2</f>
        <v>212.74033171145737</v>
      </c>
      <c r="AI57" s="159">
        <f>F57*AI2</f>
        <v>212.74033171145737</v>
      </c>
      <c r="AJ57" s="159">
        <f>G57*AJ2</f>
        <v>127.6441990268744</v>
      </c>
      <c r="AK57" s="170">
        <f>H57*AK2</f>
        <v>127.6441990268744</v>
      </c>
      <c r="AL57" s="169">
        <f>E57*AL2</f>
        <v>212.74033171145737</v>
      </c>
      <c r="AM57" s="159">
        <f>F57*AM2</f>
        <v>212.74033171145737</v>
      </c>
      <c r="AN57" s="159">
        <f>G57*AN2</f>
        <v>127.6441990268744</v>
      </c>
      <c r="AO57" s="172">
        <f>H57*AO2</f>
        <v>127.6441990268744</v>
      </c>
      <c r="AP57" s="176">
        <f>I57*AP2</f>
        <v>658.30209875398634</v>
      </c>
      <c r="AQ57" s="174" t="str">
        <f t="shared" si="97"/>
        <v>拆分正确</v>
      </c>
      <c r="AR57" s="157" t="str">
        <f t="shared" si="98"/>
        <v>拆分正确</v>
      </c>
      <c r="AS57" s="157" t="str">
        <f t="shared" si="99"/>
        <v>拆分正确</v>
      </c>
      <c r="AT57" s="157" t="str">
        <f t="shared" si="100"/>
        <v>拆分正确</v>
      </c>
      <c r="AU57" s="157" t="str">
        <f t="shared" si="101"/>
        <v>拆分正确</v>
      </c>
      <c r="AW57" s="158" t="str">
        <f t="shared" si="11"/>
        <v>60级强化1</v>
      </c>
      <c r="AX57" s="174">
        <f t="shared" si="102"/>
        <v>2552.8839805374882</v>
      </c>
      <c r="AY57" s="157">
        <f t="shared" si="103"/>
        <v>1021.1535922149953</v>
      </c>
      <c r="AZ57" s="157">
        <f t="shared" si="104"/>
        <v>1524.1098391268586</v>
      </c>
      <c r="BA57" s="157">
        <f t="shared" si="105"/>
        <v>680.76906147666352</v>
      </c>
      <c r="BB57" s="163">
        <f t="shared" si="106"/>
        <v>394.98125925239179</v>
      </c>
      <c r="BC57" s="169">
        <f t="shared" si="55"/>
        <v>255.28839805374884</v>
      </c>
      <c r="BD57" s="159">
        <f t="shared" si="56"/>
        <v>102.11535922149955</v>
      </c>
      <c r="BE57" s="159">
        <f t="shared" si="57"/>
        <v>152.41098391268585</v>
      </c>
      <c r="BF57" s="170">
        <f t="shared" si="58"/>
        <v>68.07690614766635</v>
      </c>
      <c r="BG57" s="169">
        <f t="shared" si="59"/>
        <v>255.28839805374884</v>
      </c>
      <c r="BH57" s="159">
        <f t="shared" si="60"/>
        <v>102.11535922149955</v>
      </c>
      <c r="BI57" s="159">
        <f t="shared" si="61"/>
        <v>152.41098391268585</v>
      </c>
      <c r="BJ57" s="170">
        <f t="shared" si="62"/>
        <v>68.07690614766635</v>
      </c>
      <c r="BK57" s="169">
        <f t="shared" si="63"/>
        <v>255.28839805374884</v>
      </c>
      <c r="BL57" s="159">
        <f t="shared" si="64"/>
        <v>102.11535922149955</v>
      </c>
      <c r="BM57" s="159">
        <f t="shared" si="65"/>
        <v>152.41098391268585</v>
      </c>
      <c r="BN57" s="170">
        <f t="shared" si="66"/>
        <v>68.07690614766635</v>
      </c>
      <c r="BO57" s="169">
        <f t="shared" si="67"/>
        <v>255.28839805374884</v>
      </c>
      <c r="BP57" s="159">
        <f t="shared" si="68"/>
        <v>102.11535922149955</v>
      </c>
      <c r="BQ57" s="159">
        <f t="shared" si="69"/>
        <v>152.41098391268585</v>
      </c>
      <c r="BR57" s="170">
        <f t="shared" si="70"/>
        <v>68.07690614766635</v>
      </c>
      <c r="BS57" s="169">
        <f t="shared" si="71"/>
        <v>255.28839805374884</v>
      </c>
      <c r="BT57" s="159">
        <f t="shared" si="72"/>
        <v>102.11535922149955</v>
      </c>
      <c r="BU57" s="159">
        <f t="shared" si="73"/>
        <v>152.41098391268585</v>
      </c>
      <c r="BV57" s="170">
        <f t="shared" si="74"/>
        <v>68.07690614766635</v>
      </c>
      <c r="BW57" s="169">
        <f t="shared" si="75"/>
        <v>255.28839805374884</v>
      </c>
      <c r="BX57" s="159">
        <f t="shared" si="76"/>
        <v>102.11535922149955</v>
      </c>
      <c r="BY57" s="159">
        <f t="shared" si="77"/>
        <v>152.41098391268585</v>
      </c>
      <c r="BZ57" s="170">
        <f t="shared" si="78"/>
        <v>68.07690614766635</v>
      </c>
      <c r="CA57" s="169">
        <f t="shared" si="79"/>
        <v>255.28839805374884</v>
      </c>
      <c r="CB57" s="159">
        <f t="shared" si="80"/>
        <v>102.11535922149955</v>
      </c>
      <c r="CC57" s="159">
        <f t="shared" si="81"/>
        <v>152.41098391268585</v>
      </c>
      <c r="CD57" s="170">
        <f t="shared" si="82"/>
        <v>68.07690614766635</v>
      </c>
      <c r="CE57" s="169">
        <f t="shared" si="83"/>
        <v>255.28839805374884</v>
      </c>
      <c r="CF57" s="159">
        <f t="shared" si="84"/>
        <v>102.11535922149955</v>
      </c>
      <c r="CG57" s="159">
        <f t="shared" si="85"/>
        <v>152.41098391268585</v>
      </c>
      <c r="CH57" s="172">
        <f t="shared" si="86"/>
        <v>68.07690614766635</v>
      </c>
      <c r="CI57" s="169">
        <f t="shared" si="87"/>
        <v>510.57679610749767</v>
      </c>
      <c r="CJ57" s="159">
        <f t="shared" si="88"/>
        <v>204.23071844299909</v>
      </c>
      <c r="CK57" s="159">
        <f t="shared" si="89"/>
        <v>304.8219678253717</v>
      </c>
      <c r="CL57" s="172">
        <f t="shared" si="90"/>
        <v>136.1538122953327</v>
      </c>
      <c r="CM57" s="176">
        <f t="shared" si="96"/>
        <v>394.98125925239179</v>
      </c>
      <c r="CN57" s="174" t="str">
        <f t="shared" si="107"/>
        <v>拆分正确</v>
      </c>
      <c r="CO57" s="157" t="str">
        <f t="shared" si="108"/>
        <v>拆分正确</v>
      </c>
      <c r="CP57" s="157" t="str">
        <f t="shared" si="109"/>
        <v>拆分正确</v>
      </c>
      <c r="CQ57" s="157" t="str">
        <f t="shared" si="110"/>
        <v>拆分正确</v>
      </c>
      <c r="CR57" s="157" t="str">
        <f t="shared" si="111"/>
        <v>拆分正确</v>
      </c>
      <c r="CT57" s="158" t="str">
        <f t="shared" si="22"/>
        <v>60级强化1</v>
      </c>
      <c r="CU57" s="174">
        <f t="shared" si="112"/>
        <v>1140.2881779734116</v>
      </c>
      <c r="CV57" s="157">
        <f t="shared" si="113"/>
        <v>2552.8839805374882</v>
      </c>
      <c r="CW57" s="157">
        <f t="shared" si="114"/>
        <v>680.76906147666352</v>
      </c>
      <c r="CX57" s="157">
        <f t="shared" si="115"/>
        <v>1524.1098391268586</v>
      </c>
      <c r="CY57" s="163">
        <f t="shared" si="116"/>
        <v>987.45314813097957</v>
      </c>
      <c r="CZ57" s="169">
        <f>CU57*CZ2</f>
        <v>142.53602224667645</v>
      </c>
      <c r="DA57" s="159">
        <f>CV57*DA2</f>
        <v>319.11049756718603</v>
      </c>
      <c r="DB57" s="159">
        <f>CW57*DB2</f>
        <v>85.09613268458294</v>
      </c>
      <c r="DC57" s="170">
        <f>CX57*DC2</f>
        <v>190.51372989085732</v>
      </c>
      <c r="DD57" s="169">
        <f>CU57*DD2</f>
        <v>142.53602224667645</v>
      </c>
      <c r="DE57" s="159">
        <f>CV57*DE2</f>
        <v>319.11049756718603</v>
      </c>
      <c r="DF57" s="159">
        <f>CW57*DF2</f>
        <v>85.09613268458294</v>
      </c>
      <c r="DG57" s="170">
        <f>CX57*DG2</f>
        <v>190.51372989085732</v>
      </c>
      <c r="DH57" s="169">
        <f>CU57*DH2</f>
        <v>142.53602224667645</v>
      </c>
      <c r="DI57" s="159">
        <f>CV57*DI2</f>
        <v>319.11049756718603</v>
      </c>
      <c r="DJ57" s="159">
        <f>CW57*DJ2</f>
        <v>85.09613268458294</v>
      </c>
      <c r="DK57" s="170">
        <f>CX57*DK2</f>
        <v>190.51372989085732</v>
      </c>
      <c r="DL57" s="169">
        <f>CU57*DL2</f>
        <v>142.53602224667645</v>
      </c>
      <c r="DM57" s="159">
        <f>CV57*DM2</f>
        <v>319.11049756718603</v>
      </c>
      <c r="DN57" s="159">
        <f>CW57*DN2</f>
        <v>85.09613268458294</v>
      </c>
      <c r="DO57" s="170">
        <f>CX57*DO2</f>
        <v>190.51372989085732</v>
      </c>
      <c r="DP57" s="169">
        <f>CU57*DP2</f>
        <v>142.53602224667645</v>
      </c>
      <c r="DQ57" s="159">
        <f>CV57*DQ2</f>
        <v>319.11049756718603</v>
      </c>
      <c r="DR57" s="159">
        <f>CW57*DR2</f>
        <v>85.09613268458294</v>
      </c>
      <c r="DS57" s="170">
        <f>CX57*DS2</f>
        <v>190.51372989085732</v>
      </c>
      <c r="DT57" s="169">
        <f>CU57*DT2</f>
        <v>142.53602224667645</v>
      </c>
      <c r="DU57" s="159">
        <f>CV57*DU2</f>
        <v>319.11049756718603</v>
      </c>
      <c r="DV57" s="159">
        <f>CW57*DV2</f>
        <v>85.09613268458294</v>
      </c>
      <c r="DW57" s="170">
        <f>CX57*DW2</f>
        <v>190.51372989085732</v>
      </c>
      <c r="DX57" s="169">
        <f>CU57*DX2</f>
        <v>142.53602224667645</v>
      </c>
      <c r="DY57" s="159">
        <f>CV57*DY2</f>
        <v>319.11049756718603</v>
      </c>
      <c r="DZ57" s="159">
        <f>CW57*DZ2</f>
        <v>85.09613268458294</v>
      </c>
      <c r="EA57" s="170">
        <f>CX57*EA2</f>
        <v>190.51372989085732</v>
      </c>
      <c r="EB57" s="169">
        <f>CU57*EB2</f>
        <v>142.53602224667645</v>
      </c>
      <c r="EC57" s="159">
        <f>CV57*EC2</f>
        <v>319.11049756718603</v>
      </c>
      <c r="ED57" s="159">
        <f>CW57*ED2</f>
        <v>85.09613268458294</v>
      </c>
      <c r="EE57" s="172">
        <f>CX57*EE2</f>
        <v>190.51372989085732</v>
      </c>
      <c r="EF57" s="176">
        <f>CY57*EF2</f>
        <v>987.45314813097957</v>
      </c>
      <c r="EG57" s="174" t="str">
        <f t="shared" si="28"/>
        <v>拆分正确</v>
      </c>
      <c r="EH57" s="157" t="str">
        <f t="shared" si="29"/>
        <v>拆分正确</v>
      </c>
      <c r="EI57" s="157" t="str">
        <f t="shared" si="30"/>
        <v>拆分正确</v>
      </c>
      <c r="EJ57" s="157" t="str">
        <f t="shared" si="31"/>
        <v>拆分正确</v>
      </c>
      <c r="EK57" s="157" t="str">
        <f t="shared" si="32"/>
        <v>拆分正确</v>
      </c>
      <c r="EL57" s="41"/>
      <c r="EM57" s="158" t="str">
        <f t="shared" si="33"/>
        <v>60级强化1</v>
      </c>
      <c r="EN57" s="174">
        <f t="shared" si="117"/>
        <v>1701.922653691659</v>
      </c>
      <c r="EO57" s="157">
        <f t="shared" si="118"/>
        <v>3403.845307383318</v>
      </c>
      <c r="EP57" s="157">
        <f t="shared" si="119"/>
        <v>680.76906147666352</v>
      </c>
      <c r="EQ57" s="157">
        <f t="shared" si="120"/>
        <v>1524.1098391268586</v>
      </c>
      <c r="ER57" s="163">
        <f t="shared" si="121"/>
        <v>394.98125925239179</v>
      </c>
      <c r="ES57" s="169">
        <f>EN57*ES2</f>
        <v>212.74033171145737</v>
      </c>
      <c r="ET57" s="159">
        <f>EO57*ET2</f>
        <v>425.48066342291474</v>
      </c>
      <c r="EU57" s="159">
        <f>EP57*EU2</f>
        <v>85.09613268458294</v>
      </c>
      <c r="EV57" s="170">
        <f>EQ57*EV2</f>
        <v>190.51372989085732</v>
      </c>
      <c r="EW57" s="169">
        <f>EN57*EW2</f>
        <v>212.74033171145737</v>
      </c>
      <c r="EX57" s="159">
        <f>EO57*EX2</f>
        <v>425.48066342291474</v>
      </c>
      <c r="EY57" s="159">
        <f>EP57*EY2</f>
        <v>85.09613268458294</v>
      </c>
      <c r="EZ57" s="170">
        <f>EQ57*EZ2</f>
        <v>190.51372989085732</v>
      </c>
      <c r="FA57" s="169">
        <f>EN57*FA2</f>
        <v>212.74033171145737</v>
      </c>
      <c r="FB57" s="159">
        <f>EO57*FB2</f>
        <v>425.48066342291474</v>
      </c>
      <c r="FC57" s="159">
        <f>EP57*FC2</f>
        <v>85.09613268458294</v>
      </c>
      <c r="FD57" s="170">
        <f>EQ57*FD2</f>
        <v>190.51372989085732</v>
      </c>
      <c r="FE57" s="169">
        <f>EN57*FE2</f>
        <v>212.74033171145737</v>
      </c>
      <c r="FF57" s="159">
        <f>EO57*FF2</f>
        <v>425.48066342291474</v>
      </c>
      <c r="FG57" s="159">
        <f>EP57*FG2</f>
        <v>85.09613268458294</v>
      </c>
      <c r="FH57" s="170">
        <f>EQ57*FH2</f>
        <v>190.51372989085732</v>
      </c>
      <c r="FI57" s="169">
        <f>EN57*FI2</f>
        <v>212.74033171145737</v>
      </c>
      <c r="FJ57" s="159">
        <f>EO57*FJ2</f>
        <v>425.48066342291474</v>
      </c>
      <c r="FK57" s="159">
        <f>EP57*FK2</f>
        <v>85.09613268458294</v>
      </c>
      <c r="FL57" s="170">
        <f>EQ57*FL2</f>
        <v>190.51372989085732</v>
      </c>
      <c r="FM57" s="169">
        <f>EN57*FM2</f>
        <v>212.74033171145737</v>
      </c>
      <c r="FN57" s="159">
        <f>EO57*FN2</f>
        <v>425.48066342291474</v>
      </c>
      <c r="FO57" s="159">
        <f>EP57*FO2</f>
        <v>85.09613268458294</v>
      </c>
      <c r="FP57" s="170">
        <f>EQ57*FP2</f>
        <v>190.51372989085732</v>
      </c>
      <c r="FQ57" s="169">
        <f>EN57*FQ2</f>
        <v>212.74033171145737</v>
      </c>
      <c r="FR57" s="159">
        <f>EO57*FR2</f>
        <v>425.48066342291474</v>
      </c>
      <c r="FS57" s="159">
        <f>EP57*FS2</f>
        <v>85.09613268458294</v>
      </c>
      <c r="FT57" s="170">
        <f>EQ57*FT2</f>
        <v>190.51372989085732</v>
      </c>
      <c r="FU57" s="169">
        <f>EN57*FU2</f>
        <v>212.74033171145737</v>
      </c>
      <c r="FV57" s="159">
        <f>EO57*FV2</f>
        <v>425.48066342291474</v>
      </c>
      <c r="FW57" s="159">
        <f>EP57*FW2</f>
        <v>85.09613268458294</v>
      </c>
      <c r="FX57" s="172">
        <f>EQ57*FX2</f>
        <v>190.51372989085732</v>
      </c>
      <c r="FY57" s="176">
        <f>ER57*FY2</f>
        <v>394.98125925239179</v>
      </c>
      <c r="FZ57" s="174" t="str">
        <f t="shared" si="39"/>
        <v>拆分正确</v>
      </c>
      <c r="GA57" s="157" t="str">
        <f t="shared" si="40"/>
        <v>拆分正确</v>
      </c>
      <c r="GB57" s="157" t="str">
        <f t="shared" si="41"/>
        <v>拆分正确</v>
      </c>
      <c r="GC57" s="157" t="str">
        <f t="shared" si="42"/>
        <v>拆分正确</v>
      </c>
      <c r="GD57" s="157" t="str">
        <f t="shared" si="43"/>
        <v>拆分正确</v>
      </c>
      <c r="GE57" s="41"/>
      <c r="GF57" s="158" t="str">
        <f t="shared" si="44"/>
        <v>60级强化1</v>
      </c>
      <c r="GG57" s="174">
        <f t="shared" si="122"/>
        <v>1531.7303883224931</v>
      </c>
      <c r="GH57" s="157">
        <f t="shared" si="123"/>
        <v>1701.922653691659</v>
      </c>
      <c r="GI57" s="157">
        <f t="shared" si="124"/>
        <v>1021.1535922149952</v>
      </c>
      <c r="GJ57" s="157">
        <f t="shared" si="125"/>
        <v>1276.4419902687439</v>
      </c>
      <c r="GK57" s="163">
        <f t="shared" si="126"/>
        <v>592.47188887858772</v>
      </c>
      <c r="GL57" s="169">
        <f>GG57*GL2</f>
        <v>191.46629854031164</v>
      </c>
      <c r="GM57" s="159">
        <f>GH57*GM2</f>
        <v>212.74033171145737</v>
      </c>
      <c r="GN57" s="159">
        <f>GI57*GN2</f>
        <v>127.6441990268744</v>
      </c>
      <c r="GO57" s="170">
        <f>GJ57*GO2</f>
        <v>159.55524878359299</v>
      </c>
      <c r="GP57" s="169">
        <f>GG57*GP2</f>
        <v>191.46629854031164</v>
      </c>
      <c r="GQ57" s="159">
        <f>GH57*GQ2</f>
        <v>212.74033171145737</v>
      </c>
      <c r="GR57" s="159">
        <f>GI57*GR2</f>
        <v>127.6441990268744</v>
      </c>
      <c r="GS57" s="170">
        <f>GJ57*GS2</f>
        <v>159.55524878359299</v>
      </c>
      <c r="GT57" s="169">
        <f>GG57*GT2</f>
        <v>191.46629854031164</v>
      </c>
      <c r="GU57" s="159">
        <f>GH57*GU2</f>
        <v>212.74033171145737</v>
      </c>
      <c r="GV57" s="159">
        <f>GI57*GV2</f>
        <v>127.6441990268744</v>
      </c>
      <c r="GW57" s="170">
        <f>GJ57*GW2</f>
        <v>159.55524878359299</v>
      </c>
      <c r="GX57" s="169">
        <f>GG57*GX2</f>
        <v>191.46629854031164</v>
      </c>
      <c r="GY57" s="159">
        <f>GH57*GY2</f>
        <v>212.74033171145737</v>
      </c>
      <c r="GZ57" s="159">
        <f>GI57*GZ2</f>
        <v>127.6441990268744</v>
      </c>
      <c r="HA57" s="170">
        <f>GJ57*HA2</f>
        <v>159.55524878359299</v>
      </c>
      <c r="HB57" s="169">
        <f>GG57*HB2</f>
        <v>191.46629854031164</v>
      </c>
      <c r="HC57" s="159">
        <f>GH57*HC2</f>
        <v>212.74033171145737</v>
      </c>
      <c r="HD57" s="159">
        <f>GI57*HD2</f>
        <v>127.6441990268744</v>
      </c>
      <c r="HE57" s="170">
        <f>GJ57*HE2</f>
        <v>159.55524878359299</v>
      </c>
      <c r="HF57" s="169">
        <f>GG57*HF2</f>
        <v>191.46629854031164</v>
      </c>
      <c r="HG57" s="159">
        <f>GH57*HG2</f>
        <v>212.74033171145737</v>
      </c>
      <c r="HH57" s="159">
        <f>GI57*HH2</f>
        <v>127.6441990268744</v>
      </c>
      <c r="HI57" s="170">
        <f>GJ57*HI2</f>
        <v>159.55524878359299</v>
      </c>
      <c r="HJ57" s="169">
        <f>GG57*HJ2</f>
        <v>191.46629854031164</v>
      </c>
      <c r="HK57" s="159">
        <f>GH57*HK2</f>
        <v>212.74033171145737</v>
      </c>
      <c r="HL57" s="159">
        <f>GI57*HL2</f>
        <v>127.6441990268744</v>
      </c>
      <c r="HM57" s="170">
        <f>GJ57*HM2</f>
        <v>159.55524878359299</v>
      </c>
      <c r="HN57" s="169">
        <f>GG57*HN2</f>
        <v>191.46629854031164</v>
      </c>
      <c r="HO57" s="159">
        <f>GH57*HO2</f>
        <v>212.74033171145737</v>
      </c>
      <c r="HP57" s="159">
        <f>GI57*HP2</f>
        <v>127.6441990268744</v>
      </c>
      <c r="HQ57" s="172">
        <f>GJ57*HQ2</f>
        <v>159.55524878359299</v>
      </c>
      <c r="HR57" s="176">
        <f>GK57*HR2</f>
        <v>592.47188887858772</v>
      </c>
      <c r="HS57" s="174" t="str">
        <f t="shared" si="50"/>
        <v>拆分正确</v>
      </c>
      <c r="HT57" s="157" t="str">
        <f t="shared" si="51"/>
        <v>拆分正确</v>
      </c>
      <c r="HU57" s="157" t="str">
        <f t="shared" si="52"/>
        <v>拆分正确</v>
      </c>
      <c r="HV57" s="157" t="str">
        <f t="shared" si="53"/>
        <v>拆分正确</v>
      </c>
      <c r="HW57" s="157" t="str">
        <f t="shared" si="54"/>
        <v>拆分正确</v>
      </c>
    </row>
    <row r="58" spans="1:231" ht="14.1" customHeight="1">
      <c r="A58" s="157" t="s">
        <v>74</v>
      </c>
      <c r="B58" s="158">
        <f t="shared" si="130"/>
        <v>1.1653567179868791</v>
      </c>
      <c r="C58" s="158">
        <f t="shared" si="128"/>
        <v>1.1653567179868791</v>
      </c>
      <c r="D58" s="180">
        <f t="shared" si="129"/>
        <v>1.1653567179868793</v>
      </c>
      <c r="E58" s="174">
        <f>B58*E56</f>
        <v>1835.203031634416</v>
      </c>
      <c r="F58" s="157">
        <f>E58*职业设计!D$13/职业设计!B$13</f>
        <v>1835.203031634416</v>
      </c>
      <c r="G58" s="157">
        <f>G56*C58</f>
        <v>1101.1218189806493</v>
      </c>
      <c r="H58" s="157">
        <f t="shared" si="5"/>
        <v>1101.1218189806493</v>
      </c>
      <c r="I58" s="163">
        <f>I56*D58</f>
        <v>709.85482492055235</v>
      </c>
      <c r="J58" s="169">
        <f>E58*J2</f>
        <v>229.400378954302</v>
      </c>
      <c r="K58" s="159">
        <f>F58*K2</f>
        <v>229.400378954302</v>
      </c>
      <c r="L58" s="159">
        <f>G58*L2</f>
        <v>137.64022737258117</v>
      </c>
      <c r="M58" s="170">
        <f>H58*M2</f>
        <v>137.64022737258117</v>
      </c>
      <c r="N58" s="169">
        <f>E58*N2</f>
        <v>229.400378954302</v>
      </c>
      <c r="O58" s="159">
        <f>F58*O2</f>
        <v>229.400378954302</v>
      </c>
      <c r="P58" s="159">
        <f>G58*P2</f>
        <v>137.64022737258117</v>
      </c>
      <c r="Q58" s="170">
        <f>H58*Q2</f>
        <v>137.64022737258117</v>
      </c>
      <c r="R58" s="169">
        <f>E58*R2</f>
        <v>229.400378954302</v>
      </c>
      <c r="S58" s="159">
        <f>F58*S2</f>
        <v>229.400378954302</v>
      </c>
      <c r="T58" s="159">
        <f>G58*T2</f>
        <v>137.64022737258117</v>
      </c>
      <c r="U58" s="170">
        <f>H58*U2</f>
        <v>137.64022737258117</v>
      </c>
      <c r="V58" s="169">
        <f>E58*V2</f>
        <v>229.400378954302</v>
      </c>
      <c r="W58" s="159">
        <f>F58*W2</f>
        <v>229.400378954302</v>
      </c>
      <c r="X58" s="159">
        <f>G58*X2</f>
        <v>137.64022737258117</v>
      </c>
      <c r="Y58" s="170">
        <f>H58*Y2</f>
        <v>137.64022737258117</v>
      </c>
      <c r="Z58" s="169">
        <f>E58*Z2</f>
        <v>229.400378954302</v>
      </c>
      <c r="AA58" s="159">
        <f>F58*AA2</f>
        <v>229.400378954302</v>
      </c>
      <c r="AB58" s="159">
        <f>G58*AB2</f>
        <v>137.64022737258117</v>
      </c>
      <c r="AC58" s="170">
        <f>H58*AC2</f>
        <v>137.64022737258117</v>
      </c>
      <c r="AD58" s="169">
        <f>E58*AD2</f>
        <v>229.400378954302</v>
      </c>
      <c r="AE58" s="159">
        <f>F58*AE2</f>
        <v>229.400378954302</v>
      </c>
      <c r="AF58" s="159">
        <f>G58*AF2</f>
        <v>137.64022737258117</v>
      </c>
      <c r="AG58" s="170">
        <f>H58*AG2</f>
        <v>137.64022737258117</v>
      </c>
      <c r="AH58" s="169">
        <f>E58*AH2</f>
        <v>229.400378954302</v>
      </c>
      <c r="AI58" s="159">
        <f>F58*AI2</f>
        <v>229.400378954302</v>
      </c>
      <c r="AJ58" s="159">
        <f>G58*AJ2</f>
        <v>137.64022737258117</v>
      </c>
      <c r="AK58" s="170">
        <f>H58*AK2</f>
        <v>137.64022737258117</v>
      </c>
      <c r="AL58" s="169">
        <f>E58*AL2</f>
        <v>229.400378954302</v>
      </c>
      <c r="AM58" s="159">
        <f>F58*AM2</f>
        <v>229.400378954302</v>
      </c>
      <c r="AN58" s="159">
        <f>G58*AN2</f>
        <v>137.64022737258117</v>
      </c>
      <c r="AO58" s="172">
        <f>H58*AO2</f>
        <v>137.64022737258117</v>
      </c>
      <c r="AP58" s="176">
        <f>I58*AP2</f>
        <v>709.85482492055235</v>
      </c>
      <c r="AQ58" s="174" t="str">
        <f t="shared" si="97"/>
        <v>拆分正确</v>
      </c>
      <c r="AR58" s="157" t="str">
        <f t="shared" si="98"/>
        <v>拆分正确</v>
      </c>
      <c r="AS58" s="157" t="str">
        <f t="shared" si="99"/>
        <v>拆分正确</v>
      </c>
      <c r="AT58" s="157" t="str">
        <f t="shared" si="100"/>
        <v>拆分正确</v>
      </c>
      <c r="AU58" s="157" t="str">
        <f t="shared" si="101"/>
        <v>拆分正确</v>
      </c>
      <c r="AW58" s="158" t="str">
        <f t="shared" si="11"/>
        <v>60级强化2</v>
      </c>
      <c r="AX58" s="174">
        <f t="shared" si="102"/>
        <v>2752.8045474516239</v>
      </c>
      <c r="AY58" s="157">
        <f t="shared" si="103"/>
        <v>1101.1218189806496</v>
      </c>
      <c r="AZ58" s="157">
        <f t="shared" si="104"/>
        <v>1643.4654014636556</v>
      </c>
      <c r="BA58" s="157">
        <f t="shared" si="105"/>
        <v>734.08121265376622</v>
      </c>
      <c r="BB58" s="163">
        <f t="shared" si="106"/>
        <v>425.91289495233138</v>
      </c>
      <c r="BC58" s="169">
        <f t="shared" si="55"/>
        <v>275.28045474516239</v>
      </c>
      <c r="BD58" s="159">
        <f t="shared" si="56"/>
        <v>110.11218189806496</v>
      </c>
      <c r="BE58" s="159">
        <f t="shared" si="57"/>
        <v>164.34654014636556</v>
      </c>
      <c r="BF58" s="170">
        <f t="shared" si="58"/>
        <v>73.408121265376622</v>
      </c>
      <c r="BG58" s="169">
        <f t="shared" si="59"/>
        <v>275.28045474516239</v>
      </c>
      <c r="BH58" s="159">
        <f t="shared" si="60"/>
        <v>110.11218189806496</v>
      </c>
      <c r="BI58" s="159">
        <f t="shared" si="61"/>
        <v>164.34654014636556</v>
      </c>
      <c r="BJ58" s="170">
        <f t="shared" si="62"/>
        <v>73.408121265376622</v>
      </c>
      <c r="BK58" s="169">
        <f t="shared" si="63"/>
        <v>275.28045474516239</v>
      </c>
      <c r="BL58" s="159">
        <f t="shared" si="64"/>
        <v>110.11218189806496</v>
      </c>
      <c r="BM58" s="159">
        <f t="shared" si="65"/>
        <v>164.34654014636556</v>
      </c>
      <c r="BN58" s="170">
        <f t="shared" si="66"/>
        <v>73.408121265376622</v>
      </c>
      <c r="BO58" s="169">
        <f t="shared" si="67"/>
        <v>275.28045474516239</v>
      </c>
      <c r="BP58" s="159">
        <f t="shared" si="68"/>
        <v>110.11218189806496</v>
      </c>
      <c r="BQ58" s="159">
        <f t="shared" si="69"/>
        <v>164.34654014636556</v>
      </c>
      <c r="BR58" s="170">
        <f t="shared" si="70"/>
        <v>73.408121265376622</v>
      </c>
      <c r="BS58" s="169">
        <f t="shared" si="71"/>
        <v>275.28045474516239</v>
      </c>
      <c r="BT58" s="159">
        <f t="shared" si="72"/>
        <v>110.11218189806496</v>
      </c>
      <c r="BU58" s="159">
        <f t="shared" si="73"/>
        <v>164.34654014636556</v>
      </c>
      <c r="BV58" s="170">
        <f t="shared" si="74"/>
        <v>73.408121265376622</v>
      </c>
      <c r="BW58" s="169">
        <f t="shared" si="75"/>
        <v>275.28045474516239</v>
      </c>
      <c r="BX58" s="159">
        <f t="shared" si="76"/>
        <v>110.11218189806496</v>
      </c>
      <c r="BY58" s="159">
        <f t="shared" si="77"/>
        <v>164.34654014636556</v>
      </c>
      <c r="BZ58" s="170">
        <f t="shared" si="78"/>
        <v>73.408121265376622</v>
      </c>
      <c r="CA58" s="169">
        <f t="shared" si="79"/>
        <v>275.28045474516239</v>
      </c>
      <c r="CB58" s="159">
        <f t="shared" si="80"/>
        <v>110.11218189806496</v>
      </c>
      <c r="CC58" s="159">
        <f t="shared" si="81"/>
        <v>164.34654014636556</v>
      </c>
      <c r="CD58" s="170">
        <f t="shared" si="82"/>
        <v>73.408121265376622</v>
      </c>
      <c r="CE58" s="169">
        <f t="shared" si="83"/>
        <v>275.28045474516239</v>
      </c>
      <c r="CF58" s="159">
        <f t="shared" si="84"/>
        <v>110.11218189806496</v>
      </c>
      <c r="CG58" s="159">
        <f t="shared" si="85"/>
        <v>164.34654014636556</v>
      </c>
      <c r="CH58" s="172">
        <f t="shared" si="86"/>
        <v>73.408121265376622</v>
      </c>
      <c r="CI58" s="169">
        <f t="shared" si="87"/>
        <v>550.56090949032478</v>
      </c>
      <c r="CJ58" s="159">
        <f t="shared" si="88"/>
        <v>220.22436379612992</v>
      </c>
      <c r="CK58" s="159">
        <f t="shared" si="89"/>
        <v>328.69308029273111</v>
      </c>
      <c r="CL58" s="172">
        <f t="shared" si="90"/>
        <v>146.81624253075324</v>
      </c>
      <c r="CM58" s="176">
        <f t="shared" si="96"/>
        <v>425.91289495233138</v>
      </c>
      <c r="CN58" s="174" t="str">
        <f t="shared" si="107"/>
        <v>拆分正确</v>
      </c>
      <c r="CO58" s="157" t="str">
        <f t="shared" si="108"/>
        <v>拆分正确</v>
      </c>
      <c r="CP58" s="157" t="str">
        <f t="shared" si="109"/>
        <v>拆分正确</v>
      </c>
      <c r="CQ58" s="157" t="str">
        <f t="shared" si="110"/>
        <v>拆分正确</v>
      </c>
      <c r="CR58" s="157" t="str">
        <f t="shared" si="111"/>
        <v>拆分正确</v>
      </c>
      <c r="CT58" s="158" t="str">
        <f t="shared" si="22"/>
        <v>60级强化2</v>
      </c>
      <c r="CU58" s="174">
        <f t="shared" si="112"/>
        <v>1229.5860311950587</v>
      </c>
      <c r="CV58" s="157">
        <f t="shared" si="113"/>
        <v>2752.8045474516239</v>
      </c>
      <c r="CW58" s="157">
        <f t="shared" si="114"/>
        <v>734.08121265376622</v>
      </c>
      <c r="CX58" s="157">
        <f t="shared" si="115"/>
        <v>1643.4654014636556</v>
      </c>
      <c r="CY58" s="163">
        <f t="shared" si="116"/>
        <v>1064.7822373808285</v>
      </c>
      <c r="CZ58" s="169">
        <f>CU58*CZ2</f>
        <v>153.69825389938234</v>
      </c>
      <c r="DA58" s="159">
        <f>CV58*DA2</f>
        <v>344.10056843145298</v>
      </c>
      <c r="DB58" s="159">
        <f>CW58*DB2</f>
        <v>91.760151581720777</v>
      </c>
      <c r="DC58" s="170">
        <f>CX58*DC2</f>
        <v>205.43317518295694</v>
      </c>
      <c r="DD58" s="169">
        <f>CU58*DD2</f>
        <v>153.69825389938234</v>
      </c>
      <c r="DE58" s="159">
        <f>CV58*DE2</f>
        <v>344.10056843145298</v>
      </c>
      <c r="DF58" s="159">
        <f>CW58*DF2</f>
        <v>91.760151581720777</v>
      </c>
      <c r="DG58" s="170">
        <f>CX58*DG2</f>
        <v>205.43317518295694</v>
      </c>
      <c r="DH58" s="169">
        <f>CU58*DH2</f>
        <v>153.69825389938234</v>
      </c>
      <c r="DI58" s="159">
        <f>CV58*DI2</f>
        <v>344.10056843145298</v>
      </c>
      <c r="DJ58" s="159">
        <f>CW58*DJ2</f>
        <v>91.760151581720777</v>
      </c>
      <c r="DK58" s="170">
        <f>CX58*DK2</f>
        <v>205.43317518295694</v>
      </c>
      <c r="DL58" s="169">
        <f>CU58*DL2</f>
        <v>153.69825389938234</v>
      </c>
      <c r="DM58" s="159">
        <f>CV58*DM2</f>
        <v>344.10056843145298</v>
      </c>
      <c r="DN58" s="159">
        <f>CW58*DN2</f>
        <v>91.760151581720777</v>
      </c>
      <c r="DO58" s="170">
        <f>CX58*DO2</f>
        <v>205.43317518295694</v>
      </c>
      <c r="DP58" s="169">
        <f>CU58*DP2</f>
        <v>153.69825389938234</v>
      </c>
      <c r="DQ58" s="159">
        <f>CV58*DQ2</f>
        <v>344.10056843145298</v>
      </c>
      <c r="DR58" s="159">
        <f>CW58*DR2</f>
        <v>91.760151581720777</v>
      </c>
      <c r="DS58" s="170">
        <f>CX58*DS2</f>
        <v>205.43317518295694</v>
      </c>
      <c r="DT58" s="169">
        <f>CU58*DT2</f>
        <v>153.69825389938234</v>
      </c>
      <c r="DU58" s="159">
        <f>CV58*DU2</f>
        <v>344.10056843145298</v>
      </c>
      <c r="DV58" s="159">
        <f>CW58*DV2</f>
        <v>91.760151581720777</v>
      </c>
      <c r="DW58" s="170">
        <f>CX58*DW2</f>
        <v>205.43317518295694</v>
      </c>
      <c r="DX58" s="169">
        <f>CU58*DX2</f>
        <v>153.69825389938234</v>
      </c>
      <c r="DY58" s="159">
        <f>CV58*DY2</f>
        <v>344.10056843145298</v>
      </c>
      <c r="DZ58" s="159">
        <f>CW58*DZ2</f>
        <v>91.760151581720777</v>
      </c>
      <c r="EA58" s="170">
        <f>CX58*EA2</f>
        <v>205.43317518295694</v>
      </c>
      <c r="EB58" s="169">
        <f>CU58*EB2</f>
        <v>153.69825389938234</v>
      </c>
      <c r="EC58" s="159">
        <f>CV58*EC2</f>
        <v>344.10056843145298</v>
      </c>
      <c r="ED58" s="159">
        <f>CW58*ED2</f>
        <v>91.760151581720777</v>
      </c>
      <c r="EE58" s="172">
        <f>CX58*EE2</f>
        <v>205.43317518295694</v>
      </c>
      <c r="EF58" s="176">
        <f>CY58*EF2</f>
        <v>1064.7822373808285</v>
      </c>
      <c r="EG58" s="174" t="str">
        <f t="shared" si="28"/>
        <v>拆分正确</v>
      </c>
      <c r="EH58" s="157" t="str">
        <f t="shared" si="29"/>
        <v>拆分正确</v>
      </c>
      <c r="EI58" s="157" t="str">
        <f t="shared" si="30"/>
        <v>拆分正确</v>
      </c>
      <c r="EJ58" s="157" t="str">
        <f t="shared" si="31"/>
        <v>拆分正确</v>
      </c>
      <c r="EK58" s="157" t="str">
        <f t="shared" si="32"/>
        <v>拆分正确</v>
      </c>
      <c r="EL58" s="41"/>
      <c r="EM58" s="158" t="str">
        <f t="shared" si="33"/>
        <v>60级强化2</v>
      </c>
      <c r="EN58" s="174">
        <f t="shared" si="117"/>
        <v>1835.203031634416</v>
      </c>
      <c r="EO58" s="157">
        <f t="shared" si="118"/>
        <v>3670.406063268832</v>
      </c>
      <c r="EP58" s="157">
        <f t="shared" si="119"/>
        <v>734.08121265376622</v>
      </c>
      <c r="EQ58" s="157">
        <f t="shared" si="120"/>
        <v>1643.4654014636556</v>
      </c>
      <c r="ER58" s="163">
        <f t="shared" si="121"/>
        <v>425.91289495233138</v>
      </c>
      <c r="ES58" s="169">
        <f>EN58*ES2</f>
        <v>229.400378954302</v>
      </c>
      <c r="ET58" s="159">
        <f>EO58*ET2</f>
        <v>458.800757908604</v>
      </c>
      <c r="EU58" s="159">
        <f>EP58*EU2</f>
        <v>91.760151581720777</v>
      </c>
      <c r="EV58" s="170">
        <f>EQ58*EV2</f>
        <v>205.43317518295694</v>
      </c>
      <c r="EW58" s="169">
        <f>EN58*EW2</f>
        <v>229.400378954302</v>
      </c>
      <c r="EX58" s="159">
        <f>EO58*EX2</f>
        <v>458.800757908604</v>
      </c>
      <c r="EY58" s="159">
        <f>EP58*EY2</f>
        <v>91.760151581720777</v>
      </c>
      <c r="EZ58" s="170">
        <f>EQ58*EZ2</f>
        <v>205.43317518295694</v>
      </c>
      <c r="FA58" s="169">
        <f>EN58*FA2</f>
        <v>229.400378954302</v>
      </c>
      <c r="FB58" s="159">
        <f>EO58*FB2</f>
        <v>458.800757908604</v>
      </c>
      <c r="FC58" s="159">
        <f>EP58*FC2</f>
        <v>91.760151581720777</v>
      </c>
      <c r="FD58" s="170">
        <f>EQ58*FD2</f>
        <v>205.43317518295694</v>
      </c>
      <c r="FE58" s="169">
        <f>EN58*FE2</f>
        <v>229.400378954302</v>
      </c>
      <c r="FF58" s="159">
        <f>EO58*FF2</f>
        <v>458.800757908604</v>
      </c>
      <c r="FG58" s="159">
        <f>EP58*FG2</f>
        <v>91.760151581720777</v>
      </c>
      <c r="FH58" s="170">
        <f>EQ58*FH2</f>
        <v>205.43317518295694</v>
      </c>
      <c r="FI58" s="169">
        <f>EN58*FI2</f>
        <v>229.400378954302</v>
      </c>
      <c r="FJ58" s="159">
        <f>EO58*FJ2</f>
        <v>458.800757908604</v>
      </c>
      <c r="FK58" s="159">
        <f>EP58*FK2</f>
        <v>91.760151581720777</v>
      </c>
      <c r="FL58" s="170">
        <f>EQ58*FL2</f>
        <v>205.43317518295694</v>
      </c>
      <c r="FM58" s="169">
        <f>EN58*FM2</f>
        <v>229.400378954302</v>
      </c>
      <c r="FN58" s="159">
        <f>EO58*FN2</f>
        <v>458.800757908604</v>
      </c>
      <c r="FO58" s="159">
        <f>EP58*FO2</f>
        <v>91.760151581720777</v>
      </c>
      <c r="FP58" s="170">
        <f>EQ58*FP2</f>
        <v>205.43317518295694</v>
      </c>
      <c r="FQ58" s="169">
        <f>EN58*FQ2</f>
        <v>229.400378954302</v>
      </c>
      <c r="FR58" s="159">
        <f>EO58*FR2</f>
        <v>458.800757908604</v>
      </c>
      <c r="FS58" s="159">
        <f>EP58*FS2</f>
        <v>91.760151581720777</v>
      </c>
      <c r="FT58" s="170">
        <f>EQ58*FT2</f>
        <v>205.43317518295694</v>
      </c>
      <c r="FU58" s="169">
        <f>EN58*FU2</f>
        <v>229.400378954302</v>
      </c>
      <c r="FV58" s="159">
        <f>EO58*FV2</f>
        <v>458.800757908604</v>
      </c>
      <c r="FW58" s="159">
        <f>EP58*FW2</f>
        <v>91.760151581720777</v>
      </c>
      <c r="FX58" s="172">
        <f>EQ58*FX2</f>
        <v>205.43317518295694</v>
      </c>
      <c r="FY58" s="176">
        <f>ER58*FY2</f>
        <v>425.91289495233138</v>
      </c>
      <c r="FZ58" s="174" t="str">
        <f t="shared" si="39"/>
        <v>拆分正确</v>
      </c>
      <c r="GA58" s="157" t="str">
        <f t="shared" si="40"/>
        <v>拆分正确</v>
      </c>
      <c r="GB58" s="157" t="str">
        <f t="shared" si="41"/>
        <v>拆分正确</v>
      </c>
      <c r="GC58" s="157" t="str">
        <f t="shared" si="42"/>
        <v>拆分正确</v>
      </c>
      <c r="GD58" s="157" t="str">
        <f t="shared" si="43"/>
        <v>拆分正确</v>
      </c>
      <c r="GE58" s="41"/>
      <c r="GF58" s="158" t="str">
        <f t="shared" si="44"/>
        <v>60级强化2</v>
      </c>
      <c r="GG58" s="174">
        <f t="shared" si="122"/>
        <v>1651.6827284709743</v>
      </c>
      <c r="GH58" s="157">
        <f t="shared" si="123"/>
        <v>1835.203031634416</v>
      </c>
      <c r="GI58" s="157">
        <f t="shared" si="124"/>
        <v>1101.1218189806493</v>
      </c>
      <c r="GJ58" s="157">
        <f t="shared" si="125"/>
        <v>1376.4022737258115</v>
      </c>
      <c r="GK58" s="163">
        <f t="shared" si="126"/>
        <v>638.86934242849713</v>
      </c>
      <c r="GL58" s="169">
        <f>GG58*GL2</f>
        <v>206.46034105887179</v>
      </c>
      <c r="GM58" s="159">
        <f>GH58*GM2</f>
        <v>229.400378954302</v>
      </c>
      <c r="GN58" s="159">
        <f>GI58*GN2</f>
        <v>137.64022737258117</v>
      </c>
      <c r="GO58" s="170">
        <f>GJ58*GO2</f>
        <v>172.05028421572644</v>
      </c>
      <c r="GP58" s="169">
        <f>GG58*GP2</f>
        <v>206.46034105887179</v>
      </c>
      <c r="GQ58" s="159">
        <f>GH58*GQ2</f>
        <v>229.400378954302</v>
      </c>
      <c r="GR58" s="159">
        <f>GI58*GR2</f>
        <v>137.64022737258117</v>
      </c>
      <c r="GS58" s="170">
        <f>GJ58*GS2</f>
        <v>172.05028421572644</v>
      </c>
      <c r="GT58" s="169">
        <f>GG58*GT2</f>
        <v>206.46034105887179</v>
      </c>
      <c r="GU58" s="159">
        <f>GH58*GU2</f>
        <v>229.400378954302</v>
      </c>
      <c r="GV58" s="159">
        <f>GI58*GV2</f>
        <v>137.64022737258117</v>
      </c>
      <c r="GW58" s="170">
        <f>GJ58*GW2</f>
        <v>172.05028421572644</v>
      </c>
      <c r="GX58" s="169">
        <f>GG58*GX2</f>
        <v>206.46034105887179</v>
      </c>
      <c r="GY58" s="159">
        <f>GH58*GY2</f>
        <v>229.400378954302</v>
      </c>
      <c r="GZ58" s="159">
        <f>GI58*GZ2</f>
        <v>137.64022737258117</v>
      </c>
      <c r="HA58" s="170">
        <f>GJ58*HA2</f>
        <v>172.05028421572644</v>
      </c>
      <c r="HB58" s="169">
        <f>GG58*HB2</f>
        <v>206.46034105887179</v>
      </c>
      <c r="HC58" s="159">
        <f>GH58*HC2</f>
        <v>229.400378954302</v>
      </c>
      <c r="HD58" s="159">
        <f>GI58*HD2</f>
        <v>137.64022737258117</v>
      </c>
      <c r="HE58" s="170">
        <f>GJ58*HE2</f>
        <v>172.05028421572644</v>
      </c>
      <c r="HF58" s="169">
        <f>GG58*HF2</f>
        <v>206.46034105887179</v>
      </c>
      <c r="HG58" s="159">
        <f>GH58*HG2</f>
        <v>229.400378954302</v>
      </c>
      <c r="HH58" s="159">
        <f>GI58*HH2</f>
        <v>137.64022737258117</v>
      </c>
      <c r="HI58" s="170">
        <f>GJ58*HI2</f>
        <v>172.05028421572644</v>
      </c>
      <c r="HJ58" s="169">
        <f>GG58*HJ2</f>
        <v>206.46034105887179</v>
      </c>
      <c r="HK58" s="159">
        <f>GH58*HK2</f>
        <v>229.400378954302</v>
      </c>
      <c r="HL58" s="159">
        <f>GI58*HL2</f>
        <v>137.64022737258117</v>
      </c>
      <c r="HM58" s="170">
        <f>GJ58*HM2</f>
        <v>172.05028421572644</v>
      </c>
      <c r="HN58" s="169">
        <f>GG58*HN2</f>
        <v>206.46034105887179</v>
      </c>
      <c r="HO58" s="159">
        <f>GH58*HO2</f>
        <v>229.400378954302</v>
      </c>
      <c r="HP58" s="159">
        <f>GI58*HP2</f>
        <v>137.64022737258117</v>
      </c>
      <c r="HQ58" s="172">
        <f>GJ58*HQ2</f>
        <v>172.05028421572644</v>
      </c>
      <c r="HR58" s="176">
        <f>GK58*HR2</f>
        <v>638.86934242849713</v>
      </c>
      <c r="HS58" s="174" t="str">
        <f t="shared" si="50"/>
        <v>拆分正确</v>
      </c>
      <c r="HT58" s="157" t="str">
        <f t="shared" si="51"/>
        <v>拆分正确</v>
      </c>
      <c r="HU58" s="157" t="str">
        <f t="shared" si="52"/>
        <v>拆分正确</v>
      </c>
      <c r="HV58" s="157" t="str">
        <f t="shared" si="53"/>
        <v>拆分正确</v>
      </c>
      <c r="HW58" s="157" t="str">
        <f t="shared" si="54"/>
        <v>拆分正确</v>
      </c>
    </row>
    <row r="59" spans="1:231" ht="14.1" customHeight="1">
      <c r="A59" s="157" t="s">
        <v>75</v>
      </c>
      <c r="B59" s="158">
        <f t="shared" si="130"/>
        <v>1.2540890944979601</v>
      </c>
      <c r="C59" s="158">
        <f t="shared" si="128"/>
        <v>1.2540890944979601</v>
      </c>
      <c r="D59" s="180">
        <f t="shared" si="129"/>
        <v>1.2540890944979604</v>
      </c>
      <c r="E59" s="174">
        <f>B59*E56</f>
        <v>1974.9387227441453</v>
      </c>
      <c r="F59" s="157">
        <f>E59*职业设计!D$13/职业设计!B$13</f>
        <v>1974.9387227441453</v>
      </c>
      <c r="G59" s="157">
        <f>G56*C59</f>
        <v>1184.963233646487</v>
      </c>
      <c r="H59" s="157">
        <f t="shared" si="5"/>
        <v>1184.963233646487</v>
      </c>
      <c r="I59" s="163">
        <f>I56*D59</f>
        <v>763.904460213226</v>
      </c>
      <c r="J59" s="169">
        <f>E59*J2</f>
        <v>246.86734034301816</v>
      </c>
      <c r="K59" s="159">
        <f>F59*K2</f>
        <v>246.86734034301816</v>
      </c>
      <c r="L59" s="159">
        <f>G59*L2</f>
        <v>148.12040420581087</v>
      </c>
      <c r="M59" s="170">
        <f>H59*M2</f>
        <v>148.12040420581087</v>
      </c>
      <c r="N59" s="169">
        <f>E59*N2</f>
        <v>246.86734034301816</v>
      </c>
      <c r="O59" s="159">
        <f>F59*O2</f>
        <v>246.86734034301816</v>
      </c>
      <c r="P59" s="159">
        <f>G59*P2</f>
        <v>148.12040420581087</v>
      </c>
      <c r="Q59" s="170">
        <f>H59*Q2</f>
        <v>148.12040420581087</v>
      </c>
      <c r="R59" s="169">
        <f>E59*R2</f>
        <v>246.86734034301816</v>
      </c>
      <c r="S59" s="159">
        <f>F59*S2</f>
        <v>246.86734034301816</v>
      </c>
      <c r="T59" s="159">
        <f>G59*T2</f>
        <v>148.12040420581087</v>
      </c>
      <c r="U59" s="170">
        <f>H59*U2</f>
        <v>148.12040420581087</v>
      </c>
      <c r="V59" s="169">
        <f>E59*V2</f>
        <v>246.86734034301816</v>
      </c>
      <c r="W59" s="159">
        <f>F59*W2</f>
        <v>246.86734034301816</v>
      </c>
      <c r="X59" s="159">
        <f>G59*X2</f>
        <v>148.12040420581087</v>
      </c>
      <c r="Y59" s="170">
        <f>H59*Y2</f>
        <v>148.12040420581087</v>
      </c>
      <c r="Z59" s="169">
        <f>E59*Z2</f>
        <v>246.86734034301816</v>
      </c>
      <c r="AA59" s="159">
        <f>F59*AA2</f>
        <v>246.86734034301816</v>
      </c>
      <c r="AB59" s="159">
        <f>G59*AB2</f>
        <v>148.12040420581087</v>
      </c>
      <c r="AC59" s="170">
        <f>H59*AC2</f>
        <v>148.12040420581087</v>
      </c>
      <c r="AD59" s="169">
        <f>E59*AD2</f>
        <v>246.86734034301816</v>
      </c>
      <c r="AE59" s="159">
        <f>F59*AE2</f>
        <v>246.86734034301816</v>
      </c>
      <c r="AF59" s="159">
        <f>G59*AF2</f>
        <v>148.12040420581087</v>
      </c>
      <c r="AG59" s="170">
        <f>H59*AG2</f>
        <v>148.12040420581087</v>
      </c>
      <c r="AH59" s="169">
        <f>E59*AH2</f>
        <v>246.86734034301816</v>
      </c>
      <c r="AI59" s="159">
        <f>F59*AI2</f>
        <v>246.86734034301816</v>
      </c>
      <c r="AJ59" s="159">
        <f>G59*AJ2</f>
        <v>148.12040420581087</v>
      </c>
      <c r="AK59" s="170">
        <f>H59*AK2</f>
        <v>148.12040420581087</v>
      </c>
      <c r="AL59" s="169">
        <f>E59*AL2</f>
        <v>246.86734034301816</v>
      </c>
      <c r="AM59" s="159">
        <f>F59*AM2</f>
        <v>246.86734034301816</v>
      </c>
      <c r="AN59" s="159">
        <f>G59*AN2</f>
        <v>148.12040420581087</v>
      </c>
      <c r="AO59" s="172">
        <f>H59*AO2</f>
        <v>148.12040420581087</v>
      </c>
      <c r="AP59" s="176">
        <f>I59*AP2</f>
        <v>763.904460213226</v>
      </c>
      <c r="AQ59" s="174" t="str">
        <f t="shared" si="97"/>
        <v>拆分正确</v>
      </c>
      <c r="AR59" s="157" t="str">
        <f t="shared" si="98"/>
        <v>拆分正确</v>
      </c>
      <c r="AS59" s="157" t="str">
        <f t="shared" si="99"/>
        <v>拆分正确</v>
      </c>
      <c r="AT59" s="157" t="str">
        <f t="shared" si="100"/>
        <v>拆分正确</v>
      </c>
      <c r="AU59" s="157" t="str">
        <f t="shared" si="101"/>
        <v>拆分正确</v>
      </c>
      <c r="AW59" s="158" t="str">
        <f t="shared" si="11"/>
        <v>60级强化3</v>
      </c>
      <c r="AX59" s="174">
        <f t="shared" si="102"/>
        <v>2962.4080841162177</v>
      </c>
      <c r="AY59" s="157">
        <f t="shared" si="103"/>
        <v>1184.9632336464872</v>
      </c>
      <c r="AZ59" s="157">
        <f t="shared" si="104"/>
        <v>1768.6018412634132</v>
      </c>
      <c r="BA59" s="157">
        <f t="shared" si="105"/>
        <v>789.97548909765794</v>
      </c>
      <c r="BB59" s="163">
        <f t="shared" si="106"/>
        <v>458.34267612793559</v>
      </c>
      <c r="BC59" s="169">
        <f t="shared" si="55"/>
        <v>296.2408084116218</v>
      </c>
      <c r="BD59" s="159">
        <f t="shared" si="56"/>
        <v>118.49632336464873</v>
      </c>
      <c r="BE59" s="159">
        <f t="shared" si="57"/>
        <v>176.86018412634132</v>
      </c>
      <c r="BF59" s="170">
        <f t="shared" si="58"/>
        <v>78.997548909765797</v>
      </c>
      <c r="BG59" s="169">
        <f t="shared" si="59"/>
        <v>296.2408084116218</v>
      </c>
      <c r="BH59" s="159">
        <f t="shared" si="60"/>
        <v>118.49632336464873</v>
      </c>
      <c r="BI59" s="159">
        <f t="shared" si="61"/>
        <v>176.86018412634132</v>
      </c>
      <c r="BJ59" s="170">
        <f t="shared" si="62"/>
        <v>78.997548909765797</v>
      </c>
      <c r="BK59" s="169">
        <f t="shared" si="63"/>
        <v>296.2408084116218</v>
      </c>
      <c r="BL59" s="159">
        <f t="shared" si="64"/>
        <v>118.49632336464873</v>
      </c>
      <c r="BM59" s="159">
        <f t="shared" si="65"/>
        <v>176.86018412634132</v>
      </c>
      <c r="BN59" s="170">
        <f t="shared" si="66"/>
        <v>78.997548909765797</v>
      </c>
      <c r="BO59" s="169">
        <f t="shared" si="67"/>
        <v>296.2408084116218</v>
      </c>
      <c r="BP59" s="159">
        <f t="shared" si="68"/>
        <v>118.49632336464873</v>
      </c>
      <c r="BQ59" s="159">
        <f t="shared" si="69"/>
        <v>176.86018412634132</v>
      </c>
      <c r="BR59" s="170">
        <f t="shared" si="70"/>
        <v>78.997548909765797</v>
      </c>
      <c r="BS59" s="169">
        <f t="shared" si="71"/>
        <v>296.2408084116218</v>
      </c>
      <c r="BT59" s="159">
        <f t="shared" si="72"/>
        <v>118.49632336464873</v>
      </c>
      <c r="BU59" s="159">
        <f t="shared" si="73"/>
        <v>176.86018412634132</v>
      </c>
      <c r="BV59" s="170">
        <f t="shared" si="74"/>
        <v>78.997548909765797</v>
      </c>
      <c r="BW59" s="169">
        <f t="shared" si="75"/>
        <v>296.2408084116218</v>
      </c>
      <c r="BX59" s="159">
        <f t="shared" si="76"/>
        <v>118.49632336464873</v>
      </c>
      <c r="BY59" s="159">
        <f t="shared" si="77"/>
        <v>176.86018412634132</v>
      </c>
      <c r="BZ59" s="170">
        <f t="shared" si="78"/>
        <v>78.997548909765797</v>
      </c>
      <c r="CA59" s="169">
        <f t="shared" si="79"/>
        <v>296.2408084116218</v>
      </c>
      <c r="CB59" s="159">
        <f t="shared" si="80"/>
        <v>118.49632336464873</v>
      </c>
      <c r="CC59" s="159">
        <f t="shared" si="81"/>
        <v>176.86018412634132</v>
      </c>
      <c r="CD59" s="170">
        <f t="shared" si="82"/>
        <v>78.997548909765797</v>
      </c>
      <c r="CE59" s="169">
        <f t="shared" si="83"/>
        <v>296.2408084116218</v>
      </c>
      <c r="CF59" s="159">
        <f t="shared" si="84"/>
        <v>118.49632336464873</v>
      </c>
      <c r="CG59" s="159">
        <f t="shared" si="85"/>
        <v>176.86018412634132</v>
      </c>
      <c r="CH59" s="172">
        <f t="shared" si="86"/>
        <v>78.997548909765797</v>
      </c>
      <c r="CI59" s="169">
        <f t="shared" si="87"/>
        <v>592.4816168232436</v>
      </c>
      <c r="CJ59" s="159">
        <f t="shared" si="88"/>
        <v>236.99264672929746</v>
      </c>
      <c r="CK59" s="159">
        <f t="shared" si="89"/>
        <v>353.72036825268265</v>
      </c>
      <c r="CL59" s="172">
        <f t="shared" si="90"/>
        <v>157.99509781953159</v>
      </c>
      <c r="CM59" s="176">
        <f t="shared" si="96"/>
        <v>458.34267612793559</v>
      </c>
      <c r="CN59" s="174" t="str">
        <f t="shared" si="107"/>
        <v>拆分正确</v>
      </c>
      <c r="CO59" s="157" t="str">
        <f t="shared" si="108"/>
        <v>拆分正确</v>
      </c>
      <c r="CP59" s="157" t="str">
        <f t="shared" si="109"/>
        <v>拆分正确</v>
      </c>
      <c r="CQ59" s="157" t="str">
        <f t="shared" si="110"/>
        <v>拆分正确</v>
      </c>
      <c r="CR59" s="157" t="str">
        <f t="shared" si="111"/>
        <v>拆分正确</v>
      </c>
      <c r="CT59" s="158" t="str">
        <f t="shared" si="22"/>
        <v>60级强化3</v>
      </c>
      <c r="CU59" s="174">
        <f t="shared" si="112"/>
        <v>1323.2089442385775</v>
      </c>
      <c r="CV59" s="157">
        <f t="shared" si="113"/>
        <v>2962.4080841162177</v>
      </c>
      <c r="CW59" s="157">
        <f t="shared" si="114"/>
        <v>789.97548909765794</v>
      </c>
      <c r="CX59" s="157">
        <f t="shared" si="115"/>
        <v>1768.6018412634132</v>
      </c>
      <c r="CY59" s="163">
        <f t="shared" si="116"/>
        <v>1145.8566903198389</v>
      </c>
      <c r="CZ59" s="169">
        <f>CU59*CZ2</f>
        <v>165.40111802982219</v>
      </c>
      <c r="DA59" s="159">
        <f>CV59*DA2</f>
        <v>370.30101051452721</v>
      </c>
      <c r="DB59" s="159">
        <f>CW59*DB2</f>
        <v>98.746936137207243</v>
      </c>
      <c r="DC59" s="170">
        <f>CX59*DC2</f>
        <v>221.07523015792665</v>
      </c>
      <c r="DD59" s="169">
        <f>CU59*DD2</f>
        <v>165.40111802982219</v>
      </c>
      <c r="DE59" s="159">
        <f>CV59*DE2</f>
        <v>370.30101051452721</v>
      </c>
      <c r="DF59" s="159">
        <f>CW59*DF2</f>
        <v>98.746936137207243</v>
      </c>
      <c r="DG59" s="170">
        <f>CX59*DG2</f>
        <v>221.07523015792665</v>
      </c>
      <c r="DH59" s="169">
        <f>CU59*DH2</f>
        <v>165.40111802982219</v>
      </c>
      <c r="DI59" s="159">
        <f>CV59*DI2</f>
        <v>370.30101051452721</v>
      </c>
      <c r="DJ59" s="159">
        <f>CW59*DJ2</f>
        <v>98.746936137207243</v>
      </c>
      <c r="DK59" s="170">
        <f>CX59*DK2</f>
        <v>221.07523015792665</v>
      </c>
      <c r="DL59" s="169">
        <f>CU59*DL2</f>
        <v>165.40111802982219</v>
      </c>
      <c r="DM59" s="159">
        <f>CV59*DM2</f>
        <v>370.30101051452721</v>
      </c>
      <c r="DN59" s="159">
        <f>CW59*DN2</f>
        <v>98.746936137207243</v>
      </c>
      <c r="DO59" s="170">
        <f>CX59*DO2</f>
        <v>221.07523015792665</v>
      </c>
      <c r="DP59" s="169">
        <f>CU59*DP2</f>
        <v>165.40111802982219</v>
      </c>
      <c r="DQ59" s="159">
        <f>CV59*DQ2</f>
        <v>370.30101051452721</v>
      </c>
      <c r="DR59" s="159">
        <f>CW59*DR2</f>
        <v>98.746936137207243</v>
      </c>
      <c r="DS59" s="170">
        <f>CX59*DS2</f>
        <v>221.07523015792665</v>
      </c>
      <c r="DT59" s="169">
        <f>CU59*DT2</f>
        <v>165.40111802982219</v>
      </c>
      <c r="DU59" s="159">
        <f>CV59*DU2</f>
        <v>370.30101051452721</v>
      </c>
      <c r="DV59" s="159">
        <f>CW59*DV2</f>
        <v>98.746936137207243</v>
      </c>
      <c r="DW59" s="170">
        <f>CX59*DW2</f>
        <v>221.07523015792665</v>
      </c>
      <c r="DX59" s="169">
        <f>CU59*DX2</f>
        <v>165.40111802982219</v>
      </c>
      <c r="DY59" s="159">
        <f>CV59*DY2</f>
        <v>370.30101051452721</v>
      </c>
      <c r="DZ59" s="159">
        <f>CW59*DZ2</f>
        <v>98.746936137207243</v>
      </c>
      <c r="EA59" s="170">
        <f>CX59*EA2</f>
        <v>221.07523015792665</v>
      </c>
      <c r="EB59" s="169">
        <f>CU59*EB2</f>
        <v>165.40111802982219</v>
      </c>
      <c r="EC59" s="159">
        <f>CV59*EC2</f>
        <v>370.30101051452721</v>
      </c>
      <c r="ED59" s="159">
        <f>CW59*ED2</f>
        <v>98.746936137207243</v>
      </c>
      <c r="EE59" s="172">
        <f>CX59*EE2</f>
        <v>221.07523015792665</v>
      </c>
      <c r="EF59" s="176">
        <f>CY59*EF2</f>
        <v>1145.8566903198389</v>
      </c>
      <c r="EG59" s="174" t="str">
        <f t="shared" si="28"/>
        <v>拆分正确</v>
      </c>
      <c r="EH59" s="157" t="str">
        <f t="shared" si="29"/>
        <v>拆分正确</v>
      </c>
      <c r="EI59" s="157" t="str">
        <f t="shared" si="30"/>
        <v>拆分正确</v>
      </c>
      <c r="EJ59" s="157" t="str">
        <f t="shared" si="31"/>
        <v>拆分正确</v>
      </c>
      <c r="EK59" s="157" t="str">
        <f t="shared" si="32"/>
        <v>拆分正确</v>
      </c>
      <c r="EL59" s="41"/>
      <c r="EM59" s="158" t="str">
        <f t="shared" si="33"/>
        <v>60级强化3</v>
      </c>
      <c r="EN59" s="174">
        <f t="shared" si="117"/>
        <v>1974.9387227441453</v>
      </c>
      <c r="EO59" s="157">
        <f t="shared" si="118"/>
        <v>3949.8774454882905</v>
      </c>
      <c r="EP59" s="157">
        <f t="shared" si="119"/>
        <v>789.97548909765794</v>
      </c>
      <c r="EQ59" s="157">
        <f t="shared" si="120"/>
        <v>1768.6018412634132</v>
      </c>
      <c r="ER59" s="163">
        <f t="shared" si="121"/>
        <v>458.34267612793559</v>
      </c>
      <c r="ES59" s="169">
        <f>EN59*ES2</f>
        <v>246.86734034301816</v>
      </c>
      <c r="ET59" s="159">
        <f>EO59*ET2</f>
        <v>493.73468068603631</v>
      </c>
      <c r="EU59" s="159">
        <f>EP59*EU2</f>
        <v>98.746936137207243</v>
      </c>
      <c r="EV59" s="170">
        <f>EQ59*EV2</f>
        <v>221.07523015792665</v>
      </c>
      <c r="EW59" s="169">
        <f>EN59*EW2</f>
        <v>246.86734034301816</v>
      </c>
      <c r="EX59" s="159">
        <f>EO59*EX2</f>
        <v>493.73468068603631</v>
      </c>
      <c r="EY59" s="159">
        <f>EP59*EY2</f>
        <v>98.746936137207243</v>
      </c>
      <c r="EZ59" s="170">
        <f>EQ59*EZ2</f>
        <v>221.07523015792665</v>
      </c>
      <c r="FA59" s="169">
        <f>EN59*FA2</f>
        <v>246.86734034301816</v>
      </c>
      <c r="FB59" s="159">
        <f>EO59*FB2</f>
        <v>493.73468068603631</v>
      </c>
      <c r="FC59" s="159">
        <f>EP59*FC2</f>
        <v>98.746936137207243</v>
      </c>
      <c r="FD59" s="170">
        <f>EQ59*FD2</f>
        <v>221.07523015792665</v>
      </c>
      <c r="FE59" s="169">
        <f>EN59*FE2</f>
        <v>246.86734034301816</v>
      </c>
      <c r="FF59" s="159">
        <f>EO59*FF2</f>
        <v>493.73468068603631</v>
      </c>
      <c r="FG59" s="159">
        <f>EP59*FG2</f>
        <v>98.746936137207243</v>
      </c>
      <c r="FH59" s="170">
        <f>EQ59*FH2</f>
        <v>221.07523015792665</v>
      </c>
      <c r="FI59" s="169">
        <f>EN59*FI2</f>
        <v>246.86734034301816</v>
      </c>
      <c r="FJ59" s="159">
        <f>EO59*FJ2</f>
        <v>493.73468068603631</v>
      </c>
      <c r="FK59" s="159">
        <f>EP59*FK2</f>
        <v>98.746936137207243</v>
      </c>
      <c r="FL59" s="170">
        <f>EQ59*FL2</f>
        <v>221.07523015792665</v>
      </c>
      <c r="FM59" s="169">
        <f>EN59*FM2</f>
        <v>246.86734034301816</v>
      </c>
      <c r="FN59" s="159">
        <f>EO59*FN2</f>
        <v>493.73468068603631</v>
      </c>
      <c r="FO59" s="159">
        <f>EP59*FO2</f>
        <v>98.746936137207243</v>
      </c>
      <c r="FP59" s="170">
        <f>EQ59*FP2</f>
        <v>221.07523015792665</v>
      </c>
      <c r="FQ59" s="169">
        <f>EN59*FQ2</f>
        <v>246.86734034301816</v>
      </c>
      <c r="FR59" s="159">
        <f>EO59*FR2</f>
        <v>493.73468068603631</v>
      </c>
      <c r="FS59" s="159">
        <f>EP59*FS2</f>
        <v>98.746936137207243</v>
      </c>
      <c r="FT59" s="170">
        <f>EQ59*FT2</f>
        <v>221.07523015792665</v>
      </c>
      <c r="FU59" s="169">
        <f>EN59*FU2</f>
        <v>246.86734034301816</v>
      </c>
      <c r="FV59" s="159">
        <f>EO59*FV2</f>
        <v>493.73468068603631</v>
      </c>
      <c r="FW59" s="159">
        <f>EP59*FW2</f>
        <v>98.746936137207243</v>
      </c>
      <c r="FX59" s="172">
        <f>EQ59*FX2</f>
        <v>221.07523015792665</v>
      </c>
      <c r="FY59" s="176">
        <f>ER59*FY2</f>
        <v>458.34267612793559</v>
      </c>
      <c r="FZ59" s="174" t="str">
        <f t="shared" si="39"/>
        <v>拆分正确</v>
      </c>
      <c r="GA59" s="157" t="str">
        <f t="shared" si="40"/>
        <v>拆分正确</v>
      </c>
      <c r="GB59" s="157" t="str">
        <f t="shared" si="41"/>
        <v>拆分正确</v>
      </c>
      <c r="GC59" s="157" t="str">
        <f t="shared" si="42"/>
        <v>拆分正确</v>
      </c>
      <c r="GD59" s="157" t="str">
        <f t="shared" si="43"/>
        <v>拆分正确</v>
      </c>
      <c r="GE59" s="41"/>
      <c r="GF59" s="158" t="str">
        <f t="shared" si="44"/>
        <v>60级强化3</v>
      </c>
      <c r="GG59" s="174">
        <f t="shared" si="122"/>
        <v>1777.4448504697307</v>
      </c>
      <c r="GH59" s="157">
        <f t="shared" si="123"/>
        <v>1974.9387227441453</v>
      </c>
      <c r="GI59" s="157">
        <f t="shared" si="124"/>
        <v>1184.963233646487</v>
      </c>
      <c r="GJ59" s="157">
        <f t="shared" si="125"/>
        <v>1481.2040420581086</v>
      </c>
      <c r="GK59" s="163">
        <f t="shared" si="126"/>
        <v>687.51401419190347</v>
      </c>
      <c r="GL59" s="169">
        <f>GG59*GL2</f>
        <v>222.18060630871634</v>
      </c>
      <c r="GM59" s="159">
        <f>GH59*GM2</f>
        <v>246.86734034301816</v>
      </c>
      <c r="GN59" s="159">
        <f>GI59*GN2</f>
        <v>148.12040420581087</v>
      </c>
      <c r="GO59" s="170">
        <f>GJ59*GO2</f>
        <v>185.15050525726357</v>
      </c>
      <c r="GP59" s="169">
        <f>GG59*GP2</f>
        <v>222.18060630871634</v>
      </c>
      <c r="GQ59" s="159">
        <f>GH59*GQ2</f>
        <v>246.86734034301816</v>
      </c>
      <c r="GR59" s="159">
        <f>GI59*GR2</f>
        <v>148.12040420581087</v>
      </c>
      <c r="GS59" s="170">
        <f>GJ59*GS2</f>
        <v>185.15050525726357</v>
      </c>
      <c r="GT59" s="169">
        <f>GG59*GT2</f>
        <v>222.18060630871634</v>
      </c>
      <c r="GU59" s="159">
        <f>GH59*GU2</f>
        <v>246.86734034301816</v>
      </c>
      <c r="GV59" s="159">
        <f>GI59*GV2</f>
        <v>148.12040420581087</v>
      </c>
      <c r="GW59" s="170">
        <f>GJ59*GW2</f>
        <v>185.15050525726357</v>
      </c>
      <c r="GX59" s="169">
        <f>GG59*GX2</f>
        <v>222.18060630871634</v>
      </c>
      <c r="GY59" s="159">
        <f>GH59*GY2</f>
        <v>246.86734034301816</v>
      </c>
      <c r="GZ59" s="159">
        <f>GI59*GZ2</f>
        <v>148.12040420581087</v>
      </c>
      <c r="HA59" s="170">
        <f>GJ59*HA2</f>
        <v>185.15050525726357</v>
      </c>
      <c r="HB59" s="169">
        <f>GG59*HB2</f>
        <v>222.18060630871634</v>
      </c>
      <c r="HC59" s="159">
        <f>GH59*HC2</f>
        <v>246.86734034301816</v>
      </c>
      <c r="HD59" s="159">
        <f>GI59*HD2</f>
        <v>148.12040420581087</v>
      </c>
      <c r="HE59" s="170">
        <f>GJ59*HE2</f>
        <v>185.15050525726357</v>
      </c>
      <c r="HF59" s="169">
        <f>GG59*HF2</f>
        <v>222.18060630871634</v>
      </c>
      <c r="HG59" s="159">
        <f>GH59*HG2</f>
        <v>246.86734034301816</v>
      </c>
      <c r="HH59" s="159">
        <f>GI59*HH2</f>
        <v>148.12040420581087</v>
      </c>
      <c r="HI59" s="170">
        <f>GJ59*HI2</f>
        <v>185.15050525726357</v>
      </c>
      <c r="HJ59" s="169">
        <f>GG59*HJ2</f>
        <v>222.18060630871634</v>
      </c>
      <c r="HK59" s="159">
        <f>GH59*HK2</f>
        <v>246.86734034301816</v>
      </c>
      <c r="HL59" s="159">
        <f>GI59*HL2</f>
        <v>148.12040420581087</v>
      </c>
      <c r="HM59" s="170">
        <f>GJ59*HM2</f>
        <v>185.15050525726357</v>
      </c>
      <c r="HN59" s="169">
        <f>GG59*HN2</f>
        <v>222.18060630871634</v>
      </c>
      <c r="HO59" s="159">
        <f>GH59*HO2</f>
        <v>246.86734034301816</v>
      </c>
      <c r="HP59" s="159">
        <f>GI59*HP2</f>
        <v>148.12040420581087</v>
      </c>
      <c r="HQ59" s="172">
        <f>GJ59*HQ2</f>
        <v>185.15050525726357</v>
      </c>
      <c r="HR59" s="176">
        <f>GK59*HR2</f>
        <v>687.51401419190347</v>
      </c>
      <c r="HS59" s="174" t="str">
        <f t="shared" si="50"/>
        <v>拆分正确</v>
      </c>
      <c r="HT59" s="157" t="str">
        <f t="shared" si="51"/>
        <v>拆分正确</v>
      </c>
      <c r="HU59" s="157" t="str">
        <f t="shared" si="52"/>
        <v>拆分正确</v>
      </c>
      <c r="HV59" s="157" t="str">
        <f t="shared" si="53"/>
        <v>拆分正确</v>
      </c>
      <c r="HW59" s="157" t="str">
        <f t="shared" si="54"/>
        <v>拆分正确</v>
      </c>
    </row>
    <row r="60" spans="1:231" ht="14.1" customHeight="1">
      <c r="A60" s="157" t="s">
        <v>76</v>
      </c>
      <c r="B60" s="158">
        <f t="shared" si="130"/>
        <v>1.3471191424837934</v>
      </c>
      <c r="C60" s="158">
        <f t="shared" si="128"/>
        <v>1.3471191424837934</v>
      </c>
      <c r="D60" s="180">
        <f t="shared" si="129"/>
        <v>1.3471191424837934</v>
      </c>
      <c r="E60" s="174">
        <f>B60*E56</f>
        <v>2121.442384208101</v>
      </c>
      <c r="F60" s="157">
        <f>E60*职业设计!D$13/职业设计!B$13</f>
        <v>2121.442384208101</v>
      </c>
      <c r="G60" s="157">
        <f>G56*C60</f>
        <v>1272.8654305248604</v>
      </c>
      <c r="H60" s="157">
        <f t="shared" si="5"/>
        <v>1272.8654305248604</v>
      </c>
      <c r="I60" s="163">
        <f>I56*D60</f>
        <v>820.5719401410995</v>
      </c>
      <c r="J60" s="169">
        <f>E60*J2</f>
        <v>265.18029802601262</v>
      </c>
      <c r="K60" s="159">
        <f>F60*K2</f>
        <v>265.18029802601262</v>
      </c>
      <c r="L60" s="159">
        <f>G60*L2</f>
        <v>159.10817881560754</v>
      </c>
      <c r="M60" s="170">
        <f>H60*M2</f>
        <v>159.10817881560754</v>
      </c>
      <c r="N60" s="169">
        <f>E60*N2</f>
        <v>265.18029802601262</v>
      </c>
      <c r="O60" s="159">
        <f>F60*O2</f>
        <v>265.18029802601262</v>
      </c>
      <c r="P60" s="159">
        <f>G60*P2</f>
        <v>159.10817881560754</v>
      </c>
      <c r="Q60" s="170">
        <f>H60*Q2</f>
        <v>159.10817881560754</v>
      </c>
      <c r="R60" s="169">
        <f>E60*R2</f>
        <v>265.18029802601262</v>
      </c>
      <c r="S60" s="159">
        <f>F60*S2</f>
        <v>265.18029802601262</v>
      </c>
      <c r="T60" s="159">
        <f>G60*T2</f>
        <v>159.10817881560754</v>
      </c>
      <c r="U60" s="170">
        <f>H60*U2</f>
        <v>159.10817881560754</v>
      </c>
      <c r="V60" s="169">
        <f>E60*V2</f>
        <v>265.18029802601262</v>
      </c>
      <c r="W60" s="159">
        <f>F60*W2</f>
        <v>265.18029802601262</v>
      </c>
      <c r="X60" s="159">
        <f>G60*X2</f>
        <v>159.10817881560754</v>
      </c>
      <c r="Y60" s="170">
        <f>H60*Y2</f>
        <v>159.10817881560754</v>
      </c>
      <c r="Z60" s="169">
        <f>E60*Z2</f>
        <v>265.18029802601262</v>
      </c>
      <c r="AA60" s="159">
        <f>F60*AA2</f>
        <v>265.18029802601262</v>
      </c>
      <c r="AB60" s="159">
        <f>G60*AB2</f>
        <v>159.10817881560754</v>
      </c>
      <c r="AC60" s="170">
        <f>H60*AC2</f>
        <v>159.10817881560754</v>
      </c>
      <c r="AD60" s="169">
        <f>E60*AD2</f>
        <v>265.18029802601262</v>
      </c>
      <c r="AE60" s="159">
        <f>F60*AE2</f>
        <v>265.18029802601262</v>
      </c>
      <c r="AF60" s="159">
        <f>G60*AF2</f>
        <v>159.10817881560754</v>
      </c>
      <c r="AG60" s="170">
        <f>H60*AG2</f>
        <v>159.10817881560754</v>
      </c>
      <c r="AH60" s="169">
        <f>E60*AH2</f>
        <v>265.18029802601262</v>
      </c>
      <c r="AI60" s="159">
        <f>F60*AI2</f>
        <v>265.18029802601262</v>
      </c>
      <c r="AJ60" s="159">
        <f>G60*AJ2</f>
        <v>159.10817881560754</v>
      </c>
      <c r="AK60" s="170">
        <f>H60*AK2</f>
        <v>159.10817881560754</v>
      </c>
      <c r="AL60" s="169">
        <f>E60*AL2</f>
        <v>265.18029802601262</v>
      </c>
      <c r="AM60" s="159">
        <f>F60*AM2</f>
        <v>265.18029802601262</v>
      </c>
      <c r="AN60" s="159">
        <f>G60*AN2</f>
        <v>159.10817881560754</v>
      </c>
      <c r="AO60" s="172">
        <f>H60*AO2</f>
        <v>159.10817881560754</v>
      </c>
      <c r="AP60" s="176">
        <f>I60*AP2</f>
        <v>820.5719401410995</v>
      </c>
      <c r="AQ60" s="174" t="str">
        <f t="shared" si="97"/>
        <v>拆分正确</v>
      </c>
      <c r="AR60" s="157" t="str">
        <f t="shared" si="98"/>
        <v>拆分正确</v>
      </c>
      <c r="AS60" s="157" t="str">
        <f t="shared" si="99"/>
        <v>拆分正确</v>
      </c>
      <c r="AT60" s="157" t="str">
        <f t="shared" si="100"/>
        <v>拆分正确</v>
      </c>
      <c r="AU60" s="157" t="str">
        <f t="shared" si="101"/>
        <v>拆分正确</v>
      </c>
      <c r="AW60" s="158" t="str">
        <f t="shared" si="11"/>
        <v>60级强化4</v>
      </c>
      <c r="AX60" s="174">
        <f t="shared" si="102"/>
        <v>3182.1635763121512</v>
      </c>
      <c r="AY60" s="157">
        <f t="shared" si="103"/>
        <v>1272.8654305248606</v>
      </c>
      <c r="AZ60" s="157">
        <f t="shared" si="104"/>
        <v>1899.7991500371049</v>
      </c>
      <c r="BA60" s="157">
        <f t="shared" si="105"/>
        <v>848.57695368324028</v>
      </c>
      <c r="BB60" s="163">
        <f t="shared" si="106"/>
        <v>492.34316408465969</v>
      </c>
      <c r="BC60" s="169">
        <f t="shared" si="55"/>
        <v>318.21635763121515</v>
      </c>
      <c r="BD60" s="159">
        <f t="shared" si="56"/>
        <v>127.28654305248607</v>
      </c>
      <c r="BE60" s="159">
        <f t="shared" si="57"/>
        <v>189.97991500371052</v>
      </c>
      <c r="BF60" s="170">
        <f t="shared" si="58"/>
        <v>84.85769536832403</v>
      </c>
      <c r="BG60" s="169">
        <f t="shared" si="59"/>
        <v>318.21635763121515</v>
      </c>
      <c r="BH60" s="159">
        <f t="shared" si="60"/>
        <v>127.28654305248607</v>
      </c>
      <c r="BI60" s="159">
        <f t="shared" si="61"/>
        <v>189.97991500371052</v>
      </c>
      <c r="BJ60" s="170">
        <f t="shared" si="62"/>
        <v>84.85769536832403</v>
      </c>
      <c r="BK60" s="169">
        <f t="shared" si="63"/>
        <v>318.21635763121515</v>
      </c>
      <c r="BL60" s="159">
        <f t="shared" si="64"/>
        <v>127.28654305248607</v>
      </c>
      <c r="BM60" s="159">
        <f t="shared" si="65"/>
        <v>189.97991500371052</v>
      </c>
      <c r="BN60" s="170">
        <f t="shared" si="66"/>
        <v>84.85769536832403</v>
      </c>
      <c r="BO60" s="169">
        <f t="shared" si="67"/>
        <v>318.21635763121515</v>
      </c>
      <c r="BP60" s="159">
        <f t="shared" si="68"/>
        <v>127.28654305248607</v>
      </c>
      <c r="BQ60" s="159">
        <f t="shared" si="69"/>
        <v>189.97991500371052</v>
      </c>
      <c r="BR60" s="170">
        <f t="shared" si="70"/>
        <v>84.85769536832403</v>
      </c>
      <c r="BS60" s="169">
        <f t="shared" si="71"/>
        <v>318.21635763121515</v>
      </c>
      <c r="BT60" s="159">
        <f t="shared" si="72"/>
        <v>127.28654305248607</v>
      </c>
      <c r="BU60" s="159">
        <f t="shared" si="73"/>
        <v>189.97991500371052</v>
      </c>
      <c r="BV60" s="170">
        <f t="shared" si="74"/>
        <v>84.85769536832403</v>
      </c>
      <c r="BW60" s="169">
        <f t="shared" si="75"/>
        <v>318.21635763121515</v>
      </c>
      <c r="BX60" s="159">
        <f t="shared" si="76"/>
        <v>127.28654305248607</v>
      </c>
      <c r="BY60" s="159">
        <f t="shared" si="77"/>
        <v>189.97991500371052</v>
      </c>
      <c r="BZ60" s="170">
        <f t="shared" si="78"/>
        <v>84.85769536832403</v>
      </c>
      <c r="CA60" s="169">
        <f t="shared" si="79"/>
        <v>318.21635763121515</v>
      </c>
      <c r="CB60" s="159">
        <f t="shared" si="80"/>
        <v>127.28654305248607</v>
      </c>
      <c r="CC60" s="159">
        <f t="shared" si="81"/>
        <v>189.97991500371052</v>
      </c>
      <c r="CD60" s="170">
        <f t="shared" si="82"/>
        <v>84.85769536832403</v>
      </c>
      <c r="CE60" s="169">
        <f t="shared" si="83"/>
        <v>318.21635763121515</v>
      </c>
      <c r="CF60" s="159">
        <f t="shared" si="84"/>
        <v>127.28654305248607</v>
      </c>
      <c r="CG60" s="159">
        <f t="shared" si="85"/>
        <v>189.97991500371052</v>
      </c>
      <c r="CH60" s="172">
        <f t="shared" si="86"/>
        <v>84.85769536832403</v>
      </c>
      <c r="CI60" s="169">
        <f t="shared" si="87"/>
        <v>636.43271526243029</v>
      </c>
      <c r="CJ60" s="159">
        <f t="shared" si="88"/>
        <v>254.57308610497213</v>
      </c>
      <c r="CK60" s="159">
        <f t="shared" si="89"/>
        <v>379.95983000742103</v>
      </c>
      <c r="CL60" s="172">
        <f t="shared" si="90"/>
        <v>169.71539073664806</v>
      </c>
      <c r="CM60" s="176">
        <f t="shared" si="96"/>
        <v>492.34316408465969</v>
      </c>
      <c r="CN60" s="174" t="str">
        <f t="shared" si="107"/>
        <v>拆分正确</v>
      </c>
      <c r="CO60" s="157" t="str">
        <f t="shared" si="108"/>
        <v>拆分正确</v>
      </c>
      <c r="CP60" s="157" t="str">
        <f t="shared" si="109"/>
        <v>拆分正确</v>
      </c>
      <c r="CQ60" s="157" t="str">
        <f t="shared" si="110"/>
        <v>拆分正确</v>
      </c>
      <c r="CR60" s="157" t="str">
        <f t="shared" si="111"/>
        <v>拆分正确</v>
      </c>
      <c r="CT60" s="158" t="str">
        <f t="shared" si="22"/>
        <v>60级强化4</v>
      </c>
      <c r="CU60" s="174">
        <f t="shared" si="112"/>
        <v>1421.3663974194278</v>
      </c>
      <c r="CV60" s="157">
        <f t="shared" si="113"/>
        <v>3182.1635763121512</v>
      </c>
      <c r="CW60" s="157">
        <f t="shared" si="114"/>
        <v>848.57695368324028</v>
      </c>
      <c r="CX60" s="157">
        <f t="shared" si="115"/>
        <v>1899.7991500371049</v>
      </c>
      <c r="CY60" s="163">
        <f t="shared" si="116"/>
        <v>1230.8579102116491</v>
      </c>
      <c r="CZ60" s="169">
        <f>CU60*CZ2</f>
        <v>177.67079967742848</v>
      </c>
      <c r="DA60" s="159">
        <f>CV60*DA2</f>
        <v>397.7704470390189</v>
      </c>
      <c r="DB60" s="159">
        <f>CW60*DB2</f>
        <v>106.07211921040503</v>
      </c>
      <c r="DC60" s="170">
        <f>CX60*DC2</f>
        <v>237.47489375463812</v>
      </c>
      <c r="DD60" s="169">
        <f>CU60*DD2</f>
        <v>177.67079967742848</v>
      </c>
      <c r="DE60" s="159">
        <f>CV60*DE2</f>
        <v>397.7704470390189</v>
      </c>
      <c r="DF60" s="159">
        <f>CW60*DF2</f>
        <v>106.07211921040503</v>
      </c>
      <c r="DG60" s="170">
        <f>CX60*DG2</f>
        <v>237.47489375463812</v>
      </c>
      <c r="DH60" s="169">
        <f>CU60*DH2</f>
        <v>177.67079967742848</v>
      </c>
      <c r="DI60" s="159">
        <f>CV60*DI2</f>
        <v>397.7704470390189</v>
      </c>
      <c r="DJ60" s="159">
        <f>CW60*DJ2</f>
        <v>106.07211921040503</v>
      </c>
      <c r="DK60" s="170">
        <f>CX60*DK2</f>
        <v>237.47489375463812</v>
      </c>
      <c r="DL60" s="169">
        <f>CU60*DL2</f>
        <v>177.67079967742848</v>
      </c>
      <c r="DM60" s="159">
        <f>CV60*DM2</f>
        <v>397.7704470390189</v>
      </c>
      <c r="DN60" s="159">
        <f>CW60*DN2</f>
        <v>106.07211921040503</v>
      </c>
      <c r="DO60" s="170">
        <f>CX60*DO2</f>
        <v>237.47489375463812</v>
      </c>
      <c r="DP60" s="169">
        <f>CU60*DP2</f>
        <v>177.67079967742848</v>
      </c>
      <c r="DQ60" s="159">
        <f>CV60*DQ2</f>
        <v>397.7704470390189</v>
      </c>
      <c r="DR60" s="159">
        <f>CW60*DR2</f>
        <v>106.07211921040503</v>
      </c>
      <c r="DS60" s="170">
        <f>CX60*DS2</f>
        <v>237.47489375463812</v>
      </c>
      <c r="DT60" s="169">
        <f>CU60*DT2</f>
        <v>177.67079967742848</v>
      </c>
      <c r="DU60" s="159">
        <f>CV60*DU2</f>
        <v>397.7704470390189</v>
      </c>
      <c r="DV60" s="159">
        <f>CW60*DV2</f>
        <v>106.07211921040503</v>
      </c>
      <c r="DW60" s="170">
        <f>CX60*DW2</f>
        <v>237.47489375463812</v>
      </c>
      <c r="DX60" s="169">
        <f>CU60*DX2</f>
        <v>177.67079967742848</v>
      </c>
      <c r="DY60" s="159">
        <f>CV60*DY2</f>
        <v>397.7704470390189</v>
      </c>
      <c r="DZ60" s="159">
        <f>CW60*DZ2</f>
        <v>106.07211921040503</v>
      </c>
      <c r="EA60" s="170">
        <f>CX60*EA2</f>
        <v>237.47489375463812</v>
      </c>
      <c r="EB60" s="169">
        <f>CU60*EB2</f>
        <v>177.67079967742848</v>
      </c>
      <c r="EC60" s="159">
        <f>CV60*EC2</f>
        <v>397.7704470390189</v>
      </c>
      <c r="ED60" s="159">
        <f>CW60*ED2</f>
        <v>106.07211921040503</v>
      </c>
      <c r="EE60" s="172">
        <f>CX60*EE2</f>
        <v>237.47489375463812</v>
      </c>
      <c r="EF60" s="176">
        <f>CY60*EF2</f>
        <v>1230.8579102116491</v>
      </c>
      <c r="EG60" s="174" t="str">
        <f t="shared" si="28"/>
        <v>拆分正确</v>
      </c>
      <c r="EH60" s="157" t="str">
        <f t="shared" si="29"/>
        <v>拆分正确</v>
      </c>
      <c r="EI60" s="157" t="str">
        <f t="shared" si="30"/>
        <v>拆分正确</v>
      </c>
      <c r="EJ60" s="157" t="str">
        <f t="shared" si="31"/>
        <v>拆分正确</v>
      </c>
      <c r="EK60" s="157" t="str">
        <f t="shared" si="32"/>
        <v>拆分正确</v>
      </c>
      <c r="EL60" s="41"/>
      <c r="EM60" s="158" t="str">
        <f t="shared" si="33"/>
        <v>60级强化4</v>
      </c>
      <c r="EN60" s="174">
        <f t="shared" si="117"/>
        <v>2121.442384208101</v>
      </c>
      <c r="EO60" s="157">
        <f t="shared" si="118"/>
        <v>4242.884768416202</v>
      </c>
      <c r="EP60" s="157">
        <f t="shared" si="119"/>
        <v>848.57695368324028</v>
      </c>
      <c r="EQ60" s="157">
        <f t="shared" si="120"/>
        <v>1899.7991500371049</v>
      </c>
      <c r="ER60" s="163">
        <f t="shared" si="121"/>
        <v>492.34316408465969</v>
      </c>
      <c r="ES60" s="169">
        <f>EN60*ES2</f>
        <v>265.18029802601262</v>
      </c>
      <c r="ET60" s="159">
        <f>EO60*ET2</f>
        <v>530.36059605202524</v>
      </c>
      <c r="EU60" s="159">
        <f>EP60*EU2</f>
        <v>106.07211921040503</v>
      </c>
      <c r="EV60" s="170">
        <f>EQ60*EV2</f>
        <v>237.47489375463812</v>
      </c>
      <c r="EW60" s="169">
        <f>EN60*EW2</f>
        <v>265.18029802601262</v>
      </c>
      <c r="EX60" s="159">
        <f>EO60*EX2</f>
        <v>530.36059605202524</v>
      </c>
      <c r="EY60" s="159">
        <f>EP60*EY2</f>
        <v>106.07211921040503</v>
      </c>
      <c r="EZ60" s="170">
        <f>EQ60*EZ2</f>
        <v>237.47489375463812</v>
      </c>
      <c r="FA60" s="169">
        <f>EN60*FA2</f>
        <v>265.18029802601262</v>
      </c>
      <c r="FB60" s="159">
        <f>EO60*FB2</f>
        <v>530.36059605202524</v>
      </c>
      <c r="FC60" s="159">
        <f>EP60*FC2</f>
        <v>106.07211921040503</v>
      </c>
      <c r="FD60" s="170">
        <f>EQ60*FD2</f>
        <v>237.47489375463812</v>
      </c>
      <c r="FE60" s="169">
        <f>EN60*FE2</f>
        <v>265.18029802601262</v>
      </c>
      <c r="FF60" s="159">
        <f>EO60*FF2</f>
        <v>530.36059605202524</v>
      </c>
      <c r="FG60" s="159">
        <f>EP60*FG2</f>
        <v>106.07211921040503</v>
      </c>
      <c r="FH60" s="170">
        <f>EQ60*FH2</f>
        <v>237.47489375463812</v>
      </c>
      <c r="FI60" s="169">
        <f>EN60*FI2</f>
        <v>265.18029802601262</v>
      </c>
      <c r="FJ60" s="159">
        <f>EO60*FJ2</f>
        <v>530.36059605202524</v>
      </c>
      <c r="FK60" s="159">
        <f>EP60*FK2</f>
        <v>106.07211921040503</v>
      </c>
      <c r="FL60" s="170">
        <f>EQ60*FL2</f>
        <v>237.47489375463812</v>
      </c>
      <c r="FM60" s="169">
        <f>EN60*FM2</f>
        <v>265.18029802601262</v>
      </c>
      <c r="FN60" s="159">
        <f>EO60*FN2</f>
        <v>530.36059605202524</v>
      </c>
      <c r="FO60" s="159">
        <f>EP60*FO2</f>
        <v>106.07211921040503</v>
      </c>
      <c r="FP60" s="170">
        <f>EQ60*FP2</f>
        <v>237.47489375463812</v>
      </c>
      <c r="FQ60" s="169">
        <f>EN60*FQ2</f>
        <v>265.18029802601262</v>
      </c>
      <c r="FR60" s="159">
        <f>EO60*FR2</f>
        <v>530.36059605202524</v>
      </c>
      <c r="FS60" s="159">
        <f>EP60*FS2</f>
        <v>106.07211921040503</v>
      </c>
      <c r="FT60" s="170">
        <f>EQ60*FT2</f>
        <v>237.47489375463812</v>
      </c>
      <c r="FU60" s="169">
        <f>EN60*FU2</f>
        <v>265.18029802601262</v>
      </c>
      <c r="FV60" s="159">
        <f>EO60*FV2</f>
        <v>530.36059605202524</v>
      </c>
      <c r="FW60" s="159">
        <f>EP60*FW2</f>
        <v>106.07211921040503</v>
      </c>
      <c r="FX60" s="172">
        <f>EQ60*FX2</f>
        <v>237.47489375463812</v>
      </c>
      <c r="FY60" s="176">
        <f>ER60*FY2</f>
        <v>492.34316408465969</v>
      </c>
      <c r="FZ60" s="174" t="str">
        <f t="shared" si="39"/>
        <v>拆分正确</v>
      </c>
      <c r="GA60" s="157" t="str">
        <f t="shared" si="40"/>
        <v>拆分正确</v>
      </c>
      <c r="GB60" s="157" t="str">
        <f t="shared" si="41"/>
        <v>拆分正确</v>
      </c>
      <c r="GC60" s="157" t="str">
        <f t="shared" si="42"/>
        <v>拆分正确</v>
      </c>
      <c r="GD60" s="157" t="str">
        <f t="shared" si="43"/>
        <v>拆分正确</v>
      </c>
      <c r="GE60" s="41"/>
      <c r="GF60" s="158" t="str">
        <f t="shared" si="44"/>
        <v>60级强化4</v>
      </c>
      <c r="GG60" s="174">
        <f t="shared" si="122"/>
        <v>1909.2981457872909</v>
      </c>
      <c r="GH60" s="157">
        <f t="shared" si="123"/>
        <v>2121.442384208101</v>
      </c>
      <c r="GI60" s="157">
        <f t="shared" si="124"/>
        <v>1272.8654305248604</v>
      </c>
      <c r="GJ60" s="157">
        <f t="shared" si="125"/>
        <v>1591.0817881560754</v>
      </c>
      <c r="GK60" s="163">
        <f t="shared" si="126"/>
        <v>738.51474612698962</v>
      </c>
      <c r="GL60" s="169">
        <f>GG60*GL2</f>
        <v>238.66226822341136</v>
      </c>
      <c r="GM60" s="159">
        <f>GH60*GM2</f>
        <v>265.18029802601262</v>
      </c>
      <c r="GN60" s="159">
        <f>GI60*GN2</f>
        <v>159.10817881560754</v>
      </c>
      <c r="GO60" s="170">
        <f>GJ60*GO2</f>
        <v>198.88522351950942</v>
      </c>
      <c r="GP60" s="169">
        <f>GG60*GP2</f>
        <v>238.66226822341136</v>
      </c>
      <c r="GQ60" s="159">
        <f>GH60*GQ2</f>
        <v>265.18029802601262</v>
      </c>
      <c r="GR60" s="159">
        <f>GI60*GR2</f>
        <v>159.10817881560754</v>
      </c>
      <c r="GS60" s="170">
        <f>GJ60*GS2</f>
        <v>198.88522351950942</v>
      </c>
      <c r="GT60" s="169">
        <f>GG60*GT2</f>
        <v>238.66226822341136</v>
      </c>
      <c r="GU60" s="159">
        <f>GH60*GU2</f>
        <v>265.18029802601262</v>
      </c>
      <c r="GV60" s="159">
        <f>GI60*GV2</f>
        <v>159.10817881560754</v>
      </c>
      <c r="GW60" s="170">
        <f>GJ60*GW2</f>
        <v>198.88522351950942</v>
      </c>
      <c r="GX60" s="169">
        <f>GG60*GX2</f>
        <v>238.66226822341136</v>
      </c>
      <c r="GY60" s="159">
        <f>GH60*GY2</f>
        <v>265.18029802601262</v>
      </c>
      <c r="GZ60" s="159">
        <f>GI60*GZ2</f>
        <v>159.10817881560754</v>
      </c>
      <c r="HA60" s="170">
        <f>GJ60*HA2</f>
        <v>198.88522351950942</v>
      </c>
      <c r="HB60" s="169">
        <f>GG60*HB2</f>
        <v>238.66226822341136</v>
      </c>
      <c r="HC60" s="159">
        <f>GH60*HC2</f>
        <v>265.18029802601262</v>
      </c>
      <c r="HD60" s="159">
        <f>GI60*HD2</f>
        <v>159.10817881560754</v>
      </c>
      <c r="HE60" s="170">
        <f>GJ60*HE2</f>
        <v>198.88522351950942</v>
      </c>
      <c r="HF60" s="169">
        <f>GG60*HF2</f>
        <v>238.66226822341136</v>
      </c>
      <c r="HG60" s="159">
        <f>GH60*HG2</f>
        <v>265.18029802601262</v>
      </c>
      <c r="HH60" s="159">
        <f>GI60*HH2</f>
        <v>159.10817881560754</v>
      </c>
      <c r="HI60" s="170">
        <f>GJ60*HI2</f>
        <v>198.88522351950942</v>
      </c>
      <c r="HJ60" s="169">
        <f>GG60*HJ2</f>
        <v>238.66226822341136</v>
      </c>
      <c r="HK60" s="159">
        <f>GH60*HK2</f>
        <v>265.18029802601262</v>
      </c>
      <c r="HL60" s="159">
        <f>GI60*HL2</f>
        <v>159.10817881560754</v>
      </c>
      <c r="HM60" s="170">
        <f>GJ60*HM2</f>
        <v>198.88522351950942</v>
      </c>
      <c r="HN60" s="169">
        <f>GG60*HN2</f>
        <v>238.66226822341136</v>
      </c>
      <c r="HO60" s="159">
        <f>GH60*HO2</f>
        <v>265.18029802601262</v>
      </c>
      <c r="HP60" s="159">
        <f>GI60*HP2</f>
        <v>159.10817881560754</v>
      </c>
      <c r="HQ60" s="172">
        <f>GJ60*HQ2</f>
        <v>198.88522351950942</v>
      </c>
      <c r="HR60" s="176">
        <f>GK60*HR2</f>
        <v>738.51474612698962</v>
      </c>
      <c r="HS60" s="174" t="str">
        <f t="shared" si="50"/>
        <v>拆分正确</v>
      </c>
      <c r="HT60" s="157" t="str">
        <f t="shared" si="51"/>
        <v>拆分正确</v>
      </c>
      <c r="HU60" s="157" t="str">
        <f t="shared" si="52"/>
        <v>拆分正确</v>
      </c>
      <c r="HV60" s="157" t="str">
        <f t="shared" si="53"/>
        <v>拆分正确</v>
      </c>
      <c r="HW60" s="157" t="str">
        <f t="shared" si="54"/>
        <v>拆分正确</v>
      </c>
    </row>
    <row r="61" spans="1:231" ht="14.1" customHeight="1">
      <c r="A61" s="157" t="s">
        <v>77</v>
      </c>
      <c r="B61" s="158">
        <f t="shared" si="130"/>
        <v>1.4446550157303037</v>
      </c>
      <c r="C61" s="158">
        <f t="shared" si="128"/>
        <v>1.4446550157303037</v>
      </c>
      <c r="D61" s="180">
        <f t="shared" si="129"/>
        <v>1.4446550157303037</v>
      </c>
      <c r="E61" s="174">
        <f>B61*E56</f>
        <v>2275.0418164783505</v>
      </c>
      <c r="F61" s="157">
        <f>E61*职业设计!D$13/职业设计!B$13</f>
        <v>2275.0418164783505</v>
      </c>
      <c r="G61" s="157">
        <f>G56*C61</f>
        <v>1365.0250898870102</v>
      </c>
      <c r="H61" s="157">
        <f t="shared" si="5"/>
        <v>1365.0250898870102</v>
      </c>
      <c r="I61" s="163">
        <f>I56*D61</f>
        <v>879.98405761400397</v>
      </c>
      <c r="J61" s="169">
        <f>E61*J2</f>
        <v>284.38022705979381</v>
      </c>
      <c r="K61" s="159">
        <f>F61*K2</f>
        <v>284.38022705979381</v>
      </c>
      <c r="L61" s="159">
        <f>G61*L2</f>
        <v>170.62813623587627</v>
      </c>
      <c r="M61" s="170">
        <f>H61*M2</f>
        <v>170.62813623587627</v>
      </c>
      <c r="N61" s="169">
        <f>E61*N2</f>
        <v>284.38022705979381</v>
      </c>
      <c r="O61" s="159">
        <f>F61*O2</f>
        <v>284.38022705979381</v>
      </c>
      <c r="P61" s="159">
        <f>G61*P2</f>
        <v>170.62813623587627</v>
      </c>
      <c r="Q61" s="170">
        <f>H61*Q2</f>
        <v>170.62813623587627</v>
      </c>
      <c r="R61" s="169">
        <f>E61*R2</f>
        <v>284.38022705979381</v>
      </c>
      <c r="S61" s="159">
        <f>F61*S2</f>
        <v>284.38022705979381</v>
      </c>
      <c r="T61" s="159">
        <f>G61*T2</f>
        <v>170.62813623587627</v>
      </c>
      <c r="U61" s="170">
        <f>H61*U2</f>
        <v>170.62813623587627</v>
      </c>
      <c r="V61" s="169">
        <f>E61*V2</f>
        <v>284.38022705979381</v>
      </c>
      <c r="W61" s="159">
        <f>F61*W2</f>
        <v>284.38022705979381</v>
      </c>
      <c r="X61" s="159">
        <f>G61*X2</f>
        <v>170.62813623587627</v>
      </c>
      <c r="Y61" s="170">
        <f>H61*Y2</f>
        <v>170.62813623587627</v>
      </c>
      <c r="Z61" s="169">
        <f>E61*Z2</f>
        <v>284.38022705979381</v>
      </c>
      <c r="AA61" s="159">
        <f>F61*AA2</f>
        <v>284.38022705979381</v>
      </c>
      <c r="AB61" s="159">
        <f>G61*AB2</f>
        <v>170.62813623587627</v>
      </c>
      <c r="AC61" s="170">
        <f>H61*AC2</f>
        <v>170.62813623587627</v>
      </c>
      <c r="AD61" s="169">
        <f>E61*AD2</f>
        <v>284.38022705979381</v>
      </c>
      <c r="AE61" s="159">
        <f>F61*AE2</f>
        <v>284.38022705979381</v>
      </c>
      <c r="AF61" s="159">
        <f>G61*AF2</f>
        <v>170.62813623587627</v>
      </c>
      <c r="AG61" s="170">
        <f>H61*AG2</f>
        <v>170.62813623587627</v>
      </c>
      <c r="AH61" s="169">
        <f>E61*AH2</f>
        <v>284.38022705979381</v>
      </c>
      <c r="AI61" s="159">
        <f>F61*AI2</f>
        <v>284.38022705979381</v>
      </c>
      <c r="AJ61" s="159">
        <f>G61*AJ2</f>
        <v>170.62813623587627</v>
      </c>
      <c r="AK61" s="170">
        <f>H61*AK2</f>
        <v>170.62813623587627</v>
      </c>
      <c r="AL61" s="169">
        <f>E61*AL2</f>
        <v>284.38022705979381</v>
      </c>
      <c r="AM61" s="159">
        <f>F61*AM2</f>
        <v>284.38022705979381</v>
      </c>
      <c r="AN61" s="159">
        <f>G61*AN2</f>
        <v>170.62813623587627</v>
      </c>
      <c r="AO61" s="172">
        <f>H61*AO2</f>
        <v>170.62813623587627</v>
      </c>
      <c r="AP61" s="176">
        <f>I61*AP2</f>
        <v>879.98405761400397</v>
      </c>
      <c r="AQ61" s="174" t="str">
        <f t="shared" si="97"/>
        <v>拆分正确</v>
      </c>
      <c r="AR61" s="157" t="str">
        <f t="shared" si="98"/>
        <v>拆分正确</v>
      </c>
      <c r="AS61" s="157" t="str">
        <f t="shared" si="99"/>
        <v>拆分正确</v>
      </c>
      <c r="AT61" s="157" t="str">
        <f t="shared" si="100"/>
        <v>拆分正确</v>
      </c>
      <c r="AU61" s="157" t="str">
        <f t="shared" si="101"/>
        <v>拆分正确</v>
      </c>
      <c r="AW61" s="158" t="str">
        <f t="shared" si="11"/>
        <v>60级强化5</v>
      </c>
      <c r="AX61" s="174">
        <f t="shared" si="102"/>
        <v>3412.5627247175257</v>
      </c>
      <c r="AY61" s="157">
        <f t="shared" si="103"/>
        <v>1365.0250898870102</v>
      </c>
      <c r="AZ61" s="157">
        <f t="shared" si="104"/>
        <v>2037.3508804283733</v>
      </c>
      <c r="BA61" s="157">
        <f t="shared" si="105"/>
        <v>910.0167265913401</v>
      </c>
      <c r="BB61" s="163">
        <f t="shared" si="106"/>
        <v>527.99043456840241</v>
      </c>
      <c r="BC61" s="169">
        <f t="shared" si="55"/>
        <v>341.2562724717526</v>
      </c>
      <c r="BD61" s="159">
        <f t="shared" si="56"/>
        <v>136.50250898870101</v>
      </c>
      <c r="BE61" s="159">
        <f t="shared" si="57"/>
        <v>203.73508804283733</v>
      </c>
      <c r="BF61" s="170">
        <f t="shared" si="58"/>
        <v>91.001672659134016</v>
      </c>
      <c r="BG61" s="169">
        <f t="shared" si="59"/>
        <v>341.2562724717526</v>
      </c>
      <c r="BH61" s="159">
        <f t="shared" si="60"/>
        <v>136.50250898870101</v>
      </c>
      <c r="BI61" s="159">
        <f t="shared" si="61"/>
        <v>203.73508804283733</v>
      </c>
      <c r="BJ61" s="170">
        <f t="shared" si="62"/>
        <v>91.001672659134016</v>
      </c>
      <c r="BK61" s="169">
        <f t="shared" si="63"/>
        <v>341.2562724717526</v>
      </c>
      <c r="BL61" s="159">
        <f t="shared" si="64"/>
        <v>136.50250898870101</v>
      </c>
      <c r="BM61" s="159">
        <f t="shared" si="65"/>
        <v>203.73508804283733</v>
      </c>
      <c r="BN61" s="170">
        <f t="shared" si="66"/>
        <v>91.001672659134016</v>
      </c>
      <c r="BO61" s="169">
        <f t="shared" si="67"/>
        <v>341.2562724717526</v>
      </c>
      <c r="BP61" s="159">
        <f t="shared" si="68"/>
        <v>136.50250898870101</v>
      </c>
      <c r="BQ61" s="159">
        <f t="shared" si="69"/>
        <v>203.73508804283733</v>
      </c>
      <c r="BR61" s="170">
        <f t="shared" si="70"/>
        <v>91.001672659134016</v>
      </c>
      <c r="BS61" s="169">
        <f t="shared" si="71"/>
        <v>341.2562724717526</v>
      </c>
      <c r="BT61" s="159">
        <f t="shared" si="72"/>
        <v>136.50250898870101</v>
      </c>
      <c r="BU61" s="159">
        <f t="shared" si="73"/>
        <v>203.73508804283733</v>
      </c>
      <c r="BV61" s="170">
        <f t="shared" si="74"/>
        <v>91.001672659134016</v>
      </c>
      <c r="BW61" s="169">
        <f t="shared" si="75"/>
        <v>341.2562724717526</v>
      </c>
      <c r="BX61" s="159">
        <f t="shared" si="76"/>
        <v>136.50250898870101</v>
      </c>
      <c r="BY61" s="159">
        <f t="shared" si="77"/>
        <v>203.73508804283733</v>
      </c>
      <c r="BZ61" s="170">
        <f t="shared" si="78"/>
        <v>91.001672659134016</v>
      </c>
      <c r="CA61" s="169">
        <f t="shared" si="79"/>
        <v>341.2562724717526</v>
      </c>
      <c r="CB61" s="159">
        <f t="shared" si="80"/>
        <v>136.50250898870101</v>
      </c>
      <c r="CC61" s="159">
        <f t="shared" si="81"/>
        <v>203.73508804283733</v>
      </c>
      <c r="CD61" s="170">
        <f t="shared" si="82"/>
        <v>91.001672659134016</v>
      </c>
      <c r="CE61" s="169">
        <f t="shared" si="83"/>
        <v>341.2562724717526</v>
      </c>
      <c r="CF61" s="159">
        <f t="shared" si="84"/>
        <v>136.50250898870101</v>
      </c>
      <c r="CG61" s="159">
        <f t="shared" si="85"/>
        <v>203.73508804283733</v>
      </c>
      <c r="CH61" s="172">
        <f t="shared" si="86"/>
        <v>91.001672659134016</v>
      </c>
      <c r="CI61" s="169">
        <f t="shared" si="87"/>
        <v>682.51254494350519</v>
      </c>
      <c r="CJ61" s="159">
        <f t="shared" si="88"/>
        <v>273.00501797740202</v>
      </c>
      <c r="CK61" s="159">
        <f t="shared" si="89"/>
        <v>407.47017608567467</v>
      </c>
      <c r="CL61" s="172">
        <f t="shared" si="90"/>
        <v>182.00334531826803</v>
      </c>
      <c r="CM61" s="176">
        <f t="shared" si="96"/>
        <v>527.99043456840241</v>
      </c>
      <c r="CN61" s="174" t="str">
        <f t="shared" si="107"/>
        <v>拆分正确</v>
      </c>
      <c r="CO61" s="157" t="str">
        <f t="shared" si="108"/>
        <v>拆分正确</v>
      </c>
      <c r="CP61" s="157" t="str">
        <f t="shared" si="109"/>
        <v>拆分正确</v>
      </c>
      <c r="CQ61" s="157" t="str">
        <f t="shared" si="110"/>
        <v>拆分正确</v>
      </c>
      <c r="CR61" s="157" t="str">
        <f t="shared" si="111"/>
        <v>拆分正确</v>
      </c>
      <c r="CT61" s="158" t="str">
        <f t="shared" si="22"/>
        <v>60级强化5</v>
      </c>
      <c r="CU61" s="174">
        <f t="shared" si="112"/>
        <v>1524.2780170404949</v>
      </c>
      <c r="CV61" s="157">
        <f t="shared" si="113"/>
        <v>3412.5627247175257</v>
      </c>
      <c r="CW61" s="157">
        <f t="shared" si="114"/>
        <v>910.0167265913401</v>
      </c>
      <c r="CX61" s="157">
        <f t="shared" si="115"/>
        <v>2037.3508804283733</v>
      </c>
      <c r="CY61" s="163">
        <f t="shared" si="116"/>
        <v>1319.9760864210059</v>
      </c>
      <c r="CZ61" s="169">
        <f>CU61*CZ2</f>
        <v>190.53475213006186</v>
      </c>
      <c r="DA61" s="159">
        <f>CV61*DA2</f>
        <v>426.57034058969072</v>
      </c>
      <c r="DB61" s="159">
        <f>CW61*DB2</f>
        <v>113.75209082391751</v>
      </c>
      <c r="DC61" s="170">
        <f>CX61*DC2</f>
        <v>254.66886005354667</v>
      </c>
      <c r="DD61" s="169">
        <f>CU61*DD2</f>
        <v>190.53475213006186</v>
      </c>
      <c r="DE61" s="159">
        <f>CV61*DE2</f>
        <v>426.57034058969072</v>
      </c>
      <c r="DF61" s="159">
        <f>CW61*DF2</f>
        <v>113.75209082391751</v>
      </c>
      <c r="DG61" s="170">
        <f>CX61*DG2</f>
        <v>254.66886005354667</v>
      </c>
      <c r="DH61" s="169">
        <f>CU61*DH2</f>
        <v>190.53475213006186</v>
      </c>
      <c r="DI61" s="159">
        <f>CV61*DI2</f>
        <v>426.57034058969072</v>
      </c>
      <c r="DJ61" s="159">
        <f>CW61*DJ2</f>
        <v>113.75209082391751</v>
      </c>
      <c r="DK61" s="170">
        <f>CX61*DK2</f>
        <v>254.66886005354667</v>
      </c>
      <c r="DL61" s="169">
        <f>CU61*DL2</f>
        <v>190.53475213006186</v>
      </c>
      <c r="DM61" s="159">
        <f>CV61*DM2</f>
        <v>426.57034058969072</v>
      </c>
      <c r="DN61" s="159">
        <f>CW61*DN2</f>
        <v>113.75209082391751</v>
      </c>
      <c r="DO61" s="170">
        <f>CX61*DO2</f>
        <v>254.66886005354667</v>
      </c>
      <c r="DP61" s="169">
        <f>CU61*DP2</f>
        <v>190.53475213006186</v>
      </c>
      <c r="DQ61" s="159">
        <f>CV61*DQ2</f>
        <v>426.57034058969072</v>
      </c>
      <c r="DR61" s="159">
        <f>CW61*DR2</f>
        <v>113.75209082391751</v>
      </c>
      <c r="DS61" s="170">
        <f>CX61*DS2</f>
        <v>254.66886005354667</v>
      </c>
      <c r="DT61" s="169">
        <f>CU61*DT2</f>
        <v>190.53475213006186</v>
      </c>
      <c r="DU61" s="159">
        <f>CV61*DU2</f>
        <v>426.57034058969072</v>
      </c>
      <c r="DV61" s="159">
        <f>CW61*DV2</f>
        <v>113.75209082391751</v>
      </c>
      <c r="DW61" s="170">
        <f>CX61*DW2</f>
        <v>254.66886005354667</v>
      </c>
      <c r="DX61" s="169">
        <f>CU61*DX2</f>
        <v>190.53475213006186</v>
      </c>
      <c r="DY61" s="159">
        <f>CV61*DY2</f>
        <v>426.57034058969072</v>
      </c>
      <c r="DZ61" s="159">
        <f>CW61*DZ2</f>
        <v>113.75209082391751</v>
      </c>
      <c r="EA61" s="170">
        <f>CX61*EA2</f>
        <v>254.66886005354667</v>
      </c>
      <c r="EB61" s="169">
        <f>CU61*EB2</f>
        <v>190.53475213006186</v>
      </c>
      <c r="EC61" s="159">
        <f>CV61*EC2</f>
        <v>426.57034058969072</v>
      </c>
      <c r="ED61" s="159">
        <f>CW61*ED2</f>
        <v>113.75209082391751</v>
      </c>
      <c r="EE61" s="172">
        <f>CX61*EE2</f>
        <v>254.66886005354667</v>
      </c>
      <c r="EF61" s="176">
        <f>CY61*EF2</f>
        <v>1319.9760864210059</v>
      </c>
      <c r="EG61" s="174" t="str">
        <f t="shared" si="28"/>
        <v>拆分正确</v>
      </c>
      <c r="EH61" s="157" t="str">
        <f t="shared" si="29"/>
        <v>拆分正确</v>
      </c>
      <c r="EI61" s="157" t="str">
        <f t="shared" si="30"/>
        <v>拆分正确</v>
      </c>
      <c r="EJ61" s="157" t="str">
        <f t="shared" si="31"/>
        <v>拆分正确</v>
      </c>
      <c r="EK61" s="157" t="str">
        <f t="shared" si="32"/>
        <v>拆分正确</v>
      </c>
      <c r="EL61" s="41"/>
      <c r="EM61" s="158" t="str">
        <f t="shared" si="33"/>
        <v>60级强化5</v>
      </c>
      <c r="EN61" s="174">
        <f t="shared" si="117"/>
        <v>2275.0418164783505</v>
      </c>
      <c r="EO61" s="157">
        <f t="shared" si="118"/>
        <v>4550.083632956701</v>
      </c>
      <c r="EP61" s="157">
        <f t="shared" si="119"/>
        <v>910.0167265913401</v>
      </c>
      <c r="EQ61" s="157">
        <f t="shared" si="120"/>
        <v>2037.3508804283733</v>
      </c>
      <c r="ER61" s="163">
        <f t="shared" si="121"/>
        <v>527.99043456840241</v>
      </c>
      <c r="ES61" s="169">
        <f>EN61*ES2</f>
        <v>284.38022705979381</v>
      </c>
      <c r="ET61" s="159">
        <f>EO61*ET2</f>
        <v>568.76045411958762</v>
      </c>
      <c r="EU61" s="159">
        <f>EP61*EU2</f>
        <v>113.75209082391751</v>
      </c>
      <c r="EV61" s="170">
        <f>EQ61*EV2</f>
        <v>254.66886005354667</v>
      </c>
      <c r="EW61" s="169">
        <f>EN61*EW2</f>
        <v>284.38022705979381</v>
      </c>
      <c r="EX61" s="159">
        <f>EO61*EX2</f>
        <v>568.76045411958762</v>
      </c>
      <c r="EY61" s="159">
        <f>EP61*EY2</f>
        <v>113.75209082391751</v>
      </c>
      <c r="EZ61" s="170">
        <f>EQ61*EZ2</f>
        <v>254.66886005354667</v>
      </c>
      <c r="FA61" s="169">
        <f>EN61*FA2</f>
        <v>284.38022705979381</v>
      </c>
      <c r="FB61" s="159">
        <f>EO61*FB2</f>
        <v>568.76045411958762</v>
      </c>
      <c r="FC61" s="159">
        <f>EP61*FC2</f>
        <v>113.75209082391751</v>
      </c>
      <c r="FD61" s="170">
        <f>EQ61*FD2</f>
        <v>254.66886005354667</v>
      </c>
      <c r="FE61" s="169">
        <f>EN61*FE2</f>
        <v>284.38022705979381</v>
      </c>
      <c r="FF61" s="159">
        <f>EO61*FF2</f>
        <v>568.76045411958762</v>
      </c>
      <c r="FG61" s="159">
        <f>EP61*FG2</f>
        <v>113.75209082391751</v>
      </c>
      <c r="FH61" s="170">
        <f>EQ61*FH2</f>
        <v>254.66886005354667</v>
      </c>
      <c r="FI61" s="169">
        <f>EN61*FI2</f>
        <v>284.38022705979381</v>
      </c>
      <c r="FJ61" s="159">
        <f>EO61*FJ2</f>
        <v>568.76045411958762</v>
      </c>
      <c r="FK61" s="159">
        <f>EP61*FK2</f>
        <v>113.75209082391751</v>
      </c>
      <c r="FL61" s="170">
        <f>EQ61*FL2</f>
        <v>254.66886005354667</v>
      </c>
      <c r="FM61" s="169">
        <f>EN61*FM2</f>
        <v>284.38022705979381</v>
      </c>
      <c r="FN61" s="159">
        <f>EO61*FN2</f>
        <v>568.76045411958762</v>
      </c>
      <c r="FO61" s="159">
        <f>EP61*FO2</f>
        <v>113.75209082391751</v>
      </c>
      <c r="FP61" s="170">
        <f>EQ61*FP2</f>
        <v>254.66886005354667</v>
      </c>
      <c r="FQ61" s="169">
        <f>EN61*FQ2</f>
        <v>284.38022705979381</v>
      </c>
      <c r="FR61" s="159">
        <f>EO61*FR2</f>
        <v>568.76045411958762</v>
      </c>
      <c r="FS61" s="159">
        <f>EP61*FS2</f>
        <v>113.75209082391751</v>
      </c>
      <c r="FT61" s="170">
        <f>EQ61*FT2</f>
        <v>254.66886005354667</v>
      </c>
      <c r="FU61" s="169">
        <f>EN61*FU2</f>
        <v>284.38022705979381</v>
      </c>
      <c r="FV61" s="159">
        <f>EO61*FV2</f>
        <v>568.76045411958762</v>
      </c>
      <c r="FW61" s="159">
        <f>EP61*FW2</f>
        <v>113.75209082391751</v>
      </c>
      <c r="FX61" s="172">
        <f>EQ61*FX2</f>
        <v>254.66886005354667</v>
      </c>
      <c r="FY61" s="176">
        <f>ER61*FY2</f>
        <v>527.99043456840241</v>
      </c>
      <c r="FZ61" s="174" t="str">
        <f t="shared" si="39"/>
        <v>拆分正确</v>
      </c>
      <c r="GA61" s="157" t="str">
        <f t="shared" si="40"/>
        <v>拆分正确</v>
      </c>
      <c r="GB61" s="157" t="str">
        <f t="shared" si="41"/>
        <v>拆分正确</v>
      </c>
      <c r="GC61" s="157" t="str">
        <f t="shared" si="42"/>
        <v>拆分正确</v>
      </c>
      <c r="GD61" s="157" t="str">
        <f t="shared" si="43"/>
        <v>拆分正确</v>
      </c>
      <c r="GE61" s="41"/>
      <c r="GF61" s="158" t="str">
        <f t="shared" si="44"/>
        <v>60级强化5</v>
      </c>
      <c r="GG61" s="174">
        <f t="shared" si="122"/>
        <v>2047.5376348305156</v>
      </c>
      <c r="GH61" s="157">
        <f t="shared" si="123"/>
        <v>2275.0418164783505</v>
      </c>
      <c r="GI61" s="157">
        <f t="shared" si="124"/>
        <v>1365.0250898870102</v>
      </c>
      <c r="GJ61" s="157">
        <f t="shared" si="125"/>
        <v>1706.2813623587626</v>
      </c>
      <c r="GK61" s="163">
        <f t="shared" si="126"/>
        <v>791.98565185260361</v>
      </c>
      <c r="GL61" s="169">
        <f>GG61*GL2</f>
        <v>255.94220435381445</v>
      </c>
      <c r="GM61" s="159">
        <f>GH61*GM2</f>
        <v>284.38022705979381</v>
      </c>
      <c r="GN61" s="159">
        <f>GI61*GN2</f>
        <v>170.62813623587627</v>
      </c>
      <c r="GO61" s="170">
        <f>GJ61*GO2</f>
        <v>213.28517029484533</v>
      </c>
      <c r="GP61" s="169">
        <f>GG61*GP2</f>
        <v>255.94220435381445</v>
      </c>
      <c r="GQ61" s="159">
        <f>GH61*GQ2</f>
        <v>284.38022705979381</v>
      </c>
      <c r="GR61" s="159">
        <f>GI61*GR2</f>
        <v>170.62813623587627</v>
      </c>
      <c r="GS61" s="170">
        <f>GJ61*GS2</f>
        <v>213.28517029484533</v>
      </c>
      <c r="GT61" s="169">
        <f>GG61*GT2</f>
        <v>255.94220435381445</v>
      </c>
      <c r="GU61" s="159">
        <f>GH61*GU2</f>
        <v>284.38022705979381</v>
      </c>
      <c r="GV61" s="159">
        <f>GI61*GV2</f>
        <v>170.62813623587627</v>
      </c>
      <c r="GW61" s="170">
        <f>GJ61*GW2</f>
        <v>213.28517029484533</v>
      </c>
      <c r="GX61" s="169">
        <f>GG61*GX2</f>
        <v>255.94220435381445</v>
      </c>
      <c r="GY61" s="159">
        <f>GH61*GY2</f>
        <v>284.38022705979381</v>
      </c>
      <c r="GZ61" s="159">
        <f>GI61*GZ2</f>
        <v>170.62813623587627</v>
      </c>
      <c r="HA61" s="170">
        <f>GJ61*HA2</f>
        <v>213.28517029484533</v>
      </c>
      <c r="HB61" s="169">
        <f>GG61*HB2</f>
        <v>255.94220435381445</v>
      </c>
      <c r="HC61" s="159">
        <f>GH61*HC2</f>
        <v>284.38022705979381</v>
      </c>
      <c r="HD61" s="159">
        <f>GI61*HD2</f>
        <v>170.62813623587627</v>
      </c>
      <c r="HE61" s="170">
        <f>GJ61*HE2</f>
        <v>213.28517029484533</v>
      </c>
      <c r="HF61" s="169">
        <f>GG61*HF2</f>
        <v>255.94220435381445</v>
      </c>
      <c r="HG61" s="159">
        <f>GH61*HG2</f>
        <v>284.38022705979381</v>
      </c>
      <c r="HH61" s="159">
        <f>GI61*HH2</f>
        <v>170.62813623587627</v>
      </c>
      <c r="HI61" s="170">
        <f>GJ61*HI2</f>
        <v>213.28517029484533</v>
      </c>
      <c r="HJ61" s="169">
        <f>GG61*HJ2</f>
        <v>255.94220435381445</v>
      </c>
      <c r="HK61" s="159">
        <f>GH61*HK2</f>
        <v>284.38022705979381</v>
      </c>
      <c r="HL61" s="159">
        <f>GI61*HL2</f>
        <v>170.62813623587627</v>
      </c>
      <c r="HM61" s="170">
        <f>GJ61*HM2</f>
        <v>213.28517029484533</v>
      </c>
      <c r="HN61" s="169">
        <f>GG61*HN2</f>
        <v>255.94220435381445</v>
      </c>
      <c r="HO61" s="159">
        <f>GH61*HO2</f>
        <v>284.38022705979381</v>
      </c>
      <c r="HP61" s="159">
        <f>GI61*HP2</f>
        <v>170.62813623587627</v>
      </c>
      <c r="HQ61" s="172">
        <f>GJ61*HQ2</f>
        <v>213.28517029484533</v>
      </c>
      <c r="HR61" s="176">
        <f>GK61*HR2</f>
        <v>791.98565185260361</v>
      </c>
      <c r="HS61" s="174" t="str">
        <f t="shared" si="50"/>
        <v>拆分正确</v>
      </c>
      <c r="HT61" s="157" t="str">
        <f t="shared" si="51"/>
        <v>拆分正确</v>
      </c>
      <c r="HU61" s="157" t="str">
        <f t="shared" si="52"/>
        <v>拆分正确</v>
      </c>
      <c r="HV61" s="157" t="str">
        <f t="shared" si="53"/>
        <v>拆分正确</v>
      </c>
      <c r="HW61" s="157" t="str">
        <f t="shared" si="54"/>
        <v>拆分正确</v>
      </c>
    </row>
    <row r="62" spans="1:231" ht="14.1" customHeight="1">
      <c r="A62" s="157" t="s">
        <v>78</v>
      </c>
      <c r="B62" s="158">
        <f t="shared" si="130"/>
        <v>1.5469149497615966</v>
      </c>
      <c r="C62" s="158">
        <f t="shared" si="128"/>
        <v>1.5469149497615966</v>
      </c>
      <c r="D62" s="180">
        <f t="shared" si="129"/>
        <v>1.5469149497615968</v>
      </c>
      <c r="E62" s="174">
        <f>B62*E56</f>
        <v>2436.080696721951</v>
      </c>
      <c r="F62" s="157">
        <f>E62*职业设计!D$13/职业设计!B$13</f>
        <v>2436.080696721951</v>
      </c>
      <c r="G62" s="157">
        <f>G56*C62</f>
        <v>1461.6484180331702</v>
      </c>
      <c r="H62" s="157">
        <f t="shared" si="5"/>
        <v>1461.6484180331702</v>
      </c>
      <c r="I62" s="163">
        <f>I56*D62</f>
        <v>942.27374664035415</v>
      </c>
      <c r="J62" s="169">
        <f>E62*J2</f>
        <v>304.51008709024387</v>
      </c>
      <c r="K62" s="159">
        <f>F62*K2</f>
        <v>304.51008709024387</v>
      </c>
      <c r="L62" s="159">
        <f>G62*L2</f>
        <v>182.70605225414627</v>
      </c>
      <c r="M62" s="170">
        <f>H62*M2</f>
        <v>182.70605225414627</v>
      </c>
      <c r="N62" s="169">
        <f>E62*N2</f>
        <v>304.51008709024387</v>
      </c>
      <c r="O62" s="159">
        <f>F62*O2</f>
        <v>304.51008709024387</v>
      </c>
      <c r="P62" s="159">
        <f>G62*P2</f>
        <v>182.70605225414627</v>
      </c>
      <c r="Q62" s="170">
        <f>H62*Q2</f>
        <v>182.70605225414627</v>
      </c>
      <c r="R62" s="169">
        <f>E62*R2</f>
        <v>304.51008709024387</v>
      </c>
      <c r="S62" s="159">
        <f>F62*S2</f>
        <v>304.51008709024387</v>
      </c>
      <c r="T62" s="159">
        <f>G62*T2</f>
        <v>182.70605225414627</v>
      </c>
      <c r="U62" s="170">
        <f>H62*U2</f>
        <v>182.70605225414627</v>
      </c>
      <c r="V62" s="169">
        <f>E62*V2</f>
        <v>304.51008709024387</v>
      </c>
      <c r="W62" s="159">
        <f>F62*W2</f>
        <v>304.51008709024387</v>
      </c>
      <c r="X62" s="159">
        <f>G62*X2</f>
        <v>182.70605225414627</v>
      </c>
      <c r="Y62" s="170">
        <f>H62*Y2</f>
        <v>182.70605225414627</v>
      </c>
      <c r="Z62" s="169">
        <f>E62*Z2</f>
        <v>304.51008709024387</v>
      </c>
      <c r="AA62" s="159">
        <f>F62*AA2</f>
        <v>304.51008709024387</v>
      </c>
      <c r="AB62" s="159">
        <f>G62*AB2</f>
        <v>182.70605225414627</v>
      </c>
      <c r="AC62" s="170">
        <f>H62*AC2</f>
        <v>182.70605225414627</v>
      </c>
      <c r="AD62" s="169">
        <f>E62*AD2</f>
        <v>304.51008709024387</v>
      </c>
      <c r="AE62" s="159">
        <f>F62*AE2</f>
        <v>304.51008709024387</v>
      </c>
      <c r="AF62" s="159">
        <f>G62*AF2</f>
        <v>182.70605225414627</v>
      </c>
      <c r="AG62" s="170">
        <f>H62*AG2</f>
        <v>182.70605225414627</v>
      </c>
      <c r="AH62" s="169">
        <f>E62*AH2</f>
        <v>304.51008709024387</v>
      </c>
      <c r="AI62" s="159">
        <f>F62*AI2</f>
        <v>304.51008709024387</v>
      </c>
      <c r="AJ62" s="159">
        <f>G62*AJ2</f>
        <v>182.70605225414627</v>
      </c>
      <c r="AK62" s="170">
        <f>H62*AK2</f>
        <v>182.70605225414627</v>
      </c>
      <c r="AL62" s="169">
        <f>E62*AL2</f>
        <v>304.51008709024387</v>
      </c>
      <c r="AM62" s="159">
        <f>F62*AM2</f>
        <v>304.51008709024387</v>
      </c>
      <c r="AN62" s="159">
        <f>G62*AN2</f>
        <v>182.70605225414627</v>
      </c>
      <c r="AO62" s="172">
        <f>H62*AO2</f>
        <v>182.70605225414627</v>
      </c>
      <c r="AP62" s="176">
        <f>I62*AP2</f>
        <v>942.27374664035415</v>
      </c>
      <c r="AQ62" s="174" t="str">
        <f t="shared" si="97"/>
        <v>拆分正确</v>
      </c>
      <c r="AR62" s="157" t="str">
        <f t="shared" si="98"/>
        <v>拆分正确</v>
      </c>
      <c r="AS62" s="157" t="str">
        <f t="shared" si="99"/>
        <v>拆分正确</v>
      </c>
      <c r="AT62" s="157" t="str">
        <f t="shared" si="100"/>
        <v>拆分正确</v>
      </c>
      <c r="AU62" s="157" t="str">
        <f t="shared" si="101"/>
        <v>拆分正确</v>
      </c>
      <c r="AW62" s="158" t="str">
        <f t="shared" si="11"/>
        <v>60级强化6</v>
      </c>
      <c r="AX62" s="174">
        <f t="shared" si="102"/>
        <v>3654.1210450829267</v>
      </c>
      <c r="AY62" s="157">
        <f t="shared" si="103"/>
        <v>1461.6484180331706</v>
      </c>
      <c r="AZ62" s="157">
        <f t="shared" si="104"/>
        <v>2181.5648030345824</v>
      </c>
      <c r="BA62" s="157">
        <f t="shared" si="105"/>
        <v>974.43227868878012</v>
      </c>
      <c r="BB62" s="163">
        <f t="shared" si="106"/>
        <v>565.36424798421251</v>
      </c>
      <c r="BC62" s="169">
        <f t="shared" si="55"/>
        <v>365.41210450829271</v>
      </c>
      <c r="BD62" s="159">
        <f t="shared" si="56"/>
        <v>146.16484180331707</v>
      </c>
      <c r="BE62" s="159">
        <f t="shared" si="57"/>
        <v>218.15648030345824</v>
      </c>
      <c r="BF62" s="170">
        <f t="shared" si="58"/>
        <v>97.443227868878012</v>
      </c>
      <c r="BG62" s="169">
        <f t="shared" si="59"/>
        <v>365.41210450829271</v>
      </c>
      <c r="BH62" s="159">
        <f t="shared" si="60"/>
        <v>146.16484180331707</v>
      </c>
      <c r="BI62" s="159">
        <f t="shared" si="61"/>
        <v>218.15648030345824</v>
      </c>
      <c r="BJ62" s="170">
        <f t="shared" si="62"/>
        <v>97.443227868878012</v>
      </c>
      <c r="BK62" s="169">
        <f t="shared" si="63"/>
        <v>365.41210450829271</v>
      </c>
      <c r="BL62" s="159">
        <f t="shared" si="64"/>
        <v>146.16484180331707</v>
      </c>
      <c r="BM62" s="159">
        <f t="shared" si="65"/>
        <v>218.15648030345824</v>
      </c>
      <c r="BN62" s="170">
        <f t="shared" si="66"/>
        <v>97.443227868878012</v>
      </c>
      <c r="BO62" s="169">
        <f t="shared" si="67"/>
        <v>365.41210450829271</v>
      </c>
      <c r="BP62" s="159">
        <f t="shared" si="68"/>
        <v>146.16484180331707</v>
      </c>
      <c r="BQ62" s="159">
        <f t="shared" si="69"/>
        <v>218.15648030345824</v>
      </c>
      <c r="BR62" s="170">
        <f t="shared" si="70"/>
        <v>97.443227868878012</v>
      </c>
      <c r="BS62" s="169">
        <f t="shared" si="71"/>
        <v>365.41210450829271</v>
      </c>
      <c r="BT62" s="159">
        <f t="shared" si="72"/>
        <v>146.16484180331707</v>
      </c>
      <c r="BU62" s="159">
        <f t="shared" si="73"/>
        <v>218.15648030345824</v>
      </c>
      <c r="BV62" s="170">
        <f t="shared" si="74"/>
        <v>97.443227868878012</v>
      </c>
      <c r="BW62" s="169">
        <f t="shared" si="75"/>
        <v>365.41210450829271</v>
      </c>
      <c r="BX62" s="159">
        <f t="shared" si="76"/>
        <v>146.16484180331707</v>
      </c>
      <c r="BY62" s="159">
        <f t="shared" si="77"/>
        <v>218.15648030345824</v>
      </c>
      <c r="BZ62" s="170">
        <f t="shared" si="78"/>
        <v>97.443227868878012</v>
      </c>
      <c r="CA62" s="169">
        <f t="shared" si="79"/>
        <v>365.41210450829271</v>
      </c>
      <c r="CB62" s="159">
        <f t="shared" si="80"/>
        <v>146.16484180331707</v>
      </c>
      <c r="CC62" s="159">
        <f t="shared" si="81"/>
        <v>218.15648030345824</v>
      </c>
      <c r="CD62" s="170">
        <f t="shared" si="82"/>
        <v>97.443227868878012</v>
      </c>
      <c r="CE62" s="169">
        <f t="shared" si="83"/>
        <v>365.41210450829271</v>
      </c>
      <c r="CF62" s="159">
        <f t="shared" si="84"/>
        <v>146.16484180331707</v>
      </c>
      <c r="CG62" s="159">
        <f t="shared" si="85"/>
        <v>218.15648030345824</v>
      </c>
      <c r="CH62" s="172">
        <f t="shared" si="86"/>
        <v>97.443227868878012</v>
      </c>
      <c r="CI62" s="169">
        <f t="shared" si="87"/>
        <v>730.82420901658543</v>
      </c>
      <c r="CJ62" s="159">
        <f t="shared" si="88"/>
        <v>292.32968360663415</v>
      </c>
      <c r="CK62" s="159">
        <f t="shared" si="89"/>
        <v>436.31296060691648</v>
      </c>
      <c r="CL62" s="172">
        <f t="shared" si="90"/>
        <v>194.88645573775602</v>
      </c>
      <c r="CM62" s="176">
        <f t="shared" si="96"/>
        <v>565.36424798421251</v>
      </c>
      <c r="CN62" s="174" t="str">
        <f t="shared" si="107"/>
        <v>拆分正确</v>
      </c>
      <c r="CO62" s="157" t="str">
        <f t="shared" si="108"/>
        <v>拆分正确</v>
      </c>
      <c r="CP62" s="157" t="str">
        <f t="shared" si="109"/>
        <v>拆分正确</v>
      </c>
      <c r="CQ62" s="157" t="str">
        <f t="shared" si="110"/>
        <v>拆分正确</v>
      </c>
      <c r="CR62" s="157" t="str">
        <f t="shared" si="111"/>
        <v>拆分正确</v>
      </c>
      <c r="CT62" s="158" t="str">
        <f t="shared" si="22"/>
        <v>60级强化6</v>
      </c>
      <c r="CU62" s="174">
        <f t="shared" si="112"/>
        <v>1632.1740668037073</v>
      </c>
      <c r="CV62" s="157">
        <f t="shared" si="113"/>
        <v>3654.1210450829267</v>
      </c>
      <c r="CW62" s="157">
        <f t="shared" si="114"/>
        <v>974.43227868878012</v>
      </c>
      <c r="CX62" s="157">
        <f t="shared" si="115"/>
        <v>2181.5648030345824</v>
      </c>
      <c r="CY62" s="163">
        <f t="shared" si="116"/>
        <v>1413.4106199605312</v>
      </c>
      <c r="CZ62" s="169">
        <f>CU62*CZ2</f>
        <v>204.02175835046341</v>
      </c>
      <c r="DA62" s="159">
        <f>CV62*DA2</f>
        <v>456.76513063536584</v>
      </c>
      <c r="DB62" s="159">
        <f>CW62*DB2</f>
        <v>121.80403483609751</v>
      </c>
      <c r="DC62" s="170">
        <f>CX62*DC2</f>
        <v>272.6956003793228</v>
      </c>
      <c r="DD62" s="169">
        <f>CU62*DD2</f>
        <v>204.02175835046341</v>
      </c>
      <c r="DE62" s="159">
        <f>CV62*DE2</f>
        <v>456.76513063536584</v>
      </c>
      <c r="DF62" s="159">
        <f>CW62*DF2</f>
        <v>121.80403483609751</v>
      </c>
      <c r="DG62" s="170">
        <f>CX62*DG2</f>
        <v>272.6956003793228</v>
      </c>
      <c r="DH62" s="169">
        <f>CU62*DH2</f>
        <v>204.02175835046341</v>
      </c>
      <c r="DI62" s="159">
        <f>CV62*DI2</f>
        <v>456.76513063536584</v>
      </c>
      <c r="DJ62" s="159">
        <f>CW62*DJ2</f>
        <v>121.80403483609751</v>
      </c>
      <c r="DK62" s="170">
        <f>CX62*DK2</f>
        <v>272.6956003793228</v>
      </c>
      <c r="DL62" s="169">
        <f>CU62*DL2</f>
        <v>204.02175835046341</v>
      </c>
      <c r="DM62" s="159">
        <f>CV62*DM2</f>
        <v>456.76513063536584</v>
      </c>
      <c r="DN62" s="159">
        <f>CW62*DN2</f>
        <v>121.80403483609751</v>
      </c>
      <c r="DO62" s="170">
        <f>CX62*DO2</f>
        <v>272.6956003793228</v>
      </c>
      <c r="DP62" s="169">
        <f>CU62*DP2</f>
        <v>204.02175835046341</v>
      </c>
      <c r="DQ62" s="159">
        <f>CV62*DQ2</f>
        <v>456.76513063536584</v>
      </c>
      <c r="DR62" s="159">
        <f>CW62*DR2</f>
        <v>121.80403483609751</v>
      </c>
      <c r="DS62" s="170">
        <f>CX62*DS2</f>
        <v>272.6956003793228</v>
      </c>
      <c r="DT62" s="169">
        <f>CU62*DT2</f>
        <v>204.02175835046341</v>
      </c>
      <c r="DU62" s="159">
        <f>CV62*DU2</f>
        <v>456.76513063536584</v>
      </c>
      <c r="DV62" s="159">
        <f>CW62*DV2</f>
        <v>121.80403483609751</v>
      </c>
      <c r="DW62" s="170">
        <f>CX62*DW2</f>
        <v>272.6956003793228</v>
      </c>
      <c r="DX62" s="169">
        <f>CU62*DX2</f>
        <v>204.02175835046341</v>
      </c>
      <c r="DY62" s="159">
        <f>CV62*DY2</f>
        <v>456.76513063536584</v>
      </c>
      <c r="DZ62" s="159">
        <f>CW62*DZ2</f>
        <v>121.80403483609751</v>
      </c>
      <c r="EA62" s="170">
        <f>CX62*EA2</f>
        <v>272.6956003793228</v>
      </c>
      <c r="EB62" s="169">
        <f>CU62*EB2</f>
        <v>204.02175835046341</v>
      </c>
      <c r="EC62" s="159">
        <f>CV62*EC2</f>
        <v>456.76513063536584</v>
      </c>
      <c r="ED62" s="159">
        <f>CW62*ED2</f>
        <v>121.80403483609751</v>
      </c>
      <c r="EE62" s="172">
        <f>CX62*EE2</f>
        <v>272.6956003793228</v>
      </c>
      <c r="EF62" s="176">
        <f>CY62*EF2</f>
        <v>1413.4106199605312</v>
      </c>
      <c r="EG62" s="174" t="str">
        <f t="shared" si="28"/>
        <v>拆分正确</v>
      </c>
      <c r="EH62" s="157" t="str">
        <f t="shared" si="29"/>
        <v>拆分正确</v>
      </c>
      <c r="EI62" s="157" t="str">
        <f t="shared" si="30"/>
        <v>拆分正确</v>
      </c>
      <c r="EJ62" s="157" t="str">
        <f t="shared" si="31"/>
        <v>拆分正确</v>
      </c>
      <c r="EK62" s="157" t="str">
        <f t="shared" si="32"/>
        <v>拆分正确</v>
      </c>
      <c r="EL62" s="41"/>
      <c r="EM62" s="158" t="str">
        <f t="shared" si="33"/>
        <v>60级强化6</v>
      </c>
      <c r="EN62" s="174">
        <f t="shared" si="117"/>
        <v>2436.080696721951</v>
      </c>
      <c r="EO62" s="157">
        <f t="shared" si="118"/>
        <v>4872.1613934439019</v>
      </c>
      <c r="EP62" s="157">
        <f t="shared" si="119"/>
        <v>974.43227868878012</v>
      </c>
      <c r="EQ62" s="157">
        <f t="shared" si="120"/>
        <v>2181.5648030345824</v>
      </c>
      <c r="ER62" s="163">
        <f t="shared" si="121"/>
        <v>565.36424798421251</v>
      </c>
      <c r="ES62" s="169">
        <f>EN62*ES2</f>
        <v>304.51008709024387</v>
      </c>
      <c r="ET62" s="159">
        <f>EO62*ET2</f>
        <v>609.02017418048774</v>
      </c>
      <c r="EU62" s="159">
        <f>EP62*EU2</f>
        <v>121.80403483609751</v>
      </c>
      <c r="EV62" s="170">
        <f>EQ62*EV2</f>
        <v>272.6956003793228</v>
      </c>
      <c r="EW62" s="169">
        <f>EN62*EW2</f>
        <v>304.51008709024387</v>
      </c>
      <c r="EX62" s="159">
        <f>EO62*EX2</f>
        <v>609.02017418048774</v>
      </c>
      <c r="EY62" s="159">
        <f>EP62*EY2</f>
        <v>121.80403483609751</v>
      </c>
      <c r="EZ62" s="170">
        <f>EQ62*EZ2</f>
        <v>272.6956003793228</v>
      </c>
      <c r="FA62" s="169">
        <f>EN62*FA2</f>
        <v>304.51008709024387</v>
      </c>
      <c r="FB62" s="159">
        <f>EO62*FB2</f>
        <v>609.02017418048774</v>
      </c>
      <c r="FC62" s="159">
        <f>EP62*FC2</f>
        <v>121.80403483609751</v>
      </c>
      <c r="FD62" s="170">
        <f>EQ62*FD2</f>
        <v>272.6956003793228</v>
      </c>
      <c r="FE62" s="169">
        <f>EN62*FE2</f>
        <v>304.51008709024387</v>
      </c>
      <c r="FF62" s="159">
        <f>EO62*FF2</f>
        <v>609.02017418048774</v>
      </c>
      <c r="FG62" s="159">
        <f>EP62*FG2</f>
        <v>121.80403483609751</v>
      </c>
      <c r="FH62" s="170">
        <f>EQ62*FH2</f>
        <v>272.6956003793228</v>
      </c>
      <c r="FI62" s="169">
        <f>EN62*FI2</f>
        <v>304.51008709024387</v>
      </c>
      <c r="FJ62" s="159">
        <f>EO62*FJ2</f>
        <v>609.02017418048774</v>
      </c>
      <c r="FK62" s="159">
        <f>EP62*FK2</f>
        <v>121.80403483609751</v>
      </c>
      <c r="FL62" s="170">
        <f>EQ62*FL2</f>
        <v>272.6956003793228</v>
      </c>
      <c r="FM62" s="169">
        <f>EN62*FM2</f>
        <v>304.51008709024387</v>
      </c>
      <c r="FN62" s="159">
        <f>EO62*FN2</f>
        <v>609.02017418048774</v>
      </c>
      <c r="FO62" s="159">
        <f>EP62*FO2</f>
        <v>121.80403483609751</v>
      </c>
      <c r="FP62" s="170">
        <f>EQ62*FP2</f>
        <v>272.6956003793228</v>
      </c>
      <c r="FQ62" s="169">
        <f>EN62*FQ2</f>
        <v>304.51008709024387</v>
      </c>
      <c r="FR62" s="159">
        <f>EO62*FR2</f>
        <v>609.02017418048774</v>
      </c>
      <c r="FS62" s="159">
        <f>EP62*FS2</f>
        <v>121.80403483609751</v>
      </c>
      <c r="FT62" s="170">
        <f>EQ62*FT2</f>
        <v>272.6956003793228</v>
      </c>
      <c r="FU62" s="169">
        <f>EN62*FU2</f>
        <v>304.51008709024387</v>
      </c>
      <c r="FV62" s="159">
        <f>EO62*FV2</f>
        <v>609.02017418048774</v>
      </c>
      <c r="FW62" s="159">
        <f>EP62*FW2</f>
        <v>121.80403483609751</v>
      </c>
      <c r="FX62" s="172">
        <f>EQ62*FX2</f>
        <v>272.6956003793228</v>
      </c>
      <c r="FY62" s="176">
        <f>ER62*FY2</f>
        <v>565.36424798421251</v>
      </c>
      <c r="FZ62" s="174" t="str">
        <f t="shared" si="39"/>
        <v>拆分正确</v>
      </c>
      <c r="GA62" s="157" t="str">
        <f t="shared" si="40"/>
        <v>拆分正确</v>
      </c>
      <c r="GB62" s="157" t="str">
        <f t="shared" si="41"/>
        <v>拆分正确</v>
      </c>
      <c r="GC62" s="157" t="str">
        <f t="shared" si="42"/>
        <v>拆分正确</v>
      </c>
      <c r="GD62" s="157" t="str">
        <f t="shared" si="43"/>
        <v>拆分正确</v>
      </c>
      <c r="GE62" s="41"/>
      <c r="GF62" s="158" t="str">
        <f t="shared" si="44"/>
        <v>60级强化6</v>
      </c>
      <c r="GG62" s="174">
        <f t="shared" si="122"/>
        <v>2192.4726270497558</v>
      </c>
      <c r="GH62" s="157">
        <f t="shared" si="123"/>
        <v>2436.080696721951</v>
      </c>
      <c r="GI62" s="157">
        <f t="shared" si="124"/>
        <v>1461.6484180331702</v>
      </c>
      <c r="GJ62" s="157">
        <f t="shared" si="125"/>
        <v>1827.0605225414627</v>
      </c>
      <c r="GK62" s="163">
        <f t="shared" si="126"/>
        <v>848.04637197631871</v>
      </c>
      <c r="GL62" s="169">
        <f>GG62*GL2</f>
        <v>274.05907838121948</v>
      </c>
      <c r="GM62" s="159">
        <f>GH62*GM2</f>
        <v>304.51008709024387</v>
      </c>
      <c r="GN62" s="159">
        <f>GI62*GN2</f>
        <v>182.70605225414627</v>
      </c>
      <c r="GO62" s="170">
        <f>GJ62*GO2</f>
        <v>228.38256531768283</v>
      </c>
      <c r="GP62" s="169">
        <f>GG62*GP2</f>
        <v>274.05907838121948</v>
      </c>
      <c r="GQ62" s="159">
        <f>GH62*GQ2</f>
        <v>304.51008709024387</v>
      </c>
      <c r="GR62" s="159">
        <f>GI62*GR2</f>
        <v>182.70605225414627</v>
      </c>
      <c r="GS62" s="170">
        <f>GJ62*GS2</f>
        <v>228.38256531768283</v>
      </c>
      <c r="GT62" s="169">
        <f>GG62*GT2</f>
        <v>274.05907838121948</v>
      </c>
      <c r="GU62" s="159">
        <f>GH62*GU2</f>
        <v>304.51008709024387</v>
      </c>
      <c r="GV62" s="159">
        <f>GI62*GV2</f>
        <v>182.70605225414627</v>
      </c>
      <c r="GW62" s="170">
        <f>GJ62*GW2</f>
        <v>228.38256531768283</v>
      </c>
      <c r="GX62" s="169">
        <f>GG62*GX2</f>
        <v>274.05907838121948</v>
      </c>
      <c r="GY62" s="159">
        <f>GH62*GY2</f>
        <v>304.51008709024387</v>
      </c>
      <c r="GZ62" s="159">
        <f>GI62*GZ2</f>
        <v>182.70605225414627</v>
      </c>
      <c r="HA62" s="170">
        <f>GJ62*HA2</f>
        <v>228.38256531768283</v>
      </c>
      <c r="HB62" s="169">
        <f>GG62*HB2</f>
        <v>274.05907838121948</v>
      </c>
      <c r="HC62" s="159">
        <f>GH62*HC2</f>
        <v>304.51008709024387</v>
      </c>
      <c r="HD62" s="159">
        <f>GI62*HD2</f>
        <v>182.70605225414627</v>
      </c>
      <c r="HE62" s="170">
        <f>GJ62*HE2</f>
        <v>228.38256531768283</v>
      </c>
      <c r="HF62" s="169">
        <f>GG62*HF2</f>
        <v>274.05907838121948</v>
      </c>
      <c r="HG62" s="159">
        <f>GH62*HG2</f>
        <v>304.51008709024387</v>
      </c>
      <c r="HH62" s="159">
        <f>GI62*HH2</f>
        <v>182.70605225414627</v>
      </c>
      <c r="HI62" s="170">
        <f>GJ62*HI2</f>
        <v>228.38256531768283</v>
      </c>
      <c r="HJ62" s="169">
        <f>GG62*HJ2</f>
        <v>274.05907838121948</v>
      </c>
      <c r="HK62" s="159">
        <f>GH62*HK2</f>
        <v>304.51008709024387</v>
      </c>
      <c r="HL62" s="159">
        <f>GI62*HL2</f>
        <v>182.70605225414627</v>
      </c>
      <c r="HM62" s="170">
        <f>GJ62*HM2</f>
        <v>228.38256531768283</v>
      </c>
      <c r="HN62" s="169">
        <f>GG62*HN2</f>
        <v>274.05907838121948</v>
      </c>
      <c r="HO62" s="159">
        <f>GH62*HO2</f>
        <v>304.51008709024387</v>
      </c>
      <c r="HP62" s="159">
        <f>GI62*HP2</f>
        <v>182.70605225414627</v>
      </c>
      <c r="HQ62" s="172">
        <f>GJ62*HQ2</f>
        <v>228.38256531768283</v>
      </c>
      <c r="HR62" s="176">
        <f>GK62*HR2</f>
        <v>848.04637197631871</v>
      </c>
      <c r="HS62" s="174" t="str">
        <f t="shared" si="50"/>
        <v>拆分正确</v>
      </c>
      <c r="HT62" s="157" t="str">
        <f t="shared" si="51"/>
        <v>拆分正确</v>
      </c>
      <c r="HU62" s="157" t="str">
        <f t="shared" si="52"/>
        <v>拆分正确</v>
      </c>
      <c r="HV62" s="157" t="str">
        <f t="shared" si="53"/>
        <v>拆分正确</v>
      </c>
      <c r="HW62" s="157" t="str">
        <f t="shared" si="54"/>
        <v>拆分正确</v>
      </c>
    </row>
    <row r="63" spans="1:231" ht="14.1" customHeight="1">
      <c r="A63" s="157" t="s">
        <v>79</v>
      </c>
      <c r="B63" s="158">
        <f t="shared" si="130"/>
        <v>1.6541277501397231</v>
      </c>
      <c r="C63" s="158">
        <f t="shared" si="128"/>
        <v>1.6541277501397231</v>
      </c>
      <c r="D63" s="180">
        <f t="shared" si="129"/>
        <v>1.6541277501397231</v>
      </c>
      <c r="E63" s="174">
        <f>B63*E56</f>
        <v>2604.9193477951139</v>
      </c>
      <c r="F63" s="157">
        <f>E63*职业设计!D$13/职业设计!B$13</f>
        <v>2604.9193477951139</v>
      </c>
      <c r="G63" s="157">
        <f>G56*C63</f>
        <v>1562.9516086770682</v>
      </c>
      <c r="H63" s="157">
        <f t="shared" si="5"/>
        <v>1562.9516086770682</v>
      </c>
      <c r="I63" s="163">
        <f>I56*D63</f>
        <v>1007.5803797656405</v>
      </c>
      <c r="J63" s="169">
        <f>E63*J2</f>
        <v>325.61491847438924</v>
      </c>
      <c r="K63" s="159">
        <f>F63*K2</f>
        <v>325.61491847438924</v>
      </c>
      <c r="L63" s="159">
        <f>G63*L2</f>
        <v>195.36895108463352</v>
      </c>
      <c r="M63" s="170">
        <f>H63*M2</f>
        <v>195.36895108463352</v>
      </c>
      <c r="N63" s="169">
        <f>E63*N2</f>
        <v>325.61491847438924</v>
      </c>
      <c r="O63" s="159">
        <f>F63*O2</f>
        <v>325.61491847438924</v>
      </c>
      <c r="P63" s="159">
        <f>G63*P2</f>
        <v>195.36895108463352</v>
      </c>
      <c r="Q63" s="170">
        <f>H63*Q2</f>
        <v>195.36895108463352</v>
      </c>
      <c r="R63" s="169">
        <f>E63*R2</f>
        <v>325.61491847438924</v>
      </c>
      <c r="S63" s="159">
        <f>F63*S2</f>
        <v>325.61491847438924</v>
      </c>
      <c r="T63" s="159">
        <f>G63*T2</f>
        <v>195.36895108463352</v>
      </c>
      <c r="U63" s="170">
        <f>H63*U2</f>
        <v>195.36895108463352</v>
      </c>
      <c r="V63" s="169">
        <f>E63*V2</f>
        <v>325.61491847438924</v>
      </c>
      <c r="W63" s="159">
        <f>F63*W2</f>
        <v>325.61491847438924</v>
      </c>
      <c r="X63" s="159">
        <f>G63*X2</f>
        <v>195.36895108463352</v>
      </c>
      <c r="Y63" s="170">
        <f>H63*Y2</f>
        <v>195.36895108463352</v>
      </c>
      <c r="Z63" s="169">
        <f>E63*Z2</f>
        <v>325.61491847438924</v>
      </c>
      <c r="AA63" s="159">
        <f>F63*AA2</f>
        <v>325.61491847438924</v>
      </c>
      <c r="AB63" s="159">
        <f>G63*AB2</f>
        <v>195.36895108463352</v>
      </c>
      <c r="AC63" s="170">
        <f>H63*AC2</f>
        <v>195.36895108463352</v>
      </c>
      <c r="AD63" s="169">
        <f>E63*AD2</f>
        <v>325.61491847438924</v>
      </c>
      <c r="AE63" s="159">
        <f>F63*AE2</f>
        <v>325.61491847438924</v>
      </c>
      <c r="AF63" s="159">
        <f>G63*AF2</f>
        <v>195.36895108463352</v>
      </c>
      <c r="AG63" s="170">
        <f>H63*AG2</f>
        <v>195.36895108463352</v>
      </c>
      <c r="AH63" s="169">
        <f>E63*AH2</f>
        <v>325.61491847438924</v>
      </c>
      <c r="AI63" s="159">
        <f>F63*AI2</f>
        <v>325.61491847438924</v>
      </c>
      <c r="AJ63" s="159">
        <f>G63*AJ2</f>
        <v>195.36895108463352</v>
      </c>
      <c r="AK63" s="170">
        <f>H63*AK2</f>
        <v>195.36895108463352</v>
      </c>
      <c r="AL63" s="169">
        <f>E63*AL2</f>
        <v>325.61491847438924</v>
      </c>
      <c r="AM63" s="159">
        <f>F63*AM2</f>
        <v>325.61491847438924</v>
      </c>
      <c r="AN63" s="159">
        <f>G63*AN2</f>
        <v>195.36895108463352</v>
      </c>
      <c r="AO63" s="172">
        <f>H63*AO2</f>
        <v>195.36895108463352</v>
      </c>
      <c r="AP63" s="176">
        <f>I63*AP2</f>
        <v>1007.5803797656405</v>
      </c>
      <c r="AQ63" s="174" t="str">
        <f t="shared" si="97"/>
        <v>拆分正确</v>
      </c>
      <c r="AR63" s="157" t="str">
        <f t="shared" si="98"/>
        <v>拆分正确</v>
      </c>
      <c r="AS63" s="157" t="str">
        <f t="shared" si="99"/>
        <v>拆分正确</v>
      </c>
      <c r="AT63" s="157" t="str">
        <f t="shared" si="100"/>
        <v>拆分正确</v>
      </c>
      <c r="AU63" s="157" t="str">
        <f t="shared" si="101"/>
        <v>拆分正确</v>
      </c>
      <c r="AW63" s="158" t="str">
        <f t="shared" si="11"/>
        <v>60级强化7</v>
      </c>
      <c r="AX63" s="174">
        <f t="shared" si="102"/>
        <v>3907.3790216926709</v>
      </c>
      <c r="AY63" s="157">
        <f t="shared" si="103"/>
        <v>1562.9516086770684</v>
      </c>
      <c r="AZ63" s="157">
        <f t="shared" si="104"/>
        <v>2332.7635950404001</v>
      </c>
      <c r="BA63" s="157">
        <f t="shared" si="105"/>
        <v>1041.9677391180455</v>
      </c>
      <c r="BB63" s="163">
        <f t="shared" si="106"/>
        <v>604.54822785938427</v>
      </c>
      <c r="BC63" s="169">
        <f t="shared" si="55"/>
        <v>390.7379021692671</v>
      </c>
      <c r="BD63" s="159">
        <f t="shared" si="56"/>
        <v>156.29516086770684</v>
      </c>
      <c r="BE63" s="159">
        <f t="shared" si="57"/>
        <v>233.27635950404002</v>
      </c>
      <c r="BF63" s="170">
        <f t="shared" si="58"/>
        <v>104.19677391180456</v>
      </c>
      <c r="BG63" s="169">
        <f t="shared" si="59"/>
        <v>390.7379021692671</v>
      </c>
      <c r="BH63" s="159">
        <f t="shared" si="60"/>
        <v>156.29516086770684</v>
      </c>
      <c r="BI63" s="159">
        <f t="shared" si="61"/>
        <v>233.27635950404002</v>
      </c>
      <c r="BJ63" s="170">
        <f t="shared" si="62"/>
        <v>104.19677391180456</v>
      </c>
      <c r="BK63" s="169">
        <f t="shared" si="63"/>
        <v>390.7379021692671</v>
      </c>
      <c r="BL63" s="159">
        <f t="shared" si="64"/>
        <v>156.29516086770684</v>
      </c>
      <c r="BM63" s="159">
        <f t="shared" si="65"/>
        <v>233.27635950404002</v>
      </c>
      <c r="BN63" s="170">
        <f t="shared" si="66"/>
        <v>104.19677391180456</v>
      </c>
      <c r="BO63" s="169">
        <f t="shared" si="67"/>
        <v>390.7379021692671</v>
      </c>
      <c r="BP63" s="159">
        <f t="shared" si="68"/>
        <v>156.29516086770684</v>
      </c>
      <c r="BQ63" s="159">
        <f t="shared" si="69"/>
        <v>233.27635950404002</v>
      </c>
      <c r="BR63" s="170">
        <f t="shared" si="70"/>
        <v>104.19677391180456</v>
      </c>
      <c r="BS63" s="169">
        <f t="shared" si="71"/>
        <v>390.7379021692671</v>
      </c>
      <c r="BT63" s="159">
        <f t="shared" si="72"/>
        <v>156.29516086770684</v>
      </c>
      <c r="BU63" s="159">
        <f t="shared" si="73"/>
        <v>233.27635950404002</v>
      </c>
      <c r="BV63" s="170">
        <f t="shared" si="74"/>
        <v>104.19677391180456</v>
      </c>
      <c r="BW63" s="169">
        <f t="shared" si="75"/>
        <v>390.7379021692671</v>
      </c>
      <c r="BX63" s="159">
        <f t="shared" si="76"/>
        <v>156.29516086770684</v>
      </c>
      <c r="BY63" s="159">
        <f t="shared" si="77"/>
        <v>233.27635950404002</v>
      </c>
      <c r="BZ63" s="170">
        <f t="shared" si="78"/>
        <v>104.19677391180456</v>
      </c>
      <c r="CA63" s="169">
        <f t="shared" si="79"/>
        <v>390.7379021692671</v>
      </c>
      <c r="CB63" s="159">
        <f t="shared" si="80"/>
        <v>156.29516086770684</v>
      </c>
      <c r="CC63" s="159">
        <f t="shared" si="81"/>
        <v>233.27635950404002</v>
      </c>
      <c r="CD63" s="170">
        <f t="shared" si="82"/>
        <v>104.19677391180456</v>
      </c>
      <c r="CE63" s="169">
        <f t="shared" si="83"/>
        <v>390.7379021692671</v>
      </c>
      <c r="CF63" s="159">
        <f t="shared" si="84"/>
        <v>156.29516086770684</v>
      </c>
      <c r="CG63" s="159">
        <f t="shared" si="85"/>
        <v>233.27635950404002</v>
      </c>
      <c r="CH63" s="172">
        <f t="shared" si="86"/>
        <v>104.19677391180456</v>
      </c>
      <c r="CI63" s="169">
        <f t="shared" si="87"/>
        <v>781.4758043385342</v>
      </c>
      <c r="CJ63" s="159">
        <f t="shared" si="88"/>
        <v>312.59032173541368</v>
      </c>
      <c r="CK63" s="159">
        <f t="shared" si="89"/>
        <v>466.55271900808003</v>
      </c>
      <c r="CL63" s="172">
        <f t="shared" si="90"/>
        <v>208.39354782360911</v>
      </c>
      <c r="CM63" s="176">
        <f t="shared" si="96"/>
        <v>604.54822785938427</v>
      </c>
      <c r="CN63" s="174" t="str">
        <f t="shared" si="107"/>
        <v>拆分正确</v>
      </c>
      <c r="CO63" s="157" t="str">
        <f t="shared" si="108"/>
        <v>拆分正确</v>
      </c>
      <c r="CP63" s="157" t="str">
        <f t="shared" si="109"/>
        <v>拆分正确</v>
      </c>
      <c r="CQ63" s="157" t="str">
        <f t="shared" si="110"/>
        <v>拆分正确</v>
      </c>
      <c r="CR63" s="157" t="str">
        <f t="shared" si="111"/>
        <v>拆分正确</v>
      </c>
      <c r="CT63" s="158" t="str">
        <f t="shared" si="22"/>
        <v>60级强化7</v>
      </c>
      <c r="CU63" s="174">
        <f t="shared" si="112"/>
        <v>1745.2959630227265</v>
      </c>
      <c r="CV63" s="157">
        <f t="shared" si="113"/>
        <v>3907.3790216926709</v>
      </c>
      <c r="CW63" s="157">
        <f t="shared" si="114"/>
        <v>1041.9677391180455</v>
      </c>
      <c r="CX63" s="157">
        <f t="shared" si="115"/>
        <v>2332.7635950404001</v>
      </c>
      <c r="CY63" s="163">
        <f t="shared" si="116"/>
        <v>1511.3705696484608</v>
      </c>
      <c r="CZ63" s="169">
        <f>CU63*CZ2</f>
        <v>218.16199537784081</v>
      </c>
      <c r="DA63" s="159">
        <f>CV63*DA2</f>
        <v>488.42237771158386</v>
      </c>
      <c r="DB63" s="159">
        <f>CW63*DB2</f>
        <v>130.24596738975569</v>
      </c>
      <c r="DC63" s="170">
        <f>CX63*DC2</f>
        <v>291.59544938005001</v>
      </c>
      <c r="DD63" s="169">
        <f>CU63*DD2</f>
        <v>218.16199537784081</v>
      </c>
      <c r="DE63" s="159">
        <f>CV63*DE2</f>
        <v>488.42237771158386</v>
      </c>
      <c r="DF63" s="159">
        <f>CW63*DF2</f>
        <v>130.24596738975569</v>
      </c>
      <c r="DG63" s="170">
        <f>CX63*DG2</f>
        <v>291.59544938005001</v>
      </c>
      <c r="DH63" s="169">
        <f>CU63*DH2</f>
        <v>218.16199537784081</v>
      </c>
      <c r="DI63" s="159">
        <f>CV63*DI2</f>
        <v>488.42237771158386</v>
      </c>
      <c r="DJ63" s="159">
        <f>CW63*DJ2</f>
        <v>130.24596738975569</v>
      </c>
      <c r="DK63" s="170">
        <f>CX63*DK2</f>
        <v>291.59544938005001</v>
      </c>
      <c r="DL63" s="169">
        <f>CU63*DL2</f>
        <v>218.16199537784081</v>
      </c>
      <c r="DM63" s="159">
        <f>CV63*DM2</f>
        <v>488.42237771158386</v>
      </c>
      <c r="DN63" s="159">
        <f>CW63*DN2</f>
        <v>130.24596738975569</v>
      </c>
      <c r="DO63" s="170">
        <f>CX63*DO2</f>
        <v>291.59544938005001</v>
      </c>
      <c r="DP63" s="169">
        <f>CU63*DP2</f>
        <v>218.16199537784081</v>
      </c>
      <c r="DQ63" s="159">
        <f>CV63*DQ2</f>
        <v>488.42237771158386</v>
      </c>
      <c r="DR63" s="159">
        <f>CW63*DR2</f>
        <v>130.24596738975569</v>
      </c>
      <c r="DS63" s="170">
        <f>CX63*DS2</f>
        <v>291.59544938005001</v>
      </c>
      <c r="DT63" s="169">
        <f>CU63*DT2</f>
        <v>218.16199537784081</v>
      </c>
      <c r="DU63" s="159">
        <f>CV63*DU2</f>
        <v>488.42237771158386</v>
      </c>
      <c r="DV63" s="159">
        <f>CW63*DV2</f>
        <v>130.24596738975569</v>
      </c>
      <c r="DW63" s="170">
        <f>CX63*DW2</f>
        <v>291.59544938005001</v>
      </c>
      <c r="DX63" s="169">
        <f>CU63*DX2</f>
        <v>218.16199537784081</v>
      </c>
      <c r="DY63" s="159">
        <f>CV63*DY2</f>
        <v>488.42237771158386</v>
      </c>
      <c r="DZ63" s="159">
        <f>CW63*DZ2</f>
        <v>130.24596738975569</v>
      </c>
      <c r="EA63" s="170">
        <f>CX63*EA2</f>
        <v>291.59544938005001</v>
      </c>
      <c r="EB63" s="169">
        <f>CU63*EB2</f>
        <v>218.16199537784081</v>
      </c>
      <c r="EC63" s="159">
        <f>CV63*EC2</f>
        <v>488.42237771158386</v>
      </c>
      <c r="ED63" s="159">
        <f>CW63*ED2</f>
        <v>130.24596738975569</v>
      </c>
      <c r="EE63" s="172">
        <f>CX63*EE2</f>
        <v>291.59544938005001</v>
      </c>
      <c r="EF63" s="176">
        <f>CY63*EF2</f>
        <v>1511.3705696484608</v>
      </c>
      <c r="EG63" s="174" t="str">
        <f t="shared" si="28"/>
        <v>拆分正确</v>
      </c>
      <c r="EH63" s="157" t="str">
        <f t="shared" si="29"/>
        <v>拆分正确</v>
      </c>
      <c r="EI63" s="157" t="str">
        <f t="shared" si="30"/>
        <v>拆分正确</v>
      </c>
      <c r="EJ63" s="157" t="str">
        <f t="shared" si="31"/>
        <v>拆分正确</v>
      </c>
      <c r="EK63" s="157" t="str">
        <f t="shared" si="32"/>
        <v>拆分正确</v>
      </c>
      <c r="EL63" s="41"/>
      <c r="EM63" s="158" t="str">
        <f t="shared" si="33"/>
        <v>60级强化7</v>
      </c>
      <c r="EN63" s="174">
        <f t="shared" si="117"/>
        <v>2604.9193477951139</v>
      </c>
      <c r="EO63" s="157">
        <f t="shared" si="118"/>
        <v>5209.8386955902279</v>
      </c>
      <c r="EP63" s="157">
        <f t="shared" si="119"/>
        <v>1041.9677391180455</v>
      </c>
      <c r="EQ63" s="157">
        <f t="shared" si="120"/>
        <v>2332.7635950404001</v>
      </c>
      <c r="ER63" s="163">
        <f t="shared" si="121"/>
        <v>604.54822785938427</v>
      </c>
      <c r="ES63" s="169">
        <f>EN63*ES2</f>
        <v>325.61491847438924</v>
      </c>
      <c r="ET63" s="159">
        <f>EO63*ET2</f>
        <v>651.22983694877848</v>
      </c>
      <c r="EU63" s="159">
        <f>EP63*EU2</f>
        <v>130.24596738975569</v>
      </c>
      <c r="EV63" s="170">
        <f>EQ63*EV2</f>
        <v>291.59544938005001</v>
      </c>
      <c r="EW63" s="169">
        <f>EN63*EW2</f>
        <v>325.61491847438924</v>
      </c>
      <c r="EX63" s="159">
        <f>EO63*EX2</f>
        <v>651.22983694877848</v>
      </c>
      <c r="EY63" s="159">
        <f>EP63*EY2</f>
        <v>130.24596738975569</v>
      </c>
      <c r="EZ63" s="170">
        <f>EQ63*EZ2</f>
        <v>291.59544938005001</v>
      </c>
      <c r="FA63" s="169">
        <f>EN63*FA2</f>
        <v>325.61491847438924</v>
      </c>
      <c r="FB63" s="159">
        <f>EO63*FB2</f>
        <v>651.22983694877848</v>
      </c>
      <c r="FC63" s="159">
        <f>EP63*FC2</f>
        <v>130.24596738975569</v>
      </c>
      <c r="FD63" s="170">
        <f>EQ63*FD2</f>
        <v>291.59544938005001</v>
      </c>
      <c r="FE63" s="169">
        <f>EN63*FE2</f>
        <v>325.61491847438924</v>
      </c>
      <c r="FF63" s="159">
        <f>EO63*FF2</f>
        <v>651.22983694877848</v>
      </c>
      <c r="FG63" s="159">
        <f>EP63*FG2</f>
        <v>130.24596738975569</v>
      </c>
      <c r="FH63" s="170">
        <f>EQ63*FH2</f>
        <v>291.59544938005001</v>
      </c>
      <c r="FI63" s="169">
        <f>EN63*FI2</f>
        <v>325.61491847438924</v>
      </c>
      <c r="FJ63" s="159">
        <f>EO63*FJ2</f>
        <v>651.22983694877848</v>
      </c>
      <c r="FK63" s="159">
        <f>EP63*FK2</f>
        <v>130.24596738975569</v>
      </c>
      <c r="FL63" s="170">
        <f>EQ63*FL2</f>
        <v>291.59544938005001</v>
      </c>
      <c r="FM63" s="169">
        <f>EN63*FM2</f>
        <v>325.61491847438924</v>
      </c>
      <c r="FN63" s="159">
        <f>EO63*FN2</f>
        <v>651.22983694877848</v>
      </c>
      <c r="FO63" s="159">
        <f>EP63*FO2</f>
        <v>130.24596738975569</v>
      </c>
      <c r="FP63" s="170">
        <f>EQ63*FP2</f>
        <v>291.59544938005001</v>
      </c>
      <c r="FQ63" s="169">
        <f>EN63*FQ2</f>
        <v>325.61491847438924</v>
      </c>
      <c r="FR63" s="159">
        <f>EO63*FR2</f>
        <v>651.22983694877848</v>
      </c>
      <c r="FS63" s="159">
        <f>EP63*FS2</f>
        <v>130.24596738975569</v>
      </c>
      <c r="FT63" s="170">
        <f>EQ63*FT2</f>
        <v>291.59544938005001</v>
      </c>
      <c r="FU63" s="169">
        <f>EN63*FU2</f>
        <v>325.61491847438924</v>
      </c>
      <c r="FV63" s="159">
        <f>EO63*FV2</f>
        <v>651.22983694877848</v>
      </c>
      <c r="FW63" s="159">
        <f>EP63*FW2</f>
        <v>130.24596738975569</v>
      </c>
      <c r="FX63" s="172">
        <f>EQ63*FX2</f>
        <v>291.59544938005001</v>
      </c>
      <c r="FY63" s="176">
        <f>ER63*FY2</f>
        <v>604.54822785938427</v>
      </c>
      <c r="FZ63" s="174" t="str">
        <f t="shared" si="39"/>
        <v>拆分正确</v>
      </c>
      <c r="GA63" s="157" t="str">
        <f t="shared" si="40"/>
        <v>拆分正确</v>
      </c>
      <c r="GB63" s="157" t="str">
        <f t="shared" si="41"/>
        <v>拆分正确</v>
      </c>
      <c r="GC63" s="157" t="str">
        <f t="shared" si="42"/>
        <v>拆分正确</v>
      </c>
      <c r="GD63" s="157" t="str">
        <f t="shared" si="43"/>
        <v>拆分正确</v>
      </c>
      <c r="GE63" s="41"/>
      <c r="GF63" s="158" t="str">
        <f t="shared" si="44"/>
        <v>60级强化7</v>
      </c>
      <c r="GG63" s="174">
        <f t="shared" si="122"/>
        <v>2344.4274130156027</v>
      </c>
      <c r="GH63" s="157">
        <f t="shared" si="123"/>
        <v>2604.9193477951139</v>
      </c>
      <c r="GI63" s="157">
        <f t="shared" si="124"/>
        <v>1562.9516086770682</v>
      </c>
      <c r="GJ63" s="157">
        <f t="shared" si="125"/>
        <v>1953.6895108463352</v>
      </c>
      <c r="GK63" s="163">
        <f t="shared" si="126"/>
        <v>906.8223417890764</v>
      </c>
      <c r="GL63" s="169">
        <f>GG63*GL2</f>
        <v>293.05342662695034</v>
      </c>
      <c r="GM63" s="159">
        <f>GH63*GM2</f>
        <v>325.61491847438924</v>
      </c>
      <c r="GN63" s="159">
        <f>GI63*GN2</f>
        <v>195.36895108463352</v>
      </c>
      <c r="GO63" s="170">
        <f>GJ63*GO2</f>
        <v>244.2111888557919</v>
      </c>
      <c r="GP63" s="169">
        <f>GG63*GP2</f>
        <v>293.05342662695034</v>
      </c>
      <c r="GQ63" s="159">
        <f>GH63*GQ2</f>
        <v>325.61491847438924</v>
      </c>
      <c r="GR63" s="159">
        <f>GI63*GR2</f>
        <v>195.36895108463352</v>
      </c>
      <c r="GS63" s="170">
        <f>GJ63*GS2</f>
        <v>244.2111888557919</v>
      </c>
      <c r="GT63" s="169">
        <f>GG63*GT2</f>
        <v>293.05342662695034</v>
      </c>
      <c r="GU63" s="159">
        <f>GH63*GU2</f>
        <v>325.61491847438924</v>
      </c>
      <c r="GV63" s="159">
        <f>GI63*GV2</f>
        <v>195.36895108463352</v>
      </c>
      <c r="GW63" s="170">
        <f>GJ63*GW2</f>
        <v>244.2111888557919</v>
      </c>
      <c r="GX63" s="169">
        <f>GG63*GX2</f>
        <v>293.05342662695034</v>
      </c>
      <c r="GY63" s="159">
        <f>GH63*GY2</f>
        <v>325.61491847438924</v>
      </c>
      <c r="GZ63" s="159">
        <f>GI63*GZ2</f>
        <v>195.36895108463352</v>
      </c>
      <c r="HA63" s="170">
        <f>GJ63*HA2</f>
        <v>244.2111888557919</v>
      </c>
      <c r="HB63" s="169">
        <f>GG63*HB2</f>
        <v>293.05342662695034</v>
      </c>
      <c r="HC63" s="159">
        <f>GH63*HC2</f>
        <v>325.61491847438924</v>
      </c>
      <c r="HD63" s="159">
        <f>GI63*HD2</f>
        <v>195.36895108463352</v>
      </c>
      <c r="HE63" s="170">
        <f>GJ63*HE2</f>
        <v>244.2111888557919</v>
      </c>
      <c r="HF63" s="169">
        <f>GG63*HF2</f>
        <v>293.05342662695034</v>
      </c>
      <c r="HG63" s="159">
        <f>GH63*HG2</f>
        <v>325.61491847438924</v>
      </c>
      <c r="HH63" s="159">
        <f>GI63*HH2</f>
        <v>195.36895108463352</v>
      </c>
      <c r="HI63" s="170">
        <f>GJ63*HI2</f>
        <v>244.2111888557919</v>
      </c>
      <c r="HJ63" s="169">
        <f>GG63*HJ2</f>
        <v>293.05342662695034</v>
      </c>
      <c r="HK63" s="159">
        <f>GH63*HK2</f>
        <v>325.61491847438924</v>
      </c>
      <c r="HL63" s="159">
        <f>GI63*HL2</f>
        <v>195.36895108463352</v>
      </c>
      <c r="HM63" s="170">
        <f>GJ63*HM2</f>
        <v>244.2111888557919</v>
      </c>
      <c r="HN63" s="169">
        <f>GG63*HN2</f>
        <v>293.05342662695034</v>
      </c>
      <c r="HO63" s="159">
        <f>GH63*HO2</f>
        <v>325.61491847438924</v>
      </c>
      <c r="HP63" s="159">
        <f>GI63*HP2</f>
        <v>195.36895108463352</v>
      </c>
      <c r="HQ63" s="172">
        <f>GJ63*HQ2</f>
        <v>244.2111888557919</v>
      </c>
      <c r="HR63" s="176">
        <f>GK63*HR2</f>
        <v>906.8223417890764</v>
      </c>
      <c r="HS63" s="174" t="str">
        <f t="shared" si="50"/>
        <v>拆分正确</v>
      </c>
      <c r="HT63" s="157" t="str">
        <f t="shared" si="51"/>
        <v>拆分正确</v>
      </c>
      <c r="HU63" s="157" t="str">
        <f t="shared" si="52"/>
        <v>拆分正确</v>
      </c>
      <c r="HV63" s="157" t="str">
        <f t="shared" si="53"/>
        <v>拆分正确</v>
      </c>
      <c r="HW63" s="157" t="str">
        <f t="shared" si="54"/>
        <v>拆分正确</v>
      </c>
    </row>
    <row r="64" spans="1:231" ht="14.1" customHeight="1">
      <c r="A64" s="157" t="s">
        <v>80</v>
      </c>
      <c r="B64" s="158">
        <f t="shared" si="130"/>
        <v>2.0391809660656524</v>
      </c>
      <c r="C64" s="158">
        <f t="shared" si="128"/>
        <v>2.0391809660656524</v>
      </c>
      <c r="D64" s="180">
        <f t="shared" si="129"/>
        <v>2.0391809660656524</v>
      </c>
      <c r="E64" s="174">
        <f>B64*E56</f>
        <v>3211.3009117411016</v>
      </c>
      <c r="F64" s="157">
        <f>E64*职业设计!D$13/职业设计!B$13</f>
        <v>3211.3009117411016</v>
      </c>
      <c r="G64" s="157">
        <f>G56*C64</f>
        <v>1926.7805470446604</v>
      </c>
      <c r="H64" s="157">
        <f t="shared" si="5"/>
        <v>1926.7805470446604</v>
      </c>
      <c r="I64" s="163">
        <f>I56*D64</f>
        <v>1242.1282044423363</v>
      </c>
      <c r="J64" s="169">
        <f>E64*J2</f>
        <v>401.4126139676377</v>
      </c>
      <c r="K64" s="159">
        <f>F64*K2</f>
        <v>401.4126139676377</v>
      </c>
      <c r="L64" s="159">
        <f>G64*L2</f>
        <v>240.84756838058254</v>
      </c>
      <c r="M64" s="170">
        <f>H64*M2</f>
        <v>240.84756838058254</v>
      </c>
      <c r="N64" s="169">
        <f>E64*N2</f>
        <v>401.4126139676377</v>
      </c>
      <c r="O64" s="159">
        <f>F64*O2</f>
        <v>401.4126139676377</v>
      </c>
      <c r="P64" s="159">
        <f>G64*P2</f>
        <v>240.84756838058254</v>
      </c>
      <c r="Q64" s="170">
        <f>H64*Q2</f>
        <v>240.84756838058254</v>
      </c>
      <c r="R64" s="169">
        <f>E64*R2</f>
        <v>401.4126139676377</v>
      </c>
      <c r="S64" s="159">
        <f>F64*S2</f>
        <v>401.4126139676377</v>
      </c>
      <c r="T64" s="159">
        <f>G64*T2</f>
        <v>240.84756838058254</v>
      </c>
      <c r="U64" s="170">
        <f>H64*U2</f>
        <v>240.84756838058254</v>
      </c>
      <c r="V64" s="169">
        <f>E64*V2</f>
        <v>401.4126139676377</v>
      </c>
      <c r="W64" s="159">
        <f>F64*W2</f>
        <v>401.4126139676377</v>
      </c>
      <c r="X64" s="159">
        <f>G64*X2</f>
        <v>240.84756838058254</v>
      </c>
      <c r="Y64" s="170">
        <f>H64*Y2</f>
        <v>240.84756838058254</v>
      </c>
      <c r="Z64" s="169">
        <f>E64*Z2</f>
        <v>401.4126139676377</v>
      </c>
      <c r="AA64" s="159">
        <f>F64*AA2</f>
        <v>401.4126139676377</v>
      </c>
      <c r="AB64" s="159">
        <f>G64*AB2</f>
        <v>240.84756838058254</v>
      </c>
      <c r="AC64" s="170">
        <f>H64*AC2</f>
        <v>240.84756838058254</v>
      </c>
      <c r="AD64" s="169">
        <f>E64*AD2</f>
        <v>401.4126139676377</v>
      </c>
      <c r="AE64" s="159">
        <f>F64*AE2</f>
        <v>401.4126139676377</v>
      </c>
      <c r="AF64" s="159">
        <f>G64*AF2</f>
        <v>240.84756838058254</v>
      </c>
      <c r="AG64" s="170">
        <f>H64*AG2</f>
        <v>240.84756838058254</v>
      </c>
      <c r="AH64" s="169">
        <f>E64*AH2</f>
        <v>401.4126139676377</v>
      </c>
      <c r="AI64" s="159">
        <f>F64*AI2</f>
        <v>401.4126139676377</v>
      </c>
      <c r="AJ64" s="159">
        <f>G64*AJ2</f>
        <v>240.84756838058254</v>
      </c>
      <c r="AK64" s="170">
        <f>H64*AK2</f>
        <v>240.84756838058254</v>
      </c>
      <c r="AL64" s="169">
        <f>E64*AL2</f>
        <v>401.4126139676377</v>
      </c>
      <c r="AM64" s="159">
        <f>F64*AM2</f>
        <v>401.4126139676377</v>
      </c>
      <c r="AN64" s="159">
        <f>G64*AN2</f>
        <v>240.84756838058254</v>
      </c>
      <c r="AO64" s="172">
        <f>H64*AO2</f>
        <v>240.84756838058254</v>
      </c>
      <c r="AP64" s="176">
        <f>I64*AP2</f>
        <v>1242.1282044423363</v>
      </c>
      <c r="AQ64" s="174" t="str">
        <f t="shared" si="97"/>
        <v>拆分正确</v>
      </c>
      <c r="AR64" s="157" t="str">
        <f t="shared" si="98"/>
        <v>拆分正确</v>
      </c>
      <c r="AS64" s="157" t="str">
        <f t="shared" si="99"/>
        <v>拆分正确</v>
      </c>
      <c r="AT64" s="157" t="str">
        <f t="shared" si="100"/>
        <v>拆分正确</v>
      </c>
      <c r="AU64" s="157" t="str">
        <f t="shared" si="101"/>
        <v>拆分正确</v>
      </c>
      <c r="AW64" s="158" t="str">
        <f t="shared" si="11"/>
        <v>60级强化8</v>
      </c>
      <c r="AX64" s="174">
        <f t="shared" si="102"/>
        <v>4816.9513676116521</v>
      </c>
      <c r="AY64" s="157">
        <f t="shared" si="103"/>
        <v>1926.7805470446608</v>
      </c>
      <c r="AZ64" s="157">
        <f t="shared" si="104"/>
        <v>2875.7918612606868</v>
      </c>
      <c r="BA64" s="157">
        <f t="shared" si="105"/>
        <v>1284.5203646964403</v>
      </c>
      <c r="BB64" s="163">
        <f t="shared" si="106"/>
        <v>745.27692266540168</v>
      </c>
      <c r="BC64" s="169">
        <f t="shared" si="55"/>
        <v>481.69513676116526</v>
      </c>
      <c r="BD64" s="159">
        <f t="shared" si="56"/>
        <v>192.67805470446609</v>
      </c>
      <c r="BE64" s="159">
        <f t="shared" si="57"/>
        <v>287.57918612606869</v>
      </c>
      <c r="BF64" s="170">
        <f t="shared" si="58"/>
        <v>128.45203646964404</v>
      </c>
      <c r="BG64" s="169">
        <f t="shared" si="59"/>
        <v>481.69513676116526</v>
      </c>
      <c r="BH64" s="159">
        <f t="shared" si="60"/>
        <v>192.67805470446609</v>
      </c>
      <c r="BI64" s="159">
        <f t="shared" si="61"/>
        <v>287.57918612606869</v>
      </c>
      <c r="BJ64" s="170">
        <f t="shared" si="62"/>
        <v>128.45203646964404</v>
      </c>
      <c r="BK64" s="169">
        <f t="shared" si="63"/>
        <v>481.69513676116526</v>
      </c>
      <c r="BL64" s="159">
        <f t="shared" si="64"/>
        <v>192.67805470446609</v>
      </c>
      <c r="BM64" s="159">
        <f t="shared" si="65"/>
        <v>287.57918612606869</v>
      </c>
      <c r="BN64" s="170">
        <f t="shared" si="66"/>
        <v>128.45203646964404</v>
      </c>
      <c r="BO64" s="169">
        <f t="shared" si="67"/>
        <v>481.69513676116526</v>
      </c>
      <c r="BP64" s="159">
        <f t="shared" si="68"/>
        <v>192.67805470446609</v>
      </c>
      <c r="BQ64" s="159">
        <f t="shared" si="69"/>
        <v>287.57918612606869</v>
      </c>
      <c r="BR64" s="170">
        <f t="shared" si="70"/>
        <v>128.45203646964404</v>
      </c>
      <c r="BS64" s="169">
        <f t="shared" si="71"/>
        <v>481.69513676116526</v>
      </c>
      <c r="BT64" s="159">
        <f t="shared" si="72"/>
        <v>192.67805470446609</v>
      </c>
      <c r="BU64" s="159">
        <f t="shared" si="73"/>
        <v>287.57918612606869</v>
      </c>
      <c r="BV64" s="170">
        <f t="shared" si="74"/>
        <v>128.45203646964404</v>
      </c>
      <c r="BW64" s="169">
        <f t="shared" si="75"/>
        <v>481.69513676116526</v>
      </c>
      <c r="BX64" s="159">
        <f t="shared" si="76"/>
        <v>192.67805470446609</v>
      </c>
      <c r="BY64" s="159">
        <f t="shared" si="77"/>
        <v>287.57918612606869</v>
      </c>
      <c r="BZ64" s="170">
        <f t="shared" si="78"/>
        <v>128.45203646964404</v>
      </c>
      <c r="CA64" s="169">
        <f t="shared" si="79"/>
        <v>481.69513676116526</v>
      </c>
      <c r="CB64" s="159">
        <f t="shared" si="80"/>
        <v>192.67805470446609</v>
      </c>
      <c r="CC64" s="159">
        <f t="shared" si="81"/>
        <v>287.57918612606869</v>
      </c>
      <c r="CD64" s="170">
        <f t="shared" si="82"/>
        <v>128.45203646964404</v>
      </c>
      <c r="CE64" s="169">
        <f t="shared" si="83"/>
        <v>481.69513676116526</v>
      </c>
      <c r="CF64" s="159">
        <f t="shared" si="84"/>
        <v>192.67805470446609</v>
      </c>
      <c r="CG64" s="159">
        <f t="shared" si="85"/>
        <v>287.57918612606869</v>
      </c>
      <c r="CH64" s="172">
        <f t="shared" si="86"/>
        <v>128.45203646964404</v>
      </c>
      <c r="CI64" s="169">
        <f t="shared" si="87"/>
        <v>963.39027352233052</v>
      </c>
      <c r="CJ64" s="159">
        <f t="shared" si="88"/>
        <v>385.35610940893218</v>
      </c>
      <c r="CK64" s="159">
        <f t="shared" si="89"/>
        <v>575.15837225213738</v>
      </c>
      <c r="CL64" s="172">
        <f t="shared" si="90"/>
        <v>256.90407293928808</v>
      </c>
      <c r="CM64" s="176">
        <f t="shared" si="96"/>
        <v>745.27692266540168</v>
      </c>
      <c r="CN64" s="174" t="str">
        <f t="shared" si="107"/>
        <v>拆分正确</v>
      </c>
      <c r="CO64" s="157" t="str">
        <f t="shared" si="108"/>
        <v>拆分正确</v>
      </c>
      <c r="CP64" s="157" t="str">
        <f t="shared" si="109"/>
        <v>拆分正确</v>
      </c>
      <c r="CQ64" s="157" t="str">
        <f t="shared" si="110"/>
        <v>拆分正确</v>
      </c>
      <c r="CR64" s="157" t="str">
        <f t="shared" si="111"/>
        <v>拆分正确</v>
      </c>
      <c r="CT64" s="158" t="str">
        <f t="shared" si="22"/>
        <v>60级强化8</v>
      </c>
      <c r="CU64" s="174">
        <f t="shared" si="112"/>
        <v>2151.5716108665383</v>
      </c>
      <c r="CV64" s="157">
        <f t="shared" si="113"/>
        <v>4816.9513676116521</v>
      </c>
      <c r="CW64" s="157">
        <f t="shared" si="114"/>
        <v>1284.5203646964403</v>
      </c>
      <c r="CX64" s="157">
        <f t="shared" si="115"/>
        <v>2875.7918612606868</v>
      </c>
      <c r="CY64" s="163">
        <f t="shared" si="116"/>
        <v>1863.1923066635045</v>
      </c>
      <c r="CZ64" s="169">
        <f>CU64*CZ2</f>
        <v>268.94645135831729</v>
      </c>
      <c r="DA64" s="159">
        <f>CV64*DA2</f>
        <v>602.11892095145652</v>
      </c>
      <c r="DB64" s="159">
        <f>CW64*DB2</f>
        <v>160.56504558705504</v>
      </c>
      <c r="DC64" s="170">
        <f>CX64*DC2</f>
        <v>359.47398265758585</v>
      </c>
      <c r="DD64" s="169">
        <f>CU64*DD2</f>
        <v>268.94645135831729</v>
      </c>
      <c r="DE64" s="159">
        <f>CV64*DE2</f>
        <v>602.11892095145652</v>
      </c>
      <c r="DF64" s="159">
        <f>CW64*DF2</f>
        <v>160.56504558705504</v>
      </c>
      <c r="DG64" s="170">
        <f>CX64*DG2</f>
        <v>359.47398265758585</v>
      </c>
      <c r="DH64" s="169">
        <f>CU64*DH2</f>
        <v>268.94645135831729</v>
      </c>
      <c r="DI64" s="159">
        <f>CV64*DI2</f>
        <v>602.11892095145652</v>
      </c>
      <c r="DJ64" s="159">
        <f>CW64*DJ2</f>
        <v>160.56504558705504</v>
      </c>
      <c r="DK64" s="170">
        <f>CX64*DK2</f>
        <v>359.47398265758585</v>
      </c>
      <c r="DL64" s="169">
        <f>CU64*DL2</f>
        <v>268.94645135831729</v>
      </c>
      <c r="DM64" s="159">
        <f>CV64*DM2</f>
        <v>602.11892095145652</v>
      </c>
      <c r="DN64" s="159">
        <f>CW64*DN2</f>
        <v>160.56504558705504</v>
      </c>
      <c r="DO64" s="170">
        <f>CX64*DO2</f>
        <v>359.47398265758585</v>
      </c>
      <c r="DP64" s="169">
        <f>CU64*DP2</f>
        <v>268.94645135831729</v>
      </c>
      <c r="DQ64" s="159">
        <f>CV64*DQ2</f>
        <v>602.11892095145652</v>
      </c>
      <c r="DR64" s="159">
        <f>CW64*DR2</f>
        <v>160.56504558705504</v>
      </c>
      <c r="DS64" s="170">
        <f>CX64*DS2</f>
        <v>359.47398265758585</v>
      </c>
      <c r="DT64" s="169">
        <f>CU64*DT2</f>
        <v>268.94645135831729</v>
      </c>
      <c r="DU64" s="159">
        <f>CV64*DU2</f>
        <v>602.11892095145652</v>
      </c>
      <c r="DV64" s="159">
        <f>CW64*DV2</f>
        <v>160.56504558705504</v>
      </c>
      <c r="DW64" s="170">
        <f>CX64*DW2</f>
        <v>359.47398265758585</v>
      </c>
      <c r="DX64" s="169">
        <f>CU64*DX2</f>
        <v>268.94645135831729</v>
      </c>
      <c r="DY64" s="159">
        <f>CV64*DY2</f>
        <v>602.11892095145652</v>
      </c>
      <c r="DZ64" s="159">
        <f>CW64*DZ2</f>
        <v>160.56504558705504</v>
      </c>
      <c r="EA64" s="170">
        <f>CX64*EA2</f>
        <v>359.47398265758585</v>
      </c>
      <c r="EB64" s="169">
        <f>CU64*EB2</f>
        <v>268.94645135831729</v>
      </c>
      <c r="EC64" s="159">
        <f>CV64*EC2</f>
        <v>602.11892095145652</v>
      </c>
      <c r="ED64" s="159">
        <f>CW64*ED2</f>
        <v>160.56504558705504</v>
      </c>
      <c r="EE64" s="172">
        <f>CX64*EE2</f>
        <v>359.47398265758585</v>
      </c>
      <c r="EF64" s="176">
        <f>CY64*EF2</f>
        <v>1863.1923066635045</v>
      </c>
      <c r="EG64" s="174" t="str">
        <f t="shared" si="28"/>
        <v>拆分正确</v>
      </c>
      <c r="EH64" s="157" t="str">
        <f t="shared" si="29"/>
        <v>拆分正确</v>
      </c>
      <c r="EI64" s="157" t="str">
        <f t="shared" si="30"/>
        <v>拆分正确</v>
      </c>
      <c r="EJ64" s="157" t="str">
        <f t="shared" si="31"/>
        <v>拆分正确</v>
      </c>
      <c r="EK64" s="157" t="str">
        <f t="shared" si="32"/>
        <v>拆分正确</v>
      </c>
      <c r="EL64" s="41"/>
      <c r="EM64" s="158" t="str">
        <f t="shared" si="33"/>
        <v>60级强化8</v>
      </c>
      <c r="EN64" s="174">
        <f t="shared" si="117"/>
        <v>3211.3009117411016</v>
      </c>
      <c r="EO64" s="157">
        <f t="shared" si="118"/>
        <v>6422.6018234822031</v>
      </c>
      <c r="EP64" s="157">
        <f t="shared" si="119"/>
        <v>1284.5203646964403</v>
      </c>
      <c r="EQ64" s="157">
        <f t="shared" si="120"/>
        <v>2875.7918612606868</v>
      </c>
      <c r="ER64" s="163">
        <f t="shared" si="121"/>
        <v>745.27692266540168</v>
      </c>
      <c r="ES64" s="169">
        <f>EN64*ES2</f>
        <v>401.4126139676377</v>
      </c>
      <c r="ET64" s="159">
        <f>EO64*ET2</f>
        <v>802.82522793527539</v>
      </c>
      <c r="EU64" s="159">
        <f>EP64*EU2</f>
        <v>160.56504558705504</v>
      </c>
      <c r="EV64" s="170">
        <f>EQ64*EV2</f>
        <v>359.47398265758585</v>
      </c>
      <c r="EW64" s="169">
        <f>EN64*EW2</f>
        <v>401.4126139676377</v>
      </c>
      <c r="EX64" s="159">
        <f>EO64*EX2</f>
        <v>802.82522793527539</v>
      </c>
      <c r="EY64" s="159">
        <f>EP64*EY2</f>
        <v>160.56504558705504</v>
      </c>
      <c r="EZ64" s="170">
        <f>EQ64*EZ2</f>
        <v>359.47398265758585</v>
      </c>
      <c r="FA64" s="169">
        <f>EN64*FA2</f>
        <v>401.4126139676377</v>
      </c>
      <c r="FB64" s="159">
        <f>EO64*FB2</f>
        <v>802.82522793527539</v>
      </c>
      <c r="FC64" s="159">
        <f>EP64*FC2</f>
        <v>160.56504558705504</v>
      </c>
      <c r="FD64" s="170">
        <f>EQ64*FD2</f>
        <v>359.47398265758585</v>
      </c>
      <c r="FE64" s="169">
        <f>EN64*FE2</f>
        <v>401.4126139676377</v>
      </c>
      <c r="FF64" s="159">
        <f>EO64*FF2</f>
        <v>802.82522793527539</v>
      </c>
      <c r="FG64" s="159">
        <f>EP64*FG2</f>
        <v>160.56504558705504</v>
      </c>
      <c r="FH64" s="170">
        <f>EQ64*FH2</f>
        <v>359.47398265758585</v>
      </c>
      <c r="FI64" s="169">
        <f>EN64*FI2</f>
        <v>401.4126139676377</v>
      </c>
      <c r="FJ64" s="159">
        <f>EO64*FJ2</f>
        <v>802.82522793527539</v>
      </c>
      <c r="FK64" s="159">
        <f>EP64*FK2</f>
        <v>160.56504558705504</v>
      </c>
      <c r="FL64" s="170">
        <f>EQ64*FL2</f>
        <v>359.47398265758585</v>
      </c>
      <c r="FM64" s="169">
        <f>EN64*FM2</f>
        <v>401.4126139676377</v>
      </c>
      <c r="FN64" s="159">
        <f>EO64*FN2</f>
        <v>802.82522793527539</v>
      </c>
      <c r="FO64" s="159">
        <f>EP64*FO2</f>
        <v>160.56504558705504</v>
      </c>
      <c r="FP64" s="170">
        <f>EQ64*FP2</f>
        <v>359.47398265758585</v>
      </c>
      <c r="FQ64" s="169">
        <f>EN64*FQ2</f>
        <v>401.4126139676377</v>
      </c>
      <c r="FR64" s="159">
        <f>EO64*FR2</f>
        <v>802.82522793527539</v>
      </c>
      <c r="FS64" s="159">
        <f>EP64*FS2</f>
        <v>160.56504558705504</v>
      </c>
      <c r="FT64" s="170">
        <f>EQ64*FT2</f>
        <v>359.47398265758585</v>
      </c>
      <c r="FU64" s="169">
        <f>EN64*FU2</f>
        <v>401.4126139676377</v>
      </c>
      <c r="FV64" s="159">
        <f>EO64*FV2</f>
        <v>802.82522793527539</v>
      </c>
      <c r="FW64" s="159">
        <f>EP64*FW2</f>
        <v>160.56504558705504</v>
      </c>
      <c r="FX64" s="172">
        <f>EQ64*FX2</f>
        <v>359.47398265758585</v>
      </c>
      <c r="FY64" s="176">
        <f>ER64*FY2</f>
        <v>745.27692266540168</v>
      </c>
      <c r="FZ64" s="174" t="str">
        <f t="shared" si="39"/>
        <v>拆分正确</v>
      </c>
      <c r="GA64" s="157" t="str">
        <f t="shared" si="40"/>
        <v>拆分正确</v>
      </c>
      <c r="GB64" s="157" t="str">
        <f t="shared" si="41"/>
        <v>拆分正确</v>
      </c>
      <c r="GC64" s="157" t="str">
        <f t="shared" si="42"/>
        <v>拆分正确</v>
      </c>
      <c r="GD64" s="157" t="str">
        <f t="shared" si="43"/>
        <v>拆分正确</v>
      </c>
      <c r="GE64" s="41"/>
      <c r="GF64" s="158" t="str">
        <f t="shared" si="44"/>
        <v>60级强化8</v>
      </c>
      <c r="GG64" s="174">
        <f t="shared" si="122"/>
        <v>2890.1708205669916</v>
      </c>
      <c r="GH64" s="157">
        <f t="shared" si="123"/>
        <v>3211.3009117411016</v>
      </c>
      <c r="GI64" s="157">
        <f t="shared" si="124"/>
        <v>1926.7805470446604</v>
      </c>
      <c r="GJ64" s="157">
        <f t="shared" si="125"/>
        <v>2408.4756838058252</v>
      </c>
      <c r="GK64" s="163">
        <f t="shared" si="126"/>
        <v>1117.9153839981027</v>
      </c>
      <c r="GL64" s="169">
        <f>GG64*GL2</f>
        <v>361.27135257087394</v>
      </c>
      <c r="GM64" s="159">
        <f>GH64*GM2</f>
        <v>401.4126139676377</v>
      </c>
      <c r="GN64" s="159">
        <f>GI64*GN2</f>
        <v>240.84756838058254</v>
      </c>
      <c r="GO64" s="170">
        <f>GJ64*GO2</f>
        <v>301.05946047572814</v>
      </c>
      <c r="GP64" s="169">
        <f>GG64*GP2</f>
        <v>361.27135257087394</v>
      </c>
      <c r="GQ64" s="159">
        <f>GH64*GQ2</f>
        <v>401.4126139676377</v>
      </c>
      <c r="GR64" s="159">
        <f>GI64*GR2</f>
        <v>240.84756838058254</v>
      </c>
      <c r="GS64" s="170">
        <f>GJ64*GS2</f>
        <v>301.05946047572814</v>
      </c>
      <c r="GT64" s="169">
        <f>GG64*GT2</f>
        <v>361.27135257087394</v>
      </c>
      <c r="GU64" s="159">
        <f>GH64*GU2</f>
        <v>401.4126139676377</v>
      </c>
      <c r="GV64" s="159">
        <f>GI64*GV2</f>
        <v>240.84756838058254</v>
      </c>
      <c r="GW64" s="170">
        <f>GJ64*GW2</f>
        <v>301.05946047572814</v>
      </c>
      <c r="GX64" s="169">
        <f>GG64*GX2</f>
        <v>361.27135257087394</v>
      </c>
      <c r="GY64" s="159">
        <f>GH64*GY2</f>
        <v>401.4126139676377</v>
      </c>
      <c r="GZ64" s="159">
        <f>GI64*GZ2</f>
        <v>240.84756838058254</v>
      </c>
      <c r="HA64" s="170">
        <f>GJ64*HA2</f>
        <v>301.05946047572814</v>
      </c>
      <c r="HB64" s="169">
        <f>GG64*HB2</f>
        <v>361.27135257087394</v>
      </c>
      <c r="HC64" s="159">
        <f>GH64*HC2</f>
        <v>401.4126139676377</v>
      </c>
      <c r="HD64" s="159">
        <f>GI64*HD2</f>
        <v>240.84756838058254</v>
      </c>
      <c r="HE64" s="170">
        <f>GJ64*HE2</f>
        <v>301.05946047572814</v>
      </c>
      <c r="HF64" s="169">
        <f>GG64*HF2</f>
        <v>361.27135257087394</v>
      </c>
      <c r="HG64" s="159">
        <f>GH64*HG2</f>
        <v>401.4126139676377</v>
      </c>
      <c r="HH64" s="159">
        <f>GI64*HH2</f>
        <v>240.84756838058254</v>
      </c>
      <c r="HI64" s="170">
        <f>GJ64*HI2</f>
        <v>301.05946047572814</v>
      </c>
      <c r="HJ64" s="169">
        <f>GG64*HJ2</f>
        <v>361.27135257087394</v>
      </c>
      <c r="HK64" s="159">
        <f>GH64*HK2</f>
        <v>401.4126139676377</v>
      </c>
      <c r="HL64" s="159">
        <f>GI64*HL2</f>
        <v>240.84756838058254</v>
      </c>
      <c r="HM64" s="170">
        <f>GJ64*HM2</f>
        <v>301.05946047572814</v>
      </c>
      <c r="HN64" s="169">
        <f>GG64*HN2</f>
        <v>361.27135257087394</v>
      </c>
      <c r="HO64" s="159">
        <f>GH64*HO2</f>
        <v>401.4126139676377</v>
      </c>
      <c r="HP64" s="159">
        <f>GI64*HP2</f>
        <v>240.84756838058254</v>
      </c>
      <c r="HQ64" s="172">
        <f>GJ64*HQ2</f>
        <v>301.05946047572814</v>
      </c>
      <c r="HR64" s="176">
        <f>GK64*HR2</f>
        <v>1117.9153839981027</v>
      </c>
      <c r="HS64" s="174" t="str">
        <f t="shared" si="50"/>
        <v>拆分正确</v>
      </c>
      <c r="HT64" s="157" t="str">
        <f t="shared" si="51"/>
        <v>拆分正确</v>
      </c>
      <c r="HU64" s="157" t="str">
        <f t="shared" si="52"/>
        <v>拆分正确</v>
      </c>
      <c r="HV64" s="157" t="str">
        <f t="shared" si="53"/>
        <v>拆分正确</v>
      </c>
      <c r="HW64" s="157" t="str">
        <f t="shared" si="54"/>
        <v>拆分正确</v>
      </c>
    </row>
    <row r="65" spans="1:276" ht="14.1" customHeight="1">
      <c r="A65" s="157" t="s">
        <v>81</v>
      </c>
      <c r="B65" s="158">
        <f t="shared" si="130"/>
        <v>2.4881200557342997</v>
      </c>
      <c r="C65" s="158">
        <f t="shared" si="128"/>
        <v>2.4881200557342997</v>
      </c>
      <c r="D65" s="180">
        <f t="shared" si="129"/>
        <v>2.4881200557342997</v>
      </c>
      <c r="E65" s="174">
        <f>B65*E56</f>
        <v>3918.2899097556756</v>
      </c>
      <c r="F65" s="157">
        <f>E65*职业设计!D$13/职业设计!B$13</f>
        <v>3918.2899097556756</v>
      </c>
      <c r="G65" s="157">
        <f>G56*C65</f>
        <v>2350.973945853405</v>
      </c>
      <c r="H65" s="157">
        <f t="shared" si="5"/>
        <v>2350.973945853405</v>
      </c>
      <c r="I65" s="163">
        <f>I56*D65</f>
        <v>1515.5908909982977</v>
      </c>
      <c r="J65" s="169">
        <f>E65*J2</f>
        <v>489.78623871945945</v>
      </c>
      <c r="K65" s="159">
        <f>F65*K2</f>
        <v>489.78623871945945</v>
      </c>
      <c r="L65" s="159">
        <f>G65*L2</f>
        <v>293.87174323167562</v>
      </c>
      <c r="M65" s="170">
        <f>H65*M2</f>
        <v>293.87174323167562</v>
      </c>
      <c r="N65" s="169">
        <f>E65*N2</f>
        <v>489.78623871945945</v>
      </c>
      <c r="O65" s="159">
        <f>F65*O2</f>
        <v>489.78623871945945</v>
      </c>
      <c r="P65" s="159">
        <f>G65*P2</f>
        <v>293.87174323167562</v>
      </c>
      <c r="Q65" s="170">
        <f>H65*Q2</f>
        <v>293.87174323167562</v>
      </c>
      <c r="R65" s="169">
        <f>E65*R2</f>
        <v>489.78623871945945</v>
      </c>
      <c r="S65" s="159">
        <f>F65*S2</f>
        <v>489.78623871945945</v>
      </c>
      <c r="T65" s="159">
        <f>G65*T2</f>
        <v>293.87174323167562</v>
      </c>
      <c r="U65" s="170">
        <f>H65*U2</f>
        <v>293.87174323167562</v>
      </c>
      <c r="V65" s="169">
        <f>E65*V2</f>
        <v>489.78623871945945</v>
      </c>
      <c r="W65" s="159">
        <f>F65*W2</f>
        <v>489.78623871945945</v>
      </c>
      <c r="X65" s="159">
        <f>G65*X2</f>
        <v>293.87174323167562</v>
      </c>
      <c r="Y65" s="170">
        <f>H65*Y2</f>
        <v>293.87174323167562</v>
      </c>
      <c r="Z65" s="169">
        <f>E65*Z2</f>
        <v>489.78623871945945</v>
      </c>
      <c r="AA65" s="159">
        <f>F65*AA2</f>
        <v>489.78623871945945</v>
      </c>
      <c r="AB65" s="159">
        <f>G65*AB2</f>
        <v>293.87174323167562</v>
      </c>
      <c r="AC65" s="170">
        <f>H65*AC2</f>
        <v>293.87174323167562</v>
      </c>
      <c r="AD65" s="169">
        <f>E65*AD2</f>
        <v>489.78623871945945</v>
      </c>
      <c r="AE65" s="159">
        <f>F65*AE2</f>
        <v>489.78623871945945</v>
      </c>
      <c r="AF65" s="159">
        <f>G65*AF2</f>
        <v>293.87174323167562</v>
      </c>
      <c r="AG65" s="170">
        <f>H65*AG2</f>
        <v>293.87174323167562</v>
      </c>
      <c r="AH65" s="169">
        <f>E65*AH2</f>
        <v>489.78623871945945</v>
      </c>
      <c r="AI65" s="159">
        <f>F65*AI2</f>
        <v>489.78623871945945</v>
      </c>
      <c r="AJ65" s="159">
        <f>G65*AJ2</f>
        <v>293.87174323167562</v>
      </c>
      <c r="AK65" s="170">
        <f>H65*AK2</f>
        <v>293.87174323167562</v>
      </c>
      <c r="AL65" s="169">
        <f>E65*AL2</f>
        <v>489.78623871945945</v>
      </c>
      <c r="AM65" s="159">
        <f>F65*AM2</f>
        <v>489.78623871945945</v>
      </c>
      <c r="AN65" s="159">
        <f>G65*AN2</f>
        <v>293.87174323167562</v>
      </c>
      <c r="AO65" s="172">
        <f>H65*AO2</f>
        <v>293.87174323167562</v>
      </c>
      <c r="AP65" s="176">
        <f>I65*AP2</f>
        <v>1515.5908909982977</v>
      </c>
      <c r="AQ65" s="174" t="str">
        <f t="shared" si="97"/>
        <v>拆分正确</v>
      </c>
      <c r="AR65" s="157" t="str">
        <f t="shared" si="98"/>
        <v>拆分正确</v>
      </c>
      <c r="AS65" s="157" t="str">
        <f t="shared" si="99"/>
        <v>拆分正确</v>
      </c>
      <c r="AT65" s="157" t="str">
        <f t="shared" si="100"/>
        <v>拆分正确</v>
      </c>
      <c r="AU65" s="157" t="str">
        <f t="shared" si="101"/>
        <v>拆分正确</v>
      </c>
      <c r="AW65" s="158" t="str">
        <f t="shared" si="11"/>
        <v>60级强化9</v>
      </c>
      <c r="AX65" s="174">
        <f t="shared" si="102"/>
        <v>5877.4348646335129</v>
      </c>
      <c r="AY65" s="157">
        <f t="shared" si="103"/>
        <v>2350.9739458534054</v>
      </c>
      <c r="AZ65" s="157">
        <f t="shared" si="104"/>
        <v>3508.9163370946339</v>
      </c>
      <c r="BA65" s="157">
        <f t="shared" si="105"/>
        <v>1567.3159639022699</v>
      </c>
      <c r="BB65" s="163">
        <f t="shared" si="106"/>
        <v>909.3545345989786</v>
      </c>
      <c r="BC65" s="169">
        <f t="shared" si="55"/>
        <v>587.74348646335136</v>
      </c>
      <c r="BD65" s="159">
        <f t="shared" si="56"/>
        <v>235.09739458534057</v>
      </c>
      <c r="BE65" s="159">
        <f t="shared" si="57"/>
        <v>350.89163370946341</v>
      </c>
      <c r="BF65" s="170">
        <f t="shared" si="58"/>
        <v>156.731596390227</v>
      </c>
      <c r="BG65" s="169">
        <f t="shared" si="59"/>
        <v>587.74348646335136</v>
      </c>
      <c r="BH65" s="159">
        <f t="shared" si="60"/>
        <v>235.09739458534057</v>
      </c>
      <c r="BI65" s="159">
        <f t="shared" si="61"/>
        <v>350.89163370946341</v>
      </c>
      <c r="BJ65" s="170">
        <f t="shared" si="62"/>
        <v>156.731596390227</v>
      </c>
      <c r="BK65" s="169">
        <f t="shared" si="63"/>
        <v>587.74348646335136</v>
      </c>
      <c r="BL65" s="159">
        <f t="shared" si="64"/>
        <v>235.09739458534057</v>
      </c>
      <c r="BM65" s="159">
        <f t="shared" si="65"/>
        <v>350.89163370946341</v>
      </c>
      <c r="BN65" s="170">
        <f t="shared" si="66"/>
        <v>156.731596390227</v>
      </c>
      <c r="BO65" s="169">
        <f t="shared" si="67"/>
        <v>587.74348646335136</v>
      </c>
      <c r="BP65" s="159">
        <f t="shared" si="68"/>
        <v>235.09739458534057</v>
      </c>
      <c r="BQ65" s="159">
        <f t="shared" si="69"/>
        <v>350.89163370946341</v>
      </c>
      <c r="BR65" s="170">
        <f t="shared" si="70"/>
        <v>156.731596390227</v>
      </c>
      <c r="BS65" s="169">
        <f t="shared" si="71"/>
        <v>587.74348646335136</v>
      </c>
      <c r="BT65" s="159">
        <f t="shared" si="72"/>
        <v>235.09739458534057</v>
      </c>
      <c r="BU65" s="159">
        <f t="shared" si="73"/>
        <v>350.89163370946341</v>
      </c>
      <c r="BV65" s="170">
        <f t="shared" si="74"/>
        <v>156.731596390227</v>
      </c>
      <c r="BW65" s="169">
        <f t="shared" si="75"/>
        <v>587.74348646335136</v>
      </c>
      <c r="BX65" s="159">
        <f t="shared" si="76"/>
        <v>235.09739458534057</v>
      </c>
      <c r="BY65" s="159">
        <f t="shared" si="77"/>
        <v>350.89163370946341</v>
      </c>
      <c r="BZ65" s="170">
        <f t="shared" si="78"/>
        <v>156.731596390227</v>
      </c>
      <c r="CA65" s="169">
        <f t="shared" si="79"/>
        <v>587.74348646335136</v>
      </c>
      <c r="CB65" s="159">
        <f t="shared" si="80"/>
        <v>235.09739458534057</v>
      </c>
      <c r="CC65" s="159">
        <f t="shared" si="81"/>
        <v>350.89163370946341</v>
      </c>
      <c r="CD65" s="170">
        <f t="shared" si="82"/>
        <v>156.731596390227</v>
      </c>
      <c r="CE65" s="169">
        <f t="shared" si="83"/>
        <v>587.74348646335136</v>
      </c>
      <c r="CF65" s="159">
        <f t="shared" si="84"/>
        <v>235.09739458534057</v>
      </c>
      <c r="CG65" s="159">
        <f t="shared" si="85"/>
        <v>350.89163370946341</v>
      </c>
      <c r="CH65" s="172">
        <f t="shared" si="86"/>
        <v>156.731596390227</v>
      </c>
      <c r="CI65" s="169">
        <f t="shared" si="87"/>
        <v>1175.4869729267027</v>
      </c>
      <c r="CJ65" s="159">
        <f t="shared" si="88"/>
        <v>470.19478917068113</v>
      </c>
      <c r="CK65" s="159">
        <f t="shared" si="89"/>
        <v>701.78326741892681</v>
      </c>
      <c r="CL65" s="172">
        <f t="shared" si="90"/>
        <v>313.46319278045399</v>
      </c>
      <c r="CM65" s="176">
        <f t="shared" si="96"/>
        <v>909.3545345989786</v>
      </c>
      <c r="CN65" s="174" t="str">
        <f t="shared" si="107"/>
        <v>拆分正确</v>
      </c>
      <c r="CO65" s="157" t="str">
        <f t="shared" si="108"/>
        <v>拆分正确</v>
      </c>
      <c r="CP65" s="157" t="str">
        <f t="shared" si="109"/>
        <v>拆分正确</v>
      </c>
      <c r="CQ65" s="157" t="str">
        <f t="shared" si="110"/>
        <v>拆分正确</v>
      </c>
      <c r="CR65" s="157" t="str">
        <f t="shared" si="111"/>
        <v>拆分正确</v>
      </c>
      <c r="CT65" s="158" t="str">
        <f t="shared" si="22"/>
        <v>60级强化9</v>
      </c>
      <c r="CU65" s="174">
        <f t="shared" si="112"/>
        <v>2625.254239536303</v>
      </c>
      <c r="CV65" s="157">
        <f t="shared" si="113"/>
        <v>5877.4348646335129</v>
      </c>
      <c r="CW65" s="157">
        <f t="shared" si="114"/>
        <v>1567.3159639022699</v>
      </c>
      <c r="CX65" s="157">
        <f t="shared" si="115"/>
        <v>3508.9163370946339</v>
      </c>
      <c r="CY65" s="163">
        <f t="shared" si="116"/>
        <v>2273.3863364974468</v>
      </c>
      <c r="CZ65" s="169">
        <f>CU65*CZ2</f>
        <v>328.15677994203787</v>
      </c>
      <c r="DA65" s="159">
        <f>CV65*DA2</f>
        <v>734.67935807918911</v>
      </c>
      <c r="DB65" s="159">
        <f>CW65*DB2</f>
        <v>195.91449548778374</v>
      </c>
      <c r="DC65" s="170">
        <f>CX65*DC2</f>
        <v>438.61454213682924</v>
      </c>
      <c r="DD65" s="169">
        <f>CU65*DD2</f>
        <v>328.15677994203787</v>
      </c>
      <c r="DE65" s="159">
        <f>CV65*DE2</f>
        <v>734.67935807918911</v>
      </c>
      <c r="DF65" s="159">
        <f>CW65*DF2</f>
        <v>195.91449548778374</v>
      </c>
      <c r="DG65" s="170">
        <f>CX65*DG2</f>
        <v>438.61454213682924</v>
      </c>
      <c r="DH65" s="169">
        <f>CU65*DH2</f>
        <v>328.15677994203787</v>
      </c>
      <c r="DI65" s="159">
        <f>CV65*DI2</f>
        <v>734.67935807918911</v>
      </c>
      <c r="DJ65" s="159">
        <f>CW65*DJ2</f>
        <v>195.91449548778374</v>
      </c>
      <c r="DK65" s="170">
        <f>CX65*DK2</f>
        <v>438.61454213682924</v>
      </c>
      <c r="DL65" s="169">
        <f>CU65*DL2</f>
        <v>328.15677994203787</v>
      </c>
      <c r="DM65" s="159">
        <f>CV65*DM2</f>
        <v>734.67935807918911</v>
      </c>
      <c r="DN65" s="159">
        <f>CW65*DN2</f>
        <v>195.91449548778374</v>
      </c>
      <c r="DO65" s="170">
        <f>CX65*DO2</f>
        <v>438.61454213682924</v>
      </c>
      <c r="DP65" s="169">
        <f>CU65*DP2</f>
        <v>328.15677994203787</v>
      </c>
      <c r="DQ65" s="159">
        <f>CV65*DQ2</f>
        <v>734.67935807918911</v>
      </c>
      <c r="DR65" s="159">
        <f>CW65*DR2</f>
        <v>195.91449548778374</v>
      </c>
      <c r="DS65" s="170">
        <f>CX65*DS2</f>
        <v>438.61454213682924</v>
      </c>
      <c r="DT65" s="169">
        <f>CU65*DT2</f>
        <v>328.15677994203787</v>
      </c>
      <c r="DU65" s="159">
        <f>CV65*DU2</f>
        <v>734.67935807918911</v>
      </c>
      <c r="DV65" s="159">
        <f>CW65*DV2</f>
        <v>195.91449548778374</v>
      </c>
      <c r="DW65" s="170">
        <f>CX65*DW2</f>
        <v>438.61454213682924</v>
      </c>
      <c r="DX65" s="169">
        <f>CU65*DX2</f>
        <v>328.15677994203787</v>
      </c>
      <c r="DY65" s="159">
        <f>CV65*DY2</f>
        <v>734.67935807918911</v>
      </c>
      <c r="DZ65" s="159">
        <f>CW65*DZ2</f>
        <v>195.91449548778374</v>
      </c>
      <c r="EA65" s="170">
        <f>CX65*EA2</f>
        <v>438.61454213682924</v>
      </c>
      <c r="EB65" s="169">
        <f>CU65*EB2</f>
        <v>328.15677994203787</v>
      </c>
      <c r="EC65" s="159">
        <f>CV65*EC2</f>
        <v>734.67935807918911</v>
      </c>
      <c r="ED65" s="159">
        <f>CW65*ED2</f>
        <v>195.91449548778374</v>
      </c>
      <c r="EE65" s="172">
        <f>CX65*EE2</f>
        <v>438.61454213682924</v>
      </c>
      <c r="EF65" s="176">
        <f>CY65*EF2</f>
        <v>2273.3863364974468</v>
      </c>
      <c r="EG65" s="174" t="str">
        <f t="shared" si="28"/>
        <v>拆分正确</v>
      </c>
      <c r="EH65" s="157" t="str">
        <f t="shared" si="29"/>
        <v>拆分正确</v>
      </c>
      <c r="EI65" s="157" t="str">
        <f t="shared" si="30"/>
        <v>拆分正确</v>
      </c>
      <c r="EJ65" s="157" t="str">
        <f t="shared" si="31"/>
        <v>拆分正确</v>
      </c>
      <c r="EK65" s="157" t="str">
        <f t="shared" si="32"/>
        <v>拆分正确</v>
      </c>
      <c r="EL65" s="41"/>
      <c r="EM65" s="158" t="str">
        <f t="shared" si="33"/>
        <v>60级强化9</v>
      </c>
      <c r="EN65" s="174">
        <f t="shared" si="117"/>
        <v>3918.2899097556756</v>
      </c>
      <c r="EO65" s="157">
        <f t="shared" si="118"/>
        <v>7836.5798195113512</v>
      </c>
      <c r="EP65" s="157">
        <f t="shared" si="119"/>
        <v>1567.3159639022699</v>
      </c>
      <c r="EQ65" s="157">
        <f t="shared" si="120"/>
        <v>3508.9163370946339</v>
      </c>
      <c r="ER65" s="163">
        <f t="shared" si="121"/>
        <v>909.3545345989786</v>
      </c>
      <c r="ES65" s="169">
        <f>EN65*ES2</f>
        <v>489.78623871945945</v>
      </c>
      <c r="ET65" s="159">
        <f>EO65*ET2</f>
        <v>979.5724774389189</v>
      </c>
      <c r="EU65" s="159">
        <f>EP65*EU2</f>
        <v>195.91449548778374</v>
      </c>
      <c r="EV65" s="170">
        <f>EQ65*EV2</f>
        <v>438.61454213682924</v>
      </c>
      <c r="EW65" s="169">
        <f>EN65*EW2</f>
        <v>489.78623871945945</v>
      </c>
      <c r="EX65" s="159">
        <f>EO65*EX2</f>
        <v>979.5724774389189</v>
      </c>
      <c r="EY65" s="159">
        <f>EP65*EY2</f>
        <v>195.91449548778374</v>
      </c>
      <c r="EZ65" s="170">
        <f>EQ65*EZ2</f>
        <v>438.61454213682924</v>
      </c>
      <c r="FA65" s="169">
        <f>EN65*FA2</f>
        <v>489.78623871945945</v>
      </c>
      <c r="FB65" s="159">
        <f>EO65*FB2</f>
        <v>979.5724774389189</v>
      </c>
      <c r="FC65" s="159">
        <f>EP65*FC2</f>
        <v>195.91449548778374</v>
      </c>
      <c r="FD65" s="170">
        <f>EQ65*FD2</f>
        <v>438.61454213682924</v>
      </c>
      <c r="FE65" s="169">
        <f>EN65*FE2</f>
        <v>489.78623871945945</v>
      </c>
      <c r="FF65" s="159">
        <f>EO65*FF2</f>
        <v>979.5724774389189</v>
      </c>
      <c r="FG65" s="159">
        <f>EP65*FG2</f>
        <v>195.91449548778374</v>
      </c>
      <c r="FH65" s="170">
        <f>EQ65*FH2</f>
        <v>438.61454213682924</v>
      </c>
      <c r="FI65" s="169">
        <f>EN65*FI2</f>
        <v>489.78623871945945</v>
      </c>
      <c r="FJ65" s="159">
        <f>EO65*FJ2</f>
        <v>979.5724774389189</v>
      </c>
      <c r="FK65" s="159">
        <f>EP65*FK2</f>
        <v>195.91449548778374</v>
      </c>
      <c r="FL65" s="170">
        <f>EQ65*FL2</f>
        <v>438.61454213682924</v>
      </c>
      <c r="FM65" s="169">
        <f>EN65*FM2</f>
        <v>489.78623871945945</v>
      </c>
      <c r="FN65" s="159">
        <f>EO65*FN2</f>
        <v>979.5724774389189</v>
      </c>
      <c r="FO65" s="159">
        <f>EP65*FO2</f>
        <v>195.91449548778374</v>
      </c>
      <c r="FP65" s="170">
        <f>EQ65*FP2</f>
        <v>438.61454213682924</v>
      </c>
      <c r="FQ65" s="169">
        <f>EN65*FQ2</f>
        <v>489.78623871945945</v>
      </c>
      <c r="FR65" s="159">
        <f>EO65*FR2</f>
        <v>979.5724774389189</v>
      </c>
      <c r="FS65" s="159">
        <f>EP65*FS2</f>
        <v>195.91449548778374</v>
      </c>
      <c r="FT65" s="170">
        <f>EQ65*FT2</f>
        <v>438.61454213682924</v>
      </c>
      <c r="FU65" s="169">
        <f>EN65*FU2</f>
        <v>489.78623871945945</v>
      </c>
      <c r="FV65" s="159">
        <f>EO65*FV2</f>
        <v>979.5724774389189</v>
      </c>
      <c r="FW65" s="159">
        <f>EP65*FW2</f>
        <v>195.91449548778374</v>
      </c>
      <c r="FX65" s="172">
        <f>EQ65*FX2</f>
        <v>438.61454213682924</v>
      </c>
      <c r="FY65" s="176">
        <f>ER65*FY2</f>
        <v>909.3545345989786</v>
      </c>
      <c r="FZ65" s="174" t="str">
        <f t="shared" si="39"/>
        <v>拆分正确</v>
      </c>
      <c r="GA65" s="157" t="str">
        <f t="shared" si="40"/>
        <v>拆分正确</v>
      </c>
      <c r="GB65" s="157" t="str">
        <f t="shared" si="41"/>
        <v>拆分正确</v>
      </c>
      <c r="GC65" s="157" t="str">
        <f t="shared" si="42"/>
        <v>拆分正确</v>
      </c>
      <c r="GD65" s="157" t="str">
        <f t="shared" si="43"/>
        <v>拆分正确</v>
      </c>
      <c r="GE65" s="41"/>
      <c r="GF65" s="158" t="str">
        <f t="shared" si="44"/>
        <v>60级强化9</v>
      </c>
      <c r="GG65" s="174">
        <f t="shared" si="122"/>
        <v>3526.4609187801079</v>
      </c>
      <c r="GH65" s="157">
        <f t="shared" si="123"/>
        <v>3918.2899097556756</v>
      </c>
      <c r="GI65" s="157">
        <f t="shared" si="124"/>
        <v>2350.973945853405</v>
      </c>
      <c r="GJ65" s="157">
        <f t="shared" si="125"/>
        <v>2938.717432316756</v>
      </c>
      <c r="GK65" s="163">
        <f t="shared" si="126"/>
        <v>1364.0318018984681</v>
      </c>
      <c r="GL65" s="169">
        <f>GG65*GL2</f>
        <v>440.80761484751349</v>
      </c>
      <c r="GM65" s="159">
        <f>GH65*GM2</f>
        <v>489.78623871945945</v>
      </c>
      <c r="GN65" s="159">
        <f>GI65*GN2</f>
        <v>293.87174323167562</v>
      </c>
      <c r="GO65" s="170">
        <f>GJ65*GO2</f>
        <v>367.3396790395945</v>
      </c>
      <c r="GP65" s="169">
        <f>GG65*GP2</f>
        <v>440.80761484751349</v>
      </c>
      <c r="GQ65" s="159">
        <f>GH65*GQ2</f>
        <v>489.78623871945945</v>
      </c>
      <c r="GR65" s="159">
        <f>GI65*GR2</f>
        <v>293.87174323167562</v>
      </c>
      <c r="GS65" s="170">
        <f>GJ65*GS2</f>
        <v>367.3396790395945</v>
      </c>
      <c r="GT65" s="169">
        <f>GG65*GT2</f>
        <v>440.80761484751349</v>
      </c>
      <c r="GU65" s="159">
        <f>GH65*GU2</f>
        <v>489.78623871945945</v>
      </c>
      <c r="GV65" s="159">
        <f>GI65*GV2</f>
        <v>293.87174323167562</v>
      </c>
      <c r="GW65" s="170">
        <f>GJ65*GW2</f>
        <v>367.3396790395945</v>
      </c>
      <c r="GX65" s="169">
        <f>GG65*GX2</f>
        <v>440.80761484751349</v>
      </c>
      <c r="GY65" s="159">
        <f>GH65*GY2</f>
        <v>489.78623871945945</v>
      </c>
      <c r="GZ65" s="159">
        <f>GI65*GZ2</f>
        <v>293.87174323167562</v>
      </c>
      <c r="HA65" s="170">
        <f>GJ65*HA2</f>
        <v>367.3396790395945</v>
      </c>
      <c r="HB65" s="169">
        <f>GG65*HB2</f>
        <v>440.80761484751349</v>
      </c>
      <c r="HC65" s="159">
        <f>GH65*HC2</f>
        <v>489.78623871945945</v>
      </c>
      <c r="HD65" s="159">
        <f>GI65*HD2</f>
        <v>293.87174323167562</v>
      </c>
      <c r="HE65" s="170">
        <f>GJ65*HE2</f>
        <v>367.3396790395945</v>
      </c>
      <c r="HF65" s="169">
        <f>GG65*HF2</f>
        <v>440.80761484751349</v>
      </c>
      <c r="HG65" s="159">
        <f>GH65*HG2</f>
        <v>489.78623871945945</v>
      </c>
      <c r="HH65" s="159">
        <f>GI65*HH2</f>
        <v>293.87174323167562</v>
      </c>
      <c r="HI65" s="170">
        <f>GJ65*HI2</f>
        <v>367.3396790395945</v>
      </c>
      <c r="HJ65" s="169">
        <f>GG65*HJ2</f>
        <v>440.80761484751349</v>
      </c>
      <c r="HK65" s="159">
        <f>GH65*HK2</f>
        <v>489.78623871945945</v>
      </c>
      <c r="HL65" s="159">
        <f>GI65*HL2</f>
        <v>293.87174323167562</v>
      </c>
      <c r="HM65" s="170">
        <f>GJ65*HM2</f>
        <v>367.3396790395945</v>
      </c>
      <c r="HN65" s="169">
        <f>GG65*HN2</f>
        <v>440.80761484751349</v>
      </c>
      <c r="HO65" s="159">
        <f>GH65*HO2</f>
        <v>489.78623871945945</v>
      </c>
      <c r="HP65" s="159">
        <f>GI65*HP2</f>
        <v>293.87174323167562</v>
      </c>
      <c r="HQ65" s="172">
        <f>GJ65*HQ2</f>
        <v>367.3396790395945</v>
      </c>
      <c r="HR65" s="176">
        <f>GK65*HR2</f>
        <v>1364.0318018984681</v>
      </c>
      <c r="HS65" s="174" t="str">
        <f t="shared" si="50"/>
        <v>拆分正确</v>
      </c>
      <c r="HT65" s="157" t="str">
        <f t="shared" si="51"/>
        <v>拆分正确</v>
      </c>
      <c r="HU65" s="157" t="str">
        <f t="shared" si="52"/>
        <v>拆分正确</v>
      </c>
      <c r="HV65" s="157" t="str">
        <f t="shared" si="53"/>
        <v>拆分正确</v>
      </c>
      <c r="HW65" s="157" t="str">
        <f t="shared" si="54"/>
        <v>拆分正确</v>
      </c>
    </row>
    <row r="66" spans="1:276" ht="14.1" customHeight="1">
      <c r="A66" s="157" t="s">
        <v>82</v>
      </c>
      <c r="B66" s="158">
        <f t="shared" si="130"/>
        <v>3.0115446056315407</v>
      </c>
      <c r="C66" s="158">
        <f t="shared" si="128"/>
        <v>3.0115446056315407</v>
      </c>
      <c r="D66" s="180">
        <f t="shared" si="129"/>
        <v>3.0115446056315407</v>
      </c>
      <c r="E66" s="174">
        <f>B66*E56</f>
        <v>4742.5785640165695</v>
      </c>
      <c r="F66" s="157">
        <f>E66*职业设计!D$13/职业设计!B$13</f>
        <v>4742.5785640165695</v>
      </c>
      <c r="G66" s="157">
        <f>G56*C66</f>
        <v>2845.547138409941</v>
      </c>
      <c r="H66" s="157">
        <f t="shared" si="5"/>
        <v>2845.547138409941</v>
      </c>
      <c r="I66" s="163">
        <f>I56*D66</f>
        <v>1834.4249754392201</v>
      </c>
      <c r="J66" s="169">
        <f>E66*J2</f>
        <v>592.82232050207119</v>
      </c>
      <c r="K66" s="159">
        <f>F66*K2</f>
        <v>592.82232050207119</v>
      </c>
      <c r="L66" s="159">
        <f>G66*L2</f>
        <v>355.69339230124262</v>
      </c>
      <c r="M66" s="170">
        <f>H66*M2</f>
        <v>355.69339230124262</v>
      </c>
      <c r="N66" s="169">
        <f>E66*N2</f>
        <v>592.82232050207119</v>
      </c>
      <c r="O66" s="159">
        <f>F66*O2</f>
        <v>592.82232050207119</v>
      </c>
      <c r="P66" s="159">
        <f>G66*P2</f>
        <v>355.69339230124262</v>
      </c>
      <c r="Q66" s="170">
        <f>H66*Q2</f>
        <v>355.69339230124262</v>
      </c>
      <c r="R66" s="169">
        <f>E66*R2</f>
        <v>592.82232050207119</v>
      </c>
      <c r="S66" s="159">
        <f>F66*S2</f>
        <v>592.82232050207119</v>
      </c>
      <c r="T66" s="159">
        <f>G66*T2</f>
        <v>355.69339230124262</v>
      </c>
      <c r="U66" s="170">
        <f>H66*U2</f>
        <v>355.69339230124262</v>
      </c>
      <c r="V66" s="169">
        <f>E66*V2</f>
        <v>592.82232050207119</v>
      </c>
      <c r="W66" s="159">
        <f>F66*W2</f>
        <v>592.82232050207119</v>
      </c>
      <c r="X66" s="159">
        <f>G66*X2</f>
        <v>355.69339230124262</v>
      </c>
      <c r="Y66" s="170">
        <f>H66*Y2</f>
        <v>355.69339230124262</v>
      </c>
      <c r="Z66" s="169">
        <f>E66*Z2</f>
        <v>592.82232050207119</v>
      </c>
      <c r="AA66" s="159">
        <f>F66*AA2</f>
        <v>592.82232050207119</v>
      </c>
      <c r="AB66" s="159">
        <f>G66*AB2</f>
        <v>355.69339230124262</v>
      </c>
      <c r="AC66" s="170">
        <f>H66*AC2</f>
        <v>355.69339230124262</v>
      </c>
      <c r="AD66" s="169">
        <f>E66*AD2</f>
        <v>592.82232050207119</v>
      </c>
      <c r="AE66" s="159">
        <f>F66*AE2</f>
        <v>592.82232050207119</v>
      </c>
      <c r="AF66" s="159">
        <f>G66*AF2</f>
        <v>355.69339230124262</v>
      </c>
      <c r="AG66" s="170">
        <f>H66*AG2</f>
        <v>355.69339230124262</v>
      </c>
      <c r="AH66" s="169">
        <f>E66*AH2</f>
        <v>592.82232050207119</v>
      </c>
      <c r="AI66" s="159">
        <f>F66*AI2</f>
        <v>592.82232050207119</v>
      </c>
      <c r="AJ66" s="159">
        <f>G66*AJ2</f>
        <v>355.69339230124262</v>
      </c>
      <c r="AK66" s="170">
        <f>H66*AK2</f>
        <v>355.69339230124262</v>
      </c>
      <c r="AL66" s="169">
        <f>E66*AL2</f>
        <v>592.82232050207119</v>
      </c>
      <c r="AM66" s="159">
        <f>F66*AM2</f>
        <v>592.82232050207119</v>
      </c>
      <c r="AN66" s="159">
        <f>G66*AN2</f>
        <v>355.69339230124262</v>
      </c>
      <c r="AO66" s="172">
        <f>H66*AO2</f>
        <v>355.69339230124262</v>
      </c>
      <c r="AP66" s="176">
        <f>I66*AP2</f>
        <v>1834.4249754392201</v>
      </c>
      <c r="AQ66" s="174" t="str">
        <f t="shared" si="97"/>
        <v>拆分正确</v>
      </c>
      <c r="AR66" s="157" t="str">
        <f t="shared" si="98"/>
        <v>拆分正确</v>
      </c>
      <c r="AS66" s="157" t="str">
        <f t="shared" si="99"/>
        <v>拆分正确</v>
      </c>
      <c r="AT66" s="157" t="str">
        <f t="shared" si="100"/>
        <v>拆分正确</v>
      </c>
      <c r="AU66" s="157" t="str">
        <f t="shared" si="101"/>
        <v>拆分正确</v>
      </c>
      <c r="AW66" s="158" t="str">
        <f t="shared" si="11"/>
        <v>60级强化10</v>
      </c>
      <c r="AX66" s="174">
        <f t="shared" si="102"/>
        <v>7113.8678460248539</v>
      </c>
      <c r="AY66" s="157">
        <f t="shared" si="103"/>
        <v>2845.5471384099415</v>
      </c>
      <c r="AZ66" s="157">
        <f t="shared" si="104"/>
        <v>4247.0852812088669</v>
      </c>
      <c r="BA66" s="157">
        <f t="shared" si="105"/>
        <v>1897.0314256066274</v>
      </c>
      <c r="BB66" s="163">
        <f t="shared" si="106"/>
        <v>1100.6549852635321</v>
      </c>
      <c r="BC66" s="169">
        <f t="shared" si="55"/>
        <v>711.38678460248548</v>
      </c>
      <c r="BD66" s="159">
        <f t="shared" si="56"/>
        <v>284.55471384099417</v>
      </c>
      <c r="BE66" s="159">
        <f t="shared" si="57"/>
        <v>424.70852812088674</v>
      </c>
      <c r="BF66" s="170">
        <f t="shared" si="58"/>
        <v>189.70314256066274</v>
      </c>
      <c r="BG66" s="169">
        <f t="shared" si="59"/>
        <v>711.38678460248548</v>
      </c>
      <c r="BH66" s="159">
        <f t="shared" si="60"/>
        <v>284.55471384099417</v>
      </c>
      <c r="BI66" s="159">
        <f t="shared" si="61"/>
        <v>424.70852812088674</v>
      </c>
      <c r="BJ66" s="170">
        <f t="shared" si="62"/>
        <v>189.70314256066274</v>
      </c>
      <c r="BK66" s="169">
        <f t="shared" si="63"/>
        <v>711.38678460248548</v>
      </c>
      <c r="BL66" s="159">
        <f t="shared" si="64"/>
        <v>284.55471384099417</v>
      </c>
      <c r="BM66" s="159">
        <f t="shared" si="65"/>
        <v>424.70852812088674</v>
      </c>
      <c r="BN66" s="170">
        <f t="shared" si="66"/>
        <v>189.70314256066274</v>
      </c>
      <c r="BO66" s="169">
        <f t="shared" si="67"/>
        <v>711.38678460248548</v>
      </c>
      <c r="BP66" s="159">
        <f t="shared" si="68"/>
        <v>284.55471384099417</v>
      </c>
      <c r="BQ66" s="159">
        <f t="shared" si="69"/>
        <v>424.70852812088674</v>
      </c>
      <c r="BR66" s="170">
        <f t="shared" si="70"/>
        <v>189.70314256066274</v>
      </c>
      <c r="BS66" s="169">
        <f t="shared" si="71"/>
        <v>711.38678460248548</v>
      </c>
      <c r="BT66" s="159">
        <f t="shared" si="72"/>
        <v>284.55471384099417</v>
      </c>
      <c r="BU66" s="159">
        <f t="shared" si="73"/>
        <v>424.70852812088674</v>
      </c>
      <c r="BV66" s="170">
        <f t="shared" si="74"/>
        <v>189.70314256066274</v>
      </c>
      <c r="BW66" s="169">
        <f t="shared" si="75"/>
        <v>711.38678460248548</v>
      </c>
      <c r="BX66" s="159">
        <f t="shared" si="76"/>
        <v>284.55471384099417</v>
      </c>
      <c r="BY66" s="159">
        <f t="shared" si="77"/>
        <v>424.70852812088674</v>
      </c>
      <c r="BZ66" s="170">
        <f t="shared" si="78"/>
        <v>189.70314256066274</v>
      </c>
      <c r="CA66" s="169">
        <f t="shared" si="79"/>
        <v>711.38678460248548</v>
      </c>
      <c r="CB66" s="159">
        <f t="shared" si="80"/>
        <v>284.55471384099417</v>
      </c>
      <c r="CC66" s="159">
        <f t="shared" si="81"/>
        <v>424.70852812088674</v>
      </c>
      <c r="CD66" s="170">
        <f t="shared" si="82"/>
        <v>189.70314256066274</v>
      </c>
      <c r="CE66" s="169">
        <f t="shared" si="83"/>
        <v>711.38678460248548</v>
      </c>
      <c r="CF66" s="159">
        <f t="shared" si="84"/>
        <v>284.55471384099417</v>
      </c>
      <c r="CG66" s="159">
        <f t="shared" si="85"/>
        <v>424.70852812088674</v>
      </c>
      <c r="CH66" s="172">
        <f t="shared" si="86"/>
        <v>189.70314256066274</v>
      </c>
      <c r="CI66" s="169">
        <f t="shared" si="87"/>
        <v>1422.773569204971</v>
      </c>
      <c r="CJ66" s="159">
        <f t="shared" si="88"/>
        <v>569.10942768198834</v>
      </c>
      <c r="CK66" s="159">
        <f t="shared" si="89"/>
        <v>849.41705624177348</v>
      </c>
      <c r="CL66" s="172">
        <f t="shared" si="90"/>
        <v>379.40628512132548</v>
      </c>
      <c r="CM66" s="176">
        <f t="shared" si="96"/>
        <v>1100.6549852635321</v>
      </c>
      <c r="CN66" s="174" t="str">
        <f t="shared" si="107"/>
        <v>拆分正确</v>
      </c>
      <c r="CO66" s="157" t="str">
        <f t="shared" si="108"/>
        <v>拆分正确</v>
      </c>
      <c r="CP66" s="157" t="str">
        <f t="shared" si="109"/>
        <v>拆分正确</v>
      </c>
      <c r="CQ66" s="157" t="str">
        <f t="shared" si="110"/>
        <v>拆分正确</v>
      </c>
      <c r="CR66" s="157" t="str">
        <f t="shared" si="111"/>
        <v>拆分正确</v>
      </c>
      <c r="CT66" s="158" t="str">
        <f t="shared" si="22"/>
        <v>60级强化10</v>
      </c>
      <c r="CU66" s="174">
        <f t="shared" si="112"/>
        <v>3177.5276378911017</v>
      </c>
      <c r="CV66" s="157">
        <f t="shared" si="113"/>
        <v>7113.8678460248539</v>
      </c>
      <c r="CW66" s="157">
        <f t="shared" si="114"/>
        <v>1897.0314256066274</v>
      </c>
      <c r="CX66" s="157">
        <f t="shared" si="115"/>
        <v>4247.0852812088669</v>
      </c>
      <c r="CY66" s="163">
        <f t="shared" si="116"/>
        <v>2751.6374631588301</v>
      </c>
      <c r="CZ66" s="169">
        <f>CU66*CZ2</f>
        <v>397.19095473638771</v>
      </c>
      <c r="DA66" s="159">
        <f>CV66*DA2</f>
        <v>889.23348075310673</v>
      </c>
      <c r="DB66" s="159">
        <f>CW66*DB2</f>
        <v>237.12892820082843</v>
      </c>
      <c r="DC66" s="170">
        <f>CX66*DC2</f>
        <v>530.88566015110837</v>
      </c>
      <c r="DD66" s="169">
        <f>CU66*DD2</f>
        <v>397.19095473638771</v>
      </c>
      <c r="DE66" s="159">
        <f>CV66*DE2</f>
        <v>889.23348075310673</v>
      </c>
      <c r="DF66" s="159">
        <f>CW66*DF2</f>
        <v>237.12892820082843</v>
      </c>
      <c r="DG66" s="170">
        <f>CX66*DG2</f>
        <v>530.88566015110837</v>
      </c>
      <c r="DH66" s="169">
        <f>CU66*DH2</f>
        <v>397.19095473638771</v>
      </c>
      <c r="DI66" s="159">
        <f>CV66*DI2</f>
        <v>889.23348075310673</v>
      </c>
      <c r="DJ66" s="159">
        <f>CW66*DJ2</f>
        <v>237.12892820082843</v>
      </c>
      <c r="DK66" s="170">
        <f>CX66*DK2</f>
        <v>530.88566015110837</v>
      </c>
      <c r="DL66" s="169">
        <f>CU66*DL2</f>
        <v>397.19095473638771</v>
      </c>
      <c r="DM66" s="159">
        <f>CV66*DM2</f>
        <v>889.23348075310673</v>
      </c>
      <c r="DN66" s="159">
        <f>CW66*DN2</f>
        <v>237.12892820082843</v>
      </c>
      <c r="DO66" s="170">
        <f>CX66*DO2</f>
        <v>530.88566015110837</v>
      </c>
      <c r="DP66" s="169">
        <f>CU66*DP2</f>
        <v>397.19095473638771</v>
      </c>
      <c r="DQ66" s="159">
        <f>CV66*DQ2</f>
        <v>889.23348075310673</v>
      </c>
      <c r="DR66" s="159">
        <f>CW66*DR2</f>
        <v>237.12892820082843</v>
      </c>
      <c r="DS66" s="170">
        <f>CX66*DS2</f>
        <v>530.88566015110837</v>
      </c>
      <c r="DT66" s="169">
        <f>CU66*DT2</f>
        <v>397.19095473638771</v>
      </c>
      <c r="DU66" s="159">
        <f>CV66*DU2</f>
        <v>889.23348075310673</v>
      </c>
      <c r="DV66" s="159">
        <f>CW66*DV2</f>
        <v>237.12892820082843</v>
      </c>
      <c r="DW66" s="170">
        <f>CX66*DW2</f>
        <v>530.88566015110837</v>
      </c>
      <c r="DX66" s="169">
        <f>CU66*DX2</f>
        <v>397.19095473638771</v>
      </c>
      <c r="DY66" s="159">
        <f>CV66*DY2</f>
        <v>889.23348075310673</v>
      </c>
      <c r="DZ66" s="159">
        <f>CW66*DZ2</f>
        <v>237.12892820082843</v>
      </c>
      <c r="EA66" s="170">
        <f>CX66*EA2</f>
        <v>530.88566015110837</v>
      </c>
      <c r="EB66" s="169">
        <f>CU66*EB2</f>
        <v>397.19095473638771</v>
      </c>
      <c r="EC66" s="159">
        <f>CV66*EC2</f>
        <v>889.23348075310673</v>
      </c>
      <c r="ED66" s="159">
        <f>CW66*ED2</f>
        <v>237.12892820082843</v>
      </c>
      <c r="EE66" s="172">
        <f>CX66*EE2</f>
        <v>530.88566015110837</v>
      </c>
      <c r="EF66" s="176">
        <f>CY66*EF2</f>
        <v>2751.6374631588301</v>
      </c>
      <c r="EG66" s="174" t="str">
        <f t="shared" si="28"/>
        <v>拆分正确</v>
      </c>
      <c r="EH66" s="157" t="str">
        <f t="shared" si="29"/>
        <v>拆分正确</v>
      </c>
      <c r="EI66" s="157" t="str">
        <f t="shared" si="30"/>
        <v>拆分正确</v>
      </c>
      <c r="EJ66" s="157" t="str">
        <f t="shared" si="31"/>
        <v>拆分正确</v>
      </c>
      <c r="EK66" s="157" t="str">
        <f t="shared" si="32"/>
        <v>拆分正确</v>
      </c>
      <c r="EL66" s="41"/>
      <c r="EM66" s="158" t="str">
        <f t="shared" si="33"/>
        <v>60级强化10</v>
      </c>
      <c r="EN66" s="174">
        <f t="shared" si="117"/>
        <v>4742.5785640165695</v>
      </c>
      <c r="EO66" s="157">
        <f t="shared" si="118"/>
        <v>9485.1571280331391</v>
      </c>
      <c r="EP66" s="157">
        <f t="shared" si="119"/>
        <v>1897.0314256066274</v>
      </c>
      <c r="EQ66" s="157">
        <f t="shared" si="120"/>
        <v>4247.0852812088669</v>
      </c>
      <c r="ER66" s="163">
        <f t="shared" si="121"/>
        <v>1100.6549852635321</v>
      </c>
      <c r="ES66" s="169">
        <f>EN66*ES2</f>
        <v>592.82232050207119</v>
      </c>
      <c r="ET66" s="159">
        <f>EO66*ET2</f>
        <v>1185.6446410041424</v>
      </c>
      <c r="EU66" s="159">
        <f>EP66*EU2</f>
        <v>237.12892820082843</v>
      </c>
      <c r="EV66" s="170">
        <f>EQ66*EV2</f>
        <v>530.88566015110837</v>
      </c>
      <c r="EW66" s="169">
        <f>EN66*EW2</f>
        <v>592.82232050207119</v>
      </c>
      <c r="EX66" s="159">
        <f>EO66*EX2</f>
        <v>1185.6446410041424</v>
      </c>
      <c r="EY66" s="159">
        <f>EP66*EY2</f>
        <v>237.12892820082843</v>
      </c>
      <c r="EZ66" s="170">
        <f>EQ66*EZ2</f>
        <v>530.88566015110837</v>
      </c>
      <c r="FA66" s="169">
        <f>EN66*FA2</f>
        <v>592.82232050207119</v>
      </c>
      <c r="FB66" s="159">
        <f>EO66*FB2</f>
        <v>1185.6446410041424</v>
      </c>
      <c r="FC66" s="159">
        <f>EP66*FC2</f>
        <v>237.12892820082843</v>
      </c>
      <c r="FD66" s="170">
        <f>EQ66*FD2</f>
        <v>530.88566015110837</v>
      </c>
      <c r="FE66" s="169">
        <f>EN66*FE2</f>
        <v>592.82232050207119</v>
      </c>
      <c r="FF66" s="159">
        <f>EO66*FF2</f>
        <v>1185.6446410041424</v>
      </c>
      <c r="FG66" s="159">
        <f>EP66*FG2</f>
        <v>237.12892820082843</v>
      </c>
      <c r="FH66" s="170">
        <f>EQ66*FH2</f>
        <v>530.88566015110837</v>
      </c>
      <c r="FI66" s="169">
        <f>EN66*FI2</f>
        <v>592.82232050207119</v>
      </c>
      <c r="FJ66" s="159">
        <f>EO66*FJ2</f>
        <v>1185.6446410041424</v>
      </c>
      <c r="FK66" s="159">
        <f>EP66*FK2</f>
        <v>237.12892820082843</v>
      </c>
      <c r="FL66" s="170">
        <f>EQ66*FL2</f>
        <v>530.88566015110837</v>
      </c>
      <c r="FM66" s="169">
        <f>EN66*FM2</f>
        <v>592.82232050207119</v>
      </c>
      <c r="FN66" s="159">
        <f>EO66*FN2</f>
        <v>1185.6446410041424</v>
      </c>
      <c r="FO66" s="159">
        <f>EP66*FO2</f>
        <v>237.12892820082843</v>
      </c>
      <c r="FP66" s="170">
        <f>EQ66*FP2</f>
        <v>530.88566015110837</v>
      </c>
      <c r="FQ66" s="169">
        <f>EN66*FQ2</f>
        <v>592.82232050207119</v>
      </c>
      <c r="FR66" s="159">
        <f>EO66*FR2</f>
        <v>1185.6446410041424</v>
      </c>
      <c r="FS66" s="159">
        <f>EP66*FS2</f>
        <v>237.12892820082843</v>
      </c>
      <c r="FT66" s="170">
        <f>EQ66*FT2</f>
        <v>530.88566015110837</v>
      </c>
      <c r="FU66" s="169">
        <f>EN66*FU2</f>
        <v>592.82232050207119</v>
      </c>
      <c r="FV66" s="159">
        <f>EO66*FV2</f>
        <v>1185.6446410041424</v>
      </c>
      <c r="FW66" s="159">
        <f>EP66*FW2</f>
        <v>237.12892820082843</v>
      </c>
      <c r="FX66" s="172">
        <f>EQ66*FX2</f>
        <v>530.88566015110837</v>
      </c>
      <c r="FY66" s="176">
        <f>ER66*FY2</f>
        <v>1100.6549852635321</v>
      </c>
      <c r="FZ66" s="174" t="str">
        <f t="shared" si="39"/>
        <v>拆分正确</v>
      </c>
      <c r="GA66" s="157" t="str">
        <f t="shared" si="40"/>
        <v>拆分正确</v>
      </c>
      <c r="GB66" s="157" t="str">
        <f t="shared" si="41"/>
        <v>拆分正确</v>
      </c>
      <c r="GC66" s="157" t="str">
        <f t="shared" si="42"/>
        <v>拆分正确</v>
      </c>
      <c r="GD66" s="157" t="str">
        <f t="shared" si="43"/>
        <v>拆分正确</v>
      </c>
      <c r="GE66" s="41"/>
      <c r="GF66" s="158" t="str">
        <f t="shared" si="44"/>
        <v>60级强化10</v>
      </c>
      <c r="GG66" s="174">
        <f t="shared" si="122"/>
        <v>4268.3207076149129</v>
      </c>
      <c r="GH66" s="157">
        <f t="shared" si="123"/>
        <v>4742.5785640165695</v>
      </c>
      <c r="GI66" s="157">
        <f t="shared" si="124"/>
        <v>2845.547138409941</v>
      </c>
      <c r="GJ66" s="157">
        <f t="shared" si="125"/>
        <v>3556.933923012426</v>
      </c>
      <c r="GK66" s="163">
        <f t="shared" si="126"/>
        <v>1650.9824778952982</v>
      </c>
      <c r="GL66" s="169">
        <f>GG66*GL2</f>
        <v>533.54008845186411</v>
      </c>
      <c r="GM66" s="159">
        <f>GH66*GM2</f>
        <v>592.82232050207119</v>
      </c>
      <c r="GN66" s="159">
        <f>GI66*GN2</f>
        <v>355.69339230124262</v>
      </c>
      <c r="GO66" s="170">
        <f>GJ66*GO2</f>
        <v>444.61674037655325</v>
      </c>
      <c r="GP66" s="169">
        <f>GG66*GP2</f>
        <v>533.54008845186411</v>
      </c>
      <c r="GQ66" s="159">
        <f>GH66*GQ2</f>
        <v>592.82232050207119</v>
      </c>
      <c r="GR66" s="159">
        <f>GI66*GR2</f>
        <v>355.69339230124262</v>
      </c>
      <c r="GS66" s="170">
        <f>GJ66*GS2</f>
        <v>444.61674037655325</v>
      </c>
      <c r="GT66" s="169">
        <f>GG66*GT2</f>
        <v>533.54008845186411</v>
      </c>
      <c r="GU66" s="159">
        <f>GH66*GU2</f>
        <v>592.82232050207119</v>
      </c>
      <c r="GV66" s="159">
        <f>GI66*GV2</f>
        <v>355.69339230124262</v>
      </c>
      <c r="GW66" s="170">
        <f>GJ66*GW2</f>
        <v>444.61674037655325</v>
      </c>
      <c r="GX66" s="169">
        <f>GG66*GX2</f>
        <v>533.54008845186411</v>
      </c>
      <c r="GY66" s="159">
        <f>GH66*GY2</f>
        <v>592.82232050207119</v>
      </c>
      <c r="GZ66" s="159">
        <f>GI66*GZ2</f>
        <v>355.69339230124262</v>
      </c>
      <c r="HA66" s="170">
        <f>GJ66*HA2</f>
        <v>444.61674037655325</v>
      </c>
      <c r="HB66" s="169">
        <f>GG66*HB2</f>
        <v>533.54008845186411</v>
      </c>
      <c r="HC66" s="159">
        <f>GH66*HC2</f>
        <v>592.82232050207119</v>
      </c>
      <c r="HD66" s="159">
        <f>GI66*HD2</f>
        <v>355.69339230124262</v>
      </c>
      <c r="HE66" s="170">
        <f>GJ66*HE2</f>
        <v>444.61674037655325</v>
      </c>
      <c r="HF66" s="169">
        <f>GG66*HF2</f>
        <v>533.54008845186411</v>
      </c>
      <c r="HG66" s="159">
        <f>GH66*HG2</f>
        <v>592.82232050207119</v>
      </c>
      <c r="HH66" s="159">
        <f>GI66*HH2</f>
        <v>355.69339230124262</v>
      </c>
      <c r="HI66" s="170">
        <f>GJ66*HI2</f>
        <v>444.61674037655325</v>
      </c>
      <c r="HJ66" s="169">
        <f>GG66*HJ2</f>
        <v>533.54008845186411</v>
      </c>
      <c r="HK66" s="159">
        <f>GH66*HK2</f>
        <v>592.82232050207119</v>
      </c>
      <c r="HL66" s="159">
        <f>GI66*HL2</f>
        <v>355.69339230124262</v>
      </c>
      <c r="HM66" s="170">
        <f>GJ66*HM2</f>
        <v>444.61674037655325</v>
      </c>
      <c r="HN66" s="169">
        <f>GG66*HN2</f>
        <v>533.54008845186411</v>
      </c>
      <c r="HO66" s="159">
        <f>GH66*HO2</f>
        <v>592.82232050207119</v>
      </c>
      <c r="HP66" s="159">
        <f>GI66*HP2</f>
        <v>355.69339230124262</v>
      </c>
      <c r="HQ66" s="172">
        <f>GJ66*HQ2</f>
        <v>444.61674037655325</v>
      </c>
      <c r="HR66" s="176">
        <f>GK66*HR2</f>
        <v>1650.9824778952982</v>
      </c>
      <c r="HS66" s="174" t="str">
        <f t="shared" si="50"/>
        <v>拆分正确</v>
      </c>
      <c r="HT66" s="157" t="str">
        <f t="shared" si="51"/>
        <v>拆分正确</v>
      </c>
      <c r="HU66" s="157" t="str">
        <f t="shared" si="52"/>
        <v>拆分正确</v>
      </c>
      <c r="HV66" s="157" t="str">
        <f t="shared" si="53"/>
        <v>拆分正确</v>
      </c>
      <c r="HW66" s="157" t="str">
        <f t="shared" si="54"/>
        <v>拆分正确</v>
      </c>
    </row>
    <row r="67" spans="1:276" ht="14.1" customHeight="1">
      <c r="A67" s="157" t="s">
        <v>83</v>
      </c>
      <c r="B67" s="158">
        <f t="shared" si="130"/>
        <v>3.6218128262878047</v>
      </c>
      <c r="C67" s="158">
        <f t="shared" si="128"/>
        <v>3.6218128262878047</v>
      </c>
      <c r="D67" s="180">
        <f t="shared" si="129"/>
        <v>3.6218128262878047</v>
      </c>
      <c r="E67" s="174">
        <f>B67*E56</f>
        <v>5703.6285767484878</v>
      </c>
      <c r="F67" s="157">
        <f>E67*职业设计!D$13/职业设计!B$13</f>
        <v>5703.6285767484878</v>
      </c>
      <c r="G67" s="157">
        <f>G56*C67</f>
        <v>3422.1771460490918</v>
      </c>
      <c r="H67" s="157">
        <f t="shared" si="5"/>
        <v>3422.1771460490918</v>
      </c>
      <c r="I67" s="163">
        <f>I56*D67</f>
        <v>2206.1582260758778</v>
      </c>
      <c r="J67" s="169">
        <f>E67*J2</f>
        <v>712.95357209356098</v>
      </c>
      <c r="K67" s="159">
        <f>F67*K2</f>
        <v>712.95357209356098</v>
      </c>
      <c r="L67" s="159">
        <f>G67*L2</f>
        <v>427.77214325613647</v>
      </c>
      <c r="M67" s="170">
        <f>H67*M2</f>
        <v>427.77214325613647</v>
      </c>
      <c r="N67" s="169">
        <f>E67*N2</f>
        <v>712.95357209356098</v>
      </c>
      <c r="O67" s="159">
        <f>F67*O2</f>
        <v>712.95357209356098</v>
      </c>
      <c r="P67" s="159">
        <f>G67*P2</f>
        <v>427.77214325613647</v>
      </c>
      <c r="Q67" s="170">
        <f>H67*Q2</f>
        <v>427.77214325613647</v>
      </c>
      <c r="R67" s="169">
        <f>E67*R2</f>
        <v>712.95357209356098</v>
      </c>
      <c r="S67" s="159">
        <f>F67*S2</f>
        <v>712.95357209356098</v>
      </c>
      <c r="T67" s="159">
        <f>G67*T2</f>
        <v>427.77214325613647</v>
      </c>
      <c r="U67" s="170">
        <f>H67*U2</f>
        <v>427.77214325613647</v>
      </c>
      <c r="V67" s="169">
        <f>E67*V2</f>
        <v>712.95357209356098</v>
      </c>
      <c r="W67" s="159">
        <f>F67*W2</f>
        <v>712.95357209356098</v>
      </c>
      <c r="X67" s="159">
        <f>G67*X2</f>
        <v>427.77214325613647</v>
      </c>
      <c r="Y67" s="170">
        <f>H67*Y2</f>
        <v>427.77214325613647</v>
      </c>
      <c r="Z67" s="169">
        <f>E67*Z2</f>
        <v>712.95357209356098</v>
      </c>
      <c r="AA67" s="159">
        <f>F67*AA2</f>
        <v>712.95357209356098</v>
      </c>
      <c r="AB67" s="159">
        <f>G67*AB2</f>
        <v>427.77214325613647</v>
      </c>
      <c r="AC67" s="170">
        <f>H67*AC2</f>
        <v>427.77214325613647</v>
      </c>
      <c r="AD67" s="169">
        <f>E67*AD2</f>
        <v>712.95357209356098</v>
      </c>
      <c r="AE67" s="159">
        <f>F67*AE2</f>
        <v>712.95357209356098</v>
      </c>
      <c r="AF67" s="159">
        <f>G67*AF2</f>
        <v>427.77214325613647</v>
      </c>
      <c r="AG67" s="170">
        <f>H67*AG2</f>
        <v>427.77214325613647</v>
      </c>
      <c r="AH67" s="169">
        <f>E67*AH2</f>
        <v>712.95357209356098</v>
      </c>
      <c r="AI67" s="159">
        <f>F67*AI2</f>
        <v>712.95357209356098</v>
      </c>
      <c r="AJ67" s="159">
        <f>G67*AJ2</f>
        <v>427.77214325613647</v>
      </c>
      <c r="AK67" s="170">
        <f>H67*AK2</f>
        <v>427.77214325613647</v>
      </c>
      <c r="AL67" s="169">
        <f>E67*AL2</f>
        <v>712.95357209356098</v>
      </c>
      <c r="AM67" s="159">
        <f>F67*AM2</f>
        <v>712.95357209356098</v>
      </c>
      <c r="AN67" s="159">
        <f>G67*AN2</f>
        <v>427.77214325613647</v>
      </c>
      <c r="AO67" s="172">
        <f>H67*AO2</f>
        <v>427.77214325613647</v>
      </c>
      <c r="AP67" s="176">
        <f>I67*AP2</f>
        <v>2206.1582260758778</v>
      </c>
      <c r="AQ67" s="174" t="str">
        <f t="shared" si="97"/>
        <v>拆分正确</v>
      </c>
      <c r="AR67" s="157" t="str">
        <f t="shared" si="98"/>
        <v>拆分正确</v>
      </c>
      <c r="AS67" s="157" t="str">
        <f t="shared" si="99"/>
        <v>拆分正确</v>
      </c>
      <c r="AT67" s="157" t="str">
        <f t="shared" si="100"/>
        <v>拆分正确</v>
      </c>
      <c r="AU67" s="157" t="str">
        <f t="shared" si="101"/>
        <v>拆分正确</v>
      </c>
      <c r="AW67" s="158" t="str">
        <f t="shared" si="11"/>
        <v>60级强化11</v>
      </c>
      <c r="AX67" s="174">
        <f t="shared" si="102"/>
        <v>8555.4428651227317</v>
      </c>
      <c r="AY67" s="157">
        <f t="shared" si="103"/>
        <v>3422.1771460490927</v>
      </c>
      <c r="AZ67" s="157">
        <f t="shared" si="104"/>
        <v>5107.7270836553607</v>
      </c>
      <c r="BA67" s="157">
        <f t="shared" si="105"/>
        <v>2281.4514306993947</v>
      </c>
      <c r="BB67" s="163">
        <f t="shared" si="106"/>
        <v>1323.6949356455266</v>
      </c>
      <c r="BC67" s="169">
        <f t="shared" si="55"/>
        <v>855.54428651227317</v>
      </c>
      <c r="BD67" s="159">
        <f t="shared" si="56"/>
        <v>342.2177146049093</v>
      </c>
      <c r="BE67" s="159">
        <f t="shared" si="57"/>
        <v>510.77270836553612</v>
      </c>
      <c r="BF67" s="170">
        <f t="shared" si="58"/>
        <v>228.14514306993948</v>
      </c>
      <c r="BG67" s="169">
        <f t="shared" si="59"/>
        <v>855.54428651227317</v>
      </c>
      <c r="BH67" s="159">
        <f t="shared" si="60"/>
        <v>342.2177146049093</v>
      </c>
      <c r="BI67" s="159">
        <f t="shared" si="61"/>
        <v>510.77270836553612</v>
      </c>
      <c r="BJ67" s="170">
        <f t="shared" si="62"/>
        <v>228.14514306993948</v>
      </c>
      <c r="BK67" s="169">
        <f t="shared" si="63"/>
        <v>855.54428651227317</v>
      </c>
      <c r="BL67" s="159">
        <f t="shared" si="64"/>
        <v>342.2177146049093</v>
      </c>
      <c r="BM67" s="159">
        <f t="shared" si="65"/>
        <v>510.77270836553612</v>
      </c>
      <c r="BN67" s="170">
        <f t="shared" si="66"/>
        <v>228.14514306993948</v>
      </c>
      <c r="BO67" s="169">
        <f t="shared" si="67"/>
        <v>855.54428651227317</v>
      </c>
      <c r="BP67" s="159">
        <f t="shared" si="68"/>
        <v>342.2177146049093</v>
      </c>
      <c r="BQ67" s="159">
        <f t="shared" si="69"/>
        <v>510.77270836553612</v>
      </c>
      <c r="BR67" s="170">
        <f t="shared" si="70"/>
        <v>228.14514306993948</v>
      </c>
      <c r="BS67" s="169">
        <f t="shared" si="71"/>
        <v>855.54428651227317</v>
      </c>
      <c r="BT67" s="159">
        <f t="shared" si="72"/>
        <v>342.2177146049093</v>
      </c>
      <c r="BU67" s="159">
        <f t="shared" si="73"/>
        <v>510.77270836553612</v>
      </c>
      <c r="BV67" s="170">
        <f t="shared" si="74"/>
        <v>228.14514306993948</v>
      </c>
      <c r="BW67" s="169">
        <f t="shared" si="75"/>
        <v>855.54428651227317</v>
      </c>
      <c r="BX67" s="159">
        <f t="shared" si="76"/>
        <v>342.2177146049093</v>
      </c>
      <c r="BY67" s="159">
        <f t="shared" si="77"/>
        <v>510.77270836553612</v>
      </c>
      <c r="BZ67" s="170">
        <f t="shared" si="78"/>
        <v>228.14514306993948</v>
      </c>
      <c r="CA67" s="169">
        <f t="shared" si="79"/>
        <v>855.54428651227317</v>
      </c>
      <c r="CB67" s="159">
        <f t="shared" si="80"/>
        <v>342.2177146049093</v>
      </c>
      <c r="CC67" s="159">
        <f t="shared" si="81"/>
        <v>510.77270836553612</v>
      </c>
      <c r="CD67" s="170">
        <f t="shared" si="82"/>
        <v>228.14514306993948</v>
      </c>
      <c r="CE67" s="169">
        <f t="shared" si="83"/>
        <v>855.54428651227317</v>
      </c>
      <c r="CF67" s="159">
        <f t="shared" si="84"/>
        <v>342.2177146049093</v>
      </c>
      <c r="CG67" s="159">
        <f t="shared" si="85"/>
        <v>510.77270836553612</v>
      </c>
      <c r="CH67" s="172">
        <f t="shared" si="86"/>
        <v>228.14514306993948</v>
      </c>
      <c r="CI67" s="169">
        <f t="shared" si="87"/>
        <v>1711.0885730245463</v>
      </c>
      <c r="CJ67" s="159">
        <f t="shared" si="88"/>
        <v>684.43542920981861</v>
      </c>
      <c r="CK67" s="159">
        <f t="shared" si="89"/>
        <v>1021.5454167310722</v>
      </c>
      <c r="CL67" s="172">
        <f t="shared" si="90"/>
        <v>456.29028613987896</v>
      </c>
      <c r="CM67" s="176">
        <f t="shared" si="96"/>
        <v>1323.6949356455266</v>
      </c>
      <c r="CN67" s="174" t="str">
        <f t="shared" si="107"/>
        <v>拆分正确</v>
      </c>
      <c r="CO67" s="157" t="str">
        <f t="shared" si="108"/>
        <v>拆分正确</v>
      </c>
      <c r="CP67" s="157" t="str">
        <f t="shared" si="109"/>
        <v>拆分正确</v>
      </c>
      <c r="CQ67" s="157" t="str">
        <f t="shared" si="110"/>
        <v>拆分正确</v>
      </c>
      <c r="CR67" s="157" t="str">
        <f t="shared" si="111"/>
        <v>拆分正确</v>
      </c>
      <c r="CT67" s="158" t="str">
        <f t="shared" si="22"/>
        <v>60级强化11</v>
      </c>
      <c r="CU67" s="174">
        <f t="shared" si="112"/>
        <v>3821.431146421487</v>
      </c>
      <c r="CV67" s="157">
        <f t="shared" si="113"/>
        <v>8555.4428651227317</v>
      </c>
      <c r="CW67" s="157">
        <f t="shared" si="114"/>
        <v>2281.4514306993947</v>
      </c>
      <c r="CX67" s="157">
        <f t="shared" si="115"/>
        <v>5107.7270836553607</v>
      </c>
      <c r="CY67" s="163">
        <f t="shared" si="116"/>
        <v>3309.2373391138167</v>
      </c>
      <c r="CZ67" s="169">
        <f>CU67*CZ2</f>
        <v>477.67889330268588</v>
      </c>
      <c r="DA67" s="159">
        <f>CV67*DA2</f>
        <v>1069.4303581403415</v>
      </c>
      <c r="DB67" s="159">
        <f>CW67*DB2</f>
        <v>285.18142883742433</v>
      </c>
      <c r="DC67" s="170">
        <f>CX67*DC2</f>
        <v>638.46588545692009</v>
      </c>
      <c r="DD67" s="169">
        <f>CU67*DD2</f>
        <v>477.67889330268588</v>
      </c>
      <c r="DE67" s="159">
        <f>CV67*DE2</f>
        <v>1069.4303581403415</v>
      </c>
      <c r="DF67" s="159">
        <f>CW67*DF2</f>
        <v>285.18142883742433</v>
      </c>
      <c r="DG67" s="170">
        <f>CX67*DG2</f>
        <v>638.46588545692009</v>
      </c>
      <c r="DH67" s="169">
        <f>CU67*DH2</f>
        <v>477.67889330268588</v>
      </c>
      <c r="DI67" s="159">
        <f>CV67*DI2</f>
        <v>1069.4303581403415</v>
      </c>
      <c r="DJ67" s="159">
        <f>CW67*DJ2</f>
        <v>285.18142883742433</v>
      </c>
      <c r="DK67" s="170">
        <f>CX67*DK2</f>
        <v>638.46588545692009</v>
      </c>
      <c r="DL67" s="169">
        <f>CU67*DL2</f>
        <v>477.67889330268588</v>
      </c>
      <c r="DM67" s="159">
        <f>CV67*DM2</f>
        <v>1069.4303581403415</v>
      </c>
      <c r="DN67" s="159">
        <f>CW67*DN2</f>
        <v>285.18142883742433</v>
      </c>
      <c r="DO67" s="170">
        <f>CX67*DO2</f>
        <v>638.46588545692009</v>
      </c>
      <c r="DP67" s="169">
        <f>CU67*DP2</f>
        <v>477.67889330268588</v>
      </c>
      <c r="DQ67" s="159">
        <f>CV67*DQ2</f>
        <v>1069.4303581403415</v>
      </c>
      <c r="DR67" s="159">
        <f>CW67*DR2</f>
        <v>285.18142883742433</v>
      </c>
      <c r="DS67" s="170">
        <f>CX67*DS2</f>
        <v>638.46588545692009</v>
      </c>
      <c r="DT67" s="169">
        <f>CU67*DT2</f>
        <v>477.67889330268588</v>
      </c>
      <c r="DU67" s="159">
        <f>CV67*DU2</f>
        <v>1069.4303581403415</v>
      </c>
      <c r="DV67" s="159">
        <f>CW67*DV2</f>
        <v>285.18142883742433</v>
      </c>
      <c r="DW67" s="170">
        <f>CX67*DW2</f>
        <v>638.46588545692009</v>
      </c>
      <c r="DX67" s="169">
        <f>CU67*DX2</f>
        <v>477.67889330268588</v>
      </c>
      <c r="DY67" s="159">
        <f>CV67*DY2</f>
        <v>1069.4303581403415</v>
      </c>
      <c r="DZ67" s="159">
        <f>CW67*DZ2</f>
        <v>285.18142883742433</v>
      </c>
      <c r="EA67" s="170">
        <f>CX67*EA2</f>
        <v>638.46588545692009</v>
      </c>
      <c r="EB67" s="169">
        <f>CU67*EB2</f>
        <v>477.67889330268588</v>
      </c>
      <c r="EC67" s="159">
        <f>CV67*EC2</f>
        <v>1069.4303581403415</v>
      </c>
      <c r="ED67" s="159">
        <f>CW67*ED2</f>
        <v>285.18142883742433</v>
      </c>
      <c r="EE67" s="172">
        <f>CX67*EE2</f>
        <v>638.46588545692009</v>
      </c>
      <c r="EF67" s="176">
        <f>CY67*EF2</f>
        <v>3309.2373391138167</v>
      </c>
      <c r="EG67" s="174" t="str">
        <f t="shared" si="28"/>
        <v>拆分正确</v>
      </c>
      <c r="EH67" s="157" t="str">
        <f t="shared" si="29"/>
        <v>拆分正确</v>
      </c>
      <c r="EI67" s="157" t="str">
        <f t="shared" si="30"/>
        <v>拆分正确</v>
      </c>
      <c r="EJ67" s="157" t="str">
        <f t="shared" si="31"/>
        <v>拆分正确</v>
      </c>
      <c r="EK67" s="157" t="str">
        <f t="shared" si="32"/>
        <v>拆分正确</v>
      </c>
      <c r="EL67" s="41"/>
      <c r="EM67" s="158" t="str">
        <f t="shared" si="33"/>
        <v>60级强化11</v>
      </c>
      <c r="EN67" s="174">
        <f t="shared" si="117"/>
        <v>5703.6285767484878</v>
      </c>
      <c r="EO67" s="157">
        <f t="shared" si="118"/>
        <v>11407.257153496976</v>
      </c>
      <c r="EP67" s="157">
        <f t="shared" si="119"/>
        <v>2281.4514306993947</v>
      </c>
      <c r="EQ67" s="157">
        <f t="shared" si="120"/>
        <v>5107.7270836553607</v>
      </c>
      <c r="ER67" s="163">
        <f t="shared" si="121"/>
        <v>1323.6949356455266</v>
      </c>
      <c r="ES67" s="169">
        <f>EN67*ES2</f>
        <v>712.95357209356098</v>
      </c>
      <c r="ET67" s="159">
        <f>EO67*ET2</f>
        <v>1425.907144187122</v>
      </c>
      <c r="EU67" s="159">
        <f>EP67*EU2</f>
        <v>285.18142883742433</v>
      </c>
      <c r="EV67" s="170">
        <f>EQ67*EV2</f>
        <v>638.46588545692009</v>
      </c>
      <c r="EW67" s="169">
        <f>EN67*EW2</f>
        <v>712.95357209356098</v>
      </c>
      <c r="EX67" s="159">
        <f>EO67*EX2</f>
        <v>1425.907144187122</v>
      </c>
      <c r="EY67" s="159">
        <f>EP67*EY2</f>
        <v>285.18142883742433</v>
      </c>
      <c r="EZ67" s="170">
        <f>EQ67*EZ2</f>
        <v>638.46588545692009</v>
      </c>
      <c r="FA67" s="169">
        <f>EN67*FA2</f>
        <v>712.95357209356098</v>
      </c>
      <c r="FB67" s="159">
        <f>EO67*FB2</f>
        <v>1425.907144187122</v>
      </c>
      <c r="FC67" s="159">
        <f>EP67*FC2</f>
        <v>285.18142883742433</v>
      </c>
      <c r="FD67" s="170">
        <f>EQ67*FD2</f>
        <v>638.46588545692009</v>
      </c>
      <c r="FE67" s="169">
        <f>EN67*FE2</f>
        <v>712.95357209356098</v>
      </c>
      <c r="FF67" s="159">
        <f>EO67*FF2</f>
        <v>1425.907144187122</v>
      </c>
      <c r="FG67" s="159">
        <f>EP67*FG2</f>
        <v>285.18142883742433</v>
      </c>
      <c r="FH67" s="170">
        <f>EQ67*FH2</f>
        <v>638.46588545692009</v>
      </c>
      <c r="FI67" s="169">
        <f>EN67*FI2</f>
        <v>712.95357209356098</v>
      </c>
      <c r="FJ67" s="159">
        <f>EO67*FJ2</f>
        <v>1425.907144187122</v>
      </c>
      <c r="FK67" s="159">
        <f>EP67*FK2</f>
        <v>285.18142883742433</v>
      </c>
      <c r="FL67" s="170">
        <f>EQ67*FL2</f>
        <v>638.46588545692009</v>
      </c>
      <c r="FM67" s="169">
        <f>EN67*FM2</f>
        <v>712.95357209356098</v>
      </c>
      <c r="FN67" s="159">
        <f>EO67*FN2</f>
        <v>1425.907144187122</v>
      </c>
      <c r="FO67" s="159">
        <f>EP67*FO2</f>
        <v>285.18142883742433</v>
      </c>
      <c r="FP67" s="170">
        <f>EQ67*FP2</f>
        <v>638.46588545692009</v>
      </c>
      <c r="FQ67" s="169">
        <f>EN67*FQ2</f>
        <v>712.95357209356098</v>
      </c>
      <c r="FR67" s="159">
        <f>EO67*FR2</f>
        <v>1425.907144187122</v>
      </c>
      <c r="FS67" s="159">
        <f>EP67*FS2</f>
        <v>285.18142883742433</v>
      </c>
      <c r="FT67" s="170">
        <f>EQ67*FT2</f>
        <v>638.46588545692009</v>
      </c>
      <c r="FU67" s="169">
        <f>EN67*FU2</f>
        <v>712.95357209356098</v>
      </c>
      <c r="FV67" s="159">
        <f>EO67*FV2</f>
        <v>1425.907144187122</v>
      </c>
      <c r="FW67" s="159">
        <f>EP67*FW2</f>
        <v>285.18142883742433</v>
      </c>
      <c r="FX67" s="172">
        <f>EQ67*FX2</f>
        <v>638.46588545692009</v>
      </c>
      <c r="FY67" s="176">
        <f>ER67*FY2</f>
        <v>1323.6949356455266</v>
      </c>
      <c r="FZ67" s="174" t="str">
        <f t="shared" si="39"/>
        <v>拆分正确</v>
      </c>
      <c r="GA67" s="157" t="str">
        <f t="shared" si="40"/>
        <v>拆分正确</v>
      </c>
      <c r="GB67" s="157" t="str">
        <f t="shared" si="41"/>
        <v>拆分正确</v>
      </c>
      <c r="GC67" s="157" t="str">
        <f t="shared" si="42"/>
        <v>拆分正确</v>
      </c>
      <c r="GD67" s="157" t="str">
        <f t="shared" si="43"/>
        <v>拆分正确</v>
      </c>
      <c r="GE67" s="41"/>
      <c r="GF67" s="158" t="str">
        <f t="shared" si="44"/>
        <v>60级强化11</v>
      </c>
      <c r="GG67" s="174">
        <f t="shared" si="122"/>
        <v>5133.265719073639</v>
      </c>
      <c r="GH67" s="157">
        <f t="shared" si="123"/>
        <v>5703.6285767484878</v>
      </c>
      <c r="GI67" s="157">
        <f t="shared" si="124"/>
        <v>3422.1771460490918</v>
      </c>
      <c r="GJ67" s="157">
        <f t="shared" si="125"/>
        <v>4277.7214325613641</v>
      </c>
      <c r="GK67" s="163">
        <f t="shared" si="126"/>
        <v>1985.5424034682901</v>
      </c>
      <c r="GL67" s="169">
        <f>GG67*GL2</f>
        <v>641.65821488420488</v>
      </c>
      <c r="GM67" s="159">
        <f>GH67*GM2</f>
        <v>712.95357209356098</v>
      </c>
      <c r="GN67" s="159">
        <f>GI67*GN2</f>
        <v>427.77214325613647</v>
      </c>
      <c r="GO67" s="170">
        <f>GJ67*GO2</f>
        <v>534.71517907017051</v>
      </c>
      <c r="GP67" s="169">
        <f>GG67*GP2</f>
        <v>641.65821488420488</v>
      </c>
      <c r="GQ67" s="159">
        <f>GH67*GQ2</f>
        <v>712.95357209356098</v>
      </c>
      <c r="GR67" s="159">
        <f>GI67*GR2</f>
        <v>427.77214325613647</v>
      </c>
      <c r="GS67" s="170">
        <f>GJ67*GS2</f>
        <v>534.71517907017051</v>
      </c>
      <c r="GT67" s="169">
        <f>GG67*GT2</f>
        <v>641.65821488420488</v>
      </c>
      <c r="GU67" s="159">
        <f>GH67*GU2</f>
        <v>712.95357209356098</v>
      </c>
      <c r="GV67" s="159">
        <f>GI67*GV2</f>
        <v>427.77214325613647</v>
      </c>
      <c r="GW67" s="170">
        <f>GJ67*GW2</f>
        <v>534.71517907017051</v>
      </c>
      <c r="GX67" s="169">
        <f>GG67*GX2</f>
        <v>641.65821488420488</v>
      </c>
      <c r="GY67" s="159">
        <f>GH67*GY2</f>
        <v>712.95357209356098</v>
      </c>
      <c r="GZ67" s="159">
        <f>GI67*GZ2</f>
        <v>427.77214325613647</v>
      </c>
      <c r="HA67" s="170">
        <f>GJ67*HA2</f>
        <v>534.71517907017051</v>
      </c>
      <c r="HB67" s="169">
        <f>GG67*HB2</f>
        <v>641.65821488420488</v>
      </c>
      <c r="HC67" s="159">
        <f>GH67*HC2</f>
        <v>712.95357209356098</v>
      </c>
      <c r="HD67" s="159">
        <f>GI67*HD2</f>
        <v>427.77214325613647</v>
      </c>
      <c r="HE67" s="170">
        <f>GJ67*HE2</f>
        <v>534.71517907017051</v>
      </c>
      <c r="HF67" s="169">
        <f>GG67*HF2</f>
        <v>641.65821488420488</v>
      </c>
      <c r="HG67" s="159">
        <f>GH67*HG2</f>
        <v>712.95357209356098</v>
      </c>
      <c r="HH67" s="159">
        <f>GI67*HH2</f>
        <v>427.77214325613647</v>
      </c>
      <c r="HI67" s="170">
        <f>GJ67*HI2</f>
        <v>534.71517907017051</v>
      </c>
      <c r="HJ67" s="169">
        <f>GG67*HJ2</f>
        <v>641.65821488420488</v>
      </c>
      <c r="HK67" s="159">
        <f>GH67*HK2</f>
        <v>712.95357209356098</v>
      </c>
      <c r="HL67" s="159">
        <f>GI67*HL2</f>
        <v>427.77214325613647</v>
      </c>
      <c r="HM67" s="170">
        <f>GJ67*HM2</f>
        <v>534.71517907017051</v>
      </c>
      <c r="HN67" s="169">
        <f>GG67*HN2</f>
        <v>641.65821488420488</v>
      </c>
      <c r="HO67" s="159">
        <f>GH67*HO2</f>
        <v>712.95357209356098</v>
      </c>
      <c r="HP67" s="159">
        <f>GI67*HP2</f>
        <v>427.77214325613647</v>
      </c>
      <c r="HQ67" s="172">
        <f>GJ67*HQ2</f>
        <v>534.71517907017051</v>
      </c>
      <c r="HR67" s="176">
        <f>GK67*HR2</f>
        <v>1985.5424034682901</v>
      </c>
      <c r="HS67" s="174" t="str">
        <f t="shared" si="50"/>
        <v>拆分正确</v>
      </c>
      <c r="HT67" s="157" t="str">
        <f t="shared" si="51"/>
        <v>拆分正确</v>
      </c>
      <c r="HU67" s="157" t="str">
        <f t="shared" si="52"/>
        <v>拆分正确</v>
      </c>
      <c r="HV67" s="157" t="str">
        <f t="shared" si="53"/>
        <v>拆分正确</v>
      </c>
      <c r="HW67" s="157" t="str">
        <f t="shared" si="54"/>
        <v>拆分正确</v>
      </c>
    </row>
    <row r="68" spans="1:276" ht="14.1" customHeight="1">
      <c r="A68" s="157" t="s">
        <v>84</v>
      </c>
      <c r="B68" s="158">
        <f t="shared" si="130"/>
        <v>4.3333333333333348</v>
      </c>
      <c r="C68" s="158">
        <f t="shared" si="128"/>
        <v>4.3333333333333339</v>
      </c>
      <c r="D68" s="180">
        <f t="shared" si="129"/>
        <v>4.3333333333333339</v>
      </c>
      <c r="E68" s="174">
        <f>B68*E56</f>
        <v>6824.1306268466924</v>
      </c>
      <c r="F68" s="157">
        <f>E68*职业设计!D$13/职业设计!B$13</f>
        <v>6824.1306268466924</v>
      </c>
      <c r="G68" s="157">
        <f>G56*C68</f>
        <v>4094.4783761080139</v>
      </c>
      <c r="H68" s="157">
        <f>G68</f>
        <v>4094.4783761080139</v>
      </c>
      <c r="I68" s="163">
        <f>I56*D68</f>
        <v>2639.5673763905484</v>
      </c>
      <c r="J68" s="169">
        <f>E68*J2</f>
        <v>853.01632835583655</v>
      </c>
      <c r="K68" s="159">
        <f>F68*K2</f>
        <v>853.01632835583655</v>
      </c>
      <c r="L68" s="159">
        <f>G68*L2</f>
        <v>511.80979701350174</v>
      </c>
      <c r="M68" s="170">
        <f>H68*M2</f>
        <v>511.80979701350174</v>
      </c>
      <c r="N68" s="169">
        <f>E68*N2</f>
        <v>853.01632835583655</v>
      </c>
      <c r="O68" s="159">
        <f>F68*O2</f>
        <v>853.01632835583655</v>
      </c>
      <c r="P68" s="159">
        <f>G68*P2</f>
        <v>511.80979701350174</v>
      </c>
      <c r="Q68" s="170">
        <f>H68*Q2</f>
        <v>511.80979701350174</v>
      </c>
      <c r="R68" s="169">
        <f>E68*R2</f>
        <v>853.01632835583655</v>
      </c>
      <c r="S68" s="159">
        <f>F68*S2</f>
        <v>853.01632835583655</v>
      </c>
      <c r="T68" s="159">
        <f>G68*T2</f>
        <v>511.80979701350174</v>
      </c>
      <c r="U68" s="170">
        <f>H68*U2</f>
        <v>511.80979701350174</v>
      </c>
      <c r="V68" s="169">
        <f>E68*V2</f>
        <v>853.01632835583655</v>
      </c>
      <c r="W68" s="159">
        <f>F68*W2</f>
        <v>853.01632835583655</v>
      </c>
      <c r="X68" s="159">
        <f>G68*X2</f>
        <v>511.80979701350174</v>
      </c>
      <c r="Y68" s="170">
        <f>H68*Y2</f>
        <v>511.80979701350174</v>
      </c>
      <c r="Z68" s="169">
        <f>E68*Z2</f>
        <v>853.01632835583655</v>
      </c>
      <c r="AA68" s="159">
        <f>F68*AA2</f>
        <v>853.01632835583655</v>
      </c>
      <c r="AB68" s="159">
        <f>G68*AB2</f>
        <v>511.80979701350174</v>
      </c>
      <c r="AC68" s="170">
        <f>H68*AC2</f>
        <v>511.80979701350174</v>
      </c>
      <c r="AD68" s="169">
        <f>E68*AD2</f>
        <v>853.01632835583655</v>
      </c>
      <c r="AE68" s="159">
        <f>F68*AE2</f>
        <v>853.01632835583655</v>
      </c>
      <c r="AF68" s="159">
        <f>G68*AF2</f>
        <v>511.80979701350174</v>
      </c>
      <c r="AG68" s="170">
        <f>H68*AG2</f>
        <v>511.80979701350174</v>
      </c>
      <c r="AH68" s="169">
        <f>E68*AH2</f>
        <v>853.01632835583655</v>
      </c>
      <c r="AI68" s="159">
        <f>F68*AI2</f>
        <v>853.01632835583655</v>
      </c>
      <c r="AJ68" s="159">
        <f>G68*AJ2</f>
        <v>511.80979701350174</v>
      </c>
      <c r="AK68" s="170">
        <f>H68*AK2</f>
        <v>511.80979701350174</v>
      </c>
      <c r="AL68" s="169">
        <f>E68*AL2</f>
        <v>853.01632835583655</v>
      </c>
      <c r="AM68" s="159">
        <f>F68*AM2</f>
        <v>853.01632835583655</v>
      </c>
      <c r="AN68" s="159">
        <f>G68*AN2</f>
        <v>511.80979701350174</v>
      </c>
      <c r="AO68" s="172">
        <f>H68*AO2</f>
        <v>511.80979701350174</v>
      </c>
      <c r="AP68" s="176">
        <f>I68*AP2</f>
        <v>2639.5673763905484</v>
      </c>
      <c r="AQ68" s="174" t="str">
        <f t="shared" ref="AQ68:AQ94" si="131">IF((J68+N68+R68+V68+Z68+AD68+AH68+AL68)-E68&lt;0.005,"拆分正确",J68+N68+R68+V68+Z68+AD68+AH68+AL68-E68)</f>
        <v>拆分正确</v>
      </c>
      <c r="AR68" s="157" t="str">
        <f t="shared" ref="AR68:AR94" si="132">IF((K68+O68+S68+W68+AA68+AE68+AI68+AM68)-F68&lt;0.005,"拆分正确",K68+O68+S68+W68+AA68+AE68+AI68+AM68-F68)</f>
        <v>拆分正确</v>
      </c>
      <c r="AS68" s="157" t="str">
        <f t="shared" ref="AS68:AS94" si="133">IF((L68+P68+T68+X68+AB68+AF68+AJ68+AN68)-G68&lt;0.005,"拆分正确",L68+P68+T68+X68+AB68+AF68+AJ68+AN68-G68)</f>
        <v>拆分正确</v>
      </c>
      <c r="AT68" s="157" t="str">
        <f t="shared" ref="AT68:AT94" si="134">IF((M68+Q68+U68+Y68+AC68+AG68+AK68+AO68)-H68&lt;0.005,"拆分正确",M68+Q68+U68+Y68+AC68+AG68+AK68+AO68-H68)</f>
        <v>拆分正确</v>
      </c>
      <c r="AU68" s="157" t="str">
        <f t="shared" ref="AU68:AU94" si="135">IF(I68-AP68&lt;0.005,"拆分正确",I68-AP68)</f>
        <v>拆分正确</v>
      </c>
      <c r="AW68" s="158" t="str">
        <f t="shared" ref="AW68:AW94" si="136">A68</f>
        <v>60级强化12</v>
      </c>
      <c r="AX68" s="174">
        <f t="shared" ref="AX68:AX94" si="137">E68*AX$2</f>
        <v>10236.195940270038</v>
      </c>
      <c r="AY68" s="157">
        <f t="shared" ref="AY68:AY94" si="138">F68*AY$2</f>
        <v>4094.4783761080153</v>
      </c>
      <c r="AZ68" s="157">
        <f t="shared" ref="AZ68:AZ94" si="139">G68/AZ$2</f>
        <v>6111.1617553850947</v>
      </c>
      <c r="BA68" s="157">
        <f t="shared" ref="BA68:BA94" si="140">H68/BA$2</f>
        <v>2729.6522507386758</v>
      </c>
      <c r="BB68" s="163">
        <f t="shared" ref="BB68:BB94" si="141">I68*BB$2</f>
        <v>1583.740425834329</v>
      </c>
      <c r="BC68" s="169">
        <f t="shared" si="55"/>
        <v>1023.6195940270038</v>
      </c>
      <c r="BD68" s="159">
        <f t="shared" si="56"/>
        <v>409.44783761080157</v>
      </c>
      <c r="BE68" s="159">
        <f t="shared" si="57"/>
        <v>611.11617553850954</v>
      </c>
      <c r="BF68" s="170">
        <f t="shared" si="58"/>
        <v>272.9652250738676</v>
      </c>
      <c r="BG68" s="169">
        <f t="shared" si="59"/>
        <v>1023.6195940270038</v>
      </c>
      <c r="BH68" s="159">
        <f t="shared" si="60"/>
        <v>409.44783761080157</v>
      </c>
      <c r="BI68" s="159">
        <f t="shared" si="61"/>
        <v>611.11617553850954</v>
      </c>
      <c r="BJ68" s="170">
        <f t="shared" si="62"/>
        <v>272.9652250738676</v>
      </c>
      <c r="BK68" s="169">
        <f t="shared" si="63"/>
        <v>1023.6195940270038</v>
      </c>
      <c r="BL68" s="159">
        <f t="shared" si="64"/>
        <v>409.44783761080157</v>
      </c>
      <c r="BM68" s="159">
        <f t="shared" si="65"/>
        <v>611.11617553850954</v>
      </c>
      <c r="BN68" s="170">
        <f t="shared" si="66"/>
        <v>272.9652250738676</v>
      </c>
      <c r="BO68" s="169">
        <f t="shared" si="67"/>
        <v>1023.6195940270038</v>
      </c>
      <c r="BP68" s="159">
        <f t="shared" si="68"/>
        <v>409.44783761080157</v>
      </c>
      <c r="BQ68" s="159">
        <f t="shared" si="69"/>
        <v>611.11617553850954</v>
      </c>
      <c r="BR68" s="170">
        <f t="shared" si="70"/>
        <v>272.9652250738676</v>
      </c>
      <c r="BS68" s="169">
        <f t="shared" si="71"/>
        <v>1023.6195940270038</v>
      </c>
      <c r="BT68" s="159">
        <f t="shared" si="72"/>
        <v>409.44783761080157</v>
      </c>
      <c r="BU68" s="159">
        <f t="shared" si="73"/>
        <v>611.11617553850954</v>
      </c>
      <c r="BV68" s="170">
        <f t="shared" si="74"/>
        <v>272.9652250738676</v>
      </c>
      <c r="BW68" s="169">
        <f t="shared" si="75"/>
        <v>1023.6195940270038</v>
      </c>
      <c r="BX68" s="159">
        <f t="shared" si="76"/>
        <v>409.44783761080157</v>
      </c>
      <c r="BY68" s="159">
        <f t="shared" si="77"/>
        <v>611.11617553850954</v>
      </c>
      <c r="BZ68" s="170">
        <f t="shared" si="78"/>
        <v>272.9652250738676</v>
      </c>
      <c r="CA68" s="169">
        <f t="shared" si="79"/>
        <v>1023.6195940270038</v>
      </c>
      <c r="CB68" s="159">
        <f t="shared" si="80"/>
        <v>409.44783761080157</v>
      </c>
      <c r="CC68" s="159">
        <f t="shared" si="81"/>
        <v>611.11617553850954</v>
      </c>
      <c r="CD68" s="170">
        <f t="shared" si="82"/>
        <v>272.9652250738676</v>
      </c>
      <c r="CE68" s="169">
        <f t="shared" si="83"/>
        <v>1023.6195940270038</v>
      </c>
      <c r="CF68" s="159">
        <f t="shared" si="84"/>
        <v>409.44783761080157</v>
      </c>
      <c r="CG68" s="159">
        <f t="shared" si="85"/>
        <v>611.11617553850954</v>
      </c>
      <c r="CH68" s="172">
        <f t="shared" si="86"/>
        <v>272.9652250738676</v>
      </c>
      <c r="CI68" s="169">
        <f t="shared" si="87"/>
        <v>2047.2391880540076</v>
      </c>
      <c r="CJ68" s="159">
        <f t="shared" si="88"/>
        <v>818.89567522160314</v>
      </c>
      <c r="CK68" s="159">
        <f t="shared" si="89"/>
        <v>1222.2323510770191</v>
      </c>
      <c r="CL68" s="172">
        <f t="shared" si="90"/>
        <v>545.9304501477352</v>
      </c>
      <c r="CM68" s="176">
        <f t="shared" si="96"/>
        <v>1583.740425834329</v>
      </c>
      <c r="CN68" s="174" t="str">
        <f t="shared" ref="CN68:CN94" si="142">IF((BC68+BG68+BK68+BO68+BS68+BW68+CA68+CE68)-AX68&lt;0.005,"拆分正确",BC68+BG68+BK68+BO68+BS68+BW68+CA68+CE68-AX68)</f>
        <v>拆分正确</v>
      </c>
      <c r="CO68" s="157" t="str">
        <f t="shared" ref="CO68:CO94" si="143">IF((BD68+BH68+BL68+BP68+BT68+BX68+CB68+CF68)-AY68&lt;0.005,"拆分正确",BD68+BH68+BL68+BP68+BT68+BX68+CB68+CF68-AY68)</f>
        <v>拆分正确</v>
      </c>
      <c r="CP68" s="157" t="str">
        <f t="shared" ref="CP68:CP94" si="144">IF((BE68+BI68+BM68+BQ68+BU68+BY68+CC68+CG68)-AZ68&lt;0.005,"拆分正确",BE68+BI68+BM68+BQ68+BU68+BY68+CC68+CG68-AZ68)</f>
        <v>拆分正确</v>
      </c>
      <c r="CQ68" s="157" t="str">
        <f t="shared" ref="CQ68:CQ94" si="145">IF((BF68+BJ68+BN68+BR68+BV68+BZ68+CD68+CH68)-BA68&lt;0.005,"拆分正确",BF68+BJ68+BN68+BR68+BV68+BZ68+CD68+CH68-BA68)</f>
        <v>拆分正确</v>
      </c>
      <c r="CR68" s="157" t="str">
        <f t="shared" ref="CR68:CR94" si="146">IF(BB68-CM68&lt;0.005,"拆分正确",BB68-CM68)</f>
        <v>拆分正确</v>
      </c>
      <c r="CT68" s="158" t="str">
        <f t="shared" ref="CT68:CT94" si="147">A68</f>
        <v>60级强化12</v>
      </c>
      <c r="CU68" s="174">
        <f t="shared" ref="CU68:CU94" si="148">E68*CU$2</f>
        <v>4572.1675199872843</v>
      </c>
      <c r="CV68" s="157">
        <f t="shared" ref="CV68:CV94" si="149">F68*CV$2</f>
        <v>10236.195940270038</v>
      </c>
      <c r="CW68" s="157">
        <f t="shared" ref="CW68:CW94" si="150">G68/CW$2</f>
        <v>2729.6522507386758</v>
      </c>
      <c r="CX68" s="157">
        <f t="shared" ref="CX68:CX94" si="151">H68/CX$2</f>
        <v>6111.1617553850947</v>
      </c>
      <c r="CY68" s="163">
        <f t="shared" ref="CY68:CY94" si="152">I68*CY$2</f>
        <v>3959.3510645858223</v>
      </c>
      <c r="CZ68" s="169">
        <f>CU68*CZ2</f>
        <v>571.52093999841054</v>
      </c>
      <c r="DA68" s="159">
        <f>CV68*DA2</f>
        <v>1279.5244925337547</v>
      </c>
      <c r="DB68" s="159">
        <f>CW68*DB2</f>
        <v>341.20653134233447</v>
      </c>
      <c r="DC68" s="170">
        <f>CX68*DC2</f>
        <v>763.89521942313684</v>
      </c>
      <c r="DD68" s="169">
        <f>CU68*DD2</f>
        <v>571.52093999841054</v>
      </c>
      <c r="DE68" s="159">
        <f>CV68*DE2</f>
        <v>1279.5244925337547</v>
      </c>
      <c r="DF68" s="159">
        <f>CW68*DF2</f>
        <v>341.20653134233447</v>
      </c>
      <c r="DG68" s="170">
        <f>CX68*DG2</f>
        <v>763.89521942313684</v>
      </c>
      <c r="DH68" s="169">
        <f>CU68*DH2</f>
        <v>571.52093999841054</v>
      </c>
      <c r="DI68" s="159">
        <f>CV68*DI2</f>
        <v>1279.5244925337547</v>
      </c>
      <c r="DJ68" s="159">
        <f>CW68*DJ2</f>
        <v>341.20653134233447</v>
      </c>
      <c r="DK68" s="170">
        <f>CX68*DK2</f>
        <v>763.89521942313684</v>
      </c>
      <c r="DL68" s="169">
        <f>CU68*DL2</f>
        <v>571.52093999841054</v>
      </c>
      <c r="DM68" s="159">
        <f>CV68*DM2</f>
        <v>1279.5244925337547</v>
      </c>
      <c r="DN68" s="159">
        <f>CW68*DN2</f>
        <v>341.20653134233447</v>
      </c>
      <c r="DO68" s="170">
        <f>CX68*DO2</f>
        <v>763.89521942313684</v>
      </c>
      <c r="DP68" s="169">
        <f>CU68*DP2</f>
        <v>571.52093999841054</v>
      </c>
      <c r="DQ68" s="159">
        <f>CV68*DQ2</f>
        <v>1279.5244925337547</v>
      </c>
      <c r="DR68" s="159">
        <f>CW68*DR2</f>
        <v>341.20653134233447</v>
      </c>
      <c r="DS68" s="170">
        <f>CX68*DS2</f>
        <v>763.89521942313684</v>
      </c>
      <c r="DT68" s="169">
        <f>CU68*DT2</f>
        <v>571.52093999841054</v>
      </c>
      <c r="DU68" s="159">
        <f>CV68*DU2</f>
        <v>1279.5244925337547</v>
      </c>
      <c r="DV68" s="159">
        <f>CW68*DV2</f>
        <v>341.20653134233447</v>
      </c>
      <c r="DW68" s="170">
        <f>CX68*DW2</f>
        <v>763.89521942313684</v>
      </c>
      <c r="DX68" s="169">
        <f>CU68*DX2</f>
        <v>571.52093999841054</v>
      </c>
      <c r="DY68" s="159">
        <f>CV68*DY2</f>
        <v>1279.5244925337547</v>
      </c>
      <c r="DZ68" s="159">
        <f>CW68*DZ2</f>
        <v>341.20653134233447</v>
      </c>
      <c r="EA68" s="170">
        <f>CX68*EA2</f>
        <v>763.89521942313684</v>
      </c>
      <c r="EB68" s="169">
        <f>CU68*EB2</f>
        <v>571.52093999841054</v>
      </c>
      <c r="EC68" s="159">
        <f>CV68*EC2</f>
        <v>1279.5244925337547</v>
      </c>
      <c r="ED68" s="159">
        <f>CW68*ED2</f>
        <v>341.20653134233447</v>
      </c>
      <c r="EE68" s="172">
        <f>CX68*EE2</f>
        <v>763.89521942313684</v>
      </c>
      <c r="EF68" s="176">
        <f>CY68*EF2</f>
        <v>3959.3510645858223</v>
      </c>
      <c r="EG68" s="174" t="str">
        <f t="shared" ref="EG68:EG94" si="153">IF((CZ68+DD68+DH68+DL68+DP68+DT68+DX68+EB68)-CU68&lt;0.005,"拆分正确",CZ68+DD68+DH68+DL68+DP68+DT68+DX68+EB68-CU68)</f>
        <v>拆分正确</v>
      </c>
      <c r="EH68" s="157" t="str">
        <f t="shared" ref="EH68:EH94" si="154">IF((DA68+DE68+DI68+DM68+DQ68+DU68+DY68+EC68)-CV68&lt;0.005,"拆分正确",DA68+DE68+DI68+DM68+DQ68+DU68+DY68+EC68-CV68)</f>
        <v>拆分正确</v>
      </c>
      <c r="EI68" s="157" t="str">
        <f t="shared" ref="EI68:EI94" si="155">IF((DB68+DF68+DJ68+DN68+DR68+DV68+DZ68+ED68)-CW68&lt;0.005,"拆分正确",DB68+DF68+DJ68+DN68+DR68+DV68+DZ68+ED68-CW68)</f>
        <v>拆分正确</v>
      </c>
      <c r="EJ68" s="157" t="str">
        <f t="shared" ref="EJ68:EJ94" si="156">IF((DC68+DG68+DK68+DO68+DS68+DW68+EA68+EE68)-CX68&lt;0.005,"拆分正确",DC68+DG68+DK68+DO68+DS68+DW68+EA68+EE68-CX68)</f>
        <v>拆分正确</v>
      </c>
      <c r="EK68" s="157" t="str">
        <f t="shared" ref="EK68:EK94" si="157">IF(CY68-EF68&lt;0.005,"拆分正确",CY68-EF68)</f>
        <v>拆分正确</v>
      </c>
      <c r="EL68" s="41"/>
      <c r="EM68" s="158" t="str">
        <f t="shared" ref="EM68:EM94" si="158">AW68</f>
        <v>60级强化12</v>
      </c>
      <c r="EN68" s="174">
        <f t="shared" ref="EN68:EN94" si="159">E68*EN$2</f>
        <v>6824.1306268466924</v>
      </c>
      <c r="EO68" s="157">
        <f t="shared" ref="EO68:EO94" si="160">F68*EO$2</f>
        <v>13648.261253693385</v>
      </c>
      <c r="EP68" s="157">
        <f t="shared" ref="EP68:EP94" si="161">G68/EP$2</f>
        <v>2729.6522507386758</v>
      </c>
      <c r="EQ68" s="157">
        <f t="shared" ref="EQ68:EQ94" si="162">H68/EQ$2</f>
        <v>6111.1617553850947</v>
      </c>
      <c r="ER68" s="163">
        <f t="shared" ref="ER68:ER94" si="163">I68*ER$2</f>
        <v>1583.740425834329</v>
      </c>
      <c r="ES68" s="169">
        <f>EN68*ES2</f>
        <v>853.01632835583655</v>
      </c>
      <c r="ET68" s="159">
        <f>EO68*ET2</f>
        <v>1706.0326567116731</v>
      </c>
      <c r="EU68" s="159">
        <f>EP68*EU2</f>
        <v>341.20653134233447</v>
      </c>
      <c r="EV68" s="170">
        <f>EQ68*EV2</f>
        <v>763.89521942313684</v>
      </c>
      <c r="EW68" s="169">
        <f>EN68*EW2</f>
        <v>853.01632835583655</v>
      </c>
      <c r="EX68" s="159">
        <f>EO68*EX2</f>
        <v>1706.0326567116731</v>
      </c>
      <c r="EY68" s="159">
        <f>EP68*EY2</f>
        <v>341.20653134233447</v>
      </c>
      <c r="EZ68" s="170">
        <f>EQ68*EZ2</f>
        <v>763.89521942313684</v>
      </c>
      <c r="FA68" s="169">
        <f>EN68*FA2</f>
        <v>853.01632835583655</v>
      </c>
      <c r="FB68" s="159">
        <f>EO68*FB2</f>
        <v>1706.0326567116731</v>
      </c>
      <c r="FC68" s="159">
        <f>EP68*FC2</f>
        <v>341.20653134233447</v>
      </c>
      <c r="FD68" s="170">
        <f>EQ68*FD2</f>
        <v>763.89521942313684</v>
      </c>
      <c r="FE68" s="169">
        <f>EN68*FE2</f>
        <v>853.01632835583655</v>
      </c>
      <c r="FF68" s="159">
        <f>EO68*FF2</f>
        <v>1706.0326567116731</v>
      </c>
      <c r="FG68" s="159">
        <f>EP68*FG2</f>
        <v>341.20653134233447</v>
      </c>
      <c r="FH68" s="170">
        <f>EQ68*FH2</f>
        <v>763.89521942313684</v>
      </c>
      <c r="FI68" s="169">
        <f>EN68*FI2</f>
        <v>853.01632835583655</v>
      </c>
      <c r="FJ68" s="159">
        <f>EO68*FJ2</f>
        <v>1706.0326567116731</v>
      </c>
      <c r="FK68" s="159">
        <f>EP68*FK2</f>
        <v>341.20653134233447</v>
      </c>
      <c r="FL68" s="170">
        <f>EQ68*FL2</f>
        <v>763.89521942313684</v>
      </c>
      <c r="FM68" s="169">
        <f>EN68*FM2</f>
        <v>853.01632835583655</v>
      </c>
      <c r="FN68" s="159">
        <f>EO68*FN2</f>
        <v>1706.0326567116731</v>
      </c>
      <c r="FO68" s="159">
        <f>EP68*FO2</f>
        <v>341.20653134233447</v>
      </c>
      <c r="FP68" s="170">
        <f>EQ68*FP2</f>
        <v>763.89521942313684</v>
      </c>
      <c r="FQ68" s="169">
        <f>EN68*FQ2</f>
        <v>853.01632835583655</v>
      </c>
      <c r="FR68" s="159">
        <f>EO68*FR2</f>
        <v>1706.0326567116731</v>
      </c>
      <c r="FS68" s="159">
        <f>EP68*FS2</f>
        <v>341.20653134233447</v>
      </c>
      <c r="FT68" s="170">
        <f>EQ68*FT2</f>
        <v>763.89521942313684</v>
      </c>
      <c r="FU68" s="169">
        <f>EN68*FU2</f>
        <v>853.01632835583655</v>
      </c>
      <c r="FV68" s="159">
        <f>EO68*FV2</f>
        <v>1706.0326567116731</v>
      </c>
      <c r="FW68" s="159">
        <f>EP68*FW2</f>
        <v>341.20653134233447</v>
      </c>
      <c r="FX68" s="172">
        <f>EQ68*FX2</f>
        <v>763.89521942313684</v>
      </c>
      <c r="FY68" s="176">
        <f>ER68*FY2</f>
        <v>1583.740425834329</v>
      </c>
      <c r="FZ68" s="174" t="str">
        <f t="shared" ref="FZ68:FZ94" si="164">IF((ES68+EW68+FA68+FE68+FI68+FM68+FQ68+FU68)-EN68&lt;0.005,"拆分正确",ES68+EW68+FA68+FE68+FI68+FM68+FQ68+FU68-EN68)</f>
        <v>拆分正确</v>
      </c>
      <c r="GA68" s="157" t="str">
        <f t="shared" ref="GA68:GA94" si="165">IF((ET68+EX68+FB68+FF68+FJ68+FN68+FR68+FV68)-EO68&lt;0.005,"拆分正确",ET68+EX68+FB68+FF68+FJ68+FN68+FR68+FV68-EO68)</f>
        <v>拆分正确</v>
      </c>
      <c r="GB68" s="157" t="str">
        <f t="shared" ref="GB68:GB94" si="166">IF((EU68+EY68+FC68+FG68+FK68+FO68+FS68+FW68)-EP68&lt;0.005,"拆分正确",EU68+EY68+FC68+FG68+FK68+FO68+FS68+FW68-EP68)</f>
        <v>拆分正确</v>
      </c>
      <c r="GC68" s="157" t="str">
        <f t="shared" ref="GC68:GC94" si="167">IF((EV68+EZ68+FD68+FH68+FL68+FP68+FT68+FX68)-EQ68&lt;0.005,"拆分正确",EV68+EZ68+FD68+FH68+FL68+FP68+FT68+FX68-EQ68)</f>
        <v>拆分正确</v>
      </c>
      <c r="GD68" s="157" t="str">
        <f t="shared" ref="GD68:GD94" si="168">IF(ER68-FY68&lt;0.005,"拆分正确",ER68-FY68)</f>
        <v>拆分正确</v>
      </c>
      <c r="GE68" s="41"/>
      <c r="GF68" s="158" t="str">
        <f t="shared" ref="GF68:GF94" si="169">EM68</f>
        <v>60级强化12</v>
      </c>
      <c r="GG68" s="174">
        <f t="shared" ref="GG68:GG94" si="170">E68*GG$2</f>
        <v>6141.7175641620233</v>
      </c>
      <c r="GH68" s="157">
        <f t="shared" ref="GH68:GH94" si="171">F68*GH$2</f>
        <v>6824.1306268466924</v>
      </c>
      <c r="GI68" s="157">
        <f t="shared" ref="GI68:GI94" si="172">G68/GI$2</f>
        <v>4094.4783761080139</v>
      </c>
      <c r="GJ68" s="157">
        <f t="shared" ref="GJ68:GJ94" si="173">H68/GJ$2</f>
        <v>5118.097970135017</v>
      </c>
      <c r="GK68" s="163">
        <f t="shared" ref="GK68:GK94" si="174">I68*GK$2</f>
        <v>2375.6106387514938</v>
      </c>
      <c r="GL68" s="169">
        <f>GG68*GL2</f>
        <v>767.71469552025292</v>
      </c>
      <c r="GM68" s="159">
        <f>GH68*GM2</f>
        <v>853.01632835583655</v>
      </c>
      <c r="GN68" s="159">
        <f>GI68*GN2</f>
        <v>511.80979701350174</v>
      </c>
      <c r="GO68" s="170">
        <f>GJ68*GO2</f>
        <v>639.76224626687713</v>
      </c>
      <c r="GP68" s="169">
        <f>GG68*GP2</f>
        <v>767.71469552025292</v>
      </c>
      <c r="GQ68" s="159">
        <f>GH68*GQ2</f>
        <v>853.01632835583655</v>
      </c>
      <c r="GR68" s="159">
        <f>GI68*GR2</f>
        <v>511.80979701350174</v>
      </c>
      <c r="GS68" s="170">
        <f>GJ68*GS2</f>
        <v>639.76224626687713</v>
      </c>
      <c r="GT68" s="169">
        <f>GG68*GT2</f>
        <v>767.71469552025292</v>
      </c>
      <c r="GU68" s="159">
        <f>GH68*GU2</f>
        <v>853.01632835583655</v>
      </c>
      <c r="GV68" s="159">
        <f>GI68*GV2</f>
        <v>511.80979701350174</v>
      </c>
      <c r="GW68" s="170">
        <f>GJ68*GW2</f>
        <v>639.76224626687713</v>
      </c>
      <c r="GX68" s="169">
        <f>GG68*GX2</f>
        <v>767.71469552025292</v>
      </c>
      <c r="GY68" s="159">
        <f>GH68*GY2</f>
        <v>853.01632835583655</v>
      </c>
      <c r="GZ68" s="159">
        <f>GI68*GZ2</f>
        <v>511.80979701350174</v>
      </c>
      <c r="HA68" s="170">
        <f>GJ68*HA2</f>
        <v>639.76224626687713</v>
      </c>
      <c r="HB68" s="169">
        <f>GG68*HB2</f>
        <v>767.71469552025292</v>
      </c>
      <c r="HC68" s="159">
        <f>GH68*HC2</f>
        <v>853.01632835583655</v>
      </c>
      <c r="HD68" s="159">
        <f>GI68*HD2</f>
        <v>511.80979701350174</v>
      </c>
      <c r="HE68" s="170">
        <f>GJ68*HE2</f>
        <v>639.76224626687713</v>
      </c>
      <c r="HF68" s="169">
        <f>GG68*HF2</f>
        <v>767.71469552025292</v>
      </c>
      <c r="HG68" s="159">
        <f>GH68*HG2</f>
        <v>853.01632835583655</v>
      </c>
      <c r="HH68" s="159">
        <f>GI68*HH2</f>
        <v>511.80979701350174</v>
      </c>
      <c r="HI68" s="170">
        <f>GJ68*HI2</f>
        <v>639.76224626687713</v>
      </c>
      <c r="HJ68" s="169">
        <f>GG68*HJ2</f>
        <v>767.71469552025292</v>
      </c>
      <c r="HK68" s="159">
        <f>GH68*HK2</f>
        <v>853.01632835583655</v>
      </c>
      <c r="HL68" s="159">
        <f>GI68*HL2</f>
        <v>511.80979701350174</v>
      </c>
      <c r="HM68" s="170">
        <f>GJ68*HM2</f>
        <v>639.76224626687713</v>
      </c>
      <c r="HN68" s="169">
        <f>GG68*HN2</f>
        <v>767.71469552025292</v>
      </c>
      <c r="HO68" s="159">
        <f>GH68*HO2</f>
        <v>853.01632835583655</v>
      </c>
      <c r="HP68" s="159">
        <f>GI68*HP2</f>
        <v>511.80979701350174</v>
      </c>
      <c r="HQ68" s="172">
        <f>GJ68*HQ2</f>
        <v>639.76224626687713</v>
      </c>
      <c r="HR68" s="176">
        <f>GK68*HR2</f>
        <v>2375.6106387514938</v>
      </c>
      <c r="HS68" s="174" t="str">
        <f t="shared" ref="HS68:HS94" si="175">IF((GL68+GP68+GT68+GX68+HB68+HF68+HJ68+HN68)-GG68&lt;0.005,"拆分正确",GL68+GP68+GT68+GX68+HB68+HF68+HJ68+HN68-GG68)</f>
        <v>拆分正确</v>
      </c>
      <c r="HT68" s="157" t="str">
        <f t="shared" ref="HT68:HT94" si="176">IF((GM68+GQ68+GU68+GY68+HC68+HG68+HK68+HO68)-GH68&lt;0.005,"拆分正确",GM68+GQ68+GU68+GY68+HC68+HG68+HK68+HO68-GH68)</f>
        <v>拆分正确</v>
      </c>
      <c r="HU68" s="157" t="str">
        <f t="shared" ref="HU68:HU94" si="177">IF((GN68+GR68+GV68+GZ68+HD68+HH68+HL68+HP68)-GI68&lt;0.005,"拆分正确",GN68+GR68+GV68+GZ68+HD68+HH68+HL68+HP68-GI68)</f>
        <v>拆分正确</v>
      </c>
      <c r="HV68" s="157" t="str">
        <f t="shared" ref="HV68:HV94" si="178">IF((GO68+GS68+GW68+HA68+HE68+HI68+HM68+HQ68)-GJ68&lt;0.005,"拆分正确",GO68+GS68+GW68+HA68+HE68+HI68+HM68+HQ68-GJ68)</f>
        <v>拆分正确</v>
      </c>
      <c r="HW68" s="157" t="str">
        <f t="shared" ref="HW68:HW94" si="179">IF(GK68-HR68&lt;0.005,"拆分正确",GK68-HR68)</f>
        <v>拆分正确</v>
      </c>
    </row>
    <row r="69" spans="1:276" ht="14.1" customHeight="1">
      <c r="A69" s="181" t="s">
        <v>85</v>
      </c>
      <c r="B69" s="182">
        <f>B56</f>
        <v>1</v>
      </c>
      <c r="C69" s="182">
        <f t="shared" si="128"/>
        <v>1</v>
      </c>
      <c r="D69" s="183">
        <f t="shared" si="129"/>
        <v>1.0000000000000002</v>
      </c>
      <c r="E69" s="184">
        <f>职业设计!M73</f>
        <v>2604.9193477951139</v>
      </c>
      <c r="F69" s="181">
        <f>E69*职业设计!D$13/职业设计!B$13</f>
        <v>2604.9193477951139</v>
      </c>
      <c r="G69" s="181">
        <f>职业设计!M89</f>
        <v>1562.9516086770682</v>
      </c>
      <c r="H69" s="181">
        <f t="shared" ref="H69:H94" si="180">G69</f>
        <v>1562.9516086770682</v>
      </c>
      <c r="I69" s="185">
        <f>职业设计!L105</f>
        <v>1007.5803797656405</v>
      </c>
      <c r="J69" s="186">
        <f>E69*J2</f>
        <v>325.61491847438924</v>
      </c>
      <c r="K69" s="187">
        <f>F69*K2</f>
        <v>325.61491847438924</v>
      </c>
      <c r="L69" s="187">
        <f>G69*L2</f>
        <v>195.36895108463352</v>
      </c>
      <c r="M69" s="188">
        <f>H69*M2</f>
        <v>195.36895108463352</v>
      </c>
      <c r="N69" s="186">
        <f>E69*N2</f>
        <v>325.61491847438924</v>
      </c>
      <c r="O69" s="187">
        <f>F69*O2</f>
        <v>325.61491847438924</v>
      </c>
      <c r="P69" s="187">
        <f>G69*P2</f>
        <v>195.36895108463352</v>
      </c>
      <c r="Q69" s="188">
        <f>H69*Q2</f>
        <v>195.36895108463352</v>
      </c>
      <c r="R69" s="186">
        <f>E69*R2</f>
        <v>325.61491847438924</v>
      </c>
      <c r="S69" s="187">
        <f>F69*S2</f>
        <v>325.61491847438924</v>
      </c>
      <c r="T69" s="187">
        <f>G69*T2</f>
        <v>195.36895108463352</v>
      </c>
      <c r="U69" s="188">
        <f>H69*U2</f>
        <v>195.36895108463352</v>
      </c>
      <c r="V69" s="186">
        <f>E69*V2</f>
        <v>325.61491847438924</v>
      </c>
      <c r="W69" s="187">
        <f>F69*W2</f>
        <v>325.61491847438924</v>
      </c>
      <c r="X69" s="187">
        <f>G69*X2</f>
        <v>195.36895108463352</v>
      </c>
      <c r="Y69" s="188">
        <f>H69*Y2</f>
        <v>195.36895108463352</v>
      </c>
      <c r="Z69" s="186">
        <f>E69*Z2</f>
        <v>325.61491847438924</v>
      </c>
      <c r="AA69" s="187">
        <f>F69*AA2</f>
        <v>325.61491847438924</v>
      </c>
      <c r="AB69" s="187">
        <f>G69*AB2</f>
        <v>195.36895108463352</v>
      </c>
      <c r="AC69" s="188">
        <f>H69*AC2</f>
        <v>195.36895108463352</v>
      </c>
      <c r="AD69" s="186">
        <f>E69*AD2</f>
        <v>325.61491847438924</v>
      </c>
      <c r="AE69" s="187">
        <f>F69*AE2</f>
        <v>325.61491847438924</v>
      </c>
      <c r="AF69" s="187">
        <f>G69*AF2</f>
        <v>195.36895108463352</v>
      </c>
      <c r="AG69" s="188">
        <f>H69*AG2</f>
        <v>195.36895108463352</v>
      </c>
      <c r="AH69" s="186">
        <f>E69*AH2</f>
        <v>325.61491847438924</v>
      </c>
      <c r="AI69" s="187">
        <f>F69*AI2</f>
        <v>325.61491847438924</v>
      </c>
      <c r="AJ69" s="187">
        <f>G69*AJ2</f>
        <v>195.36895108463352</v>
      </c>
      <c r="AK69" s="188">
        <f>H69*AK2</f>
        <v>195.36895108463352</v>
      </c>
      <c r="AL69" s="186">
        <f>E69*AL2</f>
        <v>325.61491847438924</v>
      </c>
      <c r="AM69" s="187">
        <f>F69*AM2</f>
        <v>325.61491847438924</v>
      </c>
      <c r="AN69" s="187">
        <f>G69*AN2</f>
        <v>195.36895108463352</v>
      </c>
      <c r="AO69" s="189">
        <f>H69*AO2</f>
        <v>195.36895108463352</v>
      </c>
      <c r="AP69" s="190">
        <f>I69*AP2</f>
        <v>1007.5803797656405</v>
      </c>
      <c r="AQ69" s="174" t="str">
        <f t="shared" si="131"/>
        <v>拆分正确</v>
      </c>
      <c r="AR69" s="157" t="str">
        <f t="shared" si="132"/>
        <v>拆分正确</v>
      </c>
      <c r="AS69" s="157" t="str">
        <f t="shared" si="133"/>
        <v>拆分正确</v>
      </c>
      <c r="AT69" s="157" t="str">
        <f t="shared" si="134"/>
        <v>拆分正确</v>
      </c>
      <c r="AU69" s="157" t="str">
        <f t="shared" si="135"/>
        <v>拆分正确</v>
      </c>
      <c r="AW69" s="158" t="str">
        <f t="shared" si="136"/>
        <v>70级强化0</v>
      </c>
      <c r="AX69" s="174">
        <f t="shared" si="137"/>
        <v>3907.3790216926709</v>
      </c>
      <c r="AY69" s="157">
        <f t="shared" si="138"/>
        <v>1562.9516086770684</v>
      </c>
      <c r="AZ69" s="157">
        <f t="shared" si="139"/>
        <v>2332.7635950404001</v>
      </c>
      <c r="BA69" s="157">
        <f t="shared" si="140"/>
        <v>1041.9677391180455</v>
      </c>
      <c r="BB69" s="163">
        <f t="shared" si="141"/>
        <v>604.54822785938427</v>
      </c>
      <c r="BC69" s="186">
        <f t="shared" ref="BC69:BC94" si="181">$AX69*BC$2</f>
        <v>390.7379021692671</v>
      </c>
      <c r="BD69" s="187">
        <f t="shared" ref="BD69:BD94" si="182">$AY69*BD$2</f>
        <v>156.29516086770684</v>
      </c>
      <c r="BE69" s="187">
        <f t="shared" ref="BE69:BE94" si="183">$AZ69*BE$2</f>
        <v>233.27635950404002</v>
      </c>
      <c r="BF69" s="188">
        <f t="shared" ref="BF69:BF94" si="184">$BA69*BF$2</f>
        <v>104.19677391180456</v>
      </c>
      <c r="BG69" s="186">
        <f t="shared" ref="BG69:BG94" si="185">$AX69*BG$2</f>
        <v>390.7379021692671</v>
      </c>
      <c r="BH69" s="187">
        <f t="shared" ref="BH69:BH94" si="186">$AY69*BH$2</f>
        <v>156.29516086770684</v>
      </c>
      <c r="BI69" s="187">
        <f t="shared" ref="BI69:BI94" si="187">$AZ69*BI$2</f>
        <v>233.27635950404002</v>
      </c>
      <c r="BJ69" s="188">
        <f t="shared" ref="BJ69:BJ94" si="188">$BA69*BJ$2</f>
        <v>104.19677391180456</v>
      </c>
      <c r="BK69" s="186">
        <f t="shared" ref="BK69:BK94" si="189">$AX69*BK$2</f>
        <v>390.7379021692671</v>
      </c>
      <c r="BL69" s="187">
        <f t="shared" ref="BL69:BL94" si="190">$AY69*BL$2</f>
        <v>156.29516086770684</v>
      </c>
      <c r="BM69" s="187">
        <f t="shared" ref="BM69:BM94" si="191">$AZ69*BM$2</f>
        <v>233.27635950404002</v>
      </c>
      <c r="BN69" s="188">
        <f t="shared" ref="BN69:BN94" si="192">$BA69*BN$2</f>
        <v>104.19677391180456</v>
      </c>
      <c r="BO69" s="186">
        <f t="shared" ref="BO69:BO94" si="193">$AX69*BO$2</f>
        <v>390.7379021692671</v>
      </c>
      <c r="BP69" s="187">
        <f t="shared" ref="BP69:BP94" si="194">$AY69*BP$2</f>
        <v>156.29516086770684</v>
      </c>
      <c r="BQ69" s="187">
        <f t="shared" ref="BQ69:BQ94" si="195">$AZ69*BQ$2</f>
        <v>233.27635950404002</v>
      </c>
      <c r="BR69" s="188">
        <f t="shared" ref="BR69:BR94" si="196">$BA69*BR$2</f>
        <v>104.19677391180456</v>
      </c>
      <c r="BS69" s="186">
        <f t="shared" ref="BS69:BS94" si="197">$AX69*BS$2</f>
        <v>390.7379021692671</v>
      </c>
      <c r="BT69" s="187">
        <f t="shared" ref="BT69:BT94" si="198">$AY69*BT$2</f>
        <v>156.29516086770684</v>
      </c>
      <c r="BU69" s="187">
        <f t="shared" ref="BU69:BU94" si="199">$AZ69*BU$2</f>
        <v>233.27635950404002</v>
      </c>
      <c r="BV69" s="188">
        <f t="shared" ref="BV69:BV94" si="200">$BA69*BV$2</f>
        <v>104.19677391180456</v>
      </c>
      <c r="BW69" s="186">
        <f t="shared" ref="BW69:BW94" si="201">$AX69*BW$2</f>
        <v>390.7379021692671</v>
      </c>
      <c r="BX69" s="187">
        <f t="shared" ref="BX69:BX94" si="202">$AY69*BX$2</f>
        <v>156.29516086770684</v>
      </c>
      <c r="BY69" s="187">
        <f t="shared" ref="BY69:BY94" si="203">$AZ69*BY$2</f>
        <v>233.27635950404002</v>
      </c>
      <c r="BZ69" s="188">
        <f t="shared" ref="BZ69:BZ94" si="204">$BA69*BZ$2</f>
        <v>104.19677391180456</v>
      </c>
      <c r="CA69" s="186">
        <f t="shared" ref="CA69:CA94" si="205">$AX69*CA$2</f>
        <v>390.7379021692671</v>
      </c>
      <c r="CB69" s="187">
        <f t="shared" ref="CB69:CB94" si="206">$AY69*CB$2</f>
        <v>156.29516086770684</v>
      </c>
      <c r="CC69" s="187">
        <f t="shared" ref="CC69:CC94" si="207">$AZ69*CC$2</f>
        <v>233.27635950404002</v>
      </c>
      <c r="CD69" s="188">
        <f t="shared" ref="CD69:CD94" si="208">$BA69*CD$2</f>
        <v>104.19677391180456</v>
      </c>
      <c r="CE69" s="186">
        <f t="shared" ref="CE69:CE94" si="209">$AX69*CE$2</f>
        <v>390.7379021692671</v>
      </c>
      <c r="CF69" s="187">
        <f t="shared" ref="CF69:CF94" si="210">$AY69*CF$2</f>
        <v>156.29516086770684</v>
      </c>
      <c r="CG69" s="187">
        <f t="shared" ref="CG69:CG94" si="211">$AZ69*CG$2</f>
        <v>233.27635950404002</v>
      </c>
      <c r="CH69" s="189">
        <f t="shared" ref="CH69:CH94" si="212">$BA69*CH$2</f>
        <v>104.19677391180456</v>
      </c>
      <c r="CI69" s="186">
        <f t="shared" ref="CI69:CI94" si="213">$AX69*CI$2</f>
        <v>781.4758043385342</v>
      </c>
      <c r="CJ69" s="187">
        <f t="shared" ref="CJ69:CJ94" si="214">$AY69*CJ$2</f>
        <v>312.59032173541368</v>
      </c>
      <c r="CK69" s="187">
        <f t="shared" ref="CK69:CK94" si="215">$AZ69*CK$2</f>
        <v>466.55271900808003</v>
      </c>
      <c r="CL69" s="189">
        <f t="shared" ref="CL69:CL94" si="216">$BA69*CL$2</f>
        <v>208.39354782360911</v>
      </c>
      <c r="CM69" s="190">
        <f t="shared" si="96"/>
        <v>604.54822785938427</v>
      </c>
      <c r="CN69" s="174" t="str">
        <f t="shared" si="142"/>
        <v>拆分正确</v>
      </c>
      <c r="CO69" s="157" t="str">
        <f t="shared" si="143"/>
        <v>拆分正确</v>
      </c>
      <c r="CP69" s="157" t="str">
        <f t="shared" si="144"/>
        <v>拆分正确</v>
      </c>
      <c r="CQ69" s="157" t="str">
        <f t="shared" si="145"/>
        <v>拆分正确</v>
      </c>
      <c r="CR69" s="157" t="str">
        <f t="shared" si="146"/>
        <v>拆分正确</v>
      </c>
      <c r="CT69" s="158" t="str">
        <f t="shared" si="147"/>
        <v>70级强化0</v>
      </c>
      <c r="CU69" s="184">
        <f t="shared" si="148"/>
        <v>1745.2959630227265</v>
      </c>
      <c r="CV69" s="181">
        <f t="shared" si="149"/>
        <v>3907.3790216926709</v>
      </c>
      <c r="CW69" s="181">
        <f t="shared" si="150"/>
        <v>1041.9677391180455</v>
      </c>
      <c r="CX69" s="181">
        <f t="shared" si="151"/>
        <v>2332.7635950404001</v>
      </c>
      <c r="CY69" s="185">
        <f t="shared" si="152"/>
        <v>1511.3705696484608</v>
      </c>
      <c r="CZ69" s="186">
        <f>CU69*CZ2</f>
        <v>218.16199537784081</v>
      </c>
      <c r="DA69" s="187">
        <f>CV69*DA2</f>
        <v>488.42237771158386</v>
      </c>
      <c r="DB69" s="187">
        <f>CW69*DB2</f>
        <v>130.24596738975569</v>
      </c>
      <c r="DC69" s="188">
        <f>CX69*DC2</f>
        <v>291.59544938005001</v>
      </c>
      <c r="DD69" s="186">
        <f>CU69*DD2</f>
        <v>218.16199537784081</v>
      </c>
      <c r="DE69" s="187">
        <f>CV69*DE2</f>
        <v>488.42237771158386</v>
      </c>
      <c r="DF69" s="187">
        <f>CW69*DF2</f>
        <v>130.24596738975569</v>
      </c>
      <c r="DG69" s="188">
        <f>CX69*DG2</f>
        <v>291.59544938005001</v>
      </c>
      <c r="DH69" s="186">
        <f>CU69*DH2</f>
        <v>218.16199537784081</v>
      </c>
      <c r="DI69" s="187">
        <f>CV69*DI2</f>
        <v>488.42237771158386</v>
      </c>
      <c r="DJ69" s="187">
        <f>CW69*DJ2</f>
        <v>130.24596738975569</v>
      </c>
      <c r="DK69" s="188">
        <f>CX69*DK2</f>
        <v>291.59544938005001</v>
      </c>
      <c r="DL69" s="186">
        <f>CU69*DL2</f>
        <v>218.16199537784081</v>
      </c>
      <c r="DM69" s="187">
        <f>CV69*DM2</f>
        <v>488.42237771158386</v>
      </c>
      <c r="DN69" s="187">
        <f>CW69*DN2</f>
        <v>130.24596738975569</v>
      </c>
      <c r="DO69" s="188">
        <f>CX69*DO2</f>
        <v>291.59544938005001</v>
      </c>
      <c r="DP69" s="186">
        <f>CU69*DP2</f>
        <v>218.16199537784081</v>
      </c>
      <c r="DQ69" s="187">
        <f>CV69*DQ2</f>
        <v>488.42237771158386</v>
      </c>
      <c r="DR69" s="187">
        <f>CW69*DR2</f>
        <v>130.24596738975569</v>
      </c>
      <c r="DS69" s="188">
        <f>CX69*DS2</f>
        <v>291.59544938005001</v>
      </c>
      <c r="DT69" s="186">
        <f>CU69*DT2</f>
        <v>218.16199537784081</v>
      </c>
      <c r="DU69" s="187">
        <f>CV69*DU2</f>
        <v>488.42237771158386</v>
      </c>
      <c r="DV69" s="187">
        <f>CW69*DV2</f>
        <v>130.24596738975569</v>
      </c>
      <c r="DW69" s="188">
        <f>CX69*DW2</f>
        <v>291.59544938005001</v>
      </c>
      <c r="DX69" s="186">
        <f>CU69*DX2</f>
        <v>218.16199537784081</v>
      </c>
      <c r="DY69" s="187">
        <f>CV69*DY2</f>
        <v>488.42237771158386</v>
      </c>
      <c r="DZ69" s="187">
        <f>CW69*DZ2</f>
        <v>130.24596738975569</v>
      </c>
      <c r="EA69" s="188">
        <f>CX69*EA2</f>
        <v>291.59544938005001</v>
      </c>
      <c r="EB69" s="186">
        <f>CU69*EB2</f>
        <v>218.16199537784081</v>
      </c>
      <c r="EC69" s="187">
        <f>CV69*EC2</f>
        <v>488.42237771158386</v>
      </c>
      <c r="ED69" s="187">
        <f>CW69*ED2</f>
        <v>130.24596738975569</v>
      </c>
      <c r="EE69" s="189">
        <f>CX69*EE2</f>
        <v>291.59544938005001</v>
      </c>
      <c r="EF69" s="190">
        <f>CY69*EF2</f>
        <v>1511.3705696484608</v>
      </c>
      <c r="EG69" s="174" t="str">
        <f t="shared" si="153"/>
        <v>拆分正确</v>
      </c>
      <c r="EH69" s="157" t="str">
        <f t="shared" si="154"/>
        <v>拆分正确</v>
      </c>
      <c r="EI69" s="157" t="str">
        <f t="shared" si="155"/>
        <v>拆分正确</v>
      </c>
      <c r="EJ69" s="157" t="str">
        <f t="shared" si="156"/>
        <v>拆分正确</v>
      </c>
      <c r="EK69" s="157" t="str">
        <f t="shared" si="157"/>
        <v>拆分正确</v>
      </c>
      <c r="EL69" s="41"/>
      <c r="EM69" s="158" t="str">
        <f t="shared" si="158"/>
        <v>70级强化0</v>
      </c>
      <c r="EN69" s="184">
        <f t="shared" si="159"/>
        <v>2604.9193477951139</v>
      </c>
      <c r="EO69" s="181">
        <f t="shared" si="160"/>
        <v>5209.8386955902279</v>
      </c>
      <c r="EP69" s="181">
        <f t="shared" si="161"/>
        <v>1041.9677391180455</v>
      </c>
      <c r="EQ69" s="181">
        <f t="shared" si="162"/>
        <v>2332.7635950404001</v>
      </c>
      <c r="ER69" s="185">
        <f t="shared" si="163"/>
        <v>604.54822785938427</v>
      </c>
      <c r="ES69" s="186">
        <f>EN69*ES2</f>
        <v>325.61491847438924</v>
      </c>
      <c r="ET69" s="187">
        <f>EO69*ET2</f>
        <v>651.22983694877848</v>
      </c>
      <c r="EU69" s="187">
        <f>EP69*EU2</f>
        <v>130.24596738975569</v>
      </c>
      <c r="EV69" s="188">
        <f>EQ69*EV2</f>
        <v>291.59544938005001</v>
      </c>
      <c r="EW69" s="186">
        <f>EN69*EW2</f>
        <v>325.61491847438924</v>
      </c>
      <c r="EX69" s="187">
        <f>EO69*EX2</f>
        <v>651.22983694877848</v>
      </c>
      <c r="EY69" s="187">
        <f>EP69*EY2</f>
        <v>130.24596738975569</v>
      </c>
      <c r="EZ69" s="188">
        <f>EQ69*EZ2</f>
        <v>291.59544938005001</v>
      </c>
      <c r="FA69" s="186">
        <f>EN69*FA2</f>
        <v>325.61491847438924</v>
      </c>
      <c r="FB69" s="187">
        <f>EO69*FB2</f>
        <v>651.22983694877848</v>
      </c>
      <c r="FC69" s="187">
        <f>EP69*FC2</f>
        <v>130.24596738975569</v>
      </c>
      <c r="FD69" s="188">
        <f>EQ69*FD2</f>
        <v>291.59544938005001</v>
      </c>
      <c r="FE69" s="186">
        <f>EN69*FE2</f>
        <v>325.61491847438924</v>
      </c>
      <c r="FF69" s="187">
        <f>EO69*FF2</f>
        <v>651.22983694877848</v>
      </c>
      <c r="FG69" s="187">
        <f>EP69*FG2</f>
        <v>130.24596738975569</v>
      </c>
      <c r="FH69" s="188">
        <f>EQ69*FH2</f>
        <v>291.59544938005001</v>
      </c>
      <c r="FI69" s="186">
        <f>EN69*FI2</f>
        <v>325.61491847438924</v>
      </c>
      <c r="FJ69" s="187">
        <f>EO69*FJ2</f>
        <v>651.22983694877848</v>
      </c>
      <c r="FK69" s="187">
        <f>EP69*FK2</f>
        <v>130.24596738975569</v>
      </c>
      <c r="FL69" s="188">
        <f>EQ69*FL2</f>
        <v>291.59544938005001</v>
      </c>
      <c r="FM69" s="186">
        <f>EN69*FM2</f>
        <v>325.61491847438924</v>
      </c>
      <c r="FN69" s="187">
        <f>EO69*FN2</f>
        <v>651.22983694877848</v>
      </c>
      <c r="FO69" s="187">
        <f>EP69*FO2</f>
        <v>130.24596738975569</v>
      </c>
      <c r="FP69" s="188">
        <f>EQ69*FP2</f>
        <v>291.59544938005001</v>
      </c>
      <c r="FQ69" s="186">
        <f>EN69*FQ2</f>
        <v>325.61491847438924</v>
      </c>
      <c r="FR69" s="187">
        <f>EO69*FR2</f>
        <v>651.22983694877848</v>
      </c>
      <c r="FS69" s="187">
        <f>EP69*FS2</f>
        <v>130.24596738975569</v>
      </c>
      <c r="FT69" s="188">
        <f>EQ69*FT2</f>
        <v>291.59544938005001</v>
      </c>
      <c r="FU69" s="186">
        <f>EN69*FU2</f>
        <v>325.61491847438924</v>
      </c>
      <c r="FV69" s="187">
        <f>EO69*FV2</f>
        <v>651.22983694877848</v>
      </c>
      <c r="FW69" s="187">
        <f>EP69*FW2</f>
        <v>130.24596738975569</v>
      </c>
      <c r="FX69" s="189">
        <f>EQ69*FX2</f>
        <v>291.59544938005001</v>
      </c>
      <c r="FY69" s="190">
        <f>ER69*FY2</f>
        <v>604.54822785938427</v>
      </c>
      <c r="FZ69" s="174" t="str">
        <f t="shared" si="164"/>
        <v>拆分正确</v>
      </c>
      <c r="GA69" s="157" t="str">
        <f t="shared" si="165"/>
        <v>拆分正确</v>
      </c>
      <c r="GB69" s="157" t="str">
        <f t="shared" si="166"/>
        <v>拆分正确</v>
      </c>
      <c r="GC69" s="157" t="str">
        <f t="shared" si="167"/>
        <v>拆分正确</v>
      </c>
      <c r="GD69" s="157" t="str">
        <f t="shared" si="168"/>
        <v>拆分正确</v>
      </c>
      <c r="GE69" s="41"/>
      <c r="GF69" s="158" t="str">
        <f t="shared" si="169"/>
        <v>70级强化0</v>
      </c>
      <c r="GG69" s="184">
        <f t="shared" si="170"/>
        <v>2344.4274130156027</v>
      </c>
      <c r="GH69" s="181">
        <f t="shared" si="171"/>
        <v>2604.9193477951139</v>
      </c>
      <c r="GI69" s="181">
        <f t="shared" si="172"/>
        <v>1562.9516086770682</v>
      </c>
      <c r="GJ69" s="181">
        <f t="shared" si="173"/>
        <v>1953.6895108463352</v>
      </c>
      <c r="GK69" s="185">
        <f t="shared" si="174"/>
        <v>906.8223417890764</v>
      </c>
      <c r="GL69" s="186">
        <f>GG69*GL2</f>
        <v>293.05342662695034</v>
      </c>
      <c r="GM69" s="187">
        <f>GH69*GM2</f>
        <v>325.61491847438924</v>
      </c>
      <c r="GN69" s="187">
        <f>GI69*GN2</f>
        <v>195.36895108463352</v>
      </c>
      <c r="GO69" s="188">
        <f>GJ69*GO2</f>
        <v>244.2111888557919</v>
      </c>
      <c r="GP69" s="186">
        <f>GG69*GP2</f>
        <v>293.05342662695034</v>
      </c>
      <c r="GQ69" s="187">
        <f>GH69*GQ2</f>
        <v>325.61491847438924</v>
      </c>
      <c r="GR69" s="187">
        <f>GI69*GR2</f>
        <v>195.36895108463352</v>
      </c>
      <c r="GS69" s="188">
        <f>GJ69*GS2</f>
        <v>244.2111888557919</v>
      </c>
      <c r="GT69" s="186">
        <f>GG69*GT2</f>
        <v>293.05342662695034</v>
      </c>
      <c r="GU69" s="187">
        <f>GH69*GU2</f>
        <v>325.61491847438924</v>
      </c>
      <c r="GV69" s="187">
        <f>GI69*GV2</f>
        <v>195.36895108463352</v>
      </c>
      <c r="GW69" s="188">
        <f>GJ69*GW2</f>
        <v>244.2111888557919</v>
      </c>
      <c r="GX69" s="186">
        <f>GG69*GX2</f>
        <v>293.05342662695034</v>
      </c>
      <c r="GY69" s="187">
        <f>GH69*GY2</f>
        <v>325.61491847438924</v>
      </c>
      <c r="GZ69" s="187">
        <f>GI69*GZ2</f>
        <v>195.36895108463352</v>
      </c>
      <c r="HA69" s="188">
        <f>GJ69*HA2</f>
        <v>244.2111888557919</v>
      </c>
      <c r="HB69" s="186">
        <f>GG69*HB2</f>
        <v>293.05342662695034</v>
      </c>
      <c r="HC69" s="187">
        <f>GH69*HC2</f>
        <v>325.61491847438924</v>
      </c>
      <c r="HD69" s="187">
        <f>GI69*HD2</f>
        <v>195.36895108463352</v>
      </c>
      <c r="HE69" s="188">
        <f>GJ69*HE2</f>
        <v>244.2111888557919</v>
      </c>
      <c r="HF69" s="186">
        <f>GG69*HF2</f>
        <v>293.05342662695034</v>
      </c>
      <c r="HG69" s="187">
        <f>GH69*HG2</f>
        <v>325.61491847438924</v>
      </c>
      <c r="HH69" s="187">
        <f>GI69*HH2</f>
        <v>195.36895108463352</v>
      </c>
      <c r="HI69" s="188">
        <f>GJ69*HI2</f>
        <v>244.2111888557919</v>
      </c>
      <c r="HJ69" s="186">
        <f>GG69*HJ2</f>
        <v>293.05342662695034</v>
      </c>
      <c r="HK69" s="187">
        <f>GH69*HK2</f>
        <v>325.61491847438924</v>
      </c>
      <c r="HL69" s="187">
        <f>GI69*HL2</f>
        <v>195.36895108463352</v>
      </c>
      <c r="HM69" s="188">
        <f>GJ69*HM2</f>
        <v>244.2111888557919</v>
      </c>
      <c r="HN69" s="186">
        <f>GG69*HN2</f>
        <v>293.05342662695034</v>
      </c>
      <c r="HO69" s="187">
        <f>GH69*HO2</f>
        <v>325.61491847438924</v>
      </c>
      <c r="HP69" s="187">
        <f>GI69*HP2</f>
        <v>195.36895108463352</v>
      </c>
      <c r="HQ69" s="189">
        <f>GJ69*HQ2</f>
        <v>244.2111888557919</v>
      </c>
      <c r="HR69" s="190">
        <f>GK69*HR2</f>
        <v>906.8223417890764</v>
      </c>
      <c r="HS69" s="174" t="str">
        <f t="shared" si="175"/>
        <v>拆分正确</v>
      </c>
      <c r="HT69" s="157" t="str">
        <f t="shared" si="176"/>
        <v>拆分正确</v>
      </c>
      <c r="HU69" s="157" t="str">
        <f t="shared" si="177"/>
        <v>拆分正确</v>
      </c>
      <c r="HV69" s="157" t="str">
        <f t="shared" si="178"/>
        <v>拆分正确</v>
      </c>
      <c r="HW69" s="157" t="str">
        <f t="shared" si="179"/>
        <v>拆分正确</v>
      </c>
    </row>
    <row r="70" spans="1:276" s="267" customFormat="1" ht="14.1" customHeight="1">
      <c r="A70" s="257" t="s">
        <v>86</v>
      </c>
      <c r="B70" s="158">
        <f t="shared" ref="B70:B81" si="217">B57</f>
        <v>1.0807234751608272</v>
      </c>
      <c r="C70" s="258">
        <f t="shared" si="128"/>
        <v>1.0807234751608272</v>
      </c>
      <c r="D70" s="259">
        <f t="shared" si="129"/>
        <v>1.0807234751608275</v>
      </c>
      <c r="E70" s="174">
        <f>B70*E69</f>
        <v>2815.1974900628111</v>
      </c>
      <c r="F70" s="257">
        <f>E70*职业设计!D$13/职业设计!B$13</f>
        <v>2815.1974900628111</v>
      </c>
      <c r="G70" s="157">
        <f>G69*C70</f>
        <v>1689.1184940376866</v>
      </c>
      <c r="H70" s="157">
        <f t="shared" si="180"/>
        <v>1689.1184940376866</v>
      </c>
      <c r="I70" s="163">
        <f>I69*D70</f>
        <v>1088.9157695241893</v>
      </c>
      <c r="J70" s="262">
        <f>E70*J2</f>
        <v>351.89968625785139</v>
      </c>
      <c r="K70" s="263">
        <f>F70*K2</f>
        <v>351.89968625785139</v>
      </c>
      <c r="L70" s="263">
        <f>G70*L2</f>
        <v>211.13981175471082</v>
      </c>
      <c r="M70" s="264">
        <f>H70*M2</f>
        <v>211.13981175471082</v>
      </c>
      <c r="N70" s="262">
        <f>E70*N2</f>
        <v>351.89968625785139</v>
      </c>
      <c r="O70" s="263">
        <f>F70*O2</f>
        <v>351.89968625785139</v>
      </c>
      <c r="P70" s="263">
        <f>G70*P2</f>
        <v>211.13981175471082</v>
      </c>
      <c r="Q70" s="264">
        <f>H70*Q2</f>
        <v>211.13981175471082</v>
      </c>
      <c r="R70" s="262">
        <f>E70*R2</f>
        <v>351.89968625785139</v>
      </c>
      <c r="S70" s="263">
        <f>F70*S2</f>
        <v>351.89968625785139</v>
      </c>
      <c r="T70" s="263">
        <f>G70*T2</f>
        <v>211.13981175471082</v>
      </c>
      <c r="U70" s="264">
        <f>H70*U2</f>
        <v>211.13981175471082</v>
      </c>
      <c r="V70" s="262">
        <f>E70*V2</f>
        <v>351.89968625785139</v>
      </c>
      <c r="W70" s="263">
        <f>F70*W2</f>
        <v>351.89968625785139</v>
      </c>
      <c r="X70" s="263">
        <f>G70*X2</f>
        <v>211.13981175471082</v>
      </c>
      <c r="Y70" s="264">
        <f>H70*Y2</f>
        <v>211.13981175471082</v>
      </c>
      <c r="Z70" s="262">
        <f>E70*Z2</f>
        <v>351.89968625785139</v>
      </c>
      <c r="AA70" s="263">
        <f>F70*AA2</f>
        <v>351.89968625785139</v>
      </c>
      <c r="AB70" s="263">
        <f>G70*AB2</f>
        <v>211.13981175471082</v>
      </c>
      <c r="AC70" s="264">
        <f>H70*AC2</f>
        <v>211.13981175471082</v>
      </c>
      <c r="AD70" s="262">
        <f>E70*AD2</f>
        <v>351.89968625785139</v>
      </c>
      <c r="AE70" s="263">
        <f>F70*AE2</f>
        <v>351.89968625785139</v>
      </c>
      <c r="AF70" s="263">
        <f>G70*AF2</f>
        <v>211.13981175471082</v>
      </c>
      <c r="AG70" s="264">
        <f>H70*AG2</f>
        <v>211.13981175471082</v>
      </c>
      <c r="AH70" s="262">
        <f>E70*AH2</f>
        <v>351.89968625785139</v>
      </c>
      <c r="AI70" s="263">
        <f>F70*AI2</f>
        <v>351.89968625785139</v>
      </c>
      <c r="AJ70" s="263">
        <f>G70*AJ2</f>
        <v>211.13981175471082</v>
      </c>
      <c r="AK70" s="264">
        <f>H70*AK2</f>
        <v>211.13981175471082</v>
      </c>
      <c r="AL70" s="262">
        <f>E70*AL2</f>
        <v>351.89968625785139</v>
      </c>
      <c r="AM70" s="263">
        <f>F70*AM2</f>
        <v>351.89968625785139</v>
      </c>
      <c r="AN70" s="263">
        <f>G70*AN2</f>
        <v>211.13981175471082</v>
      </c>
      <c r="AO70" s="265">
        <f>H70*AO2</f>
        <v>211.13981175471082</v>
      </c>
      <c r="AP70" s="266">
        <f>I70*AP2</f>
        <v>1088.9157695241893</v>
      </c>
      <c r="AQ70" s="260" t="str">
        <f t="shared" si="131"/>
        <v>拆分正确</v>
      </c>
      <c r="AR70" s="257" t="str">
        <f t="shared" si="132"/>
        <v>拆分正确</v>
      </c>
      <c r="AS70" s="257" t="str">
        <f t="shared" si="133"/>
        <v>拆分正确</v>
      </c>
      <c r="AT70" s="257" t="str">
        <f t="shared" si="134"/>
        <v>拆分正确</v>
      </c>
      <c r="AU70" s="257" t="str">
        <f t="shared" si="135"/>
        <v>拆分正确</v>
      </c>
      <c r="AW70" s="258" t="str">
        <f t="shared" si="136"/>
        <v>70级强化1</v>
      </c>
      <c r="AX70" s="260">
        <f t="shared" si="137"/>
        <v>4222.7962350942162</v>
      </c>
      <c r="AY70" s="257">
        <f t="shared" si="138"/>
        <v>1689.1184940376866</v>
      </c>
      <c r="AZ70" s="257">
        <f t="shared" si="139"/>
        <v>2521.0723791607261</v>
      </c>
      <c r="BA70" s="257">
        <f t="shared" si="140"/>
        <v>1126.0789960251243</v>
      </c>
      <c r="BB70" s="261">
        <f t="shared" si="141"/>
        <v>653.3494617145135</v>
      </c>
      <c r="BC70" s="262">
        <f t="shared" si="181"/>
        <v>422.27962350942164</v>
      </c>
      <c r="BD70" s="263">
        <f t="shared" si="182"/>
        <v>168.91184940376866</v>
      </c>
      <c r="BE70" s="263">
        <f t="shared" si="183"/>
        <v>252.10723791607262</v>
      </c>
      <c r="BF70" s="264">
        <f t="shared" si="184"/>
        <v>112.60789960251243</v>
      </c>
      <c r="BG70" s="262">
        <f t="shared" si="185"/>
        <v>422.27962350942164</v>
      </c>
      <c r="BH70" s="263">
        <f t="shared" si="186"/>
        <v>168.91184940376866</v>
      </c>
      <c r="BI70" s="263">
        <f t="shared" si="187"/>
        <v>252.10723791607262</v>
      </c>
      <c r="BJ70" s="264">
        <f t="shared" si="188"/>
        <v>112.60789960251243</v>
      </c>
      <c r="BK70" s="262">
        <f t="shared" si="189"/>
        <v>422.27962350942164</v>
      </c>
      <c r="BL70" s="263">
        <f t="shared" si="190"/>
        <v>168.91184940376866</v>
      </c>
      <c r="BM70" s="263">
        <f t="shared" si="191"/>
        <v>252.10723791607262</v>
      </c>
      <c r="BN70" s="264">
        <f t="shared" si="192"/>
        <v>112.60789960251243</v>
      </c>
      <c r="BO70" s="262">
        <f t="shared" si="193"/>
        <v>422.27962350942164</v>
      </c>
      <c r="BP70" s="263">
        <f t="shared" si="194"/>
        <v>168.91184940376866</v>
      </c>
      <c r="BQ70" s="263">
        <f t="shared" si="195"/>
        <v>252.10723791607262</v>
      </c>
      <c r="BR70" s="264">
        <f t="shared" si="196"/>
        <v>112.60789960251243</v>
      </c>
      <c r="BS70" s="262">
        <f t="shared" si="197"/>
        <v>422.27962350942164</v>
      </c>
      <c r="BT70" s="263">
        <f t="shared" si="198"/>
        <v>168.91184940376866</v>
      </c>
      <c r="BU70" s="263">
        <f t="shared" si="199"/>
        <v>252.10723791607262</v>
      </c>
      <c r="BV70" s="264">
        <f t="shared" si="200"/>
        <v>112.60789960251243</v>
      </c>
      <c r="BW70" s="262">
        <f t="shared" si="201"/>
        <v>422.27962350942164</v>
      </c>
      <c r="BX70" s="263">
        <f t="shared" si="202"/>
        <v>168.91184940376866</v>
      </c>
      <c r="BY70" s="263">
        <f t="shared" si="203"/>
        <v>252.10723791607262</v>
      </c>
      <c r="BZ70" s="264">
        <f t="shared" si="204"/>
        <v>112.60789960251243</v>
      </c>
      <c r="CA70" s="262">
        <f t="shared" si="205"/>
        <v>422.27962350942164</v>
      </c>
      <c r="CB70" s="263">
        <f t="shared" si="206"/>
        <v>168.91184940376866</v>
      </c>
      <c r="CC70" s="263">
        <f t="shared" si="207"/>
        <v>252.10723791607262</v>
      </c>
      <c r="CD70" s="264">
        <f t="shared" si="208"/>
        <v>112.60789960251243</v>
      </c>
      <c r="CE70" s="262">
        <f t="shared" si="209"/>
        <v>422.27962350942164</v>
      </c>
      <c r="CF70" s="263">
        <f t="shared" si="210"/>
        <v>168.91184940376866</v>
      </c>
      <c r="CG70" s="263">
        <f t="shared" si="211"/>
        <v>252.10723791607262</v>
      </c>
      <c r="CH70" s="265">
        <f t="shared" si="212"/>
        <v>112.60789960251243</v>
      </c>
      <c r="CI70" s="262">
        <f t="shared" si="213"/>
        <v>844.55924701884328</v>
      </c>
      <c r="CJ70" s="263">
        <f t="shared" si="214"/>
        <v>337.82369880753731</v>
      </c>
      <c r="CK70" s="263">
        <f t="shared" si="215"/>
        <v>504.21447583214524</v>
      </c>
      <c r="CL70" s="265">
        <f t="shared" si="216"/>
        <v>225.21579920502487</v>
      </c>
      <c r="CM70" s="266">
        <f t="shared" si="96"/>
        <v>653.3494617145135</v>
      </c>
      <c r="CN70" s="260" t="str">
        <f t="shared" si="142"/>
        <v>拆分正确</v>
      </c>
      <c r="CO70" s="257" t="str">
        <f t="shared" si="143"/>
        <v>拆分正确</v>
      </c>
      <c r="CP70" s="257" t="str">
        <f t="shared" si="144"/>
        <v>拆分正确</v>
      </c>
      <c r="CQ70" s="257" t="str">
        <f t="shared" si="145"/>
        <v>拆分正确</v>
      </c>
      <c r="CR70" s="257" t="str">
        <f t="shared" si="146"/>
        <v>拆分正确</v>
      </c>
      <c r="CT70" s="258" t="str">
        <f t="shared" si="147"/>
        <v>70级强化1</v>
      </c>
      <c r="CU70" s="174">
        <f t="shared" si="148"/>
        <v>1886.1823183420836</v>
      </c>
      <c r="CV70" s="257">
        <f t="shared" si="149"/>
        <v>4222.7962350942162</v>
      </c>
      <c r="CW70" s="157">
        <f t="shared" si="150"/>
        <v>1126.0789960251243</v>
      </c>
      <c r="CX70" s="157">
        <f t="shared" si="151"/>
        <v>2521.0723791607261</v>
      </c>
      <c r="CY70" s="163">
        <f t="shared" si="152"/>
        <v>1633.3736542862839</v>
      </c>
      <c r="CZ70" s="262">
        <f>CU70*CZ2</f>
        <v>235.77278979276045</v>
      </c>
      <c r="DA70" s="263">
        <f>CV70*DA2</f>
        <v>527.84952938677702</v>
      </c>
      <c r="DB70" s="263">
        <f>CW70*DB2</f>
        <v>140.75987450314054</v>
      </c>
      <c r="DC70" s="264">
        <f>CX70*DC2</f>
        <v>315.13404739509076</v>
      </c>
      <c r="DD70" s="262">
        <f>CU70*DD2</f>
        <v>235.77278979276045</v>
      </c>
      <c r="DE70" s="263">
        <f>CV70*DE2</f>
        <v>527.84952938677702</v>
      </c>
      <c r="DF70" s="263">
        <f>CW70*DF2</f>
        <v>140.75987450314054</v>
      </c>
      <c r="DG70" s="264">
        <f>CX70*DG2</f>
        <v>315.13404739509076</v>
      </c>
      <c r="DH70" s="262">
        <f>CU70*DH2</f>
        <v>235.77278979276045</v>
      </c>
      <c r="DI70" s="263">
        <f>CV70*DI2</f>
        <v>527.84952938677702</v>
      </c>
      <c r="DJ70" s="263">
        <f>CW70*DJ2</f>
        <v>140.75987450314054</v>
      </c>
      <c r="DK70" s="264">
        <f>CX70*DK2</f>
        <v>315.13404739509076</v>
      </c>
      <c r="DL70" s="262">
        <f>CU70*DL2</f>
        <v>235.77278979276045</v>
      </c>
      <c r="DM70" s="263">
        <f>CV70*DM2</f>
        <v>527.84952938677702</v>
      </c>
      <c r="DN70" s="263">
        <f>CW70*DN2</f>
        <v>140.75987450314054</v>
      </c>
      <c r="DO70" s="264">
        <f>CX70*DO2</f>
        <v>315.13404739509076</v>
      </c>
      <c r="DP70" s="262">
        <f>CU70*DP2</f>
        <v>235.77278979276045</v>
      </c>
      <c r="DQ70" s="263">
        <f>CV70*DQ2</f>
        <v>527.84952938677702</v>
      </c>
      <c r="DR70" s="263">
        <f>CW70*DR2</f>
        <v>140.75987450314054</v>
      </c>
      <c r="DS70" s="264">
        <f>CX70*DS2</f>
        <v>315.13404739509076</v>
      </c>
      <c r="DT70" s="262">
        <f>CU70*DT2</f>
        <v>235.77278979276045</v>
      </c>
      <c r="DU70" s="263">
        <f>CV70*DU2</f>
        <v>527.84952938677702</v>
      </c>
      <c r="DV70" s="263">
        <f>CW70*DV2</f>
        <v>140.75987450314054</v>
      </c>
      <c r="DW70" s="264">
        <f>CX70*DW2</f>
        <v>315.13404739509076</v>
      </c>
      <c r="DX70" s="262">
        <f>CU70*DX2</f>
        <v>235.77278979276045</v>
      </c>
      <c r="DY70" s="263">
        <f>CV70*DY2</f>
        <v>527.84952938677702</v>
      </c>
      <c r="DZ70" s="263">
        <f>CW70*DZ2</f>
        <v>140.75987450314054</v>
      </c>
      <c r="EA70" s="264">
        <f>CX70*EA2</f>
        <v>315.13404739509076</v>
      </c>
      <c r="EB70" s="262">
        <f>CU70*EB2</f>
        <v>235.77278979276045</v>
      </c>
      <c r="EC70" s="263">
        <f>CV70*EC2</f>
        <v>527.84952938677702</v>
      </c>
      <c r="ED70" s="263">
        <f>CW70*ED2</f>
        <v>140.75987450314054</v>
      </c>
      <c r="EE70" s="265">
        <f>CX70*EE2</f>
        <v>315.13404739509076</v>
      </c>
      <c r="EF70" s="266">
        <f>CY70*EF2</f>
        <v>1633.3736542862839</v>
      </c>
      <c r="EG70" s="260" t="str">
        <f t="shared" si="153"/>
        <v>拆分正确</v>
      </c>
      <c r="EH70" s="257" t="str">
        <f t="shared" si="154"/>
        <v>拆分正确</v>
      </c>
      <c r="EI70" s="257" t="str">
        <f t="shared" si="155"/>
        <v>拆分正确</v>
      </c>
      <c r="EJ70" s="257" t="str">
        <f t="shared" si="156"/>
        <v>拆分正确</v>
      </c>
      <c r="EK70" s="257" t="str">
        <f t="shared" si="157"/>
        <v>拆分正确</v>
      </c>
      <c r="EL70" s="268"/>
      <c r="EM70" s="258" t="str">
        <f t="shared" si="158"/>
        <v>70级强化1</v>
      </c>
      <c r="EN70" s="174">
        <f t="shared" si="159"/>
        <v>2815.1974900628111</v>
      </c>
      <c r="EO70" s="257">
        <f t="shared" si="160"/>
        <v>5630.3949801256222</v>
      </c>
      <c r="EP70" s="157">
        <f t="shared" si="161"/>
        <v>1126.0789960251243</v>
      </c>
      <c r="EQ70" s="157">
        <f t="shared" si="162"/>
        <v>2521.0723791607261</v>
      </c>
      <c r="ER70" s="163">
        <f t="shared" si="163"/>
        <v>653.3494617145135</v>
      </c>
      <c r="ES70" s="262">
        <f>EN70*ES2</f>
        <v>351.89968625785139</v>
      </c>
      <c r="ET70" s="263">
        <f>EO70*ET2</f>
        <v>703.79937251570277</v>
      </c>
      <c r="EU70" s="263">
        <f>EP70*EU2</f>
        <v>140.75987450314054</v>
      </c>
      <c r="EV70" s="264">
        <f>EQ70*EV2</f>
        <v>315.13404739509076</v>
      </c>
      <c r="EW70" s="262">
        <f>EN70*EW2</f>
        <v>351.89968625785139</v>
      </c>
      <c r="EX70" s="263">
        <f>EO70*EX2</f>
        <v>703.79937251570277</v>
      </c>
      <c r="EY70" s="263">
        <f>EP70*EY2</f>
        <v>140.75987450314054</v>
      </c>
      <c r="EZ70" s="264">
        <f>EQ70*EZ2</f>
        <v>315.13404739509076</v>
      </c>
      <c r="FA70" s="262">
        <f>EN70*FA2</f>
        <v>351.89968625785139</v>
      </c>
      <c r="FB70" s="263">
        <f>EO70*FB2</f>
        <v>703.79937251570277</v>
      </c>
      <c r="FC70" s="263">
        <f>EP70*FC2</f>
        <v>140.75987450314054</v>
      </c>
      <c r="FD70" s="264">
        <f>EQ70*FD2</f>
        <v>315.13404739509076</v>
      </c>
      <c r="FE70" s="262">
        <f>EN70*FE2</f>
        <v>351.89968625785139</v>
      </c>
      <c r="FF70" s="263">
        <f>EO70*FF2</f>
        <v>703.79937251570277</v>
      </c>
      <c r="FG70" s="263">
        <f>EP70*FG2</f>
        <v>140.75987450314054</v>
      </c>
      <c r="FH70" s="264">
        <f>EQ70*FH2</f>
        <v>315.13404739509076</v>
      </c>
      <c r="FI70" s="262">
        <f>EN70*FI2</f>
        <v>351.89968625785139</v>
      </c>
      <c r="FJ70" s="263">
        <f>EO70*FJ2</f>
        <v>703.79937251570277</v>
      </c>
      <c r="FK70" s="263">
        <f>EP70*FK2</f>
        <v>140.75987450314054</v>
      </c>
      <c r="FL70" s="264">
        <f>EQ70*FL2</f>
        <v>315.13404739509076</v>
      </c>
      <c r="FM70" s="262">
        <f>EN70*FM2</f>
        <v>351.89968625785139</v>
      </c>
      <c r="FN70" s="263">
        <f>EO70*FN2</f>
        <v>703.79937251570277</v>
      </c>
      <c r="FO70" s="263">
        <f>EP70*FO2</f>
        <v>140.75987450314054</v>
      </c>
      <c r="FP70" s="264">
        <f>EQ70*FP2</f>
        <v>315.13404739509076</v>
      </c>
      <c r="FQ70" s="262">
        <f>EN70*FQ2</f>
        <v>351.89968625785139</v>
      </c>
      <c r="FR70" s="263">
        <f>EO70*FR2</f>
        <v>703.79937251570277</v>
      </c>
      <c r="FS70" s="263">
        <f>EP70*FS2</f>
        <v>140.75987450314054</v>
      </c>
      <c r="FT70" s="264">
        <f>EQ70*FT2</f>
        <v>315.13404739509076</v>
      </c>
      <c r="FU70" s="262">
        <f>EN70*FU2</f>
        <v>351.89968625785139</v>
      </c>
      <c r="FV70" s="263">
        <f>EO70*FV2</f>
        <v>703.79937251570277</v>
      </c>
      <c r="FW70" s="263">
        <f>EP70*FW2</f>
        <v>140.75987450314054</v>
      </c>
      <c r="FX70" s="265">
        <f>EQ70*FX2</f>
        <v>315.13404739509076</v>
      </c>
      <c r="FY70" s="266">
        <f>ER70*FY2</f>
        <v>653.3494617145135</v>
      </c>
      <c r="FZ70" s="260" t="str">
        <f t="shared" si="164"/>
        <v>拆分正确</v>
      </c>
      <c r="GA70" s="257" t="str">
        <f t="shared" si="165"/>
        <v>拆分正确</v>
      </c>
      <c r="GB70" s="257" t="str">
        <f t="shared" si="166"/>
        <v>拆分正确</v>
      </c>
      <c r="GC70" s="257" t="str">
        <f t="shared" si="167"/>
        <v>拆分正确</v>
      </c>
      <c r="GD70" s="257" t="str">
        <f t="shared" si="168"/>
        <v>拆分正确</v>
      </c>
      <c r="GE70" s="268"/>
      <c r="GF70" s="258" t="str">
        <f t="shared" si="169"/>
        <v>70级强化1</v>
      </c>
      <c r="GG70" s="174">
        <f t="shared" si="170"/>
        <v>2533.6777410565301</v>
      </c>
      <c r="GH70" s="257">
        <f t="shared" si="171"/>
        <v>2815.1974900628111</v>
      </c>
      <c r="GI70" s="157">
        <f t="shared" si="172"/>
        <v>1689.1184940376866</v>
      </c>
      <c r="GJ70" s="157">
        <f t="shared" si="173"/>
        <v>2111.3981175471081</v>
      </c>
      <c r="GK70" s="163">
        <f t="shared" si="174"/>
        <v>980.02419257177041</v>
      </c>
      <c r="GL70" s="262">
        <f>GG70*GL2</f>
        <v>316.70971763206626</v>
      </c>
      <c r="GM70" s="263">
        <f>GH70*GM2</f>
        <v>351.89968625785139</v>
      </c>
      <c r="GN70" s="263">
        <f>GI70*GN2</f>
        <v>211.13981175471082</v>
      </c>
      <c r="GO70" s="264">
        <f>GJ70*GO2</f>
        <v>263.92476469338851</v>
      </c>
      <c r="GP70" s="262">
        <f>GG70*GP2</f>
        <v>316.70971763206626</v>
      </c>
      <c r="GQ70" s="263">
        <f>GH70*GQ2</f>
        <v>351.89968625785139</v>
      </c>
      <c r="GR70" s="263">
        <f>GI70*GR2</f>
        <v>211.13981175471082</v>
      </c>
      <c r="GS70" s="264">
        <f>GJ70*GS2</f>
        <v>263.92476469338851</v>
      </c>
      <c r="GT70" s="262">
        <f>GG70*GT2</f>
        <v>316.70971763206626</v>
      </c>
      <c r="GU70" s="263">
        <f>GH70*GU2</f>
        <v>351.89968625785139</v>
      </c>
      <c r="GV70" s="263">
        <f>GI70*GV2</f>
        <v>211.13981175471082</v>
      </c>
      <c r="GW70" s="264">
        <f>GJ70*GW2</f>
        <v>263.92476469338851</v>
      </c>
      <c r="GX70" s="262">
        <f>GG70*GX2</f>
        <v>316.70971763206626</v>
      </c>
      <c r="GY70" s="263">
        <f>GH70*GY2</f>
        <v>351.89968625785139</v>
      </c>
      <c r="GZ70" s="263">
        <f>GI70*GZ2</f>
        <v>211.13981175471082</v>
      </c>
      <c r="HA70" s="264">
        <f>GJ70*HA2</f>
        <v>263.92476469338851</v>
      </c>
      <c r="HB70" s="262">
        <f>GG70*HB2</f>
        <v>316.70971763206626</v>
      </c>
      <c r="HC70" s="263">
        <f>GH70*HC2</f>
        <v>351.89968625785139</v>
      </c>
      <c r="HD70" s="263">
        <f>GI70*HD2</f>
        <v>211.13981175471082</v>
      </c>
      <c r="HE70" s="264">
        <f>GJ70*HE2</f>
        <v>263.92476469338851</v>
      </c>
      <c r="HF70" s="262">
        <f>GG70*HF2</f>
        <v>316.70971763206626</v>
      </c>
      <c r="HG70" s="263">
        <f>GH70*HG2</f>
        <v>351.89968625785139</v>
      </c>
      <c r="HH70" s="263">
        <f>GI70*HH2</f>
        <v>211.13981175471082</v>
      </c>
      <c r="HI70" s="264">
        <f>GJ70*HI2</f>
        <v>263.92476469338851</v>
      </c>
      <c r="HJ70" s="262">
        <f>GG70*HJ2</f>
        <v>316.70971763206626</v>
      </c>
      <c r="HK70" s="263">
        <f>GH70*HK2</f>
        <v>351.89968625785139</v>
      </c>
      <c r="HL70" s="263">
        <f>GI70*HL2</f>
        <v>211.13981175471082</v>
      </c>
      <c r="HM70" s="264">
        <f>GJ70*HM2</f>
        <v>263.92476469338851</v>
      </c>
      <c r="HN70" s="262">
        <f>GG70*HN2</f>
        <v>316.70971763206626</v>
      </c>
      <c r="HO70" s="263">
        <f>GH70*HO2</f>
        <v>351.89968625785139</v>
      </c>
      <c r="HP70" s="263">
        <f>GI70*HP2</f>
        <v>211.13981175471082</v>
      </c>
      <c r="HQ70" s="265">
        <f>GJ70*HQ2</f>
        <v>263.92476469338851</v>
      </c>
      <c r="HR70" s="266">
        <f>GK70*HR2</f>
        <v>980.02419257177041</v>
      </c>
      <c r="HS70" s="260" t="str">
        <f t="shared" si="175"/>
        <v>拆分正确</v>
      </c>
      <c r="HT70" s="257" t="str">
        <f t="shared" si="176"/>
        <v>拆分正确</v>
      </c>
      <c r="HU70" s="257" t="str">
        <f t="shared" si="177"/>
        <v>拆分正确</v>
      </c>
      <c r="HV70" s="257" t="str">
        <f t="shared" si="178"/>
        <v>拆分正确</v>
      </c>
      <c r="HW70" s="257" t="str">
        <f t="shared" si="179"/>
        <v>拆分正确</v>
      </c>
      <c r="HY70" s="345"/>
      <c r="HZ70" s="345"/>
      <c r="IA70" s="345"/>
      <c r="IB70" s="345"/>
      <c r="IC70" s="345"/>
      <c r="ID70" s="345"/>
      <c r="IE70" s="345"/>
      <c r="IF70" s="345"/>
      <c r="IG70" s="345"/>
      <c r="IH70" s="345"/>
      <c r="II70" s="345"/>
      <c r="IJ70" s="345"/>
      <c r="IK70" s="345"/>
      <c r="IL70" s="345"/>
      <c r="IM70" s="345"/>
      <c r="IN70" s="345"/>
      <c r="IO70" s="345"/>
      <c r="IP70" s="345"/>
      <c r="IQ70" s="345"/>
      <c r="IR70" s="345"/>
      <c r="IS70" s="345"/>
      <c r="IT70" s="345"/>
      <c r="IU70" s="345"/>
      <c r="IV70" s="345"/>
      <c r="IW70" s="345"/>
      <c r="IX70" s="345"/>
      <c r="IY70" s="345"/>
      <c r="IZ70" s="345"/>
      <c r="JA70" s="345"/>
      <c r="JB70" s="345"/>
      <c r="JC70" s="345"/>
      <c r="JD70" s="345"/>
      <c r="JE70" s="345"/>
      <c r="JF70" s="345"/>
      <c r="JG70" s="345"/>
      <c r="JH70" s="345"/>
      <c r="JI70" s="345"/>
      <c r="JJ70" s="345"/>
      <c r="JK70" s="345"/>
      <c r="JL70" s="345"/>
      <c r="JM70" s="345"/>
      <c r="JN70" s="345"/>
      <c r="JO70" s="345"/>
      <c r="JP70" s="345"/>
    </row>
    <row r="71" spans="1:276" ht="14.1" customHeight="1">
      <c r="A71" s="157" t="s">
        <v>87</v>
      </c>
      <c r="B71" s="158">
        <f t="shared" si="217"/>
        <v>1.1653567179868791</v>
      </c>
      <c r="C71" s="158">
        <f t="shared" si="128"/>
        <v>1.1653567179868791</v>
      </c>
      <c r="D71" s="180">
        <f t="shared" si="129"/>
        <v>1.1653567179868793</v>
      </c>
      <c r="E71" s="174">
        <f>B71*E69</f>
        <v>3035.6602617670355</v>
      </c>
      <c r="F71" s="157">
        <f>E71*职业设计!D$13/职业设计!B$13</f>
        <v>3035.6602617670355</v>
      </c>
      <c r="G71" s="157">
        <f>G69*C71</f>
        <v>1821.3961570602212</v>
      </c>
      <c r="H71" s="157">
        <f t="shared" si="180"/>
        <v>1821.3961570602212</v>
      </c>
      <c r="I71" s="163">
        <f>I69*D71</f>
        <v>1174.1905644716603</v>
      </c>
      <c r="J71" s="169">
        <f>E71*J2</f>
        <v>379.45753272087944</v>
      </c>
      <c r="K71" s="159">
        <f>F71*K2</f>
        <v>379.45753272087944</v>
      </c>
      <c r="L71" s="159">
        <f>G71*L2</f>
        <v>227.67451963252765</v>
      </c>
      <c r="M71" s="170">
        <f>H71*M2</f>
        <v>227.67451963252765</v>
      </c>
      <c r="N71" s="169">
        <f>E71*N2</f>
        <v>379.45753272087944</v>
      </c>
      <c r="O71" s="159">
        <f>F71*O2</f>
        <v>379.45753272087944</v>
      </c>
      <c r="P71" s="159">
        <f>G71*P2</f>
        <v>227.67451963252765</v>
      </c>
      <c r="Q71" s="170">
        <f>H71*Q2</f>
        <v>227.67451963252765</v>
      </c>
      <c r="R71" s="169">
        <f>E71*R2</f>
        <v>379.45753272087944</v>
      </c>
      <c r="S71" s="159">
        <f>F71*S2</f>
        <v>379.45753272087944</v>
      </c>
      <c r="T71" s="159">
        <f>G71*T2</f>
        <v>227.67451963252765</v>
      </c>
      <c r="U71" s="170">
        <f>H71*U2</f>
        <v>227.67451963252765</v>
      </c>
      <c r="V71" s="169">
        <f>E71*V2</f>
        <v>379.45753272087944</v>
      </c>
      <c r="W71" s="159">
        <f>F71*W2</f>
        <v>379.45753272087944</v>
      </c>
      <c r="X71" s="159">
        <f>G71*X2</f>
        <v>227.67451963252765</v>
      </c>
      <c r="Y71" s="170">
        <f>H71*Y2</f>
        <v>227.67451963252765</v>
      </c>
      <c r="Z71" s="169">
        <f>E71*Z2</f>
        <v>379.45753272087944</v>
      </c>
      <c r="AA71" s="159">
        <f>F71*AA2</f>
        <v>379.45753272087944</v>
      </c>
      <c r="AB71" s="159">
        <f>G71*AB2</f>
        <v>227.67451963252765</v>
      </c>
      <c r="AC71" s="170">
        <f>H71*AC2</f>
        <v>227.67451963252765</v>
      </c>
      <c r="AD71" s="169">
        <f>E71*AD2</f>
        <v>379.45753272087944</v>
      </c>
      <c r="AE71" s="159">
        <f>F71*AE2</f>
        <v>379.45753272087944</v>
      </c>
      <c r="AF71" s="159">
        <f>G71*AF2</f>
        <v>227.67451963252765</v>
      </c>
      <c r="AG71" s="170">
        <f>H71*AG2</f>
        <v>227.67451963252765</v>
      </c>
      <c r="AH71" s="169">
        <f>E71*AH2</f>
        <v>379.45753272087944</v>
      </c>
      <c r="AI71" s="159">
        <f>F71*AI2</f>
        <v>379.45753272087944</v>
      </c>
      <c r="AJ71" s="159">
        <f>G71*AJ2</f>
        <v>227.67451963252765</v>
      </c>
      <c r="AK71" s="170">
        <f>H71*AK2</f>
        <v>227.67451963252765</v>
      </c>
      <c r="AL71" s="169">
        <f>E71*AL2</f>
        <v>379.45753272087944</v>
      </c>
      <c r="AM71" s="159">
        <f>F71*AM2</f>
        <v>379.45753272087944</v>
      </c>
      <c r="AN71" s="159">
        <f>G71*AN2</f>
        <v>227.67451963252765</v>
      </c>
      <c r="AO71" s="172">
        <f>H71*AO2</f>
        <v>227.67451963252765</v>
      </c>
      <c r="AP71" s="176">
        <f>I71*AP2</f>
        <v>1174.1905644716603</v>
      </c>
      <c r="AQ71" s="174" t="str">
        <f t="shared" si="131"/>
        <v>拆分正确</v>
      </c>
      <c r="AR71" s="157" t="str">
        <f t="shared" si="132"/>
        <v>拆分正确</v>
      </c>
      <c r="AS71" s="157" t="str">
        <f t="shared" si="133"/>
        <v>拆分正确</v>
      </c>
      <c r="AT71" s="157" t="str">
        <f t="shared" si="134"/>
        <v>拆分正确</v>
      </c>
      <c r="AU71" s="157" t="str">
        <f t="shared" si="135"/>
        <v>拆分正确</v>
      </c>
      <c r="AW71" s="158" t="str">
        <f t="shared" si="136"/>
        <v>70级强化2</v>
      </c>
      <c r="AX71" s="174">
        <f t="shared" si="137"/>
        <v>4553.4903926505531</v>
      </c>
      <c r="AY71" s="157">
        <f t="shared" si="138"/>
        <v>1821.3961570602212</v>
      </c>
      <c r="AZ71" s="157">
        <f t="shared" si="139"/>
        <v>2718.5017269555537</v>
      </c>
      <c r="BA71" s="157">
        <f t="shared" si="140"/>
        <v>1214.2641047068141</v>
      </c>
      <c r="BB71" s="163">
        <f t="shared" si="141"/>
        <v>704.51433868299614</v>
      </c>
      <c r="BC71" s="169">
        <f t="shared" si="181"/>
        <v>455.34903926505535</v>
      </c>
      <c r="BD71" s="159">
        <f t="shared" si="182"/>
        <v>182.13961570602214</v>
      </c>
      <c r="BE71" s="159">
        <f t="shared" si="183"/>
        <v>271.85017269555539</v>
      </c>
      <c r="BF71" s="170">
        <f t="shared" si="184"/>
        <v>121.42641047068142</v>
      </c>
      <c r="BG71" s="169">
        <f t="shared" si="185"/>
        <v>455.34903926505535</v>
      </c>
      <c r="BH71" s="159">
        <f t="shared" si="186"/>
        <v>182.13961570602214</v>
      </c>
      <c r="BI71" s="159">
        <f t="shared" si="187"/>
        <v>271.85017269555539</v>
      </c>
      <c r="BJ71" s="170">
        <f t="shared" si="188"/>
        <v>121.42641047068142</v>
      </c>
      <c r="BK71" s="169">
        <f t="shared" si="189"/>
        <v>455.34903926505535</v>
      </c>
      <c r="BL71" s="159">
        <f t="shared" si="190"/>
        <v>182.13961570602214</v>
      </c>
      <c r="BM71" s="159">
        <f t="shared" si="191"/>
        <v>271.85017269555539</v>
      </c>
      <c r="BN71" s="170">
        <f t="shared" si="192"/>
        <v>121.42641047068142</v>
      </c>
      <c r="BO71" s="169">
        <f t="shared" si="193"/>
        <v>455.34903926505535</v>
      </c>
      <c r="BP71" s="159">
        <f t="shared" si="194"/>
        <v>182.13961570602214</v>
      </c>
      <c r="BQ71" s="159">
        <f t="shared" si="195"/>
        <v>271.85017269555539</v>
      </c>
      <c r="BR71" s="170">
        <f t="shared" si="196"/>
        <v>121.42641047068142</v>
      </c>
      <c r="BS71" s="169">
        <f t="shared" si="197"/>
        <v>455.34903926505535</v>
      </c>
      <c r="BT71" s="159">
        <f t="shared" si="198"/>
        <v>182.13961570602214</v>
      </c>
      <c r="BU71" s="159">
        <f t="shared" si="199"/>
        <v>271.85017269555539</v>
      </c>
      <c r="BV71" s="170">
        <f t="shared" si="200"/>
        <v>121.42641047068142</v>
      </c>
      <c r="BW71" s="169">
        <f t="shared" si="201"/>
        <v>455.34903926505535</v>
      </c>
      <c r="BX71" s="159">
        <f t="shared" si="202"/>
        <v>182.13961570602214</v>
      </c>
      <c r="BY71" s="159">
        <f t="shared" si="203"/>
        <v>271.85017269555539</v>
      </c>
      <c r="BZ71" s="170">
        <f t="shared" si="204"/>
        <v>121.42641047068142</v>
      </c>
      <c r="CA71" s="169">
        <f t="shared" si="205"/>
        <v>455.34903926505535</v>
      </c>
      <c r="CB71" s="159">
        <f t="shared" si="206"/>
        <v>182.13961570602214</v>
      </c>
      <c r="CC71" s="159">
        <f t="shared" si="207"/>
        <v>271.85017269555539</v>
      </c>
      <c r="CD71" s="170">
        <f t="shared" si="208"/>
        <v>121.42641047068142</v>
      </c>
      <c r="CE71" s="169">
        <f t="shared" si="209"/>
        <v>455.34903926505535</v>
      </c>
      <c r="CF71" s="159">
        <f t="shared" si="210"/>
        <v>182.13961570602214</v>
      </c>
      <c r="CG71" s="159">
        <f t="shared" si="211"/>
        <v>271.85017269555539</v>
      </c>
      <c r="CH71" s="172">
        <f t="shared" si="212"/>
        <v>121.42641047068142</v>
      </c>
      <c r="CI71" s="169">
        <f t="shared" si="213"/>
        <v>910.69807853011071</v>
      </c>
      <c r="CJ71" s="159">
        <f t="shared" si="214"/>
        <v>364.27923141204428</v>
      </c>
      <c r="CK71" s="159">
        <f t="shared" si="215"/>
        <v>543.70034539111077</v>
      </c>
      <c r="CL71" s="172">
        <f t="shared" si="216"/>
        <v>242.85282094136284</v>
      </c>
      <c r="CM71" s="176">
        <f t="shared" si="96"/>
        <v>704.51433868299614</v>
      </c>
      <c r="CN71" s="174" t="str">
        <f t="shared" si="142"/>
        <v>拆分正确</v>
      </c>
      <c r="CO71" s="157" t="str">
        <f t="shared" si="143"/>
        <v>拆分正确</v>
      </c>
      <c r="CP71" s="157" t="str">
        <f t="shared" si="144"/>
        <v>拆分正确</v>
      </c>
      <c r="CQ71" s="157" t="str">
        <f t="shared" si="145"/>
        <v>拆分正确</v>
      </c>
      <c r="CR71" s="157" t="str">
        <f t="shared" si="146"/>
        <v>拆分正确</v>
      </c>
      <c r="CT71" s="158" t="str">
        <f t="shared" si="147"/>
        <v>70级强化2</v>
      </c>
      <c r="CU71" s="174">
        <f t="shared" si="148"/>
        <v>2033.892375383914</v>
      </c>
      <c r="CV71" s="157">
        <f t="shared" si="149"/>
        <v>4553.4903926505531</v>
      </c>
      <c r="CW71" s="157">
        <f t="shared" si="150"/>
        <v>1214.2641047068141</v>
      </c>
      <c r="CX71" s="157">
        <f t="shared" si="151"/>
        <v>2718.5017269555537</v>
      </c>
      <c r="CY71" s="163">
        <f t="shared" si="152"/>
        <v>1761.2858467074905</v>
      </c>
      <c r="CZ71" s="169">
        <f>CU71*CZ2</f>
        <v>254.23654692298925</v>
      </c>
      <c r="DA71" s="159">
        <f>CV71*DA2</f>
        <v>569.18629908131913</v>
      </c>
      <c r="DB71" s="159">
        <f>CW71*DB2</f>
        <v>151.78301308835177</v>
      </c>
      <c r="DC71" s="170">
        <f>CX71*DC2</f>
        <v>339.81271586944422</v>
      </c>
      <c r="DD71" s="169">
        <f>CU71*DD2</f>
        <v>254.23654692298925</v>
      </c>
      <c r="DE71" s="159">
        <f>CV71*DE2</f>
        <v>569.18629908131913</v>
      </c>
      <c r="DF71" s="159">
        <f>CW71*DF2</f>
        <v>151.78301308835177</v>
      </c>
      <c r="DG71" s="170">
        <f>CX71*DG2</f>
        <v>339.81271586944422</v>
      </c>
      <c r="DH71" s="169">
        <f>CU71*DH2</f>
        <v>254.23654692298925</v>
      </c>
      <c r="DI71" s="159">
        <f>CV71*DI2</f>
        <v>569.18629908131913</v>
      </c>
      <c r="DJ71" s="159">
        <f>CW71*DJ2</f>
        <v>151.78301308835177</v>
      </c>
      <c r="DK71" s="170">
        <f>CX71*DK2</f>
        <v>339.81271586944422</v>
      </c>
      <c r="DL71" s="169">
        <f>CU71*DL2</f>
        <v>254.23654692298925</v>
      </c>
      <c r="DM71" s="159">
        <f>CV71*DM2</f>
        <v>569.18629908131913</v>
      </c>
      <c r="DN71" s="159">
        <f>CW71*DN2</f>
        <v>151.78301308835177</v>
      </c>
      <c r="DO71" s="170">
        <f>CX71*DO2</f>
        <v>339.81271586944422</v>
      </c>
      <c r="DP71" s="169">
        <f>CU71*DP2</f>
        <v>254.23654692298925</v>
      </c>
      <c r="DQ71" s="159">
        <f>CV71*DQ2</f>
        <v>569.18629908131913</v>
      </c>
      <c r="DR71" s="159">
        <f>CW71*DR2</f>
        <v>151.78301308835177</v>
      </c>
      <c r="DS71" s="170">
        <f>CX71*DS2</f>
        <v>339.81271586944422</v>
      </c>
      <c r="DT71" s="169">
        <f>CU71*DT2</f>
        <v>254.23654692298925</v>
      </c>
      <c r="DU71" s="159">
        <f>CV71*DU2</f>
        <v>569.18629908131913</v>
      </c>
      <c r="DV71" s="159">
        <f>CW71*DV2</f>
        <v>151.78301308835177</v>
      </c>
      <c r="DW71" s="170">
        <f>CX71*DW2</f>
        <v>339.81271586944422</v>
      </c>
      <c r="DX71" s="169">
        <f>CU71*DX2</f>
        <v>254.23654692298925</v>
      </c>
      <c r="DY71" s="159">
        <f>CV71*DY2</f>
        <v>569.18629908131913</v>
      </c>
      <c r="DZ71" s="159">
        <f>CW71*DZ2</f>
        <v>151.78301308835177</v>
      </c>
      <c r="EA71" s="170">
        <f>CX71*EA2</f>
        <v>339.81271586944422</v>
      </c>
      <c r="EB71" s="169">
        <f>CU71*EB2</f>
        <v>254.23654692298925</v>
      </c>
      <c r="EC71" s="159">
        <f>CV71*EC2</f>
        <v>569.18629908131913</v>
      </c>
      <c r="ED71" s="159">
        <f>CW71*ED2</f>
        <v>151.78301308835177</v>
      </c>
      <c r="EE71" s="172">
        <f>CX71*EE2</f>
        <v>339.81271586944422</v>
      </c>
      <c r="EF71" s="176">
        <f>CY71*EF2</f>
        <v>1761.2858467074905</v>
      </c>
      <c r="EG71" s="174" t="str">
        <f t="shared" si="153"/>
        <v>拆分正确</v>
      </c>
      <c r="EH71" s="157" t="str">
        <f t="shared" si="154"/>
        <v>拆分正确</v>
      </c>
      <c r="EI71" s="157" t="str">
        <f t="shared" si="155"/>
        <v>拆分正确</v>
      </c>
      <c r="EJ71" s="157" t="str">
        <f t="shared" si="156"/>
        <v>拆分正确</v>
      </c>
      <c r="EK71" s="157" t="str">
        <f t="shared" si="157"/>
        <v>拆分正确</v>
      </c>
      <c r="EL71" s="41"/>
      <c r="EM71" s="158" t="str">
        <f t="shared" si="158"/>
        <v>70级强化2</v>
      </c>
      <c r="EN71" s="174">
        <f t="shared" si="159"/>
        <v>3035.6602617670355</v>
      </c>
      <c r="EO71" s="157">
        <f t="shared" si="160"/>
        <v>6071.3205235340711</v>
      </c>
      <c r="EP71" s="157">
        <f t="shared" si="161"/>
        <v>1214.2641047068141</v>
      </c>
      <c r="EQ71" s="157">
        <f t="shared" si="162"/>
        <v>2718.5017269555537</v>
      </c>
      <c r="ER71" s="163">
        <f t="shared" si="163"/>
        <v>704.51433868299614</v>
      </c>
      <c r="ES71" s="169">
        <f>EN71*ES2</f>
        <v>379.45753272087944</v>
      </c>
      <c r="ET71" s="159">
        <f>EO71*ET2</f>
        <v>758.91506544175888</v>
      </c>
      <c r="EU71" s="159">
        <f>EP71*EU2</f>
        <v>151.78301308835177</v>
      </c>
      <c r="EV71" s="170">
        <f>EQ71*EV2</f>
        <v>339.81271586944422</v>
      </c>
      <c r="EW71" s="169">
        <f>EN71*EW2</f>
        <v>379.45753272087944</v>
      </c>
      <c r="EX71" s="159">
        <f>EO71*EX2</f>
        <v>758.91506544175888</v>
      </c>
      <c r="EY71" s="159">
        <f>EP71*EY2</f>
        <v>151.78301308835177</v>
      </c>
      <c r="EZ71" s="170">
        <f>EQ71*EZ2</f>
        <v>339.81271586944422</v>
      </c>
      <c r="FA71" s="169">
        <f>EN71*FA2</f>
        <v>379.45753272087944</v>
      </c>
      <c r="FB71" s="159">
        <f>EO71*FB2</f>
        <v>758.91506544175888</v>
      </c>
      <c r="FC71" s="159">
        <f>EP71*FC2</f>
        <v>151.78301308835177</v>
      </c>
      <c r="FD71" s="170">
        <f>EQ71*FD2</f>
        <v>339.81271586944422</v>
      </c>
      <c r="FE71" s="169">
        <f>EN71*FE2</f>
        <v>379.45753272087944</v>
      </c>
      <c r="FF71" s="159">
        <f>EO71*FF2</f>
        <v>758.91506544175888</v>
      </c>
      <c r="FG71" s="159">
        <f>EP71*FG2</f>
        <v>151.78301308835177</v>
      </c>
      <c r="FH71" s="170">
        <f>EQ71*FH2</f>
        <v>339.81271586944422</v>
      </c>
      <c r="FI71" s="169">
        <f>EN71*FI2</f>
        <v>379.45753272087944</v>
      </c>
      <c r="FJ71" s="159">
        <f>EO71*FJ2</f>
        <v>758.91506544175888</v>
      </c>
      <c r="FK71" s="159">
        <f>EP71*FK2</f>
        <v>151.78301308835177</v>
      </c>
      <c r="FL71" s="170">
        <f>EQ71*FL2</f>
        <v>339.81271586944422</v>
      </c>
      <c r="FM71" s="169">
        <f>EN71*FM2</f>
        <v>379.45753272087944</v>
      </c>
      <c r="FN71" s="159">
        <f>EO71*FN2</f>
        <v>758.91506544175888</v>
      </c>
      <c r="FO71" s="159">
        <f>EP71*FO2</f>
        <v>151.78301308835177</v>
      </c>
      <c r="FP71" s="170">
        <f>EQ71*FP2</f>
        <v>339.81271586944422</v>
      </c>
      <c r="FQ71" s="169">
        <f>EN71*FQ2</f>
        <v>379.45753272087944</v>
      </c>
      <c r="FR71" s="159">
        <f>EO71*FR2</f>
        <v>758.91506544175888</v>
      </c>
      <c r="FS71" s="159">
        <f>EP71*FS2</f>
        <v>151.78301308835177</v>
      </c>
      <c r="FT71" s="170">
        <f>EQ71*FT2</f>
        <v>339.81271586944422</v>
      </c>
      <c r="FU71" s="169">
        <f>EN71*FU2</f>
        <v>379.45753272087944</v>
      </c>
      <c r="FV71" s="159">
        <f>EO71*FV2</f>
        <v>758.91506544175888</v>
      </c>
      <c r="FW71" s="159">
        <f>EP71*FW2</f>
        <v>151.78301308835177</v>
      </c>
      <c r="FX71" s="172">
        <f>EQ71*FX2</f>
        <v>339.81271586944422</v>
      </c>
      <c r="FY71" s="176">
        <f>ER71*FY2</f>
        <v>704.51433868299614</v>
      </c>
      <c r="FZ71" s="174" t="str">
        <f t="shared" si="164"/>
        <v>拆分正确</v>
      </c>
      <c r="GA71" s="157" t="str">
        <f t="shared" si="165"/>
        <v>拆分正确</v>
      </c>
      <c r="GB71" s="157" t="str">
        <f t="shared" si="166"/>
        <v>拆分正确</v>
      </c>
      <c r="GC71" s="157" t="str">
        <f t="shared" si="167"/>
        <v>拆分正确</v>
      </c>
      <c r="GD71" s="157" t="str">
        <f t="shared" si="168"/>
        <v>拆分正确</v>
      </c>
      <c r="GE71" s="41"/>
      <c r="GF71" s="158" t="str">
        <f t="shared" si="169"/>
        <v>70级强化2</v>
      </c>
      <c r="GG71" s="174">
        <f t="shared" si="170"/>
        <v>2732.0942355903321</v>
      </c>
      <c r="GH71" s="157">
        <f t="shared" si="171"/>
        <v>3035.6602617670355</v>
      </c>
      <c r="GI71" s="157">
        <f t="shared" si="172"/>
        <v>1821.3961570602212</v>
      </c>
      <c r="GJ71" s="157">
        <f t="shared" si="173"/>
        <v>2276.7451963252765</v>
      </c>
      <c r="GK71" s="163">
        <f t="shared" si="174"/>
        <v>1056.7715080244943</v>
      </c>
      <c r="GL71" s="169">
        <f>GG71*GL2</f>
        <v>341.51177944879151</v>
      </c>
      <c r="GM71" s="159">
        <f>GH71*GM2</f>
        <v>379.45753272087944</v>
      </c>
      <c r="GN71" s="159">
        <f>GI71*GN2</f>
        <v>227.67451963252765</v>
      </c>
      <c r="GO71" s="170">
        <f>GJ71*GO2</f>
        <v>284.59314954065957</v>
      </c>
      <c r="GP71" s="169">
        <f>GG71*GP2</f>
        <v>341.51177944879151</v>
      </c>
      <c r="GQ71" s="159">
        <f>GH71*GQ2</f>
        <v>379.45753272087944</v>
      </c>
      <c r="GR71" s="159">
        <f>GI71*GR2</f>
        <v>227.67451963252765</v>
      </c>
      <c r="GS71" s="170">
        <f>GJ71*GS2</f>
        <v>284.59314954065957</v>
      </c>
      <c r="GT71" s="169">
        <f>GG71*GT2</f>
        <v>341.51177944879151</v>
      </c>
      <c r="GU71" s="159">
        <f>GH71*GU2</f>
        <v>379.45753272087944</v>
      </c>
      <c r="GV71" s="159">
        <f>GI71*GV2</f>
        <v>227.67451963252765</v>
      </c>
      <c r="GW71" s="170">
        <f>GJ71*GW2</f>
        <v>284.59314954065957</v>
      </c>
      <c r="GX71" s="169">
        <f>GG71*GX2</f>
        <v>341.51177944879151</v>
      </c>
      <c r="GY71" s="159">
        <f>GH71*GY2</f>
        <v>379.45753272087944</v>
      </c>
      <c r="GZ71" s="159">
        <f>GI71*GZ2</f>
        <v>227.67451963252765</v>
      </c>
      <c r="HA71" s="170">
        <f>GJ71*HA2</f>
        <v>284.59314954065957</v>
      </c>
      <c r="HB71" s="169">
        <f>GG71*HB2</f>
        <v>341.51177944879151</v>
      </c>
      <c r="HC71" s="159">
        <f>GH71*HC2</f>
        <v>379.45753272087944</v>
      </c>
      <c r="HD71" s="159">
        <f>GI71*HD2</f>
        <v>227.67451963252765</v>
      </c>
      <c r="HE71" s="170">
        <f>GJ71*HE2</f>
        <v>284.59314954065957</v>
      </c>
      <c r="HF71" s="169">
        <f>GG71*HF2</f>
        <v>341.51177944879151</v>
      </c>
      <c r="HG71" s="159">
        <f>GH71*HG2</f>
        <v>379.45753272087944</v>
      </c>
      <c r="HH71" s="159">
        <f>GI71*HH2</f>
        <v>227.67451963252765</v>
      </c>
      <c r="HI71" s="170">
        <f>GJ71*HI2</f>
        <v>284.59314954065957</v>
      </c>
      <c r="HJ71" s="169">
        <f>GG71*HJ2</f>
        <v>341.51177944879151</v>
      </c>
      <c r="HK71" s="159">
        <f>GH71*HK2</f>
        <v>379.45753272087944</v>
      </c>
      <c r="HL71" s="159">
        <f>GI71*HL2</f>
        <v>227.67451963252765</v>
      </c>
      <c r="HM71" s="170">
        <f>GJ71*HM2</f>
        <v>284.59314954065957</v>
      </c>
      <c r="HN71" s="169">
        <f>GG71*HN2</f>
        <v>341.51177944879151</v>
      </c>
      <c r="HO71" s="159">
        <f>GH71*HO2</f>
        <v>379.45753272087944</v>
      </c>
      <c r="HP71" s="159">
        <f>GI71*HP2</f>
        <v>227.67451963252765</v>
      </c>
      <c r="HQ71" s="172">
        <f>GJ71*HQ2</f>
        <v>284.59314954065957</v>
      </c>
      <c r="HR71" s="176">
        <f>GK71*HR2</f>
        <v>1056.7715080244943</v>
      </c>
      <c r="HS71" s="174" t="str">
        <f t="shared" si="175"/>
        <v>拆分正确</v>
      </c>
      <c r="HT71" s="157" t="str">
        <f t="shared" si="176"/>
        <v>拆分正确</v>
      </c>
      <c r="HU71" s="157" t="str">
        <f t="shared" si="177"/>
        <v>拆分正确</v>
      </c>
      <c r="HV71" s="157" t="str">
        <f t="shared" si="178"/>
        <v>拆分正确</v>
      </c>
      <c r="HW71" s="157" t="str">
        <f t="shared" si="179"/>
        <v>拆分正确</v>
      </c>
    </row>
    <row r="72" spans="1:276" ht="14.1" customHeight="1">
      <c r="A72" s="157" t="s">
        <v>88</v>
      </c>
      <c r="B72" s="158">
        <f t="shared" si="217"/>
        <v>1.2540890944979601</v>
      </c>
      <c r="C72" s="158">
        <f t="shared" si="128"/>
        <v>1.2540890944979601</v>
      </c>
      <c r="D72" s="180">
        <f t="shared" si="129"/>
        <v>1.2540890944979604</v>
      </c>
      <c r="E72" s="174">
        <f>B72*E69</f>
        <v>3266.8009461165911</v>
      </c>
      <c r="F72" s="157">
        <f>E72*职业设计!D$13/职业设计!B$13</f>
        <v>3266.8009461165911</v>
      </c>
      <c r="G72" s="157">
        <f>G69*C72</f>
        <v>1960.0805676699545</v>
      </c>
      <c r="H72" s="157">
        <f t="shared" si="180"/>
        <v>1960.0805676699545</v>
      </c>
      <c r="I72" s="163">
        <f>I69*D72</f>
        <v>1263.5955660942031</v>
      </c>
      <c r="J72" s="169">
        <f>E72*J2</f>
        <v>408.35011826457389</v>
      </c>
      <c r="K72" s="159">
        <f>F72*K2</f>
        <v>408.35011826457389</v>
      </c>
      <c r="L72" s="159">
        <f>G72*L2</f>
        <v>245.01007095874431</v>
      </c>
      <c r="M72" s="170">
        <f>H72*M2</f>
        <v>245.01007095874431</v>
      </c>
      <c r="N72" s="169">
        <f>E72*N2</f>
        <v>408.35011826457389</v>
      </c>
      <c r="O72" s="159">
        <f>F72*O2</f>
        <v>408.35011826457389</v>
      </c>
      <c r="P72" s="159">
        <f>G72*P2</f>
        <v>245.01007095874431</v>
      </c>
      <c r="Q72" s="170">
        <f>H72*Q2</f>
        <v>245.01007095874431</v>
      </c>
      <c r="R72" s="169">
        <f>E72*R2</f>
        <v>408.35011826457389</v>
      </c>
      <c r="S72" s="159">
        <f>F72*S2</f>
        <v>408.35011826457389</v>
      </c>
      <c r="T72" s="159">
        <f>G72*T2</f>
        <v>245.01007095874431</v>
      </c>
      <c r="U72" s="170">
        <f>H72*U2</f>
        <v>245.01007095874431</v>
      </c>
      <c r="V72" s="169">
        <f>E72*V2</f>
        <v>408.35011826457389</v>
      </c>
      <c r="W72" s="159">
        <f>F72*W2</f>
        <v>408.35011826457389</v>
      </c>
      <c r="X72" s="159">
        <f>G72*X2</f>
        <v>245.01007095874431</v>
      </c>
      <c r="Y72" s="170">
        <f>H72*Y2</f>
        <v>245.01007095874431</v>
      </c>
      <c r="Z72" s="169">
        <f>E72*Z2</f>
        <v>408.35011826457389</v>
      </c>
      <c r="AA72" s="159">
        <f>F72*AA2</f>
        <v>408.35011826457389</v>
      </c>
      <c r="AB72" s="159">
        <f>G72*AB2</f>
        <v>245.01007095874431</v>
      </c>
      <c r="AC72" s="170">
        <f>H72*AC2</f>
        <v>245.01007095874431</v>
      </c>
      <c r="AD72" s="169">
        <f>E72*AD2</f>
        <v>408.35011826457389</v>
      </c>
      <c r="AE72" s="159">
        <f>F72*AE2</f>
        <v>408.35011826457389</v>
      </c>
      <c r="AF72" s="159">
        <f>G72*AF2</f>
        <v>245.01007095874431</v>
      </c>
      <c r="AG72" s="170">
        <f>H72*AG2</f>
        <v>245.01007095874431</v>
      </c>
      <c r="AH72" s="169">
        <f>E72*AH2</f>
        <v>408.35011826457389</v>
      </c>
      <c r="AI72" s="159">
        <f>F72*AI2</f>
        <v>408.35011826457389</v>
      </c>
      <c r="AJ72" s="159">
        <f>G72*AJ2</f>
        <v>245.01007095874431</v>
      </c>
      <c r="AK72" s="170">
        <f>H72*AK2</f>
        <v>245.01007095874431</v>
      </c>
      <c r="AL72" s="169">
        <f>E72*AL2</f>
        <v>408.35011826457389</v>
      </c>
      <c r="AM72" s="159">
        <f>F72*AM2</f>
        <v>408.35011826457389</v>
      </c>
      <c r="AN72" s="159">
        <f>G72*AN2</f>
        <v>245.01007095874431</v>
      </c>
      <c r="AO72" s="172">
        <f>H72*AO2</f>
        <v>245.01007095874431</v>
      </c>
      <c r="AP72" s="176">
        <f>I72*AP2</f>
        <v>1263.5955660942031</v>
      </c>
      <c r="AQ72" s="174" t="str">
        <f t="shared" si="131"/>
        <v>拆分正确</v>
      </c>
      <c r="AR72" s="157" t="str">
        <f t="shared" si="132"/>
        <v>拆分正确</v>
      </c>
      <c r="AS72" s="157" t="str">
        <f t="shared" si="133"/>
        <v>拆分正确</v>
      </c>
      <c r="AT72" s="157" t="str">
        <f t="shared" si="134"/>
        <v>拆分正确</v>
      </c>
      <c r="AU72" s="157" t="str">
        <f t="shared" si="135"/>
        <v>拆分正确</v>
      </c>
      <c r="AW72" s="158" t="str">
        <f t="shared" si="136"/>
        <v>70级强化3</v>
      </c>
      <c r="AX72" s="174">
        <f t="shared" si="137"/>
        <v>4900.2014191748867</v>
      </c>
      <c r="AY72" s="157">
        <f t="shared" si="138"/>
        <v>1960.0805676699547</v>
      </c>
      <c r="AZ72" s="157">
        <f t="shared" si="139"/>
        <v>2925.4933845820215</v>
      </c>
      <c r="BA72" s="157">
        <f t="shared" si="140"/>
        <v>1306.7203784466362</v>
      </c>
      <c r="BB72" s="163">
        <f t="shared" si="141"/>
        <v>758.15733965652191</v>
      </c>
      <c r="BC72" s="169">
        <f t="shared" si="181"/>
        <v>490.02014191748867</v>
      </c>
      <c r="BD72" s="159">
        <f t="shared" si="182"/>
        <v>196.00805676699548</v>
      </c>
      <c r="BE72" s="159">
        <f t="shared" si="183"/>
        <v>292.54933845820216</v>
      </c>
      <c r="BF72" s="170">
        <f t="shared" si="184"/>
        <v>130.67203784466363</v>
      </c>
      <c r="BG72" s="169">
        <f t="shared" si="185"/>
        <v>490.02014191748867</v>
      </c>
      <c r="BH72" s="159">
        <f t="shared" si="186"/>
        <v>196.00805676699548</v>
      </c>
      <c r="BI72" s="159">
        <f t="shared" si="187"/>
        <v>292.54933845820216</v>
      </c>
      <c r="BJ72" s="170">
        <f t="shared" si="188"/>
        <v>130.67203784466363</v>
      </c>
      <c r="BK72" s="169">
        <f t="shared" si="189"/>
        <v>490.02014191748867</v>
      </c>
      <c r="BL72" s="159">
        <f t="shared" si="190"/>
        <v>196.00805676699548</v>
      </c>
      <c r="BM72" s="159">
        <f t="shared" si="191"/>
        <v>292.54933845820216</v>
      </c>
      <c r="BN72" s="170">
        <f t="shared" si="192"/>
        <v>130.67203784466363</v>
      </c>
      <c r="BO72" s="169">
        <f t="shared" si="193"/>
        <v>490.02014191748867</v>
      </c>
      <c r="BP72" s="159">
        <f t="shared" si="194"/>
        <v>196.00805676699548</v>
      </c>
      <c r="BQ72" s="159">
        <f t="shared" si="195"/>
        <v>292.54933845820216</v>
      </c>
      <c r="BR72" s="170">
        <f t="shared" si="196"/>
        <v>130.67203784466363</v>
      </c>
      <c r="BS72" s="169">
        <f t="shared" si="197"/>
        <v>490.02014191748867</v>
      </c>
      <c r="BT72" s="159">
        <f t="shared" si="198"/>
        <v>196.00805676699548</v>
      </c>
      <c r="BU72" s="159">
        <f t="shared" si="199"/>
        <v>292.54933845820216</v>
      </c>
      <c r="BV72" s="170">
        <f t="shared" si="200"/>
        <v>130.67203784466363</v>
      </c>
      <c r="BW72" s="169">
        <f t="shared" si="201"/>
        <v>490.02014191748867</v>
      </c>
      <c r="BX72" s="159">
        <f t="shared" si="202"/>
        <v>196.00805676699548</v>
      </c>
      <c r="BY72" s="159">
        <f t="shared" si="203"/>
        <v>292.54933845820216</v>
      </c>
      <c r="BZ72" s="170">
        <f t="shared" si="204"/>
        <v>130.67203784466363</v>
      </c>
      <c r="CA72" s="169">
        <f t="shared" si="205"/>
        <v>490.02014191748867</v>
      </c>
      <c r="CB72" s="159">
        <f t="shared" si="206"/>
        <v>196.00805676699548</v>
      </c>
      <c r="CC72" s="159">
        <f t="shared" si="207"/>
        <v>292.54933845820216</v>
      </c>
      <c r="CD72" s="170">
        <f t="shared" si="208"/>
        <v>130.67203784466363</v>
      </c>
      <c r="CE72" s="169">
        <f t="shared" si="209"/>
        <v>490.02014191748867</v>
      </c>
      <c r="CF72" s="159">
        <f t="shared" si="210"/>
        <v>196.00805676699548</v>
      </c>
      <c r="CG72" s="159">
        <f t="shared" si="211"/>
        <v>292.54933845820216</v>
      </c>
      <c r="CH72" s="172">
        <f t="shared" si="212"/>
        <v>130.67203784466363</v>
      </c>
      <c r="CI72" s="169">
        <f t="shared" si="213"/>
        <v>980.04028383497734</v>
      </c>
      <c r="CJ72" s="159">
        <f t="shared" si="214"/>
        <v>392.01611353399096</v>
      </c>
      <c r="CK72" s="159">
        <f t="shared" si="215"/>
        <v>585.09867691640432</v>
      </c>
      <c r="CL72" s="172">
        <f t="shared" si="216"/>
        <v>261.34407568932727</v>
      </c>
      <c r="CM72" s="176">
        <f t="shared" si="96"/>
        <v>758.15733965652191</v>
      </c>
      <c r="CN72" s="174" t="str">
        <f t="shared" si="142"/>
        <v>拆分正确</v>
      </c>
      <c r="CO72" s="157" t="str">
        <f t="shared" si="143"/>
        <v>拆分正确</v>
      </c>
      <c r="CP72" s="157" t="str">
        <f t="shared" si="144"/>
        <v>拆分正确</v>
      </c>
      <c r="CQ72" s="157" t="str">
        <f t="shared" si="145"/>
        <v>拆分正确</v>
      </c>
      <c r="CR72" s="157" t="str">
        <f t="shared" si="146"/>
        <v>拆分正确</v>
      </c>
      <c r="CT72" s="158" t="str">
        <f t="shared" si="147"/>
        <v>70级强化3</v>
      </c>
      <c r="CU72" s="174">
        <f t="shared" si="148"/>
        <v>2188.756633898116</v>
      </c>
      <c r="CV72" s="157">
        <f t="shared" si="149"/>
        <v>4900.2014191748867</v>
      </c>
      <c r="CW72" s="157">
        <f t="shared" si="150"/>
        <v>1306.7203784466362</v>
      </c>
      <c r="CX72" s="157">
        <f t="shared" si="151"/>
        <v>2925.4933845820215</v>
      </c>
      <c r="CY72" s="163">
        <f t="shared" si="152"/>
        <v>1895.3933491413047</v>
      </c>
      <c r="CZ72" s="169">
        <f>CU72*CZ2</f>
        <v>273.5945792372645</v>
      </c>
      <c r="DA72" s="159">
        <f>CV72*DA2</f>
        <v>612.52517739686084</v>
      </c>
      <c r="DB72" s="159">
        <f>CW72*DB2</f>
        <v>163.34004730582953</v>
      </c>
      <c r="DC72" s="170">
        <f>CX72*DC2</f>
        <v>365.68667307275268</v>
      </c>
      <c r="DD72" s="169">
        <f>CU72*DD2</f>
        <v>273.5945792372645</v>
      </c>
      <c r="DE72" s="159">
        <f>CV72*DE2</f>
        <v>612.52517739686084</v>
      </c>
      <c r="DF72" s="159">
        <f>CW72*DF2</f>
        <v>163.34004730582953</v>
      </c>
      <c r="DG72" s="170">
        <f>CX72*DG2</f>
        <v>365.68667307275268</v>
      </c>
      <c r="DH72" s="169">
        <f>CU72*DH2</f>
        <v>273.5945792372645</v>
      </c>
      <c r="DI72" s="159">
        <f>CV72*DI2</f>
        <v>612.52517739686084</v>
      </c>
      <c r="DJ72" s="159">
        <f>CW72*DJ2</f>
        <v>163.34004730582953</v>
      </c>
      <c r="DK72" s="170">
        <f>CX72*DK2</f>
        <v>365.68667307275268</v>
      </c>
      <c r="DL72" s="169">
        <f>CU72*DL2</f>
        <v>273.5945792372645</v>
      </c>
      <c r="DM72" s="159">
        <f>CV72*DM2</f>
        <v>612.52517739686084</v>
      </c>
      <c r="DN72" s="159">
        <f>CW72*DN2</f>
        <v>163.34004730582953</v>
      </c>
      <c r="DO72" s="170">
        <f>CX72*DO2</f>
        <v>365.68667307275268</v>
      </c>
      <c r="DP72" s="169">
        <f>CU72*DP2</f>
        <v>273.5945792372645</v>
      </c>
      <c r="DQ72" s="159">
        <f>CV72*DQ2</f>
        <v>612.52517739686084</v>
      </c>
      <c r="DR72" s="159">
        <f>CW72*DR2</f>
        <v>163.34004730582953</v>
      </c>
      <c r="DS72" s="170">
        <f>CX72*DS2</f>
        <v>365.68667307275268</v>
      </c>
      <c r="DT72" s="169">
        <f>CU72*DT2</f>
        <v>273.5945792372645</v>
      </c>
      <c r="DU72" s="159">
        <f>CV72*DU2</f>
        <v>612.52517739686084</v>
      </c>
      <c r="DV72" s="159">
        <f>CW72*DV2</f>
        <v>163.34004730582953</v>
      </c>
      <c r="DW72" s="170">
        <f>CX72*DW2</f>
        <v>365.68667307275268</v>
      </c>
      <c r="DX72" s="169">
        <f>CU72*DX2</f>
        <v>273.5945792372645</v>
      </c>
      <c r="DY72" s="159">
        <f>CV72*DY2</f>
        <v>612.52517739686084</v>
      </c>
      <c r="DZ72" s="159">
        <f>CW72*DZ2</f>
        <v>163.34004730582953</v>
      </c>
      <c r="EA72" s="170">
        <f>CX72*EA2</f>
        <v>365.68667307275268</v>
      </c>
      <c r="EB72" s="169">
        <f>CU72*EB2</f>
        <v>273.5945792372645</v>
      </c>
      <c r="EC72" s="159">
        <f>CV72*EC2</f>
        <v>612.52517739686084</v>
      </c>
      <c r="ED72" s="159">
        <f>CW72*ED2</f>
        <v>163.34004730582953</v>
      </c>
      <c r="EE72" s="172">
        <f>CX72*EE2</f>
        <v>365.68667307275268</v>
      </c>
      <c r="EF72" s="176">
        <f>CY72*EF2</f>
        <v>1895.3933491413047</v>
      </c>
      <c r="EG72" s="174" t="str">
        <f t="shared" si="153"/>
        <v>拆分正确</v>
      </c>
      <c r="EH72" s="157" t="str">
        <f t="shared" si="154"/>
        <v>拆分正确</v>
      </c>
      <c r="EI72" s="157" t="str">
        <f t="shared" si="155"/>
        <v>拆分正确</v>
      </c>
      <c r="EJ72" s="157" t="str">
        <f t="shared" si="156"/>
        <v>拆分正确</v>
      </c>
      <c r="EK72" s="157" t="str">
        <f t="shared" si="157"/>
        <v>拆分正确</v>
      </c>
      <c r="EL72" s="41"/>
      <c r="EM72" s="158" t="str">
        <f t="shared" si="158"/>
        <v>70级强化3</v>
      </c>
      <c r="EN72" s="174">
        <f t="shared" si="159"/>
        <v>3266.8009461165911</v>
      </c>
      <c r="EO72" s="157">
        <f t="shared" si="160"/>
        <v>6533.6018922331823</v>
      </c>
      <c r="EP72" s="157">
        <f t="shared" si="161"/>
        <v>1306.7203784466362</v>
      </c>
      <c r="EQ72" s="157">
        <f t="shared" si="162"/>
        <v>2925.4933845820215</v>
      </c>
      <c r="ER72" s="163">
        <f t="shared" si="163"/>
        <v>758.15733965652191</v>
      </c>
      <c r="ES72" s="169">
        <f>EN72*ES2</f>
        <v>408.35011826457389</v>
      </c>
      <c r="ET72" s="159">
        <f>EO72*ET2</f>
        <v>816.70023652914779</v>
      </c>
      <c r="EU72" s="159">
        <f>EP72*EU2</f>
        <v>163.34004730582953</v>
      </c>
      <c r="EV72" s="170">
        <f>EQ72*EV2</f>
        <v>365.68667307275268</v>
      </c>
      <c r="EW72" s="169">
        <f>EN72*EW2</f>
        <v>408.35011826457389</v>
      </c>
      <c r="EX72" s="159">
        <f>EO72*EX2</f>
        <v>816.70023652914779</v>
      </c>
      <c r="EY72" s="159">
        <f>EP72*EY2</f>
        <v>163.34004730582953</v>
      </c>
      <c r="EZ72" s="170">
        <f>EQ72*EZ2</f>
        <v>365.68667307275268</v>
      </c>
      <c r="FA72" s="169">
        <f>EN72*FA2</f>
        <v>408.35011826457389</v>
      </c>
      <c r="FB72" s="159">
        <f>EO72*FB2</f>
        <v>816.70023652914779</v>
      </c>
      <c r="FC72" s="159">
        <f>EP72*FC2</f>
        <v>163.34004730582953</v>
      </c>
      <c r="FD72" s="170">
        <f>EQ72*FD2</f>
        <v>365.68667307275268</v>
      </c>
      <c r="FE72" s="169">
        <f>EN72*FE2</f>
        <v>408.35011826457389</v>
      </c>
      <c r="FF72" s="159">
        <f>EO72*FF2</f>
        <v>816.70023652914779</v>
      </c>
      <c r="FG72" s="159">
        <f>EP72*FG2</f>
        <v>163.34004730582953</v>
      </c>
      <c r="FH72" s="170">
        <f>EQ72*FH2</f>
        <v>365.68667307275268</v>
      </c>
      <c r="FI72" s="169">
        <f>EN72*FI2</f>
        <v>408.35011826457389</v>
      </c>
      <c r="FJ72" s="159">
        <f>EO72*FJ2</f>
        <v>816.70023652914779</v>
      </c>
      <c r="FK72" s="159">
        <f>EP72*FK2</f>
        <v>163.34004730582953</v>
      </c>
      <c r="FL72" s="170">
        <f>EQ72*FL2</f>
        <v>365.68667307275268</v>
      </c>
      <c r="FM72" s="169">
        <f>EN72*FM2</f>
        <v>408.35011826457389</v>
      </c>
      <c r="FN72" s="159">
        <f>EO72*FN2</f>
        <v>816.70023652914779</v>
      </c>
      <c r="FO72" s="159">
        <f>EP72*FO2</f>
        <v>163.34004730582953</v>
      </c>
      <c r="FP72" s="170">
        <f>EQ72*FP2</f>
        <v>365.68667307275268</v>
      </c>
      <c r="FQ72" s="169">
        <f>EN72*FQ2</f>
        <v>408.35011826457389</v>
      </c>
      <c r="FR72" s="159">
        <f>EO72*FR2</f>
        <v>816.70023652914779</v>
      </c>
      <c r="FS72" s="159">
        <f>EP72*FS2</f>
        <v>163.34004730582953</v>
      </c>
      <c r="FT72" s="170">
        <f>EQ72*FT2</f>
        <v>365.68667307275268</v>
      </c>
      <c r="FU72" s="169">
        <f>EN72*FU2</f>
        <v>408.35011826457389</v>
      </c>
      <c r="FV72" s="159">
        <f>EO72*FV2</f>
        <v>816.70023652914779</v>
      </c>
      <c r="FW72" s="159">
        <f>EP72*FW2</f>
        <v>163.34004730582953</v>
      </c>
      <c r="FX72" s="172">
        <f>EQ72*FX2</f>
        <v>365.68667307275268</v>
      </c>
      <c r="FY72" s="176">
        <f>ER72*FY2</f>
        <v>758.15733965652191</v>
      </c>
      <c r="FZ72" s="174" t="str">
        <f t="shared" si="164"/>
        <v>拆分正确</v>
      </c>
      <c r="GA72" s="157" t="str">
        <f t="shared" si="165"/>
        <v>拆分正确</v>
      </c>
      <c r="GB72" s="157" t="str">
        <f t="shared" si="166"/>
        <v>拆分正确</v>
      </c>
      <c r="GC72" s="157" t="str">
        <f t="shared" si="167"/>
        <v>拆分正确</v>
      </c>
      <c r="GD72" s="157" t="str">
        <f t="shared" si="168"/>
        <v>拆分正确</v>
      </c>
      <c r="GE72" s="41"/>
      <c r="GF72" s="158" t="str">
        <f t="shared" si="169"/>
        <v>70级强化3</v>
      </c>
      <c r="GG72" s="174">
        <f t="shared" si="170"/>
        <v>2940.120851504932</v>
      </c>
      <c r="GH72" s="157">
        <f t="shared" si="171"/>
        <v>3266.8009461165911</v>
      </c>
      <c r="GI72" s="157">
        <f t="shared" si="172"/>
        <v>1960.0805676699545</v>
      </c>
      <c r="GJ72" s="157">
        <f t="shared" si="173"/>
        <v>2450.1007095874429</v>
      </c>
      <c r="GK72" s="163">
        <f t="shared" si="174"/>
        <v>1137.2360094847829</v>
      </c>
      <c r="GL72" s="169">
        <f>GG72*GL2</f>
        <v>367.5151064381165</v>
      </c>
      <c r="GM72" s="159">
        <f>GH72*GM2</f>
        <v>408.35011826457389</v>
      </c>
      <c r="GN72" s="159">
        <f>GI72*GN2</f>
        <v>245.01007095874431</v>
      </c>
      <c r="GO72" s="170">
        <f>GJ72*GO2</f>
        <v>306.26258869843036</v>
      </c>
      <c r="GP72" s="169">
        <f>GG72*GP2</f>
        <v>367.5151064381165</v>
      </c>
      <c r="GQ72" s="159">
        <f>GH72*GQ2</f>
        <v>408.35011826457389</v>
      </c>
      <c r="GR72" s="159">
        <f>GI72*GR2</f>
        <v>245.01007095874431</v>
      </c>
      <c r="GS72" s="170">
        <f>GJ72*GS2</f>
        <v>306.26258869843036</v>
      </c>
      <c r="GT72" s="169">
        <f>GG72*GT2</f>
        <v>367.5151064381165</v>
      </c>
      <c r="GU72" s="159">
        <f>GH72*GU2</f>
        <v>408.35011826457389</v>
      </c>
      <c r="GV72" s="159">
        <f>GI72*GV2</f>
        <v>245.01007095874431</v>
      </c>
      <c r="GW72" s="170">
        <f>GJ72*GW2</f>
        <v>306.26258869843036</v>
      </c>
      <c r="GX72" s="169">
        <f>GG72*GX2</f>
        <v>367.5151064381165</v>
      </c>
      <c r="GY72" s="159">
        <f>GH72*GY2</f>
        <v>408.35011826457389</v>
      </c>
      <c r="GZ72" s="159">
        <f>GI72*GZ2</f>
        <v>245.01007095874431</v>
      </c>
      <c r="HA72" s="170">
        <f>GJ72*HA2</f>
        <v>306.26258869843036</v>
      </c>
      <c r="HB72" s="169">
        <f>GG72*HB2</f>
        <v>367.5151064381165</v>
      </c>
      <c r="HC72" s="159">
        <f>GH72*HC2</f>
        <v>408.35011826457389</v>
      </c>
      <c r="HD72" s="159">
        <f>GI72*HD2</f>
        <v>245.01007095874431</v>
      </c>
      <c r="HE72" s="170">
        <f>GJ72*HE2</f>
        <v>306.26258869843036</v>
      </c>
      <c r="HF72" s="169">
        <f>GG72*HF2</f>
        <v>367.5151064381165</v>
      </c>
      <c r="HG72" s="159">
        <f>GH72*HG2</f>
        <v>408.35011826457389</v>
      </c>
      <c r="HH72" s="159">
        <f>GI72*HH2</f>
        <v>245.01007095874431</v>
      </c>
      <c r="HI72" s="170">
        <f>GJ72*HI2</f>
        <v>306.26258869843036</v>
      </c>
      <c r="HJ72" s="169">
        <f>GG72*HJ2</f>
        <v>367.5151064381165</v>
      </c>
      <c r="HK72" s="159">
        <f>GH72*HK2</f>
        <v>408.35011826457389</v>
      </c>
      <c r="HL72" s="159">
        <f>GI72*HL2</f>
        <v>245.01007095874431</v>
      </c>
      <c r="HM72" s="170">
        <f>GJ72*HM2</f>
        <v>306.26258869843036</v>
      </c>
      <c r="HN72" s="169">
        <f>GG72*HN2</f>
        <v>367.5151064381165</v>
      </c>
      <c r="HO72" s="159">
        <f>GH72*HO2</f>
        <v>408.35011826457389</v>
      </c>
      <c r="HP72" s="159">
        <f>GI72*HP2</f>
        <v>245.01007095874431</v>
      </c>
      <c r="HQ72" s="172">
        <f>GJ72*HQ2</f>
        <v>306.26258869843036</v>
      </c>
      <c r="HR72" s="176">
        <f>GK72*HR2</f>
        <v>1137.2360094847829</v>
      </c>
      <c r="HS72" s="174" t="str">
        <f t="shared" si="175"/>
        <v>拆分正确</v>
      </c>
      <c r="HT72" s="157" t="str">
        <f t="shared" si="176"/>
        <v>拆分正确</v>
      </c>
      <c r="HU72" s="157" t="str">
        <f t="shared" si="177"/>
        <v>拆分正确</v>
      </c>
      <c r="HV72" s="157" t="str">
        <f t="shared" si="178"/>
        <v>拆分正确</v>
      </c>
      <c r="HW72" s="157" t="str">
        <f t="shared" si="179"/>
        <v>拆分正确</v>
      </c>
    </row>
    <row r="73" spans="1:276" ht="14.1" customHeight="1">
      <c r="A73" s="157" t="s">
        <v>89</v>
      </c>
      <c r="B73" s="158">
        <f t="shared" si="217"/>
        <v>1.3471191424837934</v>
      </c>
      <c r="C73" s="158">
        <f t="shared" si="128"/>
        <v>1.3471191424837934</v>
      </c>
      <c r="D73" s="180">
        <f t="shared" si="129"/>
        <v>1.3471191424837934</v>
      </c>
      <c r="E73" s="174">
        <f>B73*E69</f>
        <v>3509.1367180411962</v>
      </c>
      <c r="F73" s="157">
        <f>E73*职业设计!D$13/职业设计!B$13</f>
        <v>3509.1367180411962</v>
      </c>
      <c r="G73" s="157">
        <f>G69*C73</f>
        <v>2105.4820308247176</v>
      </c>
      <c r="H73" s="157">
        <f t="shared" si="180"/>
        <v>2105.4820308247176</v>
      </c>
      <c r="I73" s="163">
        <f>I69*D73</f>
        <v>1357.3308171733845</v>
      </c>
      <c r="J73" s="169">
        <f>E73*J2</f>
        <v>438.64208975514953</v>
      </c>
      <c r="K73" s="159">
        <f>F73*K2</f>
        <v>438.64208975514953</v>
      </c>
      <c r="L73" s="159">
        <f>G73*L2</f>
        <v>263.1852538530897</v>
      </c>
      <c r="M73" s="170">
        <f>H73*M2</f>
        <v>263.1852538530897</v>
      </c>
      <c r="N73" s="169">
        <f>E73*N2</f>
        <v>438.64208975514953</v>
      </c>
      <c r="O73" s="159">
        <f>F73*O2</f>
        <v>438.64208975514953</v>
      </c>
      <c r="P73" s="159">
        <f>G73*P2</f>
        <v>263.1852538530897</v>
      </c>
      <c r="Q73" s="170">
        <f>H73*Q2</f>
        <v>263.1852538530897</v>
      </c>
      <c r="R73" s="169">
        <f>E73*R2</f>
        <v>438.64208975514953</v>
      </c>
      <c r="S73" s="159">
        <f>F73*S2</f>
        <v>438.64208975514953</v>
      </c>
      <c r="T73" s="159">
        <f>G73*T2</f>
        <v>263.1852538530897</v>
      </c>
      <c r="U73" s="170">
        <f>H73*U2</f>
        <v>263.1852538530897</v>
      </c>
      <c r="V73" s="169">
        <f>E73*V2</f>
        <v>438.64208975514953</v>
      </c>
      <c r="W73" s="159">
        <f>F73*W2</f>
        <v>438.64208975514953</v>
      </c>
      <c r="X73" s="159">
        <f>G73*X2</f>
        <v>263.1852538530897</v>
      </c>
      <c r="Y73" s="170">
        <f>H73*Y2</f>
        <v>263.1852538530897</v>
      </c>
      <c r="Z73" s="169">
        <f>E73*Z2</f>
        <v>438.64208975514953</v>
      </c>
      <c r="AA73" s="159">
        <f>F73*AA2</f>
        <v>438.64208975514953</v>
      </c>
      <c r="AB73" s="159">
        <f>G73*AB2</f>
        <v>263.1852538530897</v>
      </c>
      <c r="AC73" s="170">
        <f>H73*AC2</f>
        <v>263.1852538530897</v>
      </c>
      <c r="AD73" s="169">
        <f>E73*AD2</f>
        <v>438.64208975514953</v>
      </c>
      <c r="AE73" s="159">
        <f>F73*AE2</f>
        <v>438.64208975514953</v>
      </c>
      <c r="AF73" s="159">
        <f>G73*AF2</f>
        <v>263.1852538530897</v>
      </c>
      <c r="AG73" s="170">
        <f>H73*AG2</f>
        <v>263.1852538530897</v>
      </c>
      <c r="AH73" s="169">
        <f>E73*AH2</f>
        <v>438.64208975514953</v>
      </c>
      <c r="AI73" s="159">
        <f>F73*AI2</f>
        <v>438.64208975514953</v>
      </c>
      <c r="AJ73" s="159">
        <f>G73*AJ2</f>
        <v>263.1852538530897</v>
      </c>
      <c r="AK73" s="170">
        <f>H73*AK2</f>
        <v>263.1852538530897</v>
      </c>
      <c r="AL73" s="169">
        <f>E73*AL2</f>
        <v>438.64208975514953</v>
      </c>
      <c r="AM73" s="159">
        <f>F73*AM2</f>
        <v>438.64208975514953</v>
      </c>
      <c r="AN73" s="159">
        <f>G73*AN2</f>
        <v>263.1852538530897</v>
      </c>
      <c r="AO73" s="172">
        <f>H73*AO2</f>
        <v>263.1852538530897</v>
      </c>
      <c r="AP73" s="176">
        <f>I73*AP2</f>
        <v>1357.3308171733845</v>
      </c>
      <c r="AQ73" s="174" t="str">
        <f t="shared" si="131"/>
        <v>拆分正确</v>
      </c>
      <c r="AR73" s="157" t="str">
        <f t="shared" si="132"/>
        <v>拆分正确</v>
      </c>
      <c r="AS73" s="157" t="str">
        <f t="shared" si="133"/>
        <v>拆分正确</v>
      </c>
      <c r="AT73" s="157" t="str">
        <f t="shared" si="134"/>
        <v>拆分正确</v>
      </c>
      <c r="AU73" s="157" t="str">
        <f t="shared" si="135"/>
        <v>拆分正确</v>
      </c>
      <c r="AW73" s="158" t="str">
        <f t="shared" si="136"/>
        <v>70级强化4</v>
      </c>
      <c r="AX73" s="174">
        <f t="shared" si="137"/>
        <v>5263.7050770617943</v>
      </c>
      <c r="AY73" s="157">
        <f t="shared" si="138"/>
        <v>2105.4820308247176</v>
      </c>
      <c r="AZ73" s="157">
        <f t="shared" si="139"/>
        <v>3142.5104937682349</v>
      </c>
      <c r="BA73" s="157">
        <f t="shared" si="140"/>
        <v>1403.6546872164784</v>
      </c>
      <c r="BB73" s="163">
        <f t="shared" si="141"/>
        <v>814.3984903040307</v>
      </c>
      <c r="BC73" s="169">
        <f t="shared" si="181"/>
        <v>526.37050770617941</v>
      </c>
      <c r="BD73" s="159">
        <f t="shared" si="182"/>
        <v>210.54820308247179</v>
      </c>
      <c r="BE73" s="159">
        <f t="shared" si="183"/>
        <v>314.25104937682352</v>
      </c>
      <c r="BF73" s="170">
        <f t="shared" si="184"/>
        <v>140.36546872164783</v>
      </c>
      <c r="BG73" s="169">
        <f t="shared" si="185"/>
        <v>526.37050770617941</v>
      </c>
      <c r="BH73" s="159">
        <f t="shared" si="186"/>
        <v>210.54820308247179</v>
      </c>
      <c r="BI73" s="159">
        <f t="shared" si="187"/>
        <v>314.25104937682352</v>
      </c>
      <c r="BJ73" s="170">
        <f t="shared" si="188"/>
        <v>140.36546872164783</v>
      </c>
      <c r="BK73" s="169">
        <f t="shared" si="189"/>
        <v>526.37050770617941</v>
      </c>
      <c r="BL73" s="159">
        <f t="shared" si="190"/>
        <v>210.54820308247179</v>
      </c>
      <c r="BM73" s="159">
        <f t="shared" si="191"/>
        <v>314.25104937682352</v>
      </c>
      <c r="BN73" s="170">
        <f t="shared" si="192"/>
        <v>140.36546872164783</v>
      </c>
      <c r="BO73" s="169">
        <f t="shared" si="193"/>
        <v>526.37050770617941</v>
      </c>
      <c r="BP73" s="159">
        <f t="shared" si="194"/>
        <v>210.54820308247179</v>
      </c>
      <c r="BQ73" s="159">
        <f t="shared" si="195"/>
        <v>314.25104937682352</v>
      </c>
      <c r="BR73" s="170">
        <f t="shared" si="196"/>
        <v>140.36546872164783</v>
      </c>
      <c r="BS73" s="169">
        <f t="shared" si="197"/>
        <v>526.37050770617941</v>
      </c>
      <c r="BT73" s="159">
        <f t="shared" si="198"/>
        <v>210.54820308247179</v>
      </c>
      <c r="BU73" s="159">
        <f t="shared" si="199"/>
        <v>314.25104937682352</v>
      </c>
      <c r="BV73" s="170">
        <f t="shared" si="200"/>
        <v>140.36546872164783</v>
      </c>
      <c r="BW73" s="169">
        <f t="shared" si="201"/>
        <v>526.37050770617941</v>
      </c>
      <c r="BX73" s="159">
        <f t="shared" si="202"/>
        <v>210.54820308247179</v>
      </c>
      <c r="BY73" s="159">
        <f t="shared" si="203"/>
        <v>314.25104937682352</v>
      </c>
      <c r="BZ73" s="170">
        <f t="shared" si="204"/>
        <v>140.36546872164783</v>
      </c>
      <c r="CA73" s="169">
        <f t="shared" si="205"/>
        <v>526.37050770617941</v>
      </c>
      <c r="CB73" s="159">
        <f t="shared" si="206"/>
        <v>210.54820308247179</v>
      </c>
      <c r="CC73" s="159">
        <f t="shared" si="207"/>
        <v>314.25104937682352</v>
      </c>
      <c r="CD73" s="170">
        <f t="shared" si="208"/>
        <v>140.36546872164783</v>
      </c>
      <c r="CE73" s="169">
        <f t="shared" si="209"/>
        <v>526.37050770617941</v>
      </c>
      <c r="CF73" s="159">
        <f t="shared" si="210"/>
        <v>210.54820308247179</v>
      </c>
      <c r="CG73" s="159">
        <f t="shared" si="211"/>
        <v>314.25104937682352</v>
      </c>
      <c r="CH73" s="172">
        <f t="shared" si="212"/>
        <v>140.36546872164783</v>
      </c>
      <c r="CI73" s="169">
        <f t="shared" si="213"/>
        <v>1052.7410154123588</v>
      </c>
      <c r="CJ73" s="159">
        <f t="shared" si="214"/>
        <v>421.09640616494357</v>
      </c>
      <c r="CK73" s="159">
        <f t="shared" si="215"/>
        <v>628.50209875364703</v>
      </c>
      <c r="CL73" s="172">
        <f t="shared" si="216"/>
        <v>280.73093744329566</v>
      </c>
      <c r="CM73" s="176">
        <f t="shared" si="96"/>
        <v>814.3984903040307</v>
      </c>
      <c r="CN73" s="174" t="str">
        <f t="shared" si="142"/>
        <v>拆分正确</v>
      </c>
      <c r="CO73" s="157" t="str">
        <f t="shared" si="143"/>
        <v>拆分正确</v>
      </c>
      <c r="CP73" s="157" t="str">
        <f t="shared" si="144"/>
        <v>拆分正确</v>
      </c>
      <c r="CQ73" s="157" t="str">
        <f t="shared" si="145"/>
        <v>拆分正确</v>
      </c>
      <c r="CR73" s="157" t="str">
        <f t="shared" si="146"/>
        <v>拆分正确</v>
      </c>
      <c r="CT73" s="158" t="str">
        <f t="shared" si="147"/>
        <v>70级强化4</v>
      </c>
      <c r="CU73" s="174">
        <f t="shared" si="148"/>
        <v>2351.1216010876014</v>
      </c>
      <c r="CV73" s="157">
        <f t="shared" si="149"/>
        <v>5263.7050770617943</v>
      </c>
      <c r="CW73" s="157">
        <f t="shared" si="150"/>
        <v>1403.6546872164784</v>
      </c>
      <c r="CX73" s="157">
        <f t="shared" si="151"/>
        <v>3142.5104937682349</v>
      </c>
      <c r="CY73" s="163">
        <f t="shared" si="152"/>
        <v>2035.9962257600769</v>
      </c>
      <c r="CZ73" s="169">
        <f>CU73*CZ2</f>
        <v>293.89020013595018</v>
      </c>
      <c r="DA73" s="159">
        <f>CV73*DA2</f>
        <v>657.96313463272429</v>
      </c>
      <c r="DB73" s="159">
        <f>CW73*DB2</f>
        <v>175.45683590205979</v>
      </c>
      <c r="DC73" s="170">
        <f>CX73*DC2</f>
        <v>392.81381172102937</v>
      </c>
      <c r="DD73" s="169">
        <f>CU73*DD2</f>
        <v>293.89020013595018</v>
      </c>
      <c r="DE73" s="159">
        <f>CV73*DE2</f>
        <v>657.96313463272429</v>
      </c>
      <c r="DF73" s="159">
        <f>CW73*DF2</f>
        <v>175.45683590205979</v>
      </c>
      <c r="DG73" s="170">
        <f>CX73*DG2</f>
        <v>392.81381172102937</v>
      </c>
      <c r="DH73" s="169">
        <f>CU73*DH2</f>
        <v>293.89020013595018</v>
      </c>
      <c r="DI73" s="159">
        <f>CV73*DI2</f>
        <v>657.96313463272429</v>
      </c>
      <c r="DJ73" s="159">
        <f>CW73*DJ2</f>
        <v>175.45683590205979</v>
      </c>
      <c r="DK73" s="170">
        <f>CX73*DK2</f>
        <v>392.81381172102937</v>
      </c>
      <c r="DL73" s="169">
        <f>CU73*DL2</f>
        <v>293.89020013595018</v>
      </c>
      <c r="DM73" s="159">
        <f>CV73*DM2</f>
        <v>657.96313463272429</v>
      </c>
      <c r="DN73" s="159">
        <f>CW73*DN2</f>
        <v>175.45683590205979</v>
      </c>
      <c r="DO73" s="170">
        <f>CX73*DO2</f>
        <v>392.81381172102937</v>
      </c>
      <c r="DP73" s="169">
        <f>CU73*DP2</f>
        <v>293.89020013595018</v>
      </c>
      <c r="DQ73" s="159">
        <f>CV73*DQ2</f>
        <v>657.96313463272429</v>
      </c>
      <c r="DR73" s="159">
        <f>CW73*DR2</f>
        <v>175.45683590205979</v>
      </c>
      <c r="DS73" s="170">
        <f>CX73*DS2</f>
        <v>392.81381172102937</v>
      </c>
      <c r="DT73" s="169">
        <f>CU73*DT2</f>
        <v>293.89020013595018</v>
      </c>
      <c r="DU73" s="159">
        <f>CV73*DU2</f>
        <v>657.96313463272429</v>
      </c>
      <c r="DV73" s="159">
        <f>CW73*DV2</f>
        <v>175.45683590205979</v>
      </c>
      <c r="DW73" s="170">
        <f>CX73*DW2</f>
        <v>392.81381172102937</v>
      </c>
      <c r="DX73" s="169">
        <f>CU73*DX2</f>
        <v>293.89020013595018</v>
      </c>
      <c r="DY73" s="159">
        <f>CV73*DY2</f>
        <v>657.96313463272429</v>
      </c>
      <c r="DZ73" s="159">
        <f>CW73*DZ2</f>
        <v>175.45683590205979</v>
      </c>
      <c r="EA73" s="170">
        <f>CX73*EA2</f>
        <v>392.81381172102937</v>
      </c>
      <c r="EB73" s="169">
        <f>CU73*EB2</f>
        <v>293.89020013595018</v>
      </c>
      <c r="EC73" s="159">
        <f>CV73*EC2</f>
        <v>657.96313463272429</v>
      </c>
      <c r="ED73" s="159">
        <f>CW73*ED2</f>
        <v>175.45683590205979</v>
      </c>
      <c r="EE73" s="172">
        <f>CX73*EE2</f>
        <v>392.81381172102937</v>
      </c>
      <c r="EF73" s="176">
        <f>CY73*EF2</f>
        <v>2035.9962257600769</v>
      </c>
      <c r="EG73" s="174" t="str">
        <f t="shared" si="153"/>
        <v>拆分正确</v>
      </c>
      <c r="EH73" s="157" t="str">
        <f t="shared" si="154"/>
        <v>拆分正确</v>
      </c>
      <c r="EI73" s="157" t="str">
        <f t="shared" si="155"/>
        <v>拆分正确</v>
      </c>
      <c r="EJ73" s="157" t="str">
        <f t="shared" si="156"/>
        <v>拆分正确</v>
      </c>
      <c r="EK73" s="157" t="str">
        <f t="shared" si="157"/>
        <v>拆分正确</v>
      </c>
      <c r="EL73" s="41"/>
      <c r="EM73" s="158" t="str">
        <f t="shared" si="158"/>
        <v>70级强化4</v>
      </c>
      <c r="EN73" s="174">
        <f t="shared" si="159"/>
        <v>3509.1367180411962</v>
      </c>
      <c r="EO73" s="157">
        <f t="shared" si="160"/>
        <v>7018.2734360823924</v>
      </c>
      <c r="EP73" s="157">
        <f t="shared" si="161"/>
        <v>1403.6546872164784</v>
      </c>
      <c r="EQ73" s="157">
        <f t="shared" si="162"/>
        <v>3142.5104937682349</v>
      </c>
      <c r="ER73" s="163">
        <f t="shared" si="163"/>
        <v>814.3984903040307</v>
      </c>
      <c r="ES73" s="169">
        <f>EN73*ES2</f>
        <v>438.64208975514953</v>
      </c>
      <c r="ET73" s="159">
        <f>EO73*ET2</f>
        <v>877.28417951029905</v>
      </c>
      <c r="EU73" s="159">
        <f>EP73*EU2</f>
        <v>175.45683590205979</v>
      </c>
      <c r="EV73" s="170">
        <f>EQ73*EV2</f>
        <v>392.81381172102937</v>
      </c>
      <c r="EW73" s="169">
        <f>EN73*EW2</f>
        <v>438.64208975514953</v>
      </c>
      <c r="EX73" s="159">
        <f>EO73*EX2</f>
        <v>877.28417951029905</v>
      </c>
      <c r="EY73" s="159">
        <f>EP73*EY2</f>
        <v>175.45683590205979</v>
      </c>
      <c r="EZ73" s="170">
        <f>EQ73*EZ2</f>
        <v>392.81381172102937</v>
      </c>
      <c r="FA73" s="169">
        <f>EN73*FA2</f>
        <v>438.64208975514953</v>
      </c>
      <c r="FB73" s="159">
        <f>EO73*FB2</f>
        <v>877.28417951029905</v>
      </c>
      <c r="FC73" s="159">
        <f>EP73*FC2</f>
        <v>175.45683590205979</v>
      </c>
      <c r="FD73" s="170">
        <f>EQ73*FD2</f>
        <v>392.81381172102937</v>
      </c>
      <c r="FE73" s="169">
        <f>EN73*FE2</f>
        <v>438.64208975514953</v>
      </c>
      <c r="FF73" s="159">
        <f>EO73*FF2</f>
        <v>877.28417951029905</v>
      </c>
      <c r="FG73" s="159">
        <f>EP73*FG2</f>
        <v>175.45683590205979</v>
      </c>
      <c r="FH73" s="170">
        <f>EQ73*FH2</f>
        <v>392.81381172102937</v>
      </c>
      <c r="FI73" s="169">
        <f>EN73*FI2</f>
        <v>438.64208975514953</v>
      </c>
      <c r="FJ73" s="159">
        <f>EO73*FJ2</f>
        <v>877.28417951029905</v>
      </c>
      <c r="FK73" s="159">
        <f>EP73*FK2</f>
        <v>175.45683590205979</v>
      </c>
      <c r="FL73" s="170">
        <f>EQ73*FL2</f>
        <v>392.81381172102937</v>
      </c>
      <c r="FM73" s="169">
        <f>EN73*FM2</f>
        <v>438.64208975514953</v>
      </c>
      <c r="FN73" s="159">
        <f>EO73*FN2</f>
        <v>877.28417951029905</v>
      </c>
      <c r="FO73" s="159">
        <f>EP73*FO2</f>
        <v>175.45683590205979</v>
      </c>
      <c r="FP73" s="170">
        <f>EQ73*FP2</f>
        <v>392.81381172102937</v>
      </c>
      <c r="FQ73" s="169">
        <f>EN73*FQ2</f>
        <v>438.64208975514953</v>
      </c>
      <c r="FR73" s="159">
        <f>EO73*FR2</f>
        <v>877.28417951029905</v>
      </c>
      <c r="FS73" s="159">
        <f>EP73*FS2</f>
        <v>175.45683590205979</v>
      </c>
      <c r="FT73" s="170">
        <f>EQ73*FT2</f>
        <v>392.81381172102937</v>
      </c>
      <c r="FU73" s="169">
        <f>EN73*FU2</f>
        <v>438.64208975514953</v>
      </c>
      <c r="FV73" s="159">
        <f>EO73*FV2</f>
        <v>877.28417951029905</v>
      </c>
      <c r="FW73" s="159">
        <f>EP73*FW2</f>
        <v>175.45683590205979</v>
      </c>
      <c r="FX73" s="172">
        <f>EQ73*FX2</f>
        <v>392.81381172102937</v>
      </c>
      <c r="FY73" s="176">
        <f>ER73*FY2</f>
        <v>814.3984903040307</v>
      </c>
      <c r="FZ73" s="174" t="str">
        <f t="shared" si="164"/>
        <v>拆分正确</v>
      </c>
      <c r="GA73" s="157" t="str">
        <f t="shared" si="165"/>
        <v>拆分正确</v>
      </c>
      <c r="GB73" s="157" t="str">
        <f t="shared" si="166"/>
        <v>拆分正确</v>
      </c>
      <c r="GC73" s="157" t="str">
        <f t="shared" si="167"/>
        <v>拆分正确</v>
      </c>
      <c r="GD73" s="157" t="str">
        <f t="shared" si="168"/>
        <v>拆分正确</v>
      </c>
      <c r="GE73" s="41"/>
      <c r="GF73" s="158" t="str">
        <f t="shared" si="169"/>
        <v>70级强化4</v>
      </c>
      <c r="GG73" s="174">
        <f t="shared" si="170"/>
        <v>3158.2230462370767</v>
      </c>
      <c r="GH73" s="157">
        <f t="shared" si="171"/>
        <v>3509.1367180411962</v>
      </c>
      <c r="GI73" s="157">
        <f t="shared" si="172"/>
        <v>2105.4820308247176</v>
      </c>
      <c r="GJ73" s="157">
        <f t="shared" si="173"/>
        <v>2631.8525385308967</v>
      </c>
      <c r="GK73" s="163">
        <f t="shared" si="174"/>
        <v>1221.5977354560462</v>
      </c>
      <c r="GL73" s="169">
        <f>GG73*GL2</f>
        <v>394.77788077963459</v>
      </c>
      <c r="GM73" s="159">
        <f>GH73*GM2</f>
        <v>438.64208975514953</v>
      </c>
      <c r="GN73" s="159">
        <f>GI73*GN2</f>
        <v>263.1852538530897</v>
      </c>
      <c r="GO73" s="170">
        <f>GJ73*GO2</f>
        <v>328.98156731636209</v>
      </c>
      <c r="GP73" s="169">
        <f>GG73*GP2</f>
        <v>394.77788077963459</v>
      </c>
      <c r="GQ73" s="159">
        <f>GH73*GQ2</f>
        <v>438.64208975514953</v>
      </c>
      <c r="GR73" s="159">
        <f>GI73*GR2</f>
        <v>263.1852538530897</v>
      </c>
      <c r="GS73" s="170">
        <f>GJ73*GS2</f>
        <v>328.98156731636209</v>
      </c>
      <c r="GT73" s="169">
        <f>GG73*GT2</f>
        <v>394.77788077963459</v>
      </c>
      <c r="GU73" s="159">
        <f>GH73*GU2</f>
        <v>438.64208975514953</v>
      </c>
      <c r="GV73" s="159">
        <f>GI73*GV2</f>
        <v>263.1852538530897</v>
      </c>
      <c r="GW73" s="170">
        <f>GJ73*GW2</f>
        <v>328.98156731636209</v>
      </c>
      <c r="GX73" s="169">
        <f>GG73*GX2</f>
        <v>394.77788077963459</v>
      </c>
      <c r="GY73" s="159">
        <f>GH73*GY2</f>
        <v>438.64208975514953</v>
      </c>
      <c r="GZ73" s="159">
        <f>GI73*GZ2</f>
        <v>263.1852538530897</v>
      </c>
      <c r="HA73" s="170">
        <f>GJ73*HA2</f>
        <v>328.98156731636209</v>
      </c>
      <c r="HB73" s="169">
        <f>GG73*HB2</f>
        <v>394.77788077963459</v>
      </c>
      <c r="HC73" s="159">
        <f>GH73*HC2</f>
        <v>438.64208975514953</v>
      </c>
      <c r="HD73" s="159">
        <f>GI73*HD2</f>
        <v>263.1852538530897</v>
      </c>
      <c r="HE73" s="170">
        <f>GJ73*HE2</f>
        <v>328.98156731636209</v>
      </c>
      <c r="HF73" s="169">
        <f>GG73*HF2</f>
        <v>394.77788077963459</v>
      </c>
      <c r="HG73" s="159">
        <f>GH73*HG2</f>
        <v>438.64208975514953</v>
      </c>
      <c r="HH73" s="159">
        <f>GI73*HH2</f>
        <v>263.1852538530897</v>
      </c>
      <c r="HI73" s="170">
        <f>GJ73*HI2</f>
        <v>328.98156731636209</v>
      </c>
      <c r="HJ73" s="169">
        <f>GG73*HJ2</f>
        <v>394.77788077963459</v>
      </c>
      <c r="HK73" s="159">
        <f>GH73*HK2</f>
        <v>438.64208975514953</v>
      </c>
      <c r="HL73" s="159">
        <f>GI73*HL2</f>
        <v>263.1852538530897</v>
      </c>
      <c r="HM73" s="170">
        <f>GJ73*HM2</f>
        <v>328.98156731636209</v>
      </c>
      <c r="HN73" s="169">
        <f>GG73*HN2</f>
        <v>394.77788077963459</v>
      </c>
      <c r="HO73" s="159">
        <f>GH73*HO2</f>
        <v>438.64208975514953</v>
      </c>
      <c r="HP73" s="159">
        <f>GI73*HP2</f>
        <v>263.1852538530897</v>
      </c>
      <c r="HQ73" s="172">
        <f>GJ73*HQ2</f>
        <v>328.98156731636209</v>
      </c>
      <c r="HR73" s="176">
        <f>GK73*HR2</f>
        <v>1221.5977354560462</v>
      </c>
      <c r="HS73" s="174" t="str">
        <f t="shared" si="175"/>
        <v>拆分正确</v>
      </c>
      <c r="HT73" s="157" t="str">
        <f t="shared" si="176"/>
        <v>拆分正确</v>
      </c>
      <c r="HU73" s="157" t="str">
        <f t="shared" si="177"/>
        <v>拆分正确</v>
      </c>
      <c r="HV73" s="157" t="str">
        <f t="shared" si="178"/>
        <v>拆分正确</v>
      </c>
      <c r="HW73" s="157" t="str">
        <f t="shared" si="179"/>
        <v>拆分正确</v>
      </c>
    </row>
    <row r="74" spans="1:276" ht="14.1" customHeight="1">
      <c r="A74" s="157" t="s">
        <v>90</v>
      </c>
      <c r="B74" s="158">
        <f t="shared" si="217"/>
        <v>1.4446550157303037</v>
      </c>
      <c r="C74" s="158">
        <f t="shared" si="128"/>
        <v>1.4446550157303037</v>
      </c>
      <c r="D74" s="180">
        <f t="shared" si="129"/>
        <v>1.4446550157303037</v>
      </c>
      <c r="E74" s="174">
        <f>B74*E69</f>
        <v>3763.209801365123</v>
      </c>
      <c r="F74" s="157">
        <f>E74*职业设计!D$13/职业设计!B$13</f>
        <v>3763.209801365123</v>
      </c>
      <c r="G74" s="157">
        <f>G69*C74</f>
        <v>2257.9258808190734</v>
      </c>
      <c r="H74" s="157">
        <f t="shared" si="180"/>
        <v>2257.9258808190734</v>
      </c>
      <c r="I74" s="163">
        <f>I69*D74</f>
        <v>1455.6060493798768</v>
      </c>
      <c r="J74" s="169">
        <f>E74*J2</f>
        <v>470.40122517064037</v>
      </c>
      <c r="K74" s="159">
        <f>F74*K2</f>
        <v>470.40122517064037</v>
      </c>
      <c r="L74" s="159">
        <f>G74*L2</f>
        <v>282.24073510238418</v>
      </c>
      <c r="M74" s="170">
        <f>H74*M2</f>
        <v>282.24073510238418</v>
      </c>
      <c r="N74" s="169">
        <f>E74*N2</f>
        <v>470.40122517064037</v>
      </c>
      <c r="O74" s="159">
        <f>F74*O2</f>
        <v>470.40122517064037</v>
      </c>
      <c r="P74" s="159">
        <f>G74*P2</f>
        <v>282.24073510238418</v>
      </c>
      <c r="Q74" s="170">
        <f>H74*Q2</f>
        <v>282.24073510238418</v>
      </c>
      <c r="R74" s="169">
        <f>E74*R2</f>
        <v>470.40122517064037</v>
      </c>
      <c r="S74" s="159">
        <f>F74*S2</f>
        <v>470.40122517064037</v>
      </c>
      <c r="T74" s="159">
        <f>G74*T2</f>
        <v>282.24073510238418</v>
      </c>
      <c r="U74" s="170">
        <f>H74*U2</f>
        <v>282.24073510238418</v>
      </c>
      <c r="V74" s="169">
        <f>E74*V2</f>
        <v>470.40122517064037</v>
      </c>
      <c r="W74" s="159">
        <f>F74*W2</f>
        <v>470.40122517064037</v>
      </c>
      <c r="X74" s="159">
        <f>G74*X2</f>
        <v>282.24073510238418</v>
      </c>
      <c r="Y74" s="170">
        <f>H74*Y2</f>
        <v>282.24073510238418</v>
      </c>
      <c r="Z74" s="169">
        <f>E74*Z2</f>
        <v>470.40122517064037</v>
      </c>
      <c r="AA74" s="159">
        <f>F74*AA2</f>
        <v>470.40122517064037</v>
      </c>
      <c r="AB74" s="159">
        <f>G74*AB2</f>
        <v>282.24073510238418</v>
      </c>
      <c r="AC74" s="170">
        <f>H74*AC2</f>
        <v>282.24073510238418</v>
      </c>
      <c r="AD74" s="169">
        <f>E74*AD2</f>
        <v>470.40122517064037</v>
      </c>
      <c r="AE74" s="159">
        <f>F74*AE2</f>
        <v>470.40122517064037</v>
      </c>
      <c r="AF74" s="159">
        <f>G74*AF2</f>
        <v>282.24073510238418</v>
      </c>
      <c r="AG74" s="170">
        <f>H74*AG2</f>
        <v>282.24073510238418</v>
      </c>
      <c r="AH74" s="169">
        <f>E74*AH2</f>
        <v>470.40122517064037</v>
      </c>
      <c r="AI74" s="159">
        <f>F74*AI2</f>
        <v>470.40122517064037</v>
      </c>
      <c r="AJ74" s="159">
        <f>G74*AJ2</f>
        <v>282.24073510238418</v>
      </c>
      <c r="AK74" s="170">
        <f>H74*AK2</f>
        <v>282.24073510238418</v>
      </c>
      <c r="AL74" s="169">
        <f>E74*AL2</f>
        <v>470.40122517064037</v>
      </c>
      <c r="AM74" s="159">
        <f>F74*AM2</f>
        <v>470.40122517064037</v>
      </c>
      <c r="AN74" s="159">
        <f>G74*AN2</f>
        <v>282.24073510238418</v>
      </c>
      <c r="AO74" s="172">
        <f>H74*AO2</f>
        <v>282.24073510238418</v>
      </c>
      <c r="AP74" s="176">
        <f>I74*AP2</f>
        <v>1455.6060493798768</v>
      </c>
      <c r="AQ74" s="174" t="str">
        <f t="shared" si="131"/>
        <v>拆分正确</v>
      </c>
      <c r="AR74" s="157" t="str">
        <f t="shared" si="132"/>
        <v>拆分正确</v>
      </c>
      <c r="AS74" s="157" t="str">
        <f t="shared" si="133"/>
        <v>拆分正确</v>
      </c>
      <c r="AT74" s="157" t="str">
        <f t="shared" si="134"/>
        <v>拆分正确</v>
      </c>
      <c r="AU74" s="157" t="str">
        <f t="shared" si="135"/>
        <v>拆分正确</v>
      </c>
      <c r="AW74" s="158" t="str">
        <f t="shared" si="136"/>
        <v>70级强化5</v>
      </c>
      <c r="AX74" s="174">
        <f t="shared" si="137"/>
        <v>5644.8147020476845</v>
      </c>
      <c r="AY74" s="157">
        <f t="shared" si="138"/>
        <v>2257.9258808190739</v>
      </c>
      <c r="AZ74" s="157">
        <f t="shared" si="139"/>
        <v>3370.0386280881689</v>
      </c>
      <c r="BA74" s="157">
        <f t="shared" si="140"/>
        <v>1505.2839205460489</v>
      </c>
      <c r="BB74" s="163">
        <f t="shared" si="141"/>
        <v>873.36362962792612</v>
      </c>
      <c r="BC74" s="169">
        <f t="shared" si="181"/>
        <v>564.48147020476847</v>
      </c>
      <c r="BD74" s="159">
        <f t="shared" si="182"/>
        <v>225.79258808190741</v>
      </c>
      <c r="BE74" s="159">
        <f t="shared" si="183"/>
        <v>337.0038628088169</v>
      </c>
      <c r="BF74" s="170">
        <f t="shared" si="184"/>
        <v>150.52839205460489</v>
      </c>
      <c r="BG74" s="169">
        <f t="shared" si="185"/>
        <v>564.48147020476847</v>
      </c>
      <c r="BH74" s="159">
        <f t="shared" si="186"/>
        <v>225.79258808190741</v>
      </c>
      <c r="BI74" s="159">
        <f t="shared" si="187"/>
        <v>337.0038628088169</v>
      </c>
      <c r="BJ74" s="170">
        <f t="shared" si="188"/>
        <v>150.52839205460489</v>
      </c>
      <c r="BK74" s="169">
        <f t="shared" si="189"/>
        <v>564.48147020476847</v>
      </c>
      <c r="BL74" s="159">
        <f t="shared" si="190"/>
        <v>225.79258808190741</v>
      </c>
      <c r="BM74" s="159">
        <f t="shared" si="191"/>
        <v>337.0038628088169</v>
      </c>
      <c r="BN74" s="170">
        <f t="shared" si="192"/>
        <v>150.52839205460489</v>
      </c>
      <c r="BO74" s="169">
        <f t="shared" si="193"/>
        <v>564.48147020476847</v>
      </c>
      <c r="BP74" s="159">
        <f t="shared" si="194"/>
        <v>225.79258808190741</v>
      </c>
      <c r="BQ74" s="159">
        <f t="shared" si="195"/>
        <v>337.0038628088169</v>
      </c>
      <c r="BR74" s="170">
        <f t="shared" si="196"/>
        <v>150.52839205460489</v>
      </c>
      <c r="BS74" s="169">
        <f t="shared" si="197"/>
        <v>564.48147020476847</v>
      </c>
      <c r="BT74" s="159">
        <f t="shared" si="198"/>
        <v>225.79258808190741</v>
      </c>
      <c r="BU74" s="159">
        <f t="shared" si="199"/>
        <v>337.0038628088169</v>
      </c>
      <c r="BV74" s="170">
        <f t="shared" si="200"/>
        <v>150.52839205460489</v>
      </c>
      <c r="BW74" s="169">
        <f t="shared" si="201"/>
        <v>564.48147020476847</v>
      </c>
      <c r="BX74" s="159">
        <f t="shared" si="202"/>
        <v>225.79258808190741</v>
      </c>
      <c r="BY74" s="159">
        <f t="shared" si="203"/>
        <v>337.0038628088169</v>
      </c>
      <c r="BZ74" s="170">
        <f t="shared" si="204"/>
        <v>150.52839205460489</v>
      </c>
      <c r="CA74" s="169">
        <f t="shared" si="205"/>
        <v>564.48147020476847</v>
      </c>
      <c r="CB74" s="159">
        <f t="shared" si="206"/>
        <v>225.79258808190741</v>
      </c>
      <c r="CC74" s="159">
        <f t="shared" si="207"/>
        <v>337.0038628088169</v>
      </c>
      <c r="CD74" s="170">
        <f t="shared" si="208"/>
        <v>150.52839205460489</v>
      </c>
      <c r="CE74" s="169">
        <f t="shared" si="209"/>
        <v>564.48147020476847</v>
      </c>
      <c r="CF74" s="159">
        <f t="shared" si="210"/>
        <v>225.79258808190741</v>
      </c>
      <c r="CG74" s="159">
        <f t="shared" si="211"/>
        <v>337.0038628088169</v>
      </c>
      <c r="CH74" s="172">
        <f t="shared" si="212"/>
        <v>150.52839205460489</v>
      </c>
      <c r="CI74" s="169">
        <f t="shared" si="213"/>
        <v>1128.9629404095369</v>
      </c>
      <c r="CJ74" s="159">
        <f t="shared" si="214"/>
        <v>451.58517616381482</v>
      </c>
      <c r="CK74" s="159">
        <f t="shared" si="215"/>
        <v>674.00772561763381</v>
      </c>
      <c r="CL74" s="172">
        <f t="shared" si="216"/>
        <v>301.05678410920979</v>
      </c>
      <c r="CM74" s="176">
        <f t="shared" si="96"/>
        <v>873.36362962792612</v>
      </c>
      <c r="CN74" s="174" t="str">
        <f t="shared" si="142"/>
        <v>拆分正确</v>
      </c>
      <c r="CO74" s="157" t="str">
        <f t="shared" si="143"/>
        <v>拆分正确</v>
      </c>
      <c r="CP74" s="157" t="str">
        <f t="shared" si="144"/>
        <v>拆分正确</v>
      </c>
      <c r="CQ74" s="157" t="str">
        <f t="shared" si="145"/>
        <v>拆分正确</v>
      </c>
      <c r="CR74" s="157" t="str">
        <f t="shared" si="146"/>
        <v>拆分正确</v>
      </c>
      <c r="CT74" s="158" t="str">
        <f t="shared" si="147"/>
        <v>70级强化5</v>
      </c>
      <c r="CU74" s="174">
        <f t="shared" si="148"/>
        <v>2521.3505669146325</v>
      </c>
      <c r="CV74" s="157">
        <f t="shared" si="149"/>
        <v>5644.8147020476845</v>
      </c>
      <c r="CW74" s="157">
        <f t="shared" si="150"/>
        <v>1505.2839205460489</v>
      </c>
      <c r="CX74" s="157">
        <f t="shared" si="151"/>
        <v>3370.0386280881689</v>
      </c>
      <c r="CY74" s="163">
        <f t="shared" si="152"/>
        <v>2183.4090740698152</v>
      </c>
      <c r="CZ74" s="169">
        <f>CU74*CZ2</f>
        <v>315.16882086432906</v>
      </c>
      <c r="DA74" s="159">
        <f>CV74*DA2</f>
        <v>705.60183775596056</v>
      </c>
      <c r="DB74" s="159">
        <f>CW74*DB2</f>
        <v>188.16049006825611</v>
      </c>
      <c r="DC74" s="170">
        <f>CX74*DC2</f>
        <v>421.25482851102112</v>
      </c>
      <c r="DD74" s="169">
        <f>CU74*DD2</f>
        <v>315.16882086432906</v>
      </c>
      <c r="DE74" s="159">
        <f>CV74*DE2</f>
        <v>705.60183775596056</v>
      </c>
      <c r="DF74" s="159">
        <f>CW74*DF2</f>
        <v>188.16049006825611</v>
      </c>
      <c r="DG74" s="170">
        <f>CX74*DG2</f>
        <v>421.25482851102112</v>
      </c>
      <c r="DH74" s="169">
        <f>CU74*DH2</f>
        <v>315.16882086432906</v>
      </c>
      <c r="DI74" s="159">
        <f>CV74*DI2</f>
        <v>705.60183775596056</v>
      </c>
      <c r="DJ74" s="159">
        <f>CW74*DJ2</f>
        <v>188.16049006825611</v>
      </c>
      <c r="DK74" s="170">
        <f>CX74*DK2</f>
        <v>421.25482851102112</v>
      </c>
      <c r="DL74" s="169">
        <f>CU74*DL2</f>
        <v>315.16882086432906</v>
      </c>
      <c r="DM74" s="159">
        <f>CV74*DM2</f>
        <v>705.60183775596056</v>
      </c>
      <c r="DN74" s="159">
        <f>CW74*DN2</f>
        <v>188.16049006825611</v>
      </c>
      <c r="DO74" s="170">
        <f>CX74*DO2</f>
        <v>421.25482851102112</v>
      </c>
      <c r="DP74" s="169">
        <f>CU74*DP2</f>
        <v>315.16882086432906</v>
      </c>
      <c r="DQ74" s="159">
        <f>CV74*DQ2</f>
        <v>705.60183775596056</v>
      </c>
      <c r="DR74" s="159">
        <f>CW74*DR2</f>
        <v>188.16049006825611</v>
      </c>
      <c r="DS74" s="170">
        <f>CX74*DS2</f>
        <v>421.25482851102112</v>
      </c>
      <c r="DT74" s="169">
        <f>CU74*DT2</f>
        <v>315.16882086432906</v>
      </c>
      <c r="DU74" s="159">
        <f>CV74*DU2</f>
        <v>705.60183775596056</v>
      </c>
      <c r="DV74" s="159">
        <f>CW74*DV2</f>
        <v>188.16049006825611</v>
      </c>
      <c r="DW74" s="170">
        <f>CX74*DW2</f>
        <v>421.25482851102112</v>
      </c>
      <c r="DX74" s="169">
        <f>CU74*DX2</f>
        <v>315.16882086432906</v>
      </c>
      <c r="DY74" s="159">
        <f>CV74*DY2</f>
        <v>705.60183775596056</v>
      </c>
      <c r="DZ74" s="159">
        <f>CW74*DZ2</f>
        <v>188.16049006825611</v>
      </c>
      <c r="EA74" s="170">
        <f>CX74*EA2</f>
        <v>421.25482851102112</v>
      </c>
      <c r="EB74" s="169">
        <f>CU74*EB2</f>
        <v>315.16882086432906</v>
      </c>
      <c r="EC74" s="159">
        <f>CV74*EC2</f>
        <v>705.60183775596056</v>
      </c>
      <c r="ED74" s="159">
        <f>CW74*ED2</f>
        <v>188.16049006825611</v>
      </c>
      <c r="EE74" s="172">
        <f>CX74*EE2</f>
        <v>421.25482851102112</v>
      </c>
      <c r="EF74" s="176">
        <f>CY74*EF2</f>
        <v>2183.4090740698152</v>
      </c>
      <c r="EG74" s="174" t="str">
        <f t="shared" si="153"/>
        <v>拆分正确</v>
      </c>
      <c r="EH74" s="157" t="str">
        <f t="shared" si="154"/>
        <v>拆分正确</v>
      </c>
      <c r="EI74" s="157" t="str">
        <f t="shared" si="155"/>
        <v>拆分正确</v>
      </c>
      <c r="EJ74" s="157" t="str">
        <f t="shared" si="156"/>
        <v>拆分正确</v>
      </c>
      <c r="EK74" s="157" t="str">
        <f t="shared" si="157"/>
        <v>拆分正确</v>
      </c>
      <c r="EL74" s="41"/>
      <c r="EM74" s="158" t="str">
        <f t="shared" si="158"/>
        <v>70级强化5</v>
      </c>
      <c r="EN74" s="174">
        <f t="shared" si="159"/>
        <v>3763.209801365123</v>
      </c>
      <c r="EO74" s="157">
        <f t="shared" si="160"/>
        <v>7526.419602730246</v>
      </c>
      <c r="EP74" s="157">
        <f t="shared" si="161"/>
        <v>1505.2839205460489</v>
      </c>
      <c r="EQ74" s="157">
        <f t="shared" si="162"/>
        <v>3370.0386280881689</v>
      </c>
      <c r="ER74" s="163">
        <f t="shared" si="163"/>
        <v>873.36362962792612</v>
      </c>
      <c r="ES74" s="169">
        <f>EN74*ES2</f>
        <v>470.40122517064037</v>
      </c>
      <c r="ET74" s="159">
        <f>EO74*ET2</f>
        <v>940.80245034128075</v>
      </c>
      <c r="EU74" s="159">
        <f>EP74*EU2</f>
        <v>188.16049006825611</v>
      </c>
      <c r="EV74" s="170">
        <f>EQ74*EV2</f>
        <v>421.25482851102112</v>
      </c>
      <c r="EW74" s="169">
        <f>EN74*EW2</f>
        <v>470.40122517064037</v>
      </c>
      <c r="EX74" s="159">
        <f>EO74*EX2</f>
        <v>940.80245034128075</v>
      </c>
      <c r="EY74" s="159">
        <f>EP74*EY2</f>
        <v>188.16049006825611</v>
      </c>
      <c r="EZ74" s="170">
        <f>EQ74*EZ2</f>
        <v>421.25482851102112</v>
      </c>
      <c r="FA74" s="169">
        <f>EN74*FA2</f>
        <v>470.40122517064037</v>
      </c>
      <c r="FB74" s="159">
        <f>EO74*FB2</f>
        <v>940.80245034128075</v>
      </c>
      <c r="FC74" s="159">
        <f>EP74*FC2</f>
        <v>188.16049006825611</v>
      </c>
      <c r="FD74" s="170">
        <f>EQ74*FD2</f>
        <v>421.25482851102112</v>
      </c>
      <c r="FE74" s="169">
        <f>EN74*FE2</f>
        <v>470.40122517064037</v>
      </c>
      <c r="FF74" s="159">
        <f>EO74*FF2</f>
        <v>940.80245034128075</v>
      </c>
      <c r="FG74" s="159">
        <f>EP74*FG2</f>
        <v>188.16049006825611</v>
      </c>
      <c r="FH74" s="170">
        <f>EQ74*FH2</f>
        <v>421.25482851102112</v>
      </c>
      <c r="FI74" s="169">
        <f>EN74*FI2</f>
        <v>470.40122517064037</v>
      </c>
      <c r="FJ74" s="159">
        <f>EO74*FJ2</f>
        <v>940.80245034128075</v>
      </c>
      <c r="FK74" s="159">
        <f>EP74*FK2</f>
        <v>188.16049006825611</v>
      </c>
      <c r="FL74" s="170">
        <f>EQ74*FL2</f>
        <v>421.25482851102112</v>
      </c>
      <c r="FM74" s="169">
        <f>EN74*FM2</f>
        <v>470.40122517064037</v>
      </c>
      <c r="FN74" s="159">
        <f>EO74*FN2</f>
        <v>940.80245034128075</v>
      </c>
      <c r="FO74" s="159">
        <f>EP74*FO2</f>
        <v>188.16049006825611</v>
      </c>
      <c r="FP74" s="170">
        <f>EQ74*FP2</f>
        <v>421.25482851102112</v>
      </c>
      <c r="FQ74" s="169">
        <f>EN74*FQ2</f>
        <v>470.40122517064037</v>
      </c>
      <c r="FR74" s="159">
        <f>EO74*FR2</f>
        <v>940.80245034128075</v>
      </c>
      <c r="FS74" s="159">
        <f>EP74*FS2</f>
        <v>188.16049006825611</v>
      </c>
      <c r="FT74" s="170">
        <f>EQ74*FT2</f>
        <v>421.25482851102112</v>
      </c>
      <c r="FU74" s="169">
        <f>EN74*FU2</f>
        <v>470.40122517064037</v>
      </c>
      <c r="FV74" s="159">
        <f>EO74*FV2</f>
        <v>940.80245034128075</v>
      </c>
      <c r="FW74" s="159">
        <f>EP74*FW2</f>
        <v>188.16049006825611</v>
      </c>
      <c r="FX74" s="172">
        <f>EQ74*FX2</f>
        <v>421.25482851102112</v>
      </c>
      <c r="FY74" s="176">
        <f>ER74*FY2</f>
        <v>873.36362962792612</v>
      </c>
      <c r="FZ74" s="174" t="str">
        <f t="shared" si="164"/>
        <v>拆分正确</v>
      </c>
      <c r="GA74" s="157" t="str">
        <f t="shared" si="165"/>
        <v>拆分正确</v>
      </c>
      <c r="GB74" s="157" t="str">
        <f t="shared" si="166"/>
        <v>拆分正确</v>
      </c>
      <c r="GC74" s="157" t="str">
        <f t="shared" si="167"/>
        <v>拆分正确</v>
      </c>
      <c r="GD74" s="157" t="str">
        <f t="shared" si="168"/>
        <v>拆分正确</v>
      </c>
      <c r="GE74" s="41"/>
      <c r="GF74" s="158" t="str">
        <f t="shared" si="169"/>
        <v>70级强化5</v>
      </c>
      <c r="GG74" s="174">
        <f t="shared" si="170"/>
        <v>3386.8888212286106</v>
      </c>
      <c r="GH74" s="157">
        <f t="shared" si="171"/>
        <v>3763.209801365123</v>
      </c>
      <c r="GI74" s="157">
        <f t="shared" si="172"/>
        <v>2257.9258808190734</v>
      </c>
      <c r="GJ74" s="157">
        <f t="shared" si="173"/>
        <v>2822.4073510238418</v>
      </c>
      <c r="GK74" s="163">
        <f t="shared" si="174"/>
        <v>1310.0454444418892</v>
      </c>
      <c r="GL74" s="169">
        <f>GG74*GL2</f>
        <v>423.36110265357632</v>
      </c>
      <c r="GM74" s="159">
        <f>GH74*GM2</f>
        <v>470.40122517064037</v>
      </c>
      <c r="GN74" s="159">
        <f>GI74*GN2</f>
        <v>282.24073510238418</v>
      </c>
      <c r="GO74" s="170">
        <f>GJ74*GO2</f>
        <v>352.80091887798022</v>
      </c>
      <c r="GP74" s="169">
        <f>GG74*GP2</f>
        <v>423.36110265357632</v>
      </c>
      <c r="GQ74" s="159">
        <f>GH74*GQ2</f>
        <v>470.40122517064037</v>
      </c>
      <c r="GR74" s="159">
        <f>GI74*GR2</f>
        <v>282.24073510238418</v>
      </c>
      <c r="GS74" s="170">
        <f>GJ74*GS2</f>
        <v>352.80091887798022</v>
      </c>
      <c r="GT74" s="169">
        <f>GG74*GT2</f>
        <v>423.36110265357632</v>
      </c>
      <c r="GU74" s="159">
        <f>GH74*GU2</f>
        <v>470.40122517064037</v>
      </c>
      <c r="GV74" s="159">
        <f>GI74*GV2</f>
        <v>282.24073510238418</v>
      </c>
      <c r="GW74" s="170">
        <f>GJ74*GW2</f>
        <v>352.80091887798022</v>
      </c>
      <c r="GX74" s="169">
        <f>GG74*GX2</f>
        <v>423.36110265357632</v>
      </c>
      <c r="GY74" s="159">
        <f>GH74*GY2</f>
        <v>470.40122517064037</v>
      </c>
      <c r="GZ74" s="159">
        <f>GI74*GZ2</f>
        <v>282.24073510238418</v>
      </c>
      <c r="HA74" s="170">
        <f>GJ74*HA2</f>
        <v>352.80091887798022</v>
      </c>
      <c r="HB74" s="169">
        <f>GG74*HB2</f>
        <v>423.36110265357632</v>
      </c>
      <c r="HC74" s="159">
        <f>GH74*HC2</f>
        <v>470.40122517064037</v>
      </c>
      <c r="HD74" s="159">
        <f>GI74*HD2</f>
        <v>282.24073510238418</v>
      </c>
      <c r="HE74" s="170">
        <f>GJ74*HE2</f>
        <v>352.80091887798022</v>
      </c>
      <c r="HF74" s="169">
        <f>GG74*HF2</f>
        <v>423.36110265357632</v>
      </c>
      <c r="HG74" s="159">
        <f>GH74*HG2</f>
        <v>470.40122517064037</v>
      </c>
      <c r="HH74" s="159">
        <f>GI74*HH2</f>
        <v>282.24073510238418</v>
      </c>
      <c r="HI74" s="170">
        <f>GJ74*HI2</f>
        <v>352.80091887798022</v>
      </c>
      <c r="HJ74" s="169">
        <f>GG74*HJ2</f>
        <v>423.36110265357632</v>
      </c>
      <c r="HK74" s="159">
        <f>GH74*HK2</f>
        <v>470.40122517064037</v>
      </c>
      <c r="HL74" s="159">
        <f>GI74*HL2</f>
        <v>282.24073510238418</v>
      </c>
      <c r="HM74" s="170">
        <f>GJ74*HM2</f>
        <v>352.80091887798022</v>
      </c>
      <c r="HN74" s="169">
        <f>GG74*HN2</f>
        <v>423.36110265357632</v>
      </c>
      <c r="HO74" s="159">
        <f>GH74*HO2</f>
        <v>470.40122517064037</v>
      </c>
      <c r="HP74" s="159">
        <f>GI74*HP2</f>
        <v>282.24073510238418</v>
      </c>
      <c r="HQ74" s="172">
        <f>GJ74*HQ2</f>
        <v>352.80091887798022</v>
      </c>
      <c r="HR74" s="176">
        <f>GK74*HR2</f>
        <v>1310.0454444418892</v>
      </c>
      <c r="HS74" s="174" t="str">
        <f t="shared" si="175"/>
        <v>拆分正确</v>
      </c>
      <c r="HT74" s="157" t="str">
        <f t="shared" si="176"/>
        <v>拆分正确</v>
      </c>
      <c r="HU74" s="157" t="str">
        <f t="shared" si="177"/>
        <v>拆分正确</v>
      </c>
      <c r="HV74" s="157" t="str">
        <f t="shared" si="178"/>
        <v>拆分正确</v>
      </c>
      <c r="HW74" s="157" t="str">
        <f t="shared" si="179"/>
        <v>拆分正确</v>
      </c>
    </row>
    <row r="75" spans="1:276" ht="14.1" customHeight="1">
      <c r="A75" s="157" t="s">
        <v>91</v>
      </c>
      <c r="B75" s="158">
        <f t="shared" si="217"/>
        <v>1.5469149497615966</v>
      </c>
      <c r="C75" s="158">
        <f t="shared" si="128"/>
        <v>1.5469149497615966</v>
      </c>
      <c r="D75" s="180">
        <f t="shared" si="129"/>
        <v>1.5469149497615968</v>
      </c>
      <c r="E75" s="174">
        <f>B75*E69</f>
        <v>4029.5886820274895</v>
      </c>
      <c r="F75" s="157">
        <f>E75*职业设计!D$13/职业设计!B$13</f>
        <v>4029.5886820274895</v>
      </c>
      <c r="G75" s="157">
        <f>G69*C75</f>
        <v>2417.7532092164934</v>
      </c>
      <c r="H75" s="157">
        <f t="shared" si="180"/>
        <v>2417.7532092164934</v>
      </c>
      <c r="I75" s="163">
        <f>I69*D75</f>
        <v>1558.6411525459364</v>
      </c>
      <c r="J75" s="169">
        <f>E75*J2</f>
        <v>503.69858525343619</v>
      </c>
      <c r="K75" s="159">
        <f>F75*K2</f>
        <v>503.69858525343619</v>
      </c>
      <c r="L75" s="159">
        <f>G75*L2</f>
        <v>302.21915115206167</v>
      </c>
      <c r="M75" s="170">
        <f>H75*M2</f>
        <v>302.21915115206167</v>
      </c>
      <c r="N75" s="169">
        <f>E75*N2</f>
        <v>503.69858525343619</v>
      </c>
      <c r="O75" s="159">
        <f>F75*O2</f>
        <v>503.69858525343619</v>
      </c>
      <c r="P75" s="159">
        <f>G75*P2</f>
        <v>302.21915115206167</v>
      </c>
      <c r="Q75" s="170">
        <f>H75*Q2</f>
        <v>302.21915115206167</v>
      </c>
      <c r="R75" s="169">
        <f>E75*R2</f>
        <v>503.69858525343619</v>
      </c>
      <c r="S75" s="159">
        <f>F75*S2</f>
        <v>503.69858525343619</v>
      </c>
      <c r="T75" s="159">
        <f>G75*T2</f>
        <v>302.21915115206167</v>
      </c>
      <c r="U75" s="170">
        <f>H75*U2</f>
        <v>302.21915115206167</v>
      </c>
      <c r="V75" s="169">
        <f>E75*V2</f>
        <v>503.69858525343619</v>
      </c>
      <c r="W75" s="159">
        <f>F75*W2</f>
        <v>503.69858525343619</v>
      </c>
      <c r="X75" s="159">
        <f>G75*X2</f>
        <v>302.21915115206167</v>
      </c>
      <c r="Y75" s="170">
        <f>H75*Y2</f>
        <v>302.21915115206167</v>
      </c>
      <c r="Z75" s="169">
        <f>E75*Z2</f>
        <v>503.69858525343619</v>
      </c>
      <c r="AA75" s="159">
        <f>F75*AA2</f>
        <v>503.69858525343619</v>
      </c>
      <c r="AB75" s="159">
        <f>G75*AB2</f>
        <v>302.21915115206167</v>
      </c>
      <c r="AC75" s="170">
        <f>H75*AC2</f>
        <v>302.21915115206167</v>
      </c>
      <c r="AD75" s="169">
        <f>E75*AD2</f>
        <v>503.69858525343619</v>
      </c>
      <c r="AE75" s="159">
        <f>F75*AE2</f>
        <v>503.69858525343619</v>
      </c>
      <c r="AF75" s="159">
        <f>G75*AF2</f>
        <v>302.21915115206167</v>
      </c>
      <c r="AG75" s="170">
        <f>H75*AG2</f>
        <v>302.21915115206167</v>
      </c>
      <c r="AH75" s="169">
        <f>E75*AH2</f>
        <v>503.69858525343619</v>
      </c>
      <c r="AI75" s="159">
        <f>F75*AI2</f>
        <v>503.69858525343619</v>
      </c>
      <c r="AJ75" s="159">
        <f>G75*AJ2</f>
        <v>302.21915115206167</v>
      </c>
      <c r="AK75" s="170">
        <f>H75*AK2</f>
        <v>302.21915115206167</v>
      </c>
      <c r="AL75" s="169">
        <f>E75*AL2</f>
        <v>503.69858525343619</v>
      </c>
      <c r="AM75" s="159">
        <f>F75*AM2</f>
        <v>503.69858525343619</v>
      </c>
      <c r="AN75" s="159">
        <f>G75*AN2</f>
        <v>302.21915115206167</v>
      </c>
      <c r="AO75" s="172">
        <f>H75*AO2</f>
        <v>302.21915115206167</v>
      </c>
      <c r="AP75" s="176">
        <f>I75*AP2</f>
        <v>1558.6411525459364</v>
      </c>
      <c r="AQ75" s="174" t="str">
        <f t="shared" si="131"/>
        <v>拆分正确</v>
      </c>
      <c r="AR75" s="157" t="str">
        <f t="shared" si="132"/>
        <v>拆分正确</v>
      </c>
      <c r="AS75" s="157" t="str">
        <f t="shared" si="133"/>
        <v>拆分正确</v>
      </c>
      <c r="AT75" s="157" t="str">
        <f t="shared" si="134"/>
        <v>拆分正确</v>
      </c>
      <c r="AU75" s="157" t="str">
        <f t="shared" si="135"/>
        <v>拆分正确</v>
      </c>
      <c r="AW75" s="158" t="str">
        <f t="shared" si="136"/>
        <v>70级强化6</v>
      </c>
      <c r="AX75" s="174">
        <f t="shared" si="137"/>
        <v>6044.3830230412341</v>
      </c>
      <c r="AY75" s="157">
        <f t="shared" si="138"/>
        <v>2417.7532092164938</v>
      </c>
      <c r="AZ75" s="157">
        <f t="shared" si="139"/>
        <v>3608.5868794276016</v>
      </c>
      <c r="BA75" s="157">
        <f t="shared" si="140"/>
        <v>1611.8354728109955</v>
      </c>
      <c r="BB75" s="163">
        <f t="shared" si="141"/>
        <v>935.18469152756177</v>
      </c>
      <c r="BC75" s="169">
        <f t="shared" si="181"/>
        <v>604.43830230412345</v>
      </c>
      <c r="BD75" s="159">
        <f t="shared" si="182"/>
        <v>241.77532092164938</v>
      </c>
      <c r="BE75" s="159">
        <f t="shared" si="183"/>
        <v>360.85868794276018</v>
      </c>
      <c r="BF75" s="170">
        <f t="shared" si="184"/>
        <v>161.18354728109955</v>
      </c>
      <c r="BG75" s="169">
        <f t="shared" si="185"/>
        <v>604.43830230412345</v>
      </c>
      <c r="BH75" s="159">
        <f t="shared" si="186"/>
        <v>241.77532092164938</v>
      </c>
      <c r="BI75" s="159">
        <f t="shared" si="187"/>
        <v>360.85868794276018</v>
      </c>
      <c r="BJ75" s="170">
        <f t="shared" si="188"/>
        <v>161.18354728109955</v>
      </c>
      <c r="BK75" s="169">
        <f t="shared" si="189"/>
        <v>604.43830230412345</v>
      </c>
      <c r="BL75" s="159">
        <f t="shared" si="190"/>
        <v>241.77532092164938</v>
      </c>
      <c r="BM75" s="159">
        <f t="shared" si="191"/>
        <v>360.85868794276018</v>
      </c>
      <c r="BN75" s="170">
        <f t="shared" si="192"/>
        <v>161.18354728109955</v>
      </c>
      <c r="BO75" s="169">
        <f t="shared" si="193"/>
        <v>604.43830230412345</v>
      </c>
      <c r="BP75" s="159">
        <f t="shared" si="194"/>
        <v>241.77532092164938</v>
      </c>
      <c r="BQ75" s="159">
        <f t="shared" si="195"/>
        <v>360.85868794276018</v>
      </c>
      <c r="BR75" s="170">
        <f t="shared" si="196"/>
        <v>161.18354728109955</v>
      </c>
      <c r="BS75" s="169">
        <f t="shared" si="197"/>
        <v>604.43830230412345</v>
      </c>
      <c r="BT75" s="159">
        <f t="shared" si="198"/>
        <v>241.77532092164938</v>
      </c>
      <c r="BU75" s="159">
        <f t="shared" si="199"/>
        <v>360.85868794276018</v>
      </c>
      <c r="BV75" s="170">
        <f t="shared" si="200"/>
        <v>161.18354728109955</v>
      </c>
      <c r="BW75" s="169">
        <f t="shared" si="201"/>
        <v>604.43830230412345</v>
      </c>
      <c r="BX75" s="159">
        <f t="shared" si="202"/>
        <v>241.77532092164938</v>
      </c>
      <c r="BY75" s="159">
        <f t="shared" si="203"/>
        <v>360.85868794276018</v>
      </c>
      <c r="BZ75" s="170">
        <f t="shared" si="204"/>
        <v>161.18354728109955</v>
      </c>
      <c r="CA75" s="169">
        <f t="shared" si="205"/>
        <v>604.43830230412345</v>
      </c>
      <c r="CB75" s="159">
        <f t="shared" si="206"/>
        <v>241.77532092164938</v>
      </c>
      <c r="CC75" s="159">
        <f t="shared" si="207"/>
        <v>360.85868794276018</v>
      </c>
      <c r="CD75" s="170">
        <f t="shared" si="208"/>
        <v>161.18354728109955</v>
      </c>
      <c r="CE75" s="169">
        <f t="shared" si="209"/>
        <v>604.43830230412345</v>
      </c>
      <c r="CF75" s="159">
        <f t="shared" si="210"/>
        <v>241.77532092164938</v>
      </c>
      <c r="CG75" s="159">
        <f t="shared" si="211"/>
        <v>360.85868794276018</v>
      </c>
      <c r="CH75" s="172">
        <f t="shared" si="212"/>
        <v>161.18354728109955</v>
      </c>
      <c r="CI75" s="169">
        <f t="shared" si="213"/>
        <v>1208.8766046082469</v>
      </c>
      <c r="CJ75" s="159">
        <f t="shared" si="214"/>
        <v>483.55064184329876</v>
      </c>
      <c r="CK75" s="159">
        <f t="shared" si="215"/>
        <v>721.71737588552037</v>
      </c>
      <c r="CL75" s="172">
        <f t="shared" si="216"/>
        <v>322.3670945621991</v>
      </c>
      <c r="CM75" s="176">
        <f t="shared" si="96"/>
        <v>935.18469152756177</v>
      </c>
      <c r="CN75" s="174" t="str">
        <f t="shared" si="142"/>
        <v>拆分正确</v>
      </c>
      <c r="CO75" s="157" t="str">
        <f t="shared" si="143"/>
        <v>拆分正确</v>
      </c>
      <c r="CP75" s="157" t="str">
        <f t="shared" si="144"/>
        <v>拆分正确</v>
      </c>
      <c r="CQ75" s="157" t="str">
        <f t="shared" si="145"/>
        <v>拆分正确</v>
      </c>
      <c r="CR75" s="157" t="str">
        <f t="shared" si="146"/>
        <v>拆分正确</v>
      </c>
      <c r="CT75" s="158" t="str">
        <f t="shared" si="147"/>
        <v>70级强化6</v>
      </c>
      <c r="CU75" s="174">
        <f t="shared" si="148"/>
        <v>2699.8244169584182</v>
      </c>
      <c r="CV75" s="157">
        <f t="shared" si="149"/>
        <v>6044.3830230412341</v>
      </c>
      <c r="CW75" s="157">
        <f t="shared" si="150"/>
        <v>1611.8354728109955</v>
      </c>
      <c r="CX75" s="157">
        <f t="shared" si="151"/>
        <v>3608.5868794276016</v>
      </c>
      <c r="CY75" s="163">
        <f t="shared" si="152"/>
        <v>2337.9617288189047</v>
      </c>
      <c r="CZ75" s="169">
        <f>CU75*CZ2</f>
        <v>337.47805211980227</v>
      </c>
      <c r="DA75" s="159">
        <f>CV75*DA2</f>
        <v>755.54787788015426</v>
      </c>
      <c r="DB75" s="159">
        <f>CW75*DB2</f>
        <v>201.47943410137444</v>
      </c>
      <c r="DC75" s="170">
        <f>CX75*DC2</f>
        <v>451.0733599284502</v>
      </c>
      <c r="DD75" s="169">
        <f>CU75*DD2</f>
        <v>337.47805211980227</v>
      </c>
      <c r="DE75" s="159">
        <f>CV75*DE2</f>
        <v>755.54787788015426</v>
      </c>
      <c r="DF75" s="159">
        <f>CW75*DF2</f>
        <v>201.47943410137444</v>
      </c>
      <c r="DG75" s="170">
        <f>CX75*DG2</f>
        <v>451.0733599284502</v>
      </c>
      <c r="DH75" s="169">
        <f>CU75*DH2</f>
        <v>337.47805211980227</v>
      </c>
      <c r="DI75" s="159">
        <f>CV75*DI2</f>
        <v>755.54787788015426</v>
      </c>
      <c r="DJ75" s="159">
        <f>CW75*DJ2</f>
        <v>201.47943410137444</v>
      </c>
      <c r="DK75" s="170">
        <f>CX75*DK2</f>
        <v>451.0733599284502</v>
      </c>
      <c r="DL75" s="169">
        <f>CU75*DL2</f>
        <v>337.47805211980227</v>
      </c>
      <c r="DM75" s="159">
        <f>CV75*DM2</f>
        <v>755.54787788015426</v>
      </c>
      <c r="DN75" s="159">
        <f>CW75*DN2</f>
        <v>201.47943410137444</v>
      </c>
      <c r="DO75" s="170">
        <f>CX75*DO2</f>
        <v>451.0733599284502</v>
      </c>
      <c r="DP75" s="169">
        <f>CU75*DP2</f>
        <v>337.47805211980227</v>
      </c>
      <c r="DQ75" s="159">
        <f>CV75*DQ2</f>
        <v>755.54787788015426</v>
      </c>
      <c r="DR75" s="159">
        <f>CW75*DR2</f>
        <v>201.47943410137444</v>
      </c>
      <c r="DS75" s="170">
        <f>CX75*DS2</f>
        <v>451.0733599284502</v>
      </c>
      <c r="DT75" s="169">
        <f>CU75*DT2</f>
        <v>337.47805211980227</v>
      </c>
      <c r="DU75" s="159">
        <f>CV75*DU2</f>
        <v>755.54787788015426</v>
      </c>
      <c r="DV75" s="159">
        <f>CW75*DV2</f>
        <v>201.47943410137444</v>
      </c>
      <c r="DW75" s="170">
        <f>CX75*DW2</f>
        <v>451.0733599284502</v>
      </c>
      <c r="DX75" s="169">
        <f>CU75*DX2</f>
        <v>337.47805211980227</v>
      </c>
      <c r="DY75" s="159">
        <f>CV75*DY2</f>
        <v>755.54787788015426</v>
      </c>
      <c r="DZ75" s="159">
        <f>CW75*DZ2</f>
        <v>201.47943410137444</v>
      </c>
      <c r="EA75" s="170">
        <f>CX75*EA2</f>
        <v>451.0733599284502</v>
      </c>
      <c r="EB75" s="169">
        <f>CU75*EB2</f>
        <v>337.47805211980227</v>
      </c>
      <c r="EC75" s="159">
        <f>CV75*EC2</f>
        <v>755.54787788015426</v>
      </c>
      <c r="ED75" s="159">
        <f>CW75*ED2</f>
        <v>201.47943410137444</v>
      </c>
      <c r="EE75" s="172">
        <f>CX75*EE2</f>
        <v>451.0733599284502</v>
      </c>
      <c r="EF75" s="176">
        <f>CY75*EF2</f>
        <v>2337.9617288189047</v>
      </c>
      <c r="EG75" s="174" t="str">
        <f t="shared" si="153"/>
        <v>拆分正确</v>
      </c>
      <c r="EH75" s="157" t="str">
        <f t="shared" si="154"/>
        <v>拆分正确</v>
      </c>
      <c r="EI75" s="157" t="str">
        <f t="shared" si="155"/>
        <v>拆分正确</v>
      </c>
      <c r="EJ75" s="157" t="str">
        <f t="shared" si="156"/>
        <v>拆分正确</v>
      </c>
      <c r="EK75" s="157" t="str">
        <f t="shared" si="157"/>
        <v>拆分正确</v>
      </c>
      <c r="EL75" s="41"/>
      <c r="EM75" s="158" t="str">
        <f t="shared" si="158"/>
        <v>70级强化6</v>
      </c>
      <c r="EN75" s="174">
        <f t="shared" si="159"/>
        <v>4029.5886820274895</v>
      </c>
      <c r="EO75" s="157">
        <f t="shared" si="160"/>
        <v>8059.1773640549791</v>
      </c>
      <c r="EP75" s="157">
        <f t="shared" si="161"/>
        <v>1611.8354728109955</v>
      </c>
      <c r="EQ75" s="157">
        <f t="shared" si="162"/>
        <v>3608.5868794276016</v>
      </c>
      <c r="ER75" s="163">
        <f t="shared" si="163"/>
        <v>935.18469152756177</v>
      </c>
      <c r="ES75" s="169">
        <f>EN75*ES2</f>
        <v>503.69858525343619</v>
      </c>
      <c r="ET75" s="159">
        <f>EO75*ET2</f>
        <v>1007.3971705068724</v>
      </c>
      <c r="EU75" s="159">
        <f>EP75*EU2</f>
        <v>201.47943410137444</v>
      </c>
      <c r="EV75" s="170">
        <f>EQ75*EV2</f>
        <v>451.0733599284502</v>
      </c>
      <c r="EW75" s="169">
        <f>EN75*EW2</f>
        <v>503.69858525343619</v>
      </c>
      <c r="EX75" s="159">
        <f>EO75*EX2</f>
        <v>1007.3971705068724</v>
      </c>
      <c r="EY75" s="159">
        <f>EP75*EY2</f>
        <v>201.47943410137444</v>
      </c>
      <c r="EZ75" s="170">
        <f>EQ75*EZ2</f>
        <v>451.0733599284502</v>
      </c>
      <c r="FA75" s="169">
        <f>EN75*FA2</f>
        <v>503.69858525343619</v>
      </c>
      <c r="FB75" s="159">
        <f>EO75*FB2</f>
        <v>1007.3971705068724</v>
      </c>
      <c r="FC75" s="159">
        <f>EP75*FC2</f>
        <v>201.47943410137444</v>
      </c>
      <c r="FD75" s="170">
        <f>EQ75*FD2</f>
        <v>451.0733599284502</v>
      </c>
      <c r="FE75" s="169">
        <f>EN75*FE2</f>
        <v>503.69858525343619</v>
      </c>
      <c r="FF75" s="159">
        <f>EO75*FF2</f>
        <v>1007.3971705068724</v>
      </c>
      <c r="FG75" s="159">
        <f>EP75*FG2</f>
        <v>201.47943410137444</v>
      </c>
      <c r="FH75" s="170">
        <f>EQ75*FH2</f>
        <v>451.0733599284502</v>
      </c>
      <c r="FI75" s="169">
        <f>EN75*FI2</f>
        <v>503.69858525343619</v>
      </c>
      <c r="FJ75" s="159">
        <f>EO75*FJ2</f>
        <v>1007.3971705068724</v>
      </c>
      <c r="FK75" s="159">
        <f>EP75*FK2</f>
        <v>201.47943410137444</v>
      </c>
      <c r="FL75" s="170">
        <f>EQ75*FL2</f>
        <v>451.0733599284502</v>
      </c>
      <c r="FM75" s="169">
        <f>EN75*FM2</f>
        <v>503.69858525343619</v>
      </c>
      <c r="FN75" s="159">
        <f>EO75*FN2</f>
        <v>1007.3971705068724</v>
      </c>
      <c r="FO75" s="159">
        <f>EP75*FO2</f>
        <v>201.47943410137444</v>
      </c>
      <c r="FP75" s="170">
        <f>EQ75*FP2</f>
        <v>451.0733599284502</v>
      </c>
      <c r="FQ75" s="169">
        <f>EN75*FQ2</f>
        <v>503.69858525343619</v>
      </c>
      <c r="FR75" s="159">
        <f>EO75*FR2</f>
        <v>1007.3971705068724</v>
      </c>
      <c r="FS75" s="159">
        <f>EP75*FS2</f>
        <v>201.47943410137444</v>
      </c>
      <c r="FT75" s="170">
        <f>EQ75*FT2</f>
        <v>451.0733599284502</v>
      </c>
      <c r="FU75" s="169">
        <f>EN75*FU2</f>
        <v>503.69858525343619</v>
      </c>
      <c r="FV75" s="159">
        <f>EO75*FV2</f>
        <v>1007.3971705068724</v>
      </c>
      <c r="FW75" s="159">
        <f>EP75*FW2</f>
        <v>201.47943410137444</v>
      </c>
      <c r="FX75" s="172">
        <f>EQ75*FX2</f>
        <v>451.0733599284502</v>
      </c>
      <c r="FY75" s="176">
        <f>ER75*FY2</f>
        <v>935.18469152756177</v>
      </c>
      <c r="FZ75" s="174" t="str">
        <f t="shared" si="164"/>
        <v>拆分正确</v>
      </c>
      <c r="GA75" s="157" t="str">
        <f t="shared" si="165"/>
        <v>拆分正确</v>
      </c>
      <c r="GB75" s="157" t="str">
        <f t="shared" si="166"/>
        <v>拆分正确</v>
      </c>
      <c r="GC75" s="157" t="str">
        <f t="shared" si="167"/>
        <v>拆分正确</v>
      </c>
      <c r="GD75" s="157" t="str">
        <f t="shared" si="168"/>
        <v>拆分正确</v>
      </c>
      <c r="GE75" s="41"/>
      <c r="GF75" s="158" t="str">
        <f t="shared" si="169"/>
        <v>70级强化6</v>
      </c>
      <c r="GG75" s="174">
        <f t="shared" si="170"/>
        <v>3626.6298138247407</v>
      </c>
      <c r="GH75" s="157">
        <f t="shared" si="171"/>
        <v>4029.5886820274895</v>
      </c>
      <c r="GI75" s="157">
        <f t="shared" si="172"/>
        <v>2417.7532092164934</v>
      </c>
      <c r="GJ75" s="157">
        <f t="shared" si="173"/>
        <v>3022.1915115206166</v>
      </c>
      <c r="GK75" s="163">
        <f t="shared" si="174"/>
        <v>1402.7770372913428</v>
      </c>
      <c r="GL75" s="169">
        <f>GG75*GL2</f>
        <v>453.32872672809259</v>
      </c>
      <c r="GM75" s="159">
        <f>GH75*GM2</f>
        <v>503.69858525343619</v>
      </c>
      <c r="GN75" s="159">
        <f>GI75*GN2</f>
        <v>302.21915115206167</v>
      </c>
      <c r="GO75" s="170">
        <f>GJ75*GO2</f>
        <v>377.77393894007707</v>
      </c>
      <c r="GP75" s="169">
        <f>GG75*GP2</f>
        <v>453.32872672809259</v>
      </c>
      <c r="GQ75" s="159">
        <f>GH75*GQ2</f>
        <v>503.69858525343619</v>
      </c>
      <c r="GR75" s="159">
        <f>GI75*GR2</f>
        <v>302.21915115206167</v>
      </c>
      <c r="GS75" s="170">
        <f>GJ75*GS2</f>
        <v>377.77393894007707</v>
      </c>
      <c r="GT75" s="169">
        <f>GG75*GT2</f>
        <v>453.32872672809259</v>
      </c>
      <c r="GU75" s="159">
        <f>GH75*GU2</f>
        <v>503.69858525343619</v>
      </c>
      <c r="GV75" s="159">
        <f>GI75*GV2</f>
        <v>302.21915115206167</v>
      </c>
      <c r="GW75" s="170">
        <f>GJ75*GW2</f>
        <v>377.77393894007707</v>
      </c>
      <c r="GX75" s="169">
        <f>GG75*GX2</f>
        <v>453.32872672809259</v>
      </c>
      <c r="GY75" s="159">
        <f>GH75*GY2</f>
        <v>503.69858525343619</v>
      </c>
      <c r="GZ75" s="159">
        <f>GI75*GZ2</f>
        <v>302.21915115206167</v>
      </c>
      <c r="HA75" s="170">
        <f>GJ75*HA2</f>
        <v>377.77393894007707</v>
      </c>
      <c r="HB75" s="169">
        <f>GG75*HB2</f>
        <v>453.32872672809259</v>
      </c>
      <c r="HC75" s="159">
        <f>GH75*HC2</f>
        <v>503.69858525343619</v>
      </c>
      <c r="HD75" s="159">
        <f>GI75*HD2</f>
        <v>302.21915115206167</v>
      </c>
      <c r="HE75" s="170">
        <f>GJ75*HE2</f>
        <v>377.77393894007707</v>
      </c>
      <c r="HF75" s="169">
        <f>GG75*HF2</f>
        <v>453.32872672809259</v>
      </c>
      <c r="HG75" s="159">
        <f>GH75*HG2</f>
        <v>503.69858525343619</v>
      </c>
      <c r="HH75" s="159">
        <f>GI75*HH2</f>
        <v>302.21915115206167</v>
      </c>
      <c r="HI75" s="170">
        <f>GJ75*HI2</f>
        <v>377.77393894007707</v>
      </c>
      <c r="HJ75" s="169">
        <f>GG75*HJ2</f>
        <v>453.32872672809259</v>
      </c>
      <c r="HK75" s="159">
        <f>GH75*HK2</f>
        <v>503.69858525343619</v>
      </c>
      <c r="HL75" s="159">
        <f>GI75*HL2</f>
        <v>302.21915115206167</v>
      </c>
      <c r="HM75" s="170">
        <f>GJ75*HM2</f>
        <v>377.77393894007707</v>
      </c>
      <c r="HN75" s="169">
        <f>GG75*HN2</f>
        <v>453.32872672809259</v>
      </c>
      <c r="HO75" s="159">
        <f>GH75*HO2</f>
        <v>503.69858525343619</v>
      </c>
      <c r="HP75" s="159">
        <f>GI75*HP2</f>
        <v>302.21915115206167</v>
      </c>
      <c r="HQ75" s="172">
        <f>GJ75*HQ2</f>
        <v>377.77393894007707</v>
      </c>
      <c r="HR75" s="176">
        <f>GK75*HR2</f>
        <v>1402.7770372913428</v>
      </c>
      <c r="HS75" s="174" t="str">
        <f t="shared" si="175"/>
        <v>拆分正确</v>
      </c>
      <c r="HT75" s="157" t="str">
        <f t="shared" si="176"/>
        <v>拆分正确</v>
      </c>
      <c r="HU75" s="157" t="str">
        <f t="shared" si="177"/>
        <v>拆分正确</v>
      </c>
      <c r="HV75" s="157" t="str">
        <f t="shared" si="178"/>
        <v>拆分正确</v>
      </c>
      <c r="HW75" s="157" t="str">
        <f t="shared" si="179"/>
        <v>拆分正确</v>
      </c>
    </row>
    <row r="76" spans="1:276" ht="14.1" customHeight="1">
      <c r="A76" s="157" t="s">
        <v>92</v>
      </c>
      <c r="B76" s="158">
        <f t="shared" si="217"/>
        <v>1.6541277501397231</v>
      </c>
      <c r="C76" s="158">
        <f t="shared" si="128"/>
        <v>1.6541277501397231</v>
      </c>
      <c r="D76" s="180">
        <f t="shared" si="129"/>
        <v>1.6541277501397231</v>
      </c>
      <c r="E76" s="174">
        <f>B76*E69</f>
        <v>4308.8693800637666</v>
      </c>
      <c r="F76" s="157">
        <f>E76*职业设计!D$13/职业设计!B$13</f>
        <v>4308.8693800637666</v>
      </c>
      <c r="G76" s="157">
        <f>G69*C76</f>
        <v>2585.3216280382599</v>
      </c>
      <c r="H76" s="157">
        <f t="shared" si="180"/>
        <v>2585.3216280382599</v>
      </c>
      <c r="I76" s="163">
        <f>I69*D76</f>
        <v>1666.6666666666667</v>
      </c>
      <c r="J76" s="169">
        <f>E76*J2</f>
        <v>538.60867250797082</v>
      </c>
      <c r="K76" s="159">
        <f>F76*K2</f>
        <v>538.60867250797082</v>
      </c>
      <c r="L76" s="159">
        <f>G76*L2</f>
        <v>323.16520350478248</v>
      </c>
      <c r="M76" s="170">
        <f>H76*M2</f>
        <v>323.16520350478248</v>
      </c>
      <c r="N76" s="169">
        <f>E76*N2</f>
        <v>538.60867250797082</v>
      </c>
      <c r="O76" s="159">
        <f>F76*O2</f>
        <v>538.60867250797082</v>
      </c>
      <c r="P76" s="159">
        <f>G76*P2</f>
        <v>323.16520350478248</v>
      </c>
      <c r="Q76" s="170">
        <f>H76*Q2</f>
        <v>323.16520350478248</v>
      </c>
      <c r="R76" s="169">
        <f>E76*R2</f>
        <v>538.60867250797082</v>
      </c>
      <c r="S76" s="159">
        <f>F76*S2</f>
        <v>538.60867250797082</v>
      </c>
      <c r="T76" s="159">
        <f>G76*T2</f>
        <v>323.16520350478248</v>
      </c>
      <c r="U76" s="170">
        <f>H76*U2</f>
        <v>323.16520350478248</v>
      </c>
      <c r="V76" s="169">
        <f>E76*V2</f>
        <v>538.60867250797082</v>
      </c>
      <c r="W76" s="159">
        <f>F76*W2</f>
        <v>538.60867250797082</v>
      </c>
      <c r="X76" s="159">
        <f>G76*X2</f>
        <v>323.16520350478248</v>
      </c>
      <c r="Y76" s="170">
        <f>H76*Y2</f>
        <v>323.16520350478248</v>
      </c>
      <c r="Z76" s="169">
        <f>E76*Z2</f>
        <v>538.60867250797082</v>
      </c>
      <c r="AA76" s="159">
        <f>F76*AA2</f>
        <v>538.60867250797082</v>
      </c>
      <c r="AB76" s="159">
        <f>G76*AB2</f>
        <v>323.16520350478248</v>
      </c>
      <c r="AC76" s="170">
        <f>H76*AC2</f>
        <v>323.16520350478248</v>
      </c>
      <c r="AD76" s="169">
        <f>E76*AD2</f>
        <v>538.60867250797082</v>
      </c>
      <c r="AE76" s="159">
        <f>F76*AE2</f>
        <v>538.60867250797082</v>
      </c>
      <c r="AF76" s="159">
        <f>G76*AF2</f>
        <v>323.16520350478248</v>
      </c>
      <c r="AG76" s="170">
        <f>H76*AG2</f>
        <v>323.16520350478248</v>
      </c>
      <c r="AH76" s="169">
        <f>E76*AH2</f>
        <v>538.60867250797082</v>
      </c>
      <c r="AI76" s="159">
        <f>F76*AI2</f>
        <v>538.60867250797082</v>
      </c>
      <c r="AJ76" s="159">
        <f>G76*AJ2</f>
        <v>323.16520350478248</v>
      </c>
      <c r="AK76" s="170">
        <f>H76*AK2</f>
        <v>323.16520350478248</v>
      </c>
      <c r="AL76" s="169">
        <f>E76*AL2</f>
        <v>538.60867250797082</v>
      </c>
      <c r="AM76" s="159">
        <f>F76*AM2</f>
        <v>538.60867250797082</v>
      </c>
      <c r="AN76" s="159">
        <f>G76*AN2</f>
        <v>323.16520350478248</v>
      </c>
      <c r="AO76" s="172">
        <f>H76*AO2</f>
        <v>323.16520350478248</v>
      </c>
      <c r="AP76" s="176">
        <f>I76*AP2</f>
        <v>1666.6666666666667</v>
      </c>
      <c r="AQ76" s="174" t="str">
        <f t="shared" si="131"/>
        <v>拆分正确</v>
      </c>
      <c r="AR76" s="157" t="str">
        <f t="shared" si="132"/>
        <v>拆分正确</v>
      </c>
      <c r="AS76" s="157" t="str">
        <f t="shared" si="133"/>
        <v>拆分正确</v>
      </c>
      <c r="AT76" s="157" t="str">
        <f t="shared" si="134"/>
        <v>拆分正确</v>
      </c>
      <c r="AU76" s="157" t="str">
        <f t="shared" si="135"/>
        <v>拆分正确</v>
      </c>
      <c r="AW76" s="158" t="str">
        <f t="shared" si="136"/>
        <v>70级强化7</v>
      </c>
      <c r="AX76" s="174">
        <f t="shared" si="137"/>
        <v>6463.3040700956499</v>
      </c>
      <c r="AY76" s="157">
        <f t="shared" si="138"/>
        <v>2585.3216280382599</v>
      </c>
      <c r="AZ76" s="157">
        <f t="shared" si="139"/>
        <v>3858.6889970720295</v>
      </c>
      <c r="BA76" s="157">
        <f t="shared" si="140"/>
        <v>1723.5477520255065</v>
      </c>
      <c r="BB76" s="163">
        <f t="shared" si="141"/>
        <v>1000</v>
      </c>
      <c r="BC76" s="169">
        <f t="shared" si="181"/>
        <v>646.33040700956508</v>
      </c>
      <c r="BD76" s="159">
        <f t="shared" si="182"/>
        <v>258.532162803826</v>
      </c>
      <c r="BE76" s="159">
        <f t="shared" si="183"/>
        <v>385.86889970720296</v>
      </c>
      <c r="BF76" s="170">
        <f t="shared" si="184"/>
        <v>172.35477520255066</v>
      </c>
      <c r="BG76" s="169">
        <f t="shared" si="185"/>
        <v>646.33040700956508</v>
      </c>
      <c r="BH76" s="159">
        <f t="shared" si="186"/>
        <v>258.532162803826</v>
      </c>
      <c r="BI76" s="159">
        <f t="shared" si="187"/>
        <v>385.86889970720296</v>
      </c>
      <c r="BJ76" s="170">
        <f t="shared" si="188"/>
        <v>172.35477520255066</v>
      </c>
      <c r="BK76" s="169">
        <f t="shared" si="189"/>
        <v>646.33040700956508</v>
      </c>
      <c r="BL76" s="159">
        <f t="shared" si="190"/>
        <v>258.532162803826</v>
      </c>
      <c r="BM76" s="159">
        <f t="shared" si="191"/>
        <v>385.86889970720296</v>
      </c>
      <c r="BN76" s="170">
        <f t="shared" si="192"/>
        <v>172.35477520255066</v>
      </c>
      <c r="BO76" s="169">
        <f t="shared" si="193"/>
        <v>646.33040700956508</v>
      </c>
      <c r="BP76" s="159">
        <f t="shared" si="194"/>
        <v>258.532162803826</v>
      </c>
      <c r="BQ76" s="159">
        <f t="shared" si="195"/>
        <v>385.86889970720296</v>
      </c>
      <c r="BR76" s="170">
        <f t="shared" si="196"/>
        <v>172.35477520255066</v>
      </c>
      <c r="BS76" s="169">
        <f t="shared" si="197"/>
        <v>646.33040700956508</v>
      </c>
      <c r="BT76" s="159">
        <f t="shared" si="198"/>
        <v>258.532162803826</v>
      </c>
      <c r="BU76" s="159">
        <f t="shared" si="199"/>
        <v>385.86889970720296</v>
      </c>
      <c r="BV76" s="170">
        <f t="shared" si="200"/>
        <v>172.35477520255066</v>
      </c>
      <c r="BW76" s="169">
        <f t="shared" si="201"/>
        <v>646.33040700956508</v>
      </c>
      <c r="BX76" s="159">
        <f t="shared" si="202"/>
        <v>258.532162803826</v>
      </c>
      <c r="BY76" s="159">
        <f t="shared" si="203"/>
        <v>385.86889970720296</v>
      </c>
      <c r="BZ76" s="170">
        <f t="shared" si="204"/>
        <v>172.35477520255066</v>
      </c>
      <c r="CA76" s="169">
        <f t="shared" si="205"/>
        <v>646.33040700956508</v>
      </c>
      <c r="CB76" s="159">
        <f t="shared" si="206"/>
        <v>258.532162803826</v>
      </c>
      <c r="CC76" s="159">
        <f t="shared" si="207"/>
        <v>385.86889970720296</v>
      </c>
      <c r="CD76" s="170">
        <f t="shared" si="208"/>
        <v>172.35477520255066</v>
      </c>
      <c r="CE76" s="169">
        <f t="shared" si="209"/>
        <v>646.33040700956508</v>
      </c>
      <c r="CF76" s="159">
        <f t="shared" si="210"/>
        <v>258.532162803826</v>
      </c>
      <c r="CG76" s="159">
        <f t="shared" si="211"/>
        <v>385.86889970720296</v>
      </c>
      <c r="CH76" s="172">
        <f t="shared" si="212"/>
        <v>172.35477520255066</v>
      </c>
      <c r="CI76" s="169">
        <f t="shared" si="213"/>
        <v>1292.6608140191302</v>
      </c>
      <c r="CJ76" s="159">
        <f t="shared" si="214"/>
        <v>517.06432560765199</v>
      </c>
      <c r="CK76" s="159">
        <f t="shared" si="215"/>
        <v>771.73779941440591</v>
      </c>
      <c r="CL76" s="172">
        <f t="shared" si="216"/>
        <v>344.70955040510131</v>
      </c>
      <c r="CM76" s="176">
        <f t="shared" si="96"/>
        <v>1000</v>
      </c>
      <c r="CN76" s="174" t="str">
        <f t="shared" si="142"/>
        <v>拆分正确</v>
      </c>
      <c r="CO76" s="157" t="str">
        <f t="shared" si="143"/>
        <v>拆分正确</v>
      </c>
      <c r="CP76" s="157" t="str">
        <f t="shared" si="144"/>
        <v>拆分正确</v>
      </c>
      <c r="CQ76" s="157" t="str">
        <f t="shared" si="145"/>
        <v>拆分正确</v>
      </c>
      <c r="CR76" s="157" t="str">
        <f t="shared" si="146"/>
        <v>拆分正确</v>
      </c>
      <c r="CT76" s="158" t="str">
        <f t="shared" si="147"/>
        <v>70级强化7</v>
      </c>
      <c r="CU76" s="174">
        <f t="shared" si="148"/>
        <v>2886.9424846427237</v>
      </c>
      <c r="CV76" s="157">
        <f t="shared" si="149"/>
        <v>6463.3040700956499</v>
      </c>
      <c r="CW76" s="157">
        <f t="shared" si="150"/>
        <v>1723.5477520255065</v>
      </c>
      <c r="CX76" s="157">
        <f t="shared" si="151"/>
        <v>3858.6889970720295</v>
      </c>
      <c r="CY76" s="163">
        <f t="shared" si="152"/>
        <v>2500</v>
      </c>
      <c r="CZ76" s="169">
        <f>CU76*CZ2</f>
        <v>360.86781058034046</v>
      </c>
      <c r="DA76" s="159">
        <f>CV76*DA2</f>
        <v>807.91300876195623</v>
      </c>
      <c r="DB76" s="159">
        <f>CW76*DB2</f>
        <v>215.44346900318831</v>
      </c>
      <c r="DC76" s="170">
        <f>CX76*DC2</f>
        <v>482.33612463400368</v>
      </c>
      <c r="DD76" s="169">
        <f>CU76*DD2</f>
        <v>360.86781058034046</v>
      </c>
      <c r="DE76" s="159">
        <f>CV76*DE2</f>
        <v>807.91300876195623</v>
      </c>
      <c r="DF76" s="159">
        <f>CW76*DF2</f>
        <v>215.44346900318831</v>
      </c>
      <c r="DG76" s="170">
        <f>CX76*DG2</f>
        <v>482.33612463400368</v>
      </c>
      <c r="DH76" s="169">
        <f>CU76*DH2</f>
        <v>360.86781058034046</v>
      </c>
      <c r="DI76" s="159">
        <f>CV76*DI2</f>
        <v>807.91300876195623</v>
      </c>
      <c r="DJ76" s="159">
        <f>CW76*DJ2</f>
        <v>215.44346900318831</v>
      </c>
      <c r="DK76" s="170">
        <f>CX76*DK2</f>
        <v>482.33612463400368</v>
      </c>
      <c r="DL76" s="169">
        <f>CU76*DL2</f>
        <v>360.86781058034046</v>
      </c>
      <c r="DM76" s="159">
        <f>CV76*DM2</f>
        <v>807.91300876195623</v>
      </c>
      <c r="DN76" s="159">
        <f>CW76*DN2</f>
        <v>215.44346900318831</v>
      </c>
      <c r="DO76" s="170">
        <f>CX76*DO2</f>
        <v>482.33612463400368</v>
      </c>
      <c r="DP76" s="169">
        <f>CU76*DP2</f>
        <v>360.86781058034046</v>
      </c>
      <c r="DQ76" s="159">
        <f>CV76*DQ2</f>
        <v>807.91300876195623</v>
      </c>
      <c r="DR76" s="159">
        <f>CW76*DR2</f>
        <v>215.44346900318831</v>
      </c>
      <c r="DS76" s="170">
        <f>CX76*DS2</f>
        <v>482.33612463400368</v>
      </c>
      <c r="DT76" s="169">
        <f>CU76*DT2</f>
        <v>360.86781058034046</v>
      </c>
      <c r="DU76" s="159">
        <f>CV76*DU2</f>
        <v>807.91300876195623</v>
      </c>
      <c r="DV76" s="159">
        <f>CW76*DV2</f>
        <v>215.44346900318831</v>
      </c>
      <c r="DW76" s="170">
        <f>CX76*DW2</f>
        <v>482.33612463400368</v>
      </c>
      <c r="DX76" s="169">
        <f>CU76*DX2</f>
        <v>360.86781058034046</v>
      </c>
      <c r="DY76" s="159">
        <f>CV76*DY2</f>
        <v>807.91300876195623</v>
      </c>
      <c r="DZ76" s="159">
        <f>CW76*DZ2</f>
        <v>215.44346900318831</v>
      </c>
      <c r="EA76" s="170">
        <f>CX76*EA2</f>
        <v>482.33612463400368</v>
      </c>
      <c r="EB76" s="169">
        <f>CU76*EB2</f>
        <v>360.86781058034046</v>
      </c>
      <c r="EC76" s="159">
        <f>CV76*EC2</f>
        <v>807.91300876195623</v>
      </c>
      <c r="ED76" s="159">
        <f>CW76*ED2</f>
        <v>215.44346900318831</v>
      </c>
      <c r="EE76" s="172">
        <f>CX76*EE2</f>
        <v>482.33612463400368</v>
      </c>
      <c r="EF76" s="176">
        <f>CY76*EF2</f>
        <v>2500</v>
      </c>
      <c r="EG76" s="174" t="str">
        <f t="shared" si="153"/>
        <v>拆分正确</v>
      </c>
      <c r="EH76" s="157" t="str">
        <f t="shared" si="154"/>
        <v>拆分正确</v>
      </c>
      <c r="EI76" s="157" t="str">
        <f t="shared" si="155"/>
        <v>拆分正确</v>
      </c>
      <c r="EJ76" s="157" t="str">
        <f t="shared" si="156"/>
        <v>拆分正确</v>
      </c>
      <c r="EK76" s="157" t="str">
        <f t="shared" si="157"/>
        <v>拆分正确</v>
      </c>
      <c r="EL76" s="41"/>
      <c r="EM76" s="158" t="str">
        <f t="shared" si="158"/>
        <v>70级强化7</v>
      </c>
      <c r="EN76" s="174">
        <f t="shared" si="159"/>
        <v>4308.8693800637666</v>
      </c>
      <c r="EO76" s="157">
        <f t="shared" si="160"/>
        <v>8617.7387601275332</v>
      </c>
      <c r="EP76" s="157">
        <f t="shared" si="161"/>
        <v>1723.5477520255065</v>
      </c>
      <c r="EQ76" s="157">
        <f t="shared" si="162"/>
        <v>3858.6889970720295</v>
      </c>
      <c r="ER76" s="163">
        <f t="shared" si="163"/>
        <v>1000</v>
      </c>
      <c r="ES76" s="169">
        <f>EN76*ES2</f>
        <v>538.60867250797082</v>
      </c>
      <c r="ET76" s="159">
        <f>EO76*ET2</f>
        <v>1077.2173450159416</v>
      </c>
      <c r="EU76" s="159">
        <f>EP76*EU2</f>
        <v>215.44346900318831</v>
      </c>
      <c r="EV76" s="170">
        <f>EQ76*EV2</f>
        <v>482.33612463400368</v>
      </c>
      <c r="EW76" s="169">
        <f>EN76*EW2</f>
        <v>538.60867250797082</v>
      </c>
      <c r="EX76" s="159">
        <f>EO76*EX2</f>
        <v>1077.2173450159416</v>
      </c>
      <c r="EY76" s="159">
        <f>EP76*EY2</f>
        <v>215.44346900318831</v>
      </c>
      <c r="EZ76" s="170">
        <f>EQ76*EZ2</f>
        <v>482.33612463400368</v>
      </c>
      <c r="FA76" s="169">
        <f>EN76*FA2</f>
        <v>538.60867250797082</v>
      </c>
      <c r="FB76" s="159">
        <f>EO76*FB2</f>
        <v>1077.2173450159416</v>
      </c>
      <c r="FC76" s="159">
        <f>EP76*FC2</f>
        <v>215.44346900318831</v>
      </c>
      <c r="FD76" s="170">
        <f>EQ76*FD2</f>
        <v>482.33612463400368</v>
      </c>
      <c r="FE76" s="169">
        <f>EN76*FE2</f>
        <v>538.60867250797082</v>
      </c>
      <c r="FF76" s="159">
        <f>EO76*FF2</f>
        <v>1077.2173450159416</v>
      </c>
      <c r="FG76" s="159">
        <f>EP76*FG2</f>
        <v>215.44346900318831</v>
      </c>
      <c r="FH76" s="170">
        <f>EQ76*FH2</f>
        <v>482.33612463400368</v>
      </c>
      <c r="FI76" s="169">
        <f>EN76*FI2</f>
        <v>538.60867250797082</v>
      </c>
      <c r="FJ76" s="159">
        <f>EO76*FJ2</f>
        <v>1077.2173450159416</v>
      </c>
      <c r="FK76" s="159">
        <f>EP76*FK2</f>
        <v>215.44346900318831</v>
      </c>
      <c r="FL76" s="170">
        <f>EQ76*FL2</f>
        <v>482.33612463400368</v>
      </c>
      <c r="FM76" s="169">
        <f>EN76*FM2</f>
        <v>538.60867250797082</v>
      </c>
      <c r="FN76" s="159">
        <f>EO76*FN2</f>
        <v>1077.2173450159416</v>
      </c>
      <c r="FO76" s="159">
        <f>EP76*FO2</f>
        <v>215.44346900318831</v>
      </c>
      <c r="FP76" s="170">
        <f>EQ76*FP2</f>
        <v>482.33612463400368</v>
      </c>
      <c r="FQ76" s="169">
        <f>EN76*FQ2</f>
        <v>538.60867250797082</v>
      </c>
      <c r="FR76" s="159">
        <f>EO76*FR2</f>
        <v>1077.2173450159416</v>
      </c>
      <c r="FS76" s="159">
        <f>EP76*FS2</f>
        <v>215.44346900318831</v>
      </c>
      <c r="FT76" s="170">
        <f>EQ76*FT2</f>
        <v>482.33612463400368</v>
      </c>
      <c r="FU76" s="169">
        <f>EN76*FU2</f>
        <v>538.60867250797082</v>
      </c>
      <c r="FV76" s="159">
        <f>EO76*FV2</f>
        <v>1077.2173450159416</v>
      </c>
      <c r="FW76" s="159">
        <f>EP76*FW2</f>
        <v>215.44346900318831</v>
      </c>
      <c r="FX76" s="172">
        <f>EQ76*FX2</f>
        <v>482.33612463400368</v>
      </c>
      <c r="FY76" s="176">
        <f>ER76*FY2</f>
        <v>1000</v>
      </c>
      <c r="FZ76" s="174" t="str">
        <f t="shared" si="164"/>
        <v>拆分正确</v>
      </c>
      <c r="GA76" s="157" t="str">
        <f t="shared" si="165"/>
        <v>拆分正确</v>
      </c>
      <c r="GB76" s="157" t="str">
        <f t="shared" si="166"/>
        <v>拆分正确</v>
      </c>
      <c r="GC76" s="157" t="str">
        <f t="shared" si="167"/>
        <v>拆分正确</v>
      </c>
      <c r="GD76" s="157" t="str">
        <f t="shared" si="168"/>
        <v>拆分正确</v>
      </c>
      <c r="GE76" s="41"/>
      <c r="GF76" s="158" t="str">
        <f t="shared" si="169"/>
        <v>70级强化7</v>
      </c>
      <c r="GG76" s="174">
        <f t="shared" si="170"/>
        <v>3877.98244205739</v>
      </c>
      <c r="GH76" s="157">
        <f t="shared" si="171"/>
        <v>4308.8693800637666</v>
      </c>
      <c r="GI76" s="157">
        <f t="shared" si="172"/>
        <v>2585.3216280382599</v>
      </c>
      <c r="GJ76" s="157">
        <f t="shared" si="173"/>
        <v>3231.6520350478245</v>
      </c>
      <c r="GK76" s="163">
        <f t="shared" si="174"/>
        <v>1500</v>
      </c>
      <c r="GL76" s="169">
        <f>GG76*GL2</f>
        <v>484.74780525717375</v>
      </c>
      <c r="GM76" s="159">
        <f>GH76*GM2</f>
        <v>538.60867250797082</v>
      </c>
      <c r="GN76" s="159">
        <f>GI76*GN2</f>
        <v>323.16520350478248</v>
      </c>
      <c r="GO76" s="170">
        <f>GJ76*GO2</f>
        <v>403.95650438097806</v>
      </c>
      <c r="GP76" s="169">
        <f>GG76*GP2</f>
        <v>484.74780525717375</v>
      </c>
      <c r="GQ76" s="159">
        <f>GH76*GQ2</f>
        <v>538.60867250797082</v>
      </c>
      <c r="GR76" s="159">
        <f>GI76*GR2</f>
        <v>323.16520350478248</v>
      </c>
      <c r="GS76" s="170">
        <f>GJ76*GS2</f>
        <v>403.95650438097806</v>
      </c>
      <c r="GT76" s="169">
        <f>GG76*GT2</f>
        <v>484.74780525717375</v>
      </c>
      <c r="GU76" s="159">
        <f>GH76*GU2</f>
        <v>538.60867250797082</v>
      </c>
      <c r="GV76" s="159">
        <f>GI76*GV2</f>
        <v>323.16520350478248</v>
      </c>
      <c r="GW76" s="170">
        <f>GJ76*GW2</f>
        <v>403.95650438097806</v>
      </c>
      <c r="GX76" s="169">
        <f>GG76*GX2</f>
        <v>484.74780525717375</v>
      </c>
      <c r="GY76" s="159">
        <f>GH76*GY2</f>
        <v>538.60867250797082</v>
      </c>
      <c r="GZ76" s="159">
        <f>GI76*GZ2</f>
        <v>323.16520350478248</v>
      </c>
      <c r="HA76" s="170">
        <f>GJ76*HA2</f>
        <v>403.95650438097806</v>
      </c>
      <c r="HB76" s="169">
        <f>GG76*HB2</f>
        <v>484.74780525717375</v>
      </c>
      <c r="HC76" s="159">
        <f>GH76*HC2</f>
        <v>538.60867250797082</v>
      </c>
      <c r="HD76" s="159">
        <f>GI76*HD2</f>
        <v>323.16520350478248</v>
      </c>
      <c r="HE76" s="170">
        <f>GJ76*HE2</f>
        <v>403.95650438097806</v>
      </c>
      <c r="HF76" s="169">
        <f>GG76*HF2</f>
        <v>484.74780525717375</v>
      </c>
      <c r="HG76" s="159">
        <f>GH76*HG2</f>
        <v>538.60867250797082</v>
      </c>
      <c r="HH76" s="159">
        <f>GI76*HH2</f>
        <v>323.16520350478248</v>
      </c>
      <c r="HI76" s="170">
        <f>GJ76*HI2</f>
        <v>403.95650438097806</v>
      </c>
      <c r="HJ76" s="169">
        <f>GG76*HJ2</f>
        <v>484.74780525717375</v>
      </c>
      <c r="HK76" s="159">
        <f>GH76*HK2</f>
        <v>538.60867250797082</v>
      </c>
      <c r="HL76" s="159">
        <f>GI76*HL2</f>
        <v>323.16520350478248</v>
      </c>
      <c r="HM76" s="170">
        <f>GJ76*HM2</f>
        <v>403.95650438097806</v>
      </c>
      <c r="HN76" s="169">
        <f>GG76*HN2</f>
        <v>484.74780525717375</v>
      </c>
      <c r="HO76" s="159">
        <f>GH76*HO2</f>
        <v>538.60867250797082</v>
      </c>
      <c r="HP76" s="159">
        <f>GI76*HP2</f>
        <v>323.16520350478248</v>
      </c>
      <c r="HQ76" s="172">
        <f>GJ76*HQ2</f>
        <v>403.95650438097806</v>
      </c>
      <c r="HR76" s="176">
        <f>GK76*HR2</f>
        <v>1500</v>
      </c>
      <c r="HS76" s="174" t="str">
        <f t="shared" si="175"/>
        <v>拆分正确</v>
      </c>
      <c r="HT76" s="157" t="str">
        <f t="shared" si="176"/>
        <v>拆分正确</v>
      </c>
      <c r="HU76" s="157" t="str">
        <f t="shared" si="177"/>
        <v>拆分正确</v>
      </c>
      <c r="HV76" s="157" t="str">
        <f t="shared" si="178"/>
        <v>拆分正确</v>
      </c>
      <c r="HW76" s="157" t="str">
        <f t="shared" si="179"/>
        <v>拆分正确</v>
      </c>
    </row>
    <row r="77" spans="1:276" ht="14.1" customHeight="1">
      <c r="A77" s="157" t="s">
        <v>93</v>
      </c>
      <c r="B77" s="158">
        <f t="shared" si="217"/>
        <v>2.0391809660656524</v>
      </c>
      <c r="C77" s="158">
        <f t="shared" si="128"/>
        <v>2.0391809660656524</v>
      </c>
      <c r="D77" s="180">
        <f t="shared" si="129"/>
        <v>2.0391809660656524</v>
      </c>
      <c r="E77" s="174">
        <f>B77*E69</f>
        <v>5311.9019521599494</v>
      </c>
      <c r="F77" s="157">
        <f>E77*职业设计!D$13/职业设计!B$13</f>
        <v>5311.9019521599494</v>
      </c>
      <c r="G77" s="157">
        <f>G69*C77</f>
        <v>3187.1411712959693</v>
      </c>
      <c r="H77" s="157">
        <f t="shared" si="180"/>
        <v>3187.1411712959693</v>
      </c>
      <c r="I77" s="163">
        <f>I69*D77</f>
        <v>2054.6387321992956</v>
      </c>
      <c r="J77" s="169">
        <f>E77*J2</f>
        <v>663.98774401999367</v>
      </c>
      <c r="K77" s="159">
        <f>F77*K2</f>
        <v>663.98774401999367</v>
      </c>
      <c r="L77" s="159">
        <f>G77*L2</f>
        <v>398.39264641199617</v>
      </c>
      <c r="M77" s="170">
        <f>H77*M2</f>
        <v>398.39264641199617</v>
      </c>
      <c r="N77" s="169">
        <f>E77*N2</f>
        <v>663.98774401999367</v>
      </c>
      <c r="O77" s="159">
        <f>F77*O2</f>
        <v>663.98774401999367</v>
      </c>
      <c r="P77" s="159">
        <f>G77*P2</f>
        <v>398.39264641199617</v>
      </c>
      <c r="Q77" s="170">
        <f>H77*Q2</f>
        <v>398.39264641199617</v>
      </c>
      <c r="R77" s="169">
        <f>E77*R2</f>
        <v>663.98774401999367</v>
      </c>
      <c r="S77" s="159">
        <f>F77*S2</f>
        <v>663.98774401999367</v>
      </c>
      <c r="T77" s="159">
        <f>G77*T2</f>
        <v>398.39264641199617</v>
      </c>
      <c r="U77" s="170">
        <f>H77*U2</f>
        <v>398.39264641199617</v>
      </c>
      <c r="V77" s="169">
        <f>E77*V2</f>
        <v>663.98774401999367</v>
      </c>
      <c r="W77" s="159">
        <f>F77*W2</f>
        <v>663.98774401999367</v>
      </c>
      <c r="X77" s="159">
        <f>G77*X2</f>
        <v>398.39264641199617</v>
      </c>
      <c r="Y77" s="170">
        <f>H77*Y2</f>
        <v>398.39264641199617</v>
      </c>
      <c r="Z77" s="169">
        <f>E77*Z2</f>
        <v>663.98774401999367</v>
      </c>
      <c r="AA77" s="159">
        <f>F77*AA2</f>
        <v>663.98774401999367</v>
      </c>
      <c r="AB77" s="159">
        <f>G77*AB2</f>
        <v>398.39264641199617</v>
      </c>
      <c r="AC77" s="170">
        <f>H77*AC2</f>
        <v>398.39264641199617</v>
      </c>
      <c r="AD77" s="169">
        <f>E77*AD2</f>
        <v>663.98774401999367</v>
      </c>
      <c r="AE77" s="159">
        <f>F77*AE2</f>
        <v>663.98774401999367</v>
      </c>
      <c r="AF77" s="159">
        <f>G77*AF2</f>
        <v>398.39264641199617</v>
      </c>
      <c r="AG77" s="170">
        <f>H77*AG2</f>
        <v>398.39264641199617</v>
      </c>
      <c r="AH77" s="169">
        <f>E77*AH2</f>
        <v>663.98774401999367</v>
      </c>
      <c r="AI77" s="159">
        <f>F77*AI2</f>
        <v>663.98774401999367</v>
      </c>
      <c r="AJ77" s="159">
        <f>G77*AJ2</f>
        <v>398.39264641199617</v>
      </c>
      <c r="AK77" s="170">
        <f>H77*AK2</f>
        <v>398.39264641199617</v>
      </c>
      <c r="AL77" s="169">
        <f>E77*AL2</f>
        <v>663.98774401999367</v>
      </c>
      <c r="AM77" s="159">
        <f>F77*AM2</f>
        <v>663.98774401999367</v>
      </c>
      <c r="AN77" s="159">
        <f>G77*AN2</f>
        <v>398.39264641199617</v>
      </c>
      <c r="AO77" s="172">
        <f>H77*AO2</f>
        <v>398.39264641199617</v>
      </c>
      <c r="AP77" s="176">
        <f>I77*AP2</f>
        <v>2054.6387321992956</v>
      </c>
      <c r="AQ77" s="174" t="str">
        <f t="shared" si="131"/>
        <v>拆分正确</v>
      </c>
      <c r="AR77" s="157" t="str">
        <f t="shared" si="132"/>
        <v>拆分正确</v>
      </c>
      <c r="AS77" s="157" t="str">
        <f t="shared" si="133"/>
        <v>拆分正确</v>
      </c>
      <c r="AT77" s="157" t="str">
        <f t="shared" si="134"/>
        <v>拆分正确</v>
      </c>
      <c r="AU77" s="157" t="str">
        <f t="shared" si="135"/>
        <v>拆分正确</v>
      </c>
      <c r="AW77" s="158" t="str">
        <f t="shared" si="136"/>
        <v>70级强化8</v>
      </c>
      <c r="AX77" s="174">
        <f t="shared" si="137"/>
        <v>7967.852928239924</v>
      </c>
      <c r="AY77" s="157">
        <f t="shared" si="138"/>
        <v>3187.1411712959693</v>
      </c>
      <c r="AZ77" s="157">
        <f t="shared" si="139"/>
        <v>4756.9271213372676</v>
      </c>
      <c r="BA77" s="157">
        <f t="shared" si="140"/>
        <v>2124.7607808639796</v>
      </c>
      <c r="BB77" s="163">
        <f t="shared" si="141"/>
        <v>1232.7832393195774</v>
      </c>
      <c r="BC77" s="169">
        <f t="shared" si="181"/>
        <v>796.78529282399245</v>
      </c>
      <c r="BD77" s="159">
        <f t="shared" si="182"/>
        <v>318.71411712959696</v>
      </c>
      <c r="BE77" s="159">
        <f t="shared" si="183"/>
        <v>475.69271213372679</v>
      </c>
      <c r="BF77" s="170">
        <f t="shared" si="184"/>
        <v>212.47607808639796</v>
      </c>
      <c r="BG77" s="169">
        <f t="shared" si="185"/>
        <v>796.78529282399245</v>
      </c>
      <c r="BH77" s="159">
        <f t="shared" si="186"/>
        <v>318.71411712959696</v>
      </c>
      <c r="BI77" s="159">
        <f t="shared" si="187"/>
        <v>475.69271213372679</v>
      </c>
      <c r="BJ77" s="170">
        <f t="shared" si="188"/>
        <v>212.47607808639796</v>
      </c>
      <c r="BK77" s="169">
        <f t="shared" si="189"/>
        <v>796.78529282399245</v>
      </c>
      <c r="BL77" s="159">
        <f t="shared" si="190"/>
        <v>318.71411712959696</v>
      </c>
      <c r="BM77" s="159">
        <f t="shared" si="191"/>
        <v>475.69271213372679</v>
      </c>
      <c r="BN77" s="170">
        <f t="shared" si="192"/>
        <v>212.47607808639796</v>
      </c>
      <c r="BO77" s="169">
        <f t="shared" si="193"/>
        <v>796.78529282399245</v>
      </c>
      <c r="BP77" s="159">
        <f t="shared" si="194"/>
        <v>318.71411712959696</v>
      </c>
      <c r="BQ77" s="159">
        <f t="shared" si="195"/>
        <v>475.69271213372679</v>
      </c>
      <c r="BR77" s="170">
        <f t="shared" si="196"/>
        <v>212.47607808639796</v>
      </c>
      <c r="BS77" s="169">
        <f t="shared" si="197"/>
        <v>796.78529282399245</v>
      </c>
      <c r="BT77" s="159">
        <f t="shared" si="198"/>
        <v>318.71411712959696</v>
      </c>
      <c r="BU77" s="159">
        <f t="shared" si="199"/>
        <v>475.69271213372679</v>
      </c>
      <c r="BV77" s="170">
        <f t="shared" si="200"/>
        <v>212.47607808639796</v>
      </c>
      <c r="BW77" s="169">
        <f t="shared" si="201"/>
        <v>796.78529282399245</v>
      </c>
      <c r="BX77" s="159">
        <f t="shared" si="202"/>
        <v>318.71411712959696</v>
      </c>
      <c r="BY77" s="159">
        <f t="shared" si="203"/>
        <v>475.69271213372679</v>
      </c>
      <c r="BZ77" s="170">
        <f t="shared" si="204"/>
        <v>212.47607808639796</v>
      </c>
      <c r="CA77" s="169">
        <f t="shared" si="205"/>
        <v>796.78529282399245</v>
      </c>
      <c r="CB77" s="159">
        <f t="shared" si="206"/>
        <v>318.71411712959696</v>
      </c>
      <c r="CC77" s="159">
        <f t="shared" si="207"/>
        <v>475.69271213372679</v>
      </c>
      <c r="CD77" s="170">
        <f t="shared" si="208"/>
        <v>212.47607808639796</v>
      </c>
      <c r="CE77" s="169">
        <f t="shared" si="209"/>
        <v>796.78529282399245</v>
      </c>
      <c r="CF77" s="159">
        <f t="shared" si="210"/>
        <v>318.71411712959696</v>
      </c>
      <c r="CG77" s="159">
        <f t="shared" si="211"/>
        <v>475.69271213372679</v>
      </c>
      <c r="CH77" s="172">
        <f t="shared" si="212"/>
        <v>212.47607808639796</v>
      </c>
      <c r="CI77" s="169">
        <f t="shared" si="213"/>
        <v>1593.5705856479849</v>
      </c>
      <c r="CJ77" s="159">
        <f t="shared" si="214"/>
        <v>637.42823425919391</v>
      </c>
      <c r="CK77" s="159">
        <f t="shared" si="215"/>
        <v>951.38542426745357</v>
      </c>
      <c r="CL77" s="172">
        <f t="shared" si="216"/>
        <v>424.95215617279592</v>
      </c>
      <c r="CM77" s="176">
        <f t="shared" si="96"/>
        <v>1232.7832393195774</v>
      </c>
      <c r="CN77" s="174" t="str">
        <f t="shared" si="142"/>
        <v>拆分正确</v>
      </c>
      <c r="CO77" s="157" t="str">
        <f t="shared" si="143"/>
        <v>拆分正确</v>
      </c>
      <c r="CP77" s="157" t="str">
        <f t="shared" si="144"/>
        <v>拆分正确</v>
      </c>
      <c r="CQ77" s="157" t="str">
        <f t="shared" si="145"/>
        <v>拆分正确</v>
      </c>
      <c r="CR77" s="157" t="str">
        <f t="shared" si="146"/>
        <v>拆分正确</v>
      </c>
      <c r="CT77" s="158" t="str">
        <f t="shared" si="147"/>
        <v>70级强化8</v>
      </c>
      <c r="CU77" s="174">
        <f t="shared" si="148"/>
        <v>3558.9743079471664</v>
      </c>
      <c r="CV77" s="157">
        <f t="shared" si="149"/>
        <v>7967.852928239924</v>
      </c>
      <c r="CW77" s="157">
        <f t="shared" si="150"/>
        <v>2124.7607808639796</v>
      </c>
      <c r="CX77" s="157">
        <f t="shared" si="151"/>
        <v>4756.9271213372676</v>
      </c>
      <c r="CY77" s="163">
        <f t="shared" si="152"/>
        <v>3081.9580982989437</v>
      </c>
      <c r="CZ77" s="169">
        <f>CU77*CZ2</f>
        <v>444.8717884933958</v>
      </c>
      <c r="DA77" s="159">
        <f>CV77*DA2</f>
        <v>995.98161602999051</v>
      </c>
      <c r="DB77" s="159">
        <f>CW77*DB2</f>
        <v>265.59509760799745</v>
      </c>
      <c r="DC77" s="170">
        <f>CX77*DC2</f>
        <v>594.61589016715845</v>
      </c>
      <c r="DD77" s="169">
        <f>CU77*DD2</f>
        <v>444.8717884933958</v>
      </c>
      <c r="DE77" s="159">
        <f>CV77*DE2</f>
        <v>995.98161602999051</v>
      </c>
      <c r="DF77" s="159">
        <f>CW77*DF2</f>
        <v>265.59509760799745</v>
      </c>
      <c r="DG77" s="170">
        <f>CX77*DG2</f>
        <v>594.61589016715845</v>
      </c>
      <c r="DH77" s="169">
        <f>CU77*DH2</f>
        <v>444.8717884933958</v>
      </c>
      <c r="DI77" s="159">
        <f>CV77*DI2</f>
        <v>995.98161602999051</v>
      </c>
      <c r="DJ77" s="159">
        <f>CW77*DJ2</f>
        <v>265.59509760799745</v>
      </c>
      <c r="DK77" s="170">
        <f>CX77*DK2</f>
        <v>594.61589016715845</v>
      </c>
      <c r="DL77" s="169">
        <f>CU77*DL2</f>
        <v>444.8717884933958</v>
      </c>
      <c r="DM77" s="159">
        <f>CV77*DM2</f>
        <v>995.98161602999051</v>
      </c>
      <c r="DN77" s="159">
        <f>CW77*DN2</f>
        <v>265.59509760799745</v>
      </c>
      <c r="DO77" s="170">
        <f>CX77*DO2</f>
        <v>594.61589016715845</v>
      </c>
      <c r="DP77" s="169">
        <f>CU77*DP2</f>
        <v>444.8717884933958</v>
      </c>
      <c r="DQ77" s="159">
        <f>CV77*DQ2</f>
        <v>995.98161602999051</v>
      </c>
      <c r="DR77" s="159">
        <f>CW77*DR2</f>
        <v>265.59509760799745</v>
      </c>
      <c r="DS77" s="170">
        <f>CX77*DS2</f>
        <v>594.61589016715845</v>
      </c>
      <c r="DT77" s="169">
        <f>CU77*DT2</f>
        <v>444.8717884933958</v>
      </c>
      <c r="DU77" s="159">
        <f>CV77*DU2</f>
        <v>995.98161602999051</v>
      </c>
      <c r="DV77" s="159">
        <f>CW77*DV2</f>
        <v>265.59509760799745</v>
      </c>
      <c r="DW77" s="170">
        <f>CX77*DW2</f>
        <v>594.61589016715845</v>
      </c>
      <c r="DX77" s="169">
        <f>CU77*DX2</f>
        <v>444.8717884933958</v>
      </c>
      <c r="DY77" s="159">
        <f>CV77*DY2</f>
        <v>995.98161602999051</v>
      </c>
      <c r="DZ77" s="159">
        <f>CW77*DZ2</f>
        <v>265.59509760799745</v>
      </c>
      <c r="EA77" s="170">
        <f>CX77*EA2</f>
        <v>594.61589016715845</v>
      </c>
      <c r="EB77" s="169">
        <f>CU77*EB2</f>
        <v>444.8717884933958</v>
      </c>
      <c r="EC77" s="159">
        <f>CV77*EC2</f>
        <v>995.98161602999051</v>
      </c>
      <c r="ED77" s="159">
        <f>CW77*ED2</f>
        <v>265.59509760799745</v>
      </c>
      <c r="EE77" s="172">
        <f>CX77*EE2</f>
        <v>594.61589016715845</v>
      </c>
      <c r="EF77" s="176">
        <f>CY77*EF2</f>
        <v>3081.9580982989437</v>
      </c>
      <c r="EG77" s="174" t="str">
        <f t="shared" si="153"/>
        <v>拆分正确</v>
      </c>
      <c r="EH77" s="157" t="str">
        <f t="shared" si="154"/>
        <v>拆分正确</v>
      </c>
      <c r="EI77" s="157" t="str">
        <f t="shared" si="155"/>
        <v>拆分正确</v>
      </c>
      <c r="EJ77" s="157" t="str">
        <f t="shared" si="156"/>
        <v>拆分正确</v>
      </c>
      <c r="EK77" s="157" t="str">
        <f t="shared" si="157"/>
        <v>拆分正确</v>
      </c>
      <c r="EL77" s="41"/>
      <c r="EM77" s="158" t="str">
        <f t="shared" si="158"/>
        <v>70级强化8</v>
      </c>
      <c r="EN77" s="174">
        <f t="shared" si="159"/>
        <v>5311.9019521599494</v>
      </c>
      <c r="EO77" s="157">
        <f t="shared" si="160"/>
        <v>10623.803904319899</v>
      </c>
      <c r="EP77" s="157">
        <f t="shared" si="161"/>
        <v>2124.7607808639796</v>
      </c>
      <c r="EQ77" s="157">
        <f t="shared" si="162"/>
        <v>4756.9271213372676</v>
      </c>
      <c r="ER77" s="163">
        <f t="shared" si="163"/>
        <v>1232.7832393195774</v>
      </c>
      <c r="ES77" s="169">
        <f>EN77*ES2</f>
        <v>663.98774401999367</v>
      </c>
      <c r="ET77" s="159">
        <f>EO77*ET2</f>
        <v>1327.9754880399873</v>
      </c>
      <c r="EU77" s="159">
        <f>EP77*EU2</f>
        <v>265.59509760799745</v>
      </c>
      <c r="EV77" s="170">
        <f>EQ77*EV2</f>
        <v>594.61589016715845</v>
      </c>
      <c r="EW77" s="169">
        <f>EN77*EW2</f>
        <v>663.98774401999367</v>
      </c>
      <c r="EX77" s="159">
        <f>EO77*EX2</f>
        <v>1327.9754880399873</v>
      </c>
      <c r="EY77" s="159">
        <f>EP77*EY2</f>
        <v>265.59509760799745</v>
      </c>
      <c r="EZ77" s="170">
        <f>EQ77*EZ2</f>
        <v>594.61589016715845</v>
      </c>
      <c r="FA77" s="169">
        <f>EN77*FA2</f>
        <v>663.98774401999367</v>
      </c>
      <c r="FB77" s="159">
        <f>EO77*FB2</f>
        <v>1327.9754880399873</v>
      </c>
      <c r="FC77" s="159">
        <f>EP77*FC2</f>
        <v>265.59509760799745</v>
      </c>
      <c r="FD77" s="170">
        <f>EQ77*FD2</f>
        <v>594.61589016715845</v>
      </c>
      <c r="FE77" s="169">
        <f>EN77*FE2</f>
        <v>663.98774401999367</v>
      </c>
      <c r="FF77" s="159">
        <f>EO77*FF2</f>
        <v>1327.9754880399873</v>
      </c>
      <c r="FG77" s="159">
        <f>EP77*FG2</f>
        <v>265.59509760799745</v>
      </c>
      <c r="FH77" s="170">
        <f>EQ77*FH2</f>
        <v>594.61589016715845</v>
      </c>
      <c r="FI77" s="169">
        <f>EN77*FI2</f>
        <v>663.98774401999367</v>
      </c>
      <c r="FJ77" s="159">
        <f>EO77*FJ2</f>
        <v>1327.9754880399873</v>
      </c>
      <c r="FK77" s="159">
        <f>EP77*FK2</f>
        <v>265.59509760799745</v>
      </c>
      <c r="FL77" s="170">
        <f>EQ77*FL2</f>
        <v>594.61589016715845</v>
      </c>
      <c r="FM77" s="169">
        <f>EN77*FM2</f>
        <v>663.98774401999367</v>
      </c>
      <c r="FN77" s="159">
        <f>EO77*FN2</f>
        <v>1327.9754880399873</v>
      </c>
      <c r="FO77" s="159">
        <f>EP77*FO2</f>
        <v>265.59509760799745</v>
      </c>
      <c r="FP77" s="170">
        <f>EQ77*FP2</f>
        <v>594.61589016715845</v>
      </c>
      <c r="FQ77" s="169">
        <f>EN77*FQ2</f>
        <v>663.98774401999367</v>
      </c>
      <c r="FR77" s="159">
        <f>EO77*FR2</f>
        <v>1327.9754880399873</v>
      </c>
      <c r="FS77" s="159">
        <f>EP77*FS2</f>
        <v>265.59509760799745</v>
      </c>
      <c r="FT77" s="170">
        <f>EQ77*FT2</f>
        <v>594.61589016715845</v>
      </c>
      <c r="FU77" s="169">
        <f>EN77*FU2</f>
        <v>663.98774401999367</v>
      </c>
      <c r="FV77" s="159">
        <f>EO77*FV2</f>
        <v>1327.9754880399873</v>
      </c>
      <c r="FW77" s="159">
        <f>EP77*FW2</f>
        <v>265.59509760799745</v>
      </c>
      <c r="FX77" s="172">
        <f>EQ77*FX2</f>
        <v>594.61589016715845</v>
      </c>
      <c r="FY77" s="176">
        <f>ER77*FY2</f>
        <v>1232.7832393195774</v>
      </c>
      <c r="FZ77" s="174" t="str">
        <f t="shared" si="164"/>
        <v>拆分正确</v>
      </c>
      <c r="GA77" s="157" t="str">
        <f t="shared" si="165"/>
        <v>拆分正确</v>
      </c>
      <c r="GB77" s="157" t="str">
        <f t="shared" si="166"/>
        <v>拆分正确</v>
      </c>
      <c r="GC77" s="157" t="str">
        <f t="shared" si="167"/>
        <v>拆分正确</v>
      </c>
      <c r="GD77" s="157" t="str">
        <f t="shared" si="168"/>
        <v>拆分正确</v>
      </c>
      <c r="GE77" s="41"/>
      <c r="GF77" s="158" t="str">
        <f t="shared" si="169"/>
        <v>70级强化8</v>
      </c>
      <c r="GG77" s="174">
        <f t="shared" si="170"/>
        <v>4780.7117569439542</v>
      </c>
      <c r="GH77" s="157">
        <f t="shared" si="171"/>
        <v>5311.9019521599494</v>
      </c>
      <c r="GI77" s="157">
        <f t="shared" si="172"/>
        <v>3187.1411712959693</v>
      </c>
      <c r="GJ77" s="157">
        <f t="shared" si="173"/>
        <v>3983.9264641199616</v>
      </c>
      <c r="GK77" s="163">
        <f t="shared" si="174"/>
        <v>1849.174858979366</v>
      </c>
      <c r="GL77" s="169">
        <f>GG77*GL2</f>
        <v>597.58896961799428</v>
      </c>
      <c r="GM77" s="159">
        <f>GH77*GM2</f>
        <v>663.98774401999367</v>
      </c>
      <c r="GN77" s="159">
        <f>GI77*GN2</f>
        <v>398.39264641199617</v>
      </c>
      <c r="GO77" s="170">
        <f>GJ77*GO2</f>
        <v>497.9908080149952</v>
      </c>
      <c r="GP77" s="169">
        <f>GG77*GP2</f>
        <v>597.58896961799428</v>
      </c>
      <c r="GQ77" s="159">
        <f>GH77*GQ2</f>
        <v>663.98774401999367</v>
      </c>
      <c r="GR77" s="159">
        <f>GI77*GR2</f>
        <v>398.39264641199617</v>
      </c>
      <c r="GS77" s="170">
        <f>GJ77*GS2</f>
        <v>497.9908080149952</v>
      </c>
      <c r="GT77" s="169">
        <f>GG77*GT2</f>
        <v>597.58896961799428</v>
      </c>
      <c r="GU77" s="159">
        <f>GH77*GU2</f>
        <v>663.98774401999367</v>
      </c>
      <c r="GV77" s="159">
        <f>GI77*GV2</f>
        <v>398.39264641199617</v>
      </c>
      <c r="GW77" s="170">
        <f>GJ77*GW2</f>
        <v>497.9908080149952</v>
      </c>
      <c r="GX77" s="169">
        <f>GG77*GX2</f>
        <v>597.58896961799428</v>
      </c>
      <c r="GY77" s="159">
        <f>GH77*GY2</f>
        <v>663.98774401999367</v>
      </c>
      <c r="GZ77" s="159">
        <f>GI77*GZ2</f>
        <v>398.39264641199617</v>
      </c>
      <c r="HA77" s="170">
        <f>GJ77*HA2</f>
        <v>497.9908080149952</v>
      </c>
      <c r="HB77" s="169">
        <f>GG77*HB2</f>
        <v>597.58896961799428</v>
      </c>
      <c r="HC77" s="159">
        <f>GH77*HC2</f>
        <v>663.98774401999367</v>
      </c>
      <c r="HD77" s="159">
        <f>GI77*HD2</f>
        <v>398.39264641199617</v>
      </c>
      <c r="HE77" s="170">
        <f>GJ77*HE2</f>
        <v>497.9908080149952</v>
      </c>
      <c r="HF77" s="169">
        <f>GG77*HF2</f>
        <v>597.58896961799428</v>
      </c>
      <c r="HG77" s="159">
        <f>GH77*HG2</f>
        <v>663.98774401999367</v>
      </c>
      <c r="HH77" s="159">
        <f>GI77*HH2</f>
        <v>398.39264641199617</v>
      </c>
      <c r="HI77" s="170">
        <f>GJ77*HI2</f>
        <v>497.9908080149952</v>
      </c>
      <c r="HJ77" s="169">
        <f>GG77*HJ2</f>
        <v>597.58896961799428</v>
      </c>
      <c r="HK77" s="159">
        <f>GH77*HK2</f>
        <v>663.98774401999367</v>
      </c>
      <c r="HL77" s="159">
        <f>GI77*HL2</f>
        <v>398.39264641199617</v>
      </c>
      <c r="HM77" s="170">
        <f>GJ77*HM2</f>
        <v>497.9908080149952</v>
      </c>
      <c r="HN77" s="169">
        <f>GG77*HN2</f>
        <v>597.58896961799428</v>
      </c>
      <c r="HO77" s="159">
        <f>GH77*HO2</f>
        <v>663.98774401999367</v>
      </c>
      <c r="HP77" s="159">
        <f>GI77*HP2</f>
        <v>398.39264641199617</v>
      </c>
      <c r="HQ77" s="172">
        <f>GJ77*HQ2</f>
        <v>497.9908080149952</v>
      </c>
      <c r="HR77" s="176">
        <f>GK77*HR2</f>
        <v>1849.174858979366</v>
      </c>
      <c r="HS77" s="174" t="str">
        <f t="shared" si="175"/>
        <v>拆分正确</v>
      </c>
      <c r="HT77" s="157" t="str">
        <f t="shared" si="176"/>
        <v>拆分正确</v>
      </c>
      <c r="HU77" s="157" t="str">
        <f t="shared" si="177"/>
        <v>拆分正确</v>
      </c>
      <c r="HV77" s="157" t="str">
        <f t="shared" si="178"/>
        <v>拆分正确</v>
      </c>
      <c r="HW77" s="157" t="str">
        <f t="shared" si="179"/>
        <v>拆分正确</v>
      </c>
    </row>
    <row r="78" spans="1:276" ht="14.1" customHeight="1">
      <c r="A78" s="157" t="s">
        <v>94</v>
      </c>
      <c r="B78" s="158">
        <f t="shared" si="217"/>
        <v>2.4881200557342997</v>
      </c>
      <c r="C78" s="158">
        <f t="shared" si="128"/>
        <v>2.4881200557342997</v>
      </c>
      <c r="D78" s="180">
        <f t="shared" si="129"/>
        <v>2.4881200557342997</v>
      </c>
      <c r="E78" s="174">
        <f>B78*E69</f>
        <v>6481.3520728193344</v>
      </c>
      <c r="F78" s="157">
        <f>E78*职业设计!D$13/职业设计!B$13</f>
        <v>6481.3520728193344</v>
      </c>
      <c r="G78" s="157">
        <f>G69*C78</f>
        <v>3888.8112436916003</v>
      </c>
      <c r="H78" s="157">
        <f t="shared" si="180"/>
        <v>3888.8112436916003</v>
      </c>
      <c r="I78" s="163">
        <f>I69*D78</f>
        <v>2506.9809506592724</v>
      </c>
      <c r="J78" s="169">
        <f>E78*J2</f>
        <v>810.16900910241679</v>
      </c>
      <c r="K78" s="159">
        <f>F78*K2</f>
        <v>810.16900910241679</v>
      </c>
      <c r="L78" s="159">
        <f>G78*L2</f>
        <v>486.10140546145004</v>
      </c>
      <c r="M78" s="170">
        <f>H78*M2</f>
        <v>486.10140546145004</v>
      </c>
      <c r="N78" s="169">
        <f>E78*N2</f>
        <v>810.16900910241679</v>
      </c>
      <c r="O78" s="159">
        <f>F78*O2</f>
        <v>810.16900910241679</v>
      </c>
      <c r="P78" s="159">
        <f>G78*P2</f>
        <v>486.10140546145004</v>
      </c>
      <c r="Q78" s="170">
        <f>H78*Q2</f>
        <v>486.10140546145004</v>
      </c>
      <c r="R78" s="169">
        <f>E78*R2</f>
        <v>810.16900910241679</v>
      </c>
      <c r="S78" s="159">
        <f>F78*S2</f>
        <v>810.16900910241679</v>
      </c>
      <c r="T78" s="159">
        <f>G78*T2</f>
        <v>486.10140546145004</v>
      </c>
      <c r="U78" s="170">
        <f>H78*U2</f>
        <v>486.10140546145004</v>
      </c>
      <c r="V78" s="169">
        <f>E78*V2</f>
        <v>810.16900910241679</v>
      </c>
      <c r="W78" s="159">
        <f>F78*W2</f>
        <v>810.16900910241679</v>
      </c>
      <c r="X78" s="159">
        <f>G78*X2</f>
        <v>486.10140546145004</v>
      </c>
      <c r="Y78" s="170">
        <f>H78*Y2</f>
        <v>486.10140546145004</v>
      </c>
      <c r="Z78" s="169">
        <f>E78*Z2</f>
        <v>810.16900910241679</v>
      </c>
      <c r="AA78" s="159">
        <f>F78*AA2</f>
        <v>810.16900910241679</v>
      </c>
      <c r="AB78" s="159">
        <f>G78*AB2</f>
        <v>486.10140546145004</v>
      </c>
      <c r="AC78" s="170">
        <f>H78*AC2</f>
        <v>486.10140546145004</v>
      </c>
      <c r="AD78" s="169">
        <f>E78*AD2</f>
        <v>810.16900910241679</v>
      </c>
      <c r="AE78" s="159">
        <f>F78*AE2</f>
        <v>810.16900910241679</v>
      </c>
      <c r="AF78" s="159">
        <f>G78*AF2</f>
        <v>486.10140546145004</v>
      </c>
      <c r="AG78" s="170">
        <f>H78*AG2</f>
        <v>486.10140546145004</v>
      </c>
      <c r="AH78" s="169">
        <f>E78*AH2</f>
        <v>810.16900910241679</v>
      </c>
      <c r="AI78" s="159">
        <f>F78*AI2</f>
        <v>810.16900910241679</v>
      </c>
      <c r="AJ78" s="159">
        <f>G78*AJ2</f>
        <v>486.10140546145004</v>
      </c>
      <c r="AK78" s="170">
        <f>H78*AK2</f>
        <v>486.10140546145004</v>
      </c>
      <c r="AL78" s="169">
        <f>E78*AL2</f>
        <v>810.16900910241679</v>
      </c>
      <c r="AM78" s="159">
        <f>F78*AM2</f>
        <v>810.16900910241679</v>
      </c>
      <c r="AN78" s="159">
        <f>G78*AN2</f>
        <v>486.10140546145004</v>
      </c>
      <c r="AO78" s="172">
        <f>H78*AO2</f>
        <v>486.10140546145004</v>
      </c>
      <c r="AP78" s="176">
        <f>I78*AP2</f>
        <v>2506.9809506592724</v>
      </c>
      <c r="AQ78" s="174" t="str">
        <f t="shared" si="131"/>
        <v>拆分正确</v>
      </c>
      <c r="AR78" s="157" t="str">
        <f t="shared" si="132"/>
        <v>拆分正确</v>
      </c>
      <c r="AS78" s="157" t="str">
        <f t="shared" si="133"/>
        <v>拆分正确</v>
      </c>
      <c r="AT78" s="157" t="str">
        <f t="shared" si="134"/>
        <v>拆分正确</v>
      </c>
      <c r="AU78" s="157" t="str">
        <f t="shared" si="135"/>
        <v>拆分正确</v>
      </c>
      <c r="AW78" s="158" t="str">
        <f t="shared" si="136"/>
        <v>70级强化9</v>
      </c>
      <c r="AX78" s="174">
        <f t="shared" si="137"/>
        <v>9722.0281092290024</v>
      </c>
      <c r="AY78" s="157">
        <f t="shared" si="138"/>
        <v>3888.8112436916003</v>
      </c>
      <c r="AZ78" s="157">
        <f t="shared" si="139"/>
        <v>5804.1958861068661</v>
      </c>
      <c r="BA78" s="157">
        <f t="shared" si="140"/>
        <v>2592.5408291277336</v>
      </c>
      <c r="BB78" s="163">
        <f t="shared" si="141"/>
        <v>1504.1885703955634</v>
      </c>
      <c r="BC78" s="169">
        <f t="shared" si="181"/>
        <v>972.20281092290031</v>
      </c>
      <c r="BD78" s="159">
        <f t="shared" si="182"/>
        <v>388.88112436916003</v>
      </c>
      <c r="BE78" s="159">
        <f t="shared" si="183"/>
        <v>580.41958861068667</v>
      </c>
      <c r="BF78" s="170">
        <f t="shared" si="184"/>
        <v>259.25408291277336</v>
      </c>
      <c r="BG78" s="169">
        <f t="shared" si="185"/>
        <v>972.20281092290031</v>
      </c>
      <c r="BH78" s="159">
        <f t="shared" si="186"/>
        <v>388.88112436916003</v>
      </c>
      <c r="BI78" s="159">
        <f t="shared" si="187"/>
        <v>580.41958861068667</v>
      </c>
      <c r="BJ78" s="170">
        <f t="shared" si="188"/>
        <v>259.25408291277336</v>
      </c>
      <c r="BK78" s="169">
        <f t="shared" si="189"/>
        <v>972.20281092290031</v>
      </c>
      <c r="BL78" s="159">
        <f t="shared" si="190"/>
        <v>388.88112436916003</v>
      </c>
      <c r="BM78" s="159">
        <f t="shared" si="191"/>
        <v>580.41958861068667</v>
      </c>
      <c r="BN78" s="170">
        <f t="shared" si="192"/>
        <v>259.25408291277336</v>
      </c>
      <c r="BO78" s="169">
        <f t="shared" si="193"/>
        <v>972.20281092290031</v>
      </c>
      <c r="BP78" s="159">
        <f t="shared" si="194"/>
        <v>388.88112436916003</v>
      </c>
      <c r="BQ78" s="159">
        <f t="shared" si="195"/>
        <v>580.41958861068667</v>
      </c>
      <c r="BR78" s="170">
        <f t="shared" si="196"/>
        <v>259.25408291277336</v>
      </c>
      <c r="BS78" s="169">
        <f t="shared" si="197"/>
        <v>972.20281092290031</v>
      </c>
      <c r="BT78" s="159">
        <f t="shared" si="198"/>
        <v>388.88112436916003</v>
      </c>
      <c r="BU78" s="159">
        <f t="shared" si="199"/>
        <v>580.41958861068667</v>
      </c>
      <c r="BV78" s="170">
        <f t="shared" si="200"/>
        <v>259.25408291277336</v>
      </c>
      <c r="BW78" s="169">
        <f t="shared" si="201"/>
        <v>972.20281092290031</v>
      </c>
      <c r="BX78" s="159">
        <f t="shared" si="202"/>
        <v>388.88112436916003</v>
      </c>
      <c r="BY78" s="159">
        <f t="shared" si="203"/>
        <v>580.41958861068667</v>
      </c>
      <c r="BZ78" s="170">
        <f t="shared" si="204"/>
        <v>259.25408291277336</v>
      </c>
      <c r="CA78" s="169">
        <f t="shared" si="205"/>
        <v>972.20281092290031</v>
      </c>
      <c r="CB78" s="159">
        <f t="shared" si="206"/>
        <v>388.88112436916003</v>
      </c>
      <c r="CC78" s="159">
        <f t="shared" si="207"/>
        <v>580.41958861068667</v>
      </c>
      <c r="CD78" s="170">
        <f t="shared" si="208"/>
        <v>259.25408291277336</v>
      </c>
      <c r="CE78" s="169">
        <f t="shared" si="209"/>
        <v>972.20281092290031</v>
      </c>
      <c r="CF78" s="159">
        <f t="shared" si="210"/>
        <v>388.88112436916003</v>
      </c>
      <c r="CG78" s="159">
        <f t="shared" si="211"/>
        <v>580.41958861068667</v>
      </c>
      <c r="CH78" s="172">
        <f t="shared" si="212"/>
        <v>259.25408291277336</v>
      </c>
      <c r="CI78" s="169">
        <f t="shared" si="213"/>
        <v>1944.4056218458006</v>
      </c>
      <c r="CJ78" s="159">
        <f t="shared" si="214"/>
        <v>777.76224873832007</v>
      </c>
      <c r="CK78" s="159">
        <f t="shared" si="215"/>
        <v>1160.8391772213733</v>
      </c>
      <c r="CL78" s="172">
        <f t="shared" si="216"/>
        <v>518.50816582554671</v>
      </c>
      <c r="CM78" s="176">
        <f t="shared" si="96"/>
        <v>1504.1885703955634</v>
      </c>
      <c r="CN78" s="174" t="str">
        <f t="shared" si="142"/>
        <v>拆分正确</v>
      </c>
      <c r="CO78" s="157" t="str">
        <f t="shared" si="143"/>
        <v>拆分正确</v>
      </c>
      <c r="CP78" s="157" t="str">
        <f t="shared" si="144"/>
        <v>拆分正确</v>
      </c>
      <c r="CQ78" s="157" t="str">
        <f t="shared" si="145"/>
        <v>拆分正确</v>
      </c>
      <c r="CR78" s="157" t="str">
        <f t="shared" si="146"/>
        <v>拆分正确</v>
      </c>
      <c r="CT78" s="158" t="str">
        <f t="shared" si="147"/>
        <v>70级强化9</v>
      </c>
      <c r="CU78" s="174">
        <f t="shared" si="148"/>
        <v>4342.5058887889545</v>
      </c>
      <c r="CV78" s="157">
        <f t="shared" si="149"/>
        <v>9722.0281092290024</v>
      </c>
      <c r="CW78" s="157">
        <f t="shared" si="150"/>
        <v>2592.5408291277336</v>
      </c>
      <c r="CX78" s="157">
        <f t="shared" si="151"/>
        <v>5804.1958861068661</v>
      </c>
      <c r="CY78" s="163">
        <f t="shared" si="152"/>
        <v>3760.4714259889088</v>
      </c>
      <c r="CZ78" s="169">
        <f>CU78*CZ2</f>
        <v>542.81323609861931</v>
      </c>
      <c r="DA78" s="159">
        <f>CV78*DA2</f>
        <v>1215.2535136536253</v>
      </c>
      <c r="DB78" s="159">
        <f>CW78*DB2</f>
        <v>324.06760364096669</v>
      </c>
      <c r="DC78" s="170">
        <f>CX78*DC2</f>
        <v>725.52448576335826</v>
      </c>
      <c r="DD78" s="169">
        <f>CU78*DD2</f>
        <v>542.81323609861931</v>
      </c>
      <c r="DE78" s="159">
        <f>CV78*DE2</f>
        <v>1215.2535136536253</v>
      </c>
      <c r="DF78" s="159">
        <f>CW78*DF2</f>
        <v>324.06760364096669</v>
      </c>
      <c r="DG78" s="170">
        <f>CX78*DG2</f>
        <v>725.52448576335826</v>
      </c>
      <c r="DH78" s="169">
        <f>CU78*DH2</f>
        <v>542.81323609861931</v>
      </c>
      <c r="DI78" s="159">
        <f>CV78*DI2</f>
        <v>1215.2535136536253</v>
      </c>
      <c r="DJ78" s="159">
        <f>CW78*DJ2</f>
        <v>324.06760364096669</v>
      </c>
      <c r="DK78" s="170">
        <f>CX78*DK2</f>
        <v>725.52448576335826</v>
      </c>
      <c r="DL78" s="169">
        <f>CU78*DL2</f>
        <v>542.81323609861931</v>
      </c>
      <c r="DM78" s="159">
        <f>CV78*DM2</f>
        <v>1215.2535136536253</v>
      </c>
      <c r="DN78" s="159">
        <f>CW78*DN2</f>
        <v>324.06760364096669</v>
      </c>
      <c r="DO78" s="170">
        <f>CX78*DO2</f>
        <v>725.52448576335826</v>
      </c>
      <c r="DP78" s="169">
        <f>CU78*DP2</f>
        <v>542.81323609861931</v>
      </c>
      <c r="DQ78" s="159">
        <f>CV78*DQ2</f>
        <v>1215.2535136536253</v>
      </c>
      <c r="DR78" s="159">
        <f>CW78*DR2</f>
        <v>324.06760364096669</v>
      </c>
      <c r="DS78" s="170">
        <f>CX78*DS2</f>
        <v>725.52448576335826</v>
      </c>
      <c r="DT78" s="169">
        <f>CU78*DT2</f>
        <v>542.81323609861931</v>
      </c>
      <c r="DU78" s="159">
        <f>CV78*DU2</f>
        <v>1215.2535136536253</v>
      </c>
      <c r="DV78" s="159">
        <f>CW78*DV2</f>
        <v>324.06760364096669</v>
      </c>
      <c r="DW78" s="170">
        <f>CX78*DW2</f>
        <v>725.52448576335826</v>
      </c>
      <c r="DX78" s="169">
        <f>CU78*DX2</f>
        <v>542.81323609861931</v>
      </c>
      <c r="DY78" s="159">
        <f>CV78*DY2</f>
        <v>1215.2535136536253</v>
      </c>
      <c r="DZ78" s="159">
        <f>CW78*DZ2</f>
        <v>324.06760364096669</v>
      </c>
      <c r="EA78" s="170">
        <f>CX78*EA2</f>
        <v>725.52448576335826</v>
      </c>
      <c r="EB78" s="169">
        <f>CU78*EB2</f>
        <v>542.81323609861931</v>
      </c>
      <c r="EC78" s="159">
        <f>CV78*EC2</f>
        <v>1215.2535136536253</v>
      </c>
      <c r="ED78" s="159">
        <f>CW78*ED2</f>
        <v>324.06760364096669</v>
      </c>
      <c r="EE78" s="172">
        <f>CX78*EE2</f>
        <v>725.52448576335826</v>
      </c>
      <c r="EF78" s="176">
        <f>CY78*EF2</f>
        <v>3760.4714259889088</v>
      </c>
      <c r="EG78" s="174" t="str">
        <f t="shared" si="153"/>
        <v>拆分正确</v>
      </c>
      <c r="EH78" s="157" t="str">
        <f t="shared" si="154"/>
        <v>拆分正确</v>
      </c>
      <c r="EI78" s="157" t="str">
        <f t="shared" si="155"/>
        <v>拆分正确</v>
      </c>
      <c r="EJ78" s="157" t="str">
        <f t="shared" si="156"/>
        <v>拆分正确</v>
      </c>
      <c r="EK78" s="157" t="str">
        <f t="shared" si="157"/>
        <v>拆分正确</v>
      </c>
      <c r="EL78" s="41"/>
      <c r="EM78" s="158" t="str">
        <f t="shared" si="158"/>
        <v>70级强化9</v>
      </c>
      <c r="EN78" s="174">
        <f t="shared" si="159"/>
        <v>6481.3520728193344</v>
      </c>
      <c r="EO78" s="157">
        <f t="shared" si="160"/>
        <v>12962.704145638669</v>
      </c>
      <c r="EP78" s="157">
        <f t="shared" si="161"/>
        <v>2592.5408291277336</v>
      </c>
      <c r="EQ78" s="157">
        <f t="shared" si="162"/>
        <v>5804.1958861068661</v>
      </c>
      <c r="ER78" s="163">
        <f t="shared" si="163"/>
        <v>1504.1885703955634</v>
      </c>
      <c r="ES78" s="169">
        <f>EN78*ES2</f>
        <v>810.16900910241679</v>
      </c>
      <c r="ET78" s="159">
        <f>EO78*ET2</f>
        <v>1620.3380182048336</v>
      </c>
      <c r="EU78" s="159">
        <f>EP78*EU2</f>
        <v>324.06760364096669</v>
      </c>
      <c r="EV78" s="170">
        <f>EQ78*EV2</f>
        <v>725.52448576335826</v>
      </c>
      <c r="EW78" s="169">
        <f>EN78*EW2</f>
        <v>810.16900910241679</v>
      </c>
      <c r="EX78" s="159">
        <f>EO78*EX2</f>
        <v>1620.3380182048336</v>
      </c>
      <c r="EY78" s="159">
        <f>EP78*EY2</f>
        <v>324.06760364096669</v>
      </c>
      <c r="EZ78" s="170">
        <f>EQ78*EZ2</f>
        <v>725.52448576335826</v>
      </c>
      <c r="FA78" s="169">
        <f>EN78*FA2</f>
        <v>810.16900910241679</v>
      </c>
      <c r="FB78" s="159">
        <f>EO78*FB2</f>
        <v>1620.3380182048336</v>
      </c>
      <c r="FC78" s="159">
        <f>EP78*FC2</f>
        <v>324.06760364096669</v>
      </c>
      <c r="FD78" s="170">
        <f>EQ78*FD2</f>
        <v>725.52448576335826</v>
      </c>
      <c r="FE78" s="169">
        <f>EN78*FE2</f>
        <v>810.16900910241679</v>
      </c>
      <c r="FF78" s="159">
        <f>EO78*FF2</f>
        <v>1620.3380182048336</v>
      </c>
      <c r="FG78" s="159">
        <f>EP78*FG2</f>
        <v>324.06760364096669</v>
      </c>
      <c r="FH78" s="170">
        <f>EQ78*FH2</f>
        <v>725.52448576335826</v>
      </c>
      <c r="FI78" s="169">
        <f>EN78*FI2</f>
        <v>810.16900910241679</v>
      </c>
      <c r="FJ78" s="159">
        <f>EO78*FJ2</f>
        <v>1620.3380182048336</v>
      </c>
      <c r="FK78" s="159">
        <f>EP78*FK2</f>
        <v>324.06760364096669</v>
      </c>
      <c r="FL78" s="170">
        <f>EQ78*FL2</f>
        <v>725.52448576335826</v>
      </c>
      <c r="FM78" s="169">
        <f>EN78*FM2</f>
        <v>810.16900910241679</v>
      </c>
      <c r="FN78" s="159">
        <f>EO78*FN2</f>
        <v>1620.3380182048336</v>
      </c>
      <c r="FO78" s="159">
        <f>EP78*FO2</f>
        <v>324.06760364096669</v>
      </c>
      <c r="FP78" s="170">
        <f>EQ78*FP2</f>
        <v>725.52448576335826</v>
      </c>
      <c r="FQ78" s="169">
        <f>EN78*FQ2</f>
        <v>810.16900910241679</v>
      </c>
      <c r="FR78" s="159">
        <f>EO78*FR2</f>
        <v>1620.3380182048336</v>
      </c>
      <c r="FS78" s="159">
        <f>EP78*FS2</f>
        <v>324.06760364096669</v>
      </c>
      <c r="FT78" s="170">
        <f>EQ78*FT2</f>
        <v>725.52448576335826</v>
      </c>
      <c r="FU78" s="169">
        <f>EN78*FU2</f>
        <v>810.16900910241679</v>
      </c>
      <c r="FV78" s="159">
        <f>EO78*FV2</f>
        <v>1620.3380182048336</v>
      </c>
      <c r="FW78" s="159">
        <f>EP78*FW2</f>
        <v>324.06760364096669</v>
      </c>
      <c r="FX78" s="172">
        <f>EQ78*FX2</f>
        <v>725.52448576335826</v>
      </c>
      <c r="FY78" s="176">
        <f>ER78*FY2</f>
        <v>1504.1885703955634</v>
      </c>
      <c r="FZ78" s="174" t="str">
        <f t="shared" si="164"/>
        <v>拆分正确</v>
      </c>
      <c r="GA78" s="157" t="str">
        <f t="shared" si="165"/>
        <v>拆分正确</v>
      </c>
      <c r="GB78" s="157" t="str">
        <f t="shared" si="166"/>
        <v>拆分正确</v>
      </c>
      <c r="GC78" s="157" t="str">
        <f t="shared" si="167"/>
        <v>拆分正确</v>
      </c>
      <c r="GD78" s="157" t="str">
        <f t="shared" si="168"/>
        <v>拆分正确</v>
      </c>
      <c r="GE78" s="41"/>
      <c r="GF78" s="158" t="str">
        <f t="shared" si="169"/>
        <v>70级强化9</v>
      </c>
      <c r="GG78" s="174">
        <f t="shared" si="170"/>
        <v>5833.2168655374007</v>
      </c>
      <c r="GH78" s="157">
        <f t="shared" si="171"/>
        <v>6481.3520728193344</v>
      </c>
      <c r="GI78" s="157">
        <f t="shared" si="172"/>
        <v>3888.8112436916003</v>
      </c>
      <c r="GJ78" s="157">
        <f t="shared" si="173"/>
        <v>4861.0140546145003</v>
      </c>
      <c r="GK78" s="163">
        <f t="shared" si="174"/>
        <v>2256.2828555933452</v>
      </c>
      <c r="GL78" s="169">
        <f>GG78*GL2</f>
        <v>729.15210819217509</v>
      </c>
      <c r="GM78" s="159">
        <f>GH78*GM2</f>
        <v>810.16900910241679</v>
      </c>
      <c r="GN78" s="159">
        <f>GI78*GN2</f>
        <v>486.10140546145004</v>
      </c>
      <c r="GO78" s="170">
        <f>GJ78*GO2</f>
        <v>607.62675682681254</v>
      </c>
      <c r="GP78" s="169">
        <f>GG78*GP2</f>
        <v>729.15210819217509</v>
      </c>
      <c r="GQ78" s="159">
        <f>GH78*GQ2</f>
        <v>810.16900910241679</v>
      </c>
      <c r="GR78" s="159">
        <f>GI78*GR2</f>
        <v>486.10140546145004</v>
      </c>
      <c r="GS78" s="170">
        <f>GJ78*GS2</f>
        <v>607.62675682681254</v>
      </c>
      <c r="GT78" s="169">
        <f>GG78*GT2</f>
        <v>729.15210819217509</v>
      </c>
      <c r="GU78" s="159">
        <f>GH78*GU2</f>
        <v>810.16900910241679</v>
      </c>
      <c r="GV78" s="159">
        <f>GI78*GV2</f>
        <v>486.10140546145004</v>
      </c>
      <c r="GW78" s="170">
        <f>GJ78*GW2</f>
        <v>607.62675682681254</v>
      </c>
      <c r="GX78" s="169">
        <f>GG78*GX2</f>
        <v>729.15210819217509</v>
      </c>
      <c r="GY78" s="159">
        <f>GH78*GY2</f>
        <v>810.16900910241679</v>
      </c>
      <c r="GZ78" s="159">
        <f>GI78*GZ2</f>
        <v>486.10140546145004</v>
      </c>
      <c r="HA78" s="170">
        <f>GJ78*HA2</f>
        <v>607.62675682681254</v>
      </c>
      <c r="HB78" s="169">
        <f>GG78*HB2</f>
        <v>729.15210819217509</v>
      </c>
      <c r="HC78" s="159">
        <f>GH78*HC2</f>
        <v>810.16900910241679</v>
      </c>
      <c r="HD78" s="159">
        <f>GI78*HD2</f>
        <v>486.10140546145004</v>
      </c>
      <c r="HE78" s="170">
        <f>GJ78*HE2</f>
        <v>607.62675682681254</v>
      </c>
      <c r="HF78" s="169">
        <f>GG78*HF2</f>
        <v>729.15210819217509</v>
      </c>
      <c r="HG78" s="159">
        <f>GH78*HG2</f>
        <v>810.16900910241679</v>
      </c>
      <c r="HH78" s="159">
        <f>GI78*HH2</f>
        <v>486.10140546145004</v>
      </c>
      <c r="HI78" s="170">
        <f>GJ78*HI2</f>
        <v>607.62675682681254</v>
      </c>
      <c r="HJ78" s="169">
        <f>GG78*HJ2</f>
        <v>729.15210819217509</v>
      </c>
      <c r="HK78" s="159">
        <f>GH78*HK2</f>
        <v>810.16900910241679</v>
      </c>
      <c r="HL78" s="159">
        <f>GI78*HL2</f>
        <v>486.10140546145004</v>
      </c>
      <c r="HM78" s="170">
        <f>GJ78*HM2</f>
        <v>607.62675682681254</v>
      </c>
      <c r="HN78" s="169">
        <f>GG78*HN2</f>
        <v>729.15210819217509</v>
      </c>
      <c r="HO78" s="159">
        <f>GH78*HO2</f>
        <v>810.16900910241679</v>
      </c>
      <c r="HP78" s="159">
        <f>GI78*HP2</f>
        <v>486.10140546145004</v>
      </c>
      <c r="HQ78" s="172">
        <f>GJ78*HQ2</f>
        <v>607.62675682681254</v>
      </c>
      <c r="HR78" s="176">
        <f>GK78*HR2</f>
        <v>2256.2828555933452</v>
      </c>
      <c r="HS78" s="174" t="str">
        <f t="shared" si="175"/>
        <v>拆分正确</v>
      </c>
      <c r="HT78" s="157" t="str">
        <f t="shared" si="176"/>
        <v>拆分正确</v>
      </c>
      <c r="HU78" s="157" t="str">
        <f t="shared" si="177"/>
        <v>拆分正确</v>
      </c>
      <c r="HV78" s="157" t="str">
        <f t="shared" si="178"/>
        <v>拆分正确</v>
      </c>
      <c r="HW78" s="157" t="str">
        <f t="shared" si="179"/>
        <v>拆分正确</v>
      </c>
    </row>
    <row r="79" spans="1:276" ht="14.1" customHeight="1">
      <c r="A79" s="157" t="s">
        <v>95</v>
      </c>
      <c r="B79" s="158">
        <f t="shared" si="217"/>
        <v>3.0115446056315407</v>
      </c>
      <c r="C79" s="158">
        <f t="shared" si="128"/>
        <v>3.0115446056315407</v>
      </c>
      <c r="D79" s="180">
        <f t="shared" si="129"/>
        <v>3.0115446056315407</v>
      </c>
      <c r="E79" s="174">
        <f>B79*E69</f>
        <v>7844.830809957607</v>
      </c>
      <c r="F79" s="157">
        <f>E79*职业设计!D$13/职业设计!B$13</f>
        <v>7844.830809957607</v>
      </c>
      <c r="G79" s="157">
        <f>G69*C79</f>
        <v>4706.8984859745633</v>
      </c>
      <c r="H79" s="157">
        <f t="shared" si="180"/>
        <v>4706.8984859745633</v>
      </c>
      <c r="I79" s="163">
        <f>I69*D79</f>
        <v>3034.3732574233936</v>
      </c>
      <c r="J79" s="169">
        <f>E79*J2</f>
        <v>980.60385124470088</v>
      </c>
      <c r="K79" s="159">
        <f>F79*K2</f>
        <v>980.60385124470088</v>
      </c>
      <c r="L79" s="159">
        <f>G79*L2</f>
        <v>588.36231074682041</v>
      </c>
      <c r="M79" s="170">
        <f>H79*M2</f>
        <v>588.36231074682041</v>
      </c>
      <c r="N79" s="169">
        <f>E79*N2</f>
        <v>980.60385124470088</v>
      </c>
      <c r="O79" s="159">
        <f>F79*O2</f>
        <v>980.60385124470088</v>
      </c>
      <c r="P79" s="159">
        <f>G79*P2</f>
        <v>588.36231074682041</v>
      </c>
      <c r="Q79" s="170">
        <f>H79*Q2</f>
        <v>588.36231074682041</v>
      </c>
      <c r="R79" s="169">
        <f>E79*R2</f>
        <v>980.60385124470088</v>
      </c>
      <c r="S79" s="159">
        <f>F79*S2</f>
        <v>980.60385124470088</v>
      </c>
      <c r="T79" s="159">
        <f>G79*T2</f>
        <v>588.36231074682041</v>
      </c>
      <c r="U79" s="170">
        <f>H79*U2</f>
        <v>588.36231074682041</v>
      </c>
      <c r="V79" s="169">
        <f>E79*V2</f>
        <v>980.60385124470088</v>
      </c>
      <c r="W79" s="159">
        <f>F79*W2</f>
        <v>980.60385124470088</v>
      </c>
      <c r="X79" s="159">
        <f>G79*X2</f>
        <v>588.36231074682041</v>
      </c>
      <c r="Y79" s="170">
        <f>H79*Y2</f>
        <v>588.36231074682041</v>
      </c>
      <c r="Z79" s="169">
        <f>E79*Z2</f>
        <v>980.60385124470088</v>
      </c>
      <c r="AA79" s="159">
        <f>F79*AA2</f>
        <v>980.60385124470088</v>
      </c>
      <c r="AB79" s="159">
        <f>G79*AB2</f>
        <v>588.36231074682041</v>
      </c>
      <c r="AC79" s="170">
        <f>H79*AC2</f>
        <v>588.36231074682041</v>
      </c>
      <c r="AD79" s="169">
        <f>E79*AD2</f>
        <v>980.60385124470088</v>
      </c>
      <c r="AE79" s="159">
        <f>F79*AE2</f>
        <v>980.60385124470088</v>
      </c>
      <c r="AF79" s="159">
        <f>G79*AF2</f>
        <v>588.36231074682041</v>
      </c>
      <c r="AG79" s="170">
        <f>H79*AG2</f>
        <v>588.36231074682041</v>
      </c>
      <c r="AH79" s="169">
        <f>E79*AH2</f>
        <v>980.60385124470088</v>
      </c>
      <c r="AI79" s="159">
        <f>F79*AI2</f>
        <v>980.60385124470088</v>
      </c>
      <c r="AJ79" s="159">
        <f>G79*AJ2</f>
        <v>588.36231074682041</v>
      </c>
      <c r="AK79" s="170">
        <f>H79*AK2</f>
        <v>588.36231074682041</v>
      </c>
      <c r="AL79" s="169">
        <f>E79*AL2</f>
        <v>980.60385124470088</v>
      </c>
      <c r="AM79" s="159">
        <f>F79*AM2</f>
        <v>980.60385124470088</v>
      </c>
      <c r="AN79" s="159">
        <f>G79*AN2</f>
        <v>588.36231074682041</v>
      </c>
      <c r="AO79" s="172">
        <f>H79*AO2</f>
        <v>588.36231074682041</v>
      </c>
      <c r="AP79" s="176">
        <f>I79*AP2</f>
        <v>3034.3732574233936</v>
      </c>
      <c r="AQ79" s="174" t="str">
        <f t="shared" si="131"/>
        <v>拆分正确</v>
      </c>
      <c r="AR79" s="157" t="str">
        <f t="shared" si="132"/>
        <v>拆分正确</v>
      </c>
      <c r="AS79" s="157" t="str">
        <f t="shared" si="133"/>
        <v>拆分正确</v>
      </c>
      <c r="AT79" s="157" t="str">
        <f t="shared" si="134"/>
        <v>拆分正确</v>
      </c>
      <c r="AU79" s="157" t="str">
        <f t="shared" si="135"/>
        <v>拆分正确</v>
      </c>
      <c r="AW79" s="158" t="str">
        <f t="shared" si="136"/>
        <v>70级强化10</v>
      </c>
      <c r="AX79" s="174">
        <f t="shared" si="137"/>
        <v>11767.246214936411</v>
      </c>
      <c r="AY79" s="157">
        <f t="shared" si="138"/>
        <v>4706.8984859745642</v>
      </c>
      <c r="AZ79" s="157">
        <f t="shared" si="139"/>
        <v>7025.2216208575564</v>
      </c>
      <c r="BA79" s="157">
        <f t="shared" si="140"/>
        <v>3137.9323239830424</v>
      </c>
      <c r="BB79" s="163">
        <f t="shared" si="141"/>
        <v>1820.623954454036</v>
      </c>
      <c r="BC79" s="169">
        <f t="shared" si="181"/>
        <v>1176.7246214936411</v>
      </c>
      <c r="BD79" s="159">
        <f t="shared" si="182"/>
        <v>470.68984859745643</v>
      </c>
      <c r="BE79" s="159">
        <f t="shared" si="183"/>
        <v>702.52216208575567</v>
      </c>
      <c r="BF79" s="170">
        <f t="shared" si="184"/>
        <v>313.79323239830427</v>
      </c>
      <c r="BG79" s="169">
        <f t="shared" si="185"/>
        <v>1176.7246214936411</v>
      </c>
      <c r="BH79" s="159">
        <f t="shared" si="186"/>
        <v>470.68984859745643</v>
      </c>
      <c r="BI79" s="159">
        <f t="shared" si="187"/>
        <v>702.52216208575567</v>
      </c>
      <c r="BJ79" s="170">
        <f t="shared" si="188"/>
        <v>313.79323239830427</v>
      </c>
      <c r="BK79" s="169">
        <f t="shared" si="189"/>
        <v>1176.7246214936411</v>
      </c>
      <c r="BL79" s="159">
        <f t="shared" si="190"/>
        <v>470.68984859745643</v>
      </c>
      <c r="BM79" s="159">
        <f t="shared" si="191"/>
        <v>702.52216208575567</v>
      </c>
      <c r="BN79" s="170">
        <f t="shared" si="192"/>
        <v>313.79323239830427</v>
      </c>
      <c r="BO79" s="169">
        <f t="shared" si="193"/>
        <v>1176.7246214936411</v>
      </c>
      <c r="BP79" s="159">
        <f t="shared" si="194"/>
        <v>470.68984859745643</v>
      </c>
      <c r="BQ79" s="159">
        <f t="shared" si="195"/>
        <v>702.52216208575567</v>
      </c>
      <c r="BR79" s="170">
        <f t="shared" si="196"/>
        <v>313.79323239830427</v>
      </c>
      <c r="BS79" s="169">
        <f t="shared" si="197"/>
        <v>1176.7246214936411</v>
      </c>
      <c r="BT79" s="159">
        <f t="shared" si="198"/>
        <v>470.68984859745643</v>
      </c>
      <c r="BU79" s="159">
        <f t="shared" si="199"/>
        <v>702.52216208575567</v>
      </c>
      <c r="BV79" s="170">
        <f t="shared" si="200"/>
        <v>313.79323239830427</v>
      </c>
      <c r="BW79" s="169">
        <f t="shared" si="201"/>
        <v>1176.7246214936411</v>
      </c>
      <c r="BX79" s="159">
        <f t="shared" si="202"/>
        <v>470.68984859745643</v>
      </c>
      <c r="BY79" s="159">
        <f t="shared" si="203"/>
        <v>702.52216208575567</v>
      </c>
      <c r="BZ79" s="170">
        <f t="shared" si="204"/>
        <v>313.79323239830427</v>
      </c>
      <c r="CA79" s="169">
        <f t="shared" si="205"/>
        <v>1176.7246214936411</v>
      </c>
      <c r="CB79" s="159">
        <f t="shared" si="206"/>
        <v>470.68984859745643</v>
      </c>
      <c r="CC79" s="159">
        <f t="shared" si="207"/>
        <v>702.52216208575567</v>
      </c>
      <c r="CD79" s="170">
        <f t="shared" si="208"/>
        <v>313.79323239830427</v>
      </c>
      <c r="CE79" s="169">
        <f t="shared" si="209"/>
        <v>1176.7246214936411</v>
      </c>
      <c r="CF79" s="159">
        <f t="shared" si="210"/>
        <v>470.68984859745643</v>
      </c>
      <c r="CG79" s="159">
        <f t="shared" si="211"/>
        <v>702.52216208575567</v>
      </c>
      <c r="CH79" s="172">
        <f t="shared" si="212"/>
        <v>313.79323239830427</v>
      </c>
      <c r="CI79" s="169">
        <f t="shared" si="213"/>
        <v>2353.4492429872821</v>
      </c>
      <c r="CJ79" s="159">
        <f t="shared" si="214"/>
        <v>941.37969719491286</v>
      </c>
      <c r="CK79" s="159">
        <f t="shared" si="215"/>
        <v>1405.0443241715113</v>
      </c>
      <c r="CL79" s="172">
        <f t="shared" si="216"/>
        <v>627.58646479660854</v>
      </c>
      <c r="CM79" s="176">
        <f t="shared" si="96"/>
        <v>1820.623954454036</v>
      </c>
      <c r="CN79" s="174" t="str">
        <f t="shared" si="142"/>
        <v>拆分正确</v>
      </c>
      <c r="CO79" s="157" t="str">
        <f t="shared" si="143"/>
        <v>拆分正确</v>
      </c>
      <c r="CP79" s="157" t="str">
        <f t="shared" si="144"/>
        <v>拆分正确</v>
      </c>
      <c r="CQ79" s="157" t="str">
        <f t="shared" si="145"/>
        <v>拆分正确</v>
      </c>
      <c r="CR79" s="157" t="str">
        <f t="shared" si="146"/>
        <v>拆分正确</v>
      </c>
      <c r="CT79" s="158" t="str">
        <f t="shared" si="147"/>
        <v>70级强化10</v>
      </c>
      <c r="CU79" s="174">
        <f t="shared" si="148"/>
        <v>5256.0366426715973</v>
      </c>
      <c r="CV79" s="157">
        <f t="shared" si="149"/>
        <v>11767.246214936411</v>
      </c>
      <c r="CW79" s="157">
        <f t="shared" si="150"/>
        <v>3137.9323239830424</v>
      </c>
      <c r="CX79" s="157">
        <f t="shared" si="151"/>
        <v>7025.2216208575564</v>
      </c>
      <c r="CY79" s="163">
        <f t="shared" si="152"/>
        <v>4551.55988613509</v>
      </c>
      <c r="CZ79" s="169">
        <f>CU79*CZ2</f>
        <v>657.00458033394966</v>
      </c>
      <c r="DA79" s="159">
        <f>CV79*DA2</f>
        <v>1470.9057768670514</v>
      </c>
      <c r="DB79" s="159">
        <f>CW79*DB2</f>
        <v>392.24154049788029</v>
      </c>
      <c r="DC79" s="170">
        <f>CX79*DC2</f>
        <v>878.15270260719456</v>
      </c>
      <c r="DD79" s="169">
        <f>CU79*DD2</f>
        <v>657.00458033394966</v>
      </c>
      <c r="DE79" s="159">
        <f>CV79*DE2</f>
        <v>1470.9057768670514</v>
      </c>
      <c r="DF79" s="159">
        <f>CW79*DF2</f>
        <v>392.24154049788029</v>
      </c>
      <c r="DG79" s="170">
        <f>CX79*DG2</f>
        <v>878.15270260719456</v>
      </c>
      <c r="DH79" s="169">
        <f>CU79*DH2</f>
        <v>657.00458033394966</v>
      </c>
      <c r="DI79" s="159">
        <f>CV79*DI2</f>
        <v>1470.9057768670514</v>
      </c>
      <c r="DJ79" s="159">
        <f>CW79*DJ2</f>
        <v>392.24154049788029</v>
      </c>
      <c r="DK79" s="170">
        <f>CX79*DK2</f>
        <v>878.15270260719456</v>
      </c>
      <c r="DL79" s="169">
        <f>CU79*DL2</f>
        <v>657.00458033394966</v>
      </c>
      <c r="DM79" s="159">
        <f>CV79*DM2</f>
        <v>1470.9057768670514</v>
      </c>
      <c r="DN79" s="159">
        <f>CW79*DN2</f>
        <v>392.24154049788029</v>
      </c>
      <c r="DO79" s="170">
        <f>CX79*DO2</f>
        <v>878.15270260719456</v>
      </c>
      <c r="DP79" s="169">
        <f>CU79*DP2</f>
        <v>657.00458033394966</v>
      </c>
      <c r="DQ79" s="159">
        <f>CV79*DQ2</f>
        <v>1470.9057768670514</v>
      </c>
      <c r="DR79" s="159">
        <f>CW79*DR2</f>
        <v>392.24154049788029</v>
      </c>
      <c r="DS79" s="170">
        <f>CX79*DS2</f>
        <v>878.15270260719456</v>
      </c>
      <c r="DT79" s="169">
        <f>CU79*DT2</f>
        <v>657.00458033394966</v>
      </c>
      <c r="DU79" s="159">
        <f>CV79*DU2</f>
        <v>1470.9057768670514</v>
      </c>
      <c r="DV79" s="159">
        <f>CW79*DV2</f>
        <v>392.24154049788029</v>
      </c>
      <c r="DW79" s="170">
        <f>CX79*DW2</f>
        <v>878.15270260719456</v>
      </c>
      <c r="DX79" s="169">
        <f>CU79*DX2</f>
        <v>657.00458033394966</v>
      </c>
      <c r="DY79" s="159">
        <f>CV79*DY2</f>
        <v>1470.9057768670514</v>
      </c>
      <c r="DZ79" s="159">
        <f>CW79*DZ2</f>
        <v>392.24154049788029</v>
      </c>
      <c r="EA79" s="170">
        <f>CX79*EA2</f>
        <v>878.15270260719456</v>
      </c>
      <c r="EB79" s="169">
        <f>CU79*EB2</f>
        <v>657.00458033394966</v>
      </c>
      <c r="EC79" s="159">
        <f>CV79*EC2</f>
        <v>1470.9057768670514</v>
      </c>
      <c r="ED79" s="159">
        <f>CW79*ED2</f>
        <v>392.24154049788029</v>
      </c>
      <c r="EE79" s="172">
        <f>CX79*EE2</f>
        <v>878.15270260719456</v>
      </c>
      <c r="EF79" s="176">
        <f>CY79*EF2</f>
        <v>4551.55988613509</v>
      </c>
      <c r="EG79" s="174" t="str">
        <f t="shared" si="153"/>
        <v>拆分正确</v>
      </c>
      <c r="EH79" s="157" t="str">
        <f t="shared" si="154"/>
        <v>拆分正确</v>
      </c>
      <c r="EI79" s="157" t="str">
        <f t="shared" si="155"/>
        <v>拆分正确</v>
      </c>
      <c r="EJ79" s="157" t="str">
        <f t="shared" si="156"/>
        <v>拆分正确</v>
      </c>
      <c r="EK79" s="157" t="str">
        <f t="shared" si="157"/>
        <v>拆分正确</v>
      </c>
      <c r="EL79" s="41"/>
      <c r="EM79" s="158" t="str">
        <f t="shared" si="158"/>
        <v>70级强化10</v>
      </c>
      <c r="EN79" s="174">
        <f t="shared" si="159"/>
        <v>7844.830809957607</v>
      </c>
      <c r="EO79" s="157">
        <f t="shared" si="160"/>
        <v>15689.661619915214</v>
      </c>
      <c r="EP79" s="157">
        <f t="shared" si="161"/>
        <v>3137.9323239830424</v>
      </c>
      <c r="EQ79" s="157">
        <f t="shared" si="162"/>
        <v>7025.2216208575564</v>
      </c>
      <c r="ER79" s="163">
        <f t="shared" si="163"/>
        <v>1820.623954454036</v>
      </c>
      <c r="ES79" s="169">
        <f>EN79*ES2</f>
        <v>980.60385124470088</v>
      </c>
      <c r="ET79" s="159">
        <f>EO79*ET2</f>
        <v>1961.2077024894018</v>
      </c>
      <c r="EU79" s="159">
        <f>EP79*EU2</f>
        <v>392.24154049788029</v>
      </c>
      <c r="EV79" s="170">
        <f>EQ79*EV2</f>
        <v>878.15270260719456</v>
      </c>
      <c r="EW79" s="169">
        <f>EN79*EW2</f>
        <v>980.60385124470088</v>
      </c>
      <c r="EX79" s="159">
        <f>EO79*EX2</f>
        <v>1961.2077024894018</v>
      </c>
      <c r="EY79" s="159">
        <f>EP79*EY2</f>
        <v>392.24154049788029</v>
      </c>
      <c r="EZ79" s="170">
        <f>EQ79*EZ2</f>
        <v>878.15270260719456</v>
      </c>
      <c r="FA79" s="169">
        <f>EN79*FA2</f>
        <v>980.60385124470088</v>
      </c>
      <c r="FB79" s="159">
        <f>EO79*FB2</f>
        <v>1961.2077024894018</v>
      </c>
      <c r="FC79" s="159">
        <f>EP79*FC2</f>
        <v>392.24154049788029</v>
      </c>
      <c r="FD79" s="170">
        <f>EQ79*FD2</f>
        <v>878.15270260719456</v>
      </c>
      <c r="FE79" s="169">
        <f>EN79*FE2</f>
        <v>980.60385124470088</v>
      </c>
      <c r="FF79" s="159">
        <f>EO79*FF2</f>
        <v>1961.2077024894018</v>
      </c>
      <c r="FG79" s="159">
        <f>EP79*FG2</f>
        <v>392.24154049788029</v>
      </c>
      <c r="FH79" s="170">
        <f>EQ79*FH2</f>
        <v>878.15270260719456</v>
      </c>
      <c r="FI79" s="169">
        <f>EN79*FI2</f>
        <v>980.60385124470088</v>
      </c>
      <c r="FJ79" s="159">
        <f>EO79*FJ2</f>
        <v>1961.2077024894018</v>
      </c>
      <c r="FK79" s="159">
        <f>EP79*FK2</f>
        <v>392.24154049788029</v>
      </c>
      <c r="FL79" s="170">
        <f>EQ79*FL2</f>
        <v>878.15270260719456</v>
      </c>
      <c r="FM79" s="169">
        <f>EN79*FM2</f>
        <v>980.60385124470088</v>
      </c>
      <c r="FN79" s="159">
        <f>EO79*FN2</f>
        <v>1961.2077024894018</v>
      </c>
      <c r="FO79" s="159">
        <f>EP79*FO2</f>
        <v>392.24154049788029</v>
      </c>
      <c r="FP79" s="170">
        <f>EQ79*FP2</f>
        <v>878.15270260719456</v>
      </c>
      <c r="FQ79" s="169">
        <f>EN79*FQ2</f>
        <v>980.60385124470088</v>
      </c>
      <c r="FR79" s="159">
        <f>EO79*FR2</f>
        <v>1961.2077024894018</v>
      </c>
      <c r="FS79" s="159">
        <f>EP79*FS2</f>
        <v>392.24154049788029</v>
      </c>
      <c r="FT79" s="170">
        <f>EQ79*FT2</f>
        <v>878.15270260719456</v>
      </c>
      <c r="FU79" s="169">
        <f>EN79*FU2</f>
        <v>980.60385124470088</v>
      </c>
      <c r="FV79" s="159">
        <f>EO79*FV2</f>
        <v>1961.2077024894018</v>
      </c>
      <c r="FW79" s="159">
        <f>EP79*FW2</f>
        <v>392.24154049788029</v>
      </c>
      <c r="FX79" s="172">
        <f>EQ79*FX2</f>
        <v>878.15270260719456</v>
      </c>
      <c r="FY79" s="176">
        <f>ER79*FY2</f>
        <v>1820.623954454036</v>
      </c>
      <c r="FZ79" s="174" t="str">
        <f t="shared" si="164"/>
        <v>拆分正确</v>
      </c>
      <c r="GA79" s="157" t="str">
        <f t="shared" si="165"/>
        <v>拆分正确</v>
      </c>
      <c r="GB79" s="157" t="str">
        <f t="shared" si="166"/>
        <v>拆分正确</v>
      </c>
      <c r="GC79" s="157" t="str">
        <f t="shared" si="167"/>
        <v>拆分正确</v>
      </c>
      <c r="GD79" s="157" t="str">
        <f t="shared" si="168"/>
        <v>拆分正确</v>
      </c>
      <c r="GE79" s="41"/>
      <c r="GF79" s="158" t="str">
        <f t="shared" si="169"/>
        <v>70级强化10</v>
      </c>
      <c r="GG79" s="174">
        <f t="shared" si="170"/>
        <v>7060.3477289618468</v>
      </c>
      <c r="GH79" s="157">
        <f t="shared" si="171"/>
        <v>7844.830809957607</v>
      </c>
      <c r="GI79" s="157">
        <f t="shared" si="172"/>
        <v>4706.8984859745633</v>
      </c>
      <c r="GJ79" s="157">
        <f t="shared" si="173"/>
        <v>5883.6231074682037</v>
      </c>
      <c r="GK79" s="163">
        <f t="shared" si="174"/>
        <v>2730.9359316810542</v>
      </c>
      <c r="GL79" s="169">
        <f>GG79*GL2</f>
        <v>882.54346612023085</v>
      </c>
      <c r="GM79" s="159">
        <f>GH79*GM2</f>
        <v>980.60385124470088</v>
      </c>
      <c r="GN79" s="159">
        <f>GI79*GN2</f>
        <v>588.36231074682041</v>
      </c>
      <c r="GO79" s="170">
        <f>GJ79*GO2</f>
        <v>735.45288843352546</v>
      </c>
      <c r="GP79" s="169">
        <f>GG79*GP2</f>
        <v>882.54346612023085</v>
      </c>
      <c r="GQ79" s="159">
        <f>GH79*GQ2</f>
        <v>980.60385124470088</v>
      </c>
      <c r="GR79" s="159">
        <f>GI79*GR2</f>
        <v>588.36231074682041</v>
      </c>
      <c r="GS79" s="170">
        <f>GJ79*GS2</f>
        <v>735.45288843352546</v>
      </c>
      <c r="GT79" s="169">
        <f>GG79*GT2</f>
        <v>882.54346612023085</v>
      </c>
      <c r="GU79" s="159">
        <f>GH79*GU2</f>
        <v>980.60385124470088</v>
      </c>
      <c r="GV79" s="159">
        <f>GI79*GV2</f>
        <v>588.36231074682041</v>
      </c>
      <c r="GW79" s="170">
        <f>GJ79*GW2</f>
        <v>735.45288843352546</v>
      </c>
      <c r="GX79" s="169">
        <f>GG79*GX2</f>
        <v>882.54346612023085</v>
      </c>
      <c r="GY79" s="159">
        <f>GH79*GY2</f>
        <v>980.60385124470088</v>
      </c>
      <c r="GZ79" s="159">
        <f>GI79*GZ2</f>
        <v>588.36231074682041</v>
      </c>
      <c r="HA79" s="170">
        <f>GJ79*HA2</f>
        <v>735.45288843352546</v>
      </c>
      <c r="HB79" s="169">
        <f>GG79*HB2</f>
        <v>882.54346612023085</v>
      </c>
      <c r="HC79" s="159">
        <f>GH79*HC2</f>
        <v>980.60385124470088</v>
      </c>
      <c r="HD79" s="159">
        <f>GI79*HD2</f>
        <v>588.36231074682041</v>
      </c>
      <c r="HE79" s="170">
        <f>GJ79*HE2</f>
        <v>735.45288843352546</v>
      </c>
      <c r="HF79" s="169">
        <f>GG79*HF2</f>
        <v>882.54346612023085</v>
      </c>
      <c r="HG79" s="159">
        <f>GH79*HG2</f>
        <v>980.60385124470088</v>
      </c>
      <c r="HH79" s="159">
        <f>GI79*HH2</f>
        <v>588.36231074682041</v>
      </c>
      <c r="HI79" s="170">
        <f>GJ79*HI2</f>
        <v>735.45288843352546</v>
      </c>
      <c r="HJ79" s="169">
        <f>GG79*HJ2</f>
        <v>882.54346612023085</v>
      </c>
      <c r="HK79" s="159">
        <f>GH79*HK2</f>
        <v>980.60385124470088</v>
      </c>
      <c r="HL79" s="159">
        <f>GI79*HL2</f>
        <v>588.36231074682041</v>
      </c>
      <c r="HM79" s="170">
        <f>GJ79*HM2</f>
        <v>735.45288843352546</v>
      </c>
      <c r="HN79" s="169">
        <f>GG79*HN2</f>
        <v>882.54346612023085</v>
      </c>
      <c r="HO79" s="159">
        <f>GH79*HO2</f>
        <v>980.60385124470088</v>
      </c>
      <c r="HP79" s="159">
        <f>GI79*HP2</f>
        <v>588.36231074682041</v>
      </c>
      <c r="HQ79" s="172">
        <f>GJ79*HQ2</f>
        <v>735.45288843352546</v>
      </c>
      <c r="HR79" s="176">
        <f>GK79*HR2</f>
        <v>2730.9359316810542</v>
      </c>
      <c r="HS79" s="174" t="str">
        <f t="shared" si="175"/>
        <v>拆分正确</v>
      </c>
      <c r="HT79" s="157" t="str">
        <f t="shared" si="176"/>
        <v>拆分正确</v>
      </c>
      <c r="HU79" s="157" t="str">
        <f t="shared" si="177"/>
        <v>拆分正确</v>
      </c>
      <c r="HV79" s="157" t="str">
        <f t="shared" si="178"/>
        <v>拆分正确</v>
      </c>
      <c r="HW79" s="157" t="str">
        <f t="shared" si="179"/>
        <v>拆分正确</v>
      </c>
    </row>
    <row r="80" spans="1:276" ht="14.1" customHeight="1">
      <c r="A80" s="157" t="s">
        <v>96</v>
      </c>
      <c r="B80" s="158">
        <f t="shared" si="217"/>
        <v>3.6218128262878047</v>
      </c>
      <c r="C80" s="158">
        <f t="shared" si="128"/>
        <v>3.6218128262878047</v>
      </c>
      <c r="D80" s="180">
        <f t="shared" si="129"/>
        <v>3.6218128262878047</v>
      </c>
      <c r="E80" s="174">
        <f>B80*E69</f>
        <v>9434.530305289607</v>
      </c>
      <c r="F80" s="157">
        <f>E80*职业设计!D$13/职业设计!B$13</f>
        <v>9434.530305289607</v>
      </c>
      <c r="G80" s="157">
        <f>G69*C80</f>
        <v>5660.7181831737635</v>
      </c>
      <c r="H80" s="157">
        <f t="shared" si="180"/>
        <v>5660.7181831737635</v>
      </c>
      <c r="I80" s="163">
        <f>I69*D80</f>
        <v>3649.2675429511337</v>
      </c>
      <c r="J80" s="169">
        <f>E80*J2</f>
        <v>1179.3162881612009</v>
      </c>
      <c r="K80" s="159">
        <f>F80*K2</f>
        <v>1179.3162881612009</v>
      </c>
      <c r="L80" s="159">
        <f>G80*L2</f>
        <v>707.58977289672043</v>
      </c>
      <c r="M80" s="170">
        <f>H80*M2</f>
        <v>707.58977289672043</v>
      </c>
      <c r="N80" s="169">
        <f>E80*N2</f>
        <v>1179.3162881612009</v>
      </c>
      <c r="O80" s="159">
        <f>F80*O2</f>
        <v>1179.3162881612009</v>
      </c>
      <c r="P80" s="159">
        <f>G80*P2</f>
        <v>707.58977289672043</v>
      </c>
      <c r="Q80" s="170">
        <f>H80*Q2</f>
        <v>707.58977289672043</v>
      </c>
      <c r="R80" s="169">
        <f>E80*R2</f>
        <v>1179.3162881612009</v>
      </c>
      <c r="S80" s="159">
        <f>F80*S2</f>
        <v>1179.3162881612009</v>
      </c>
      <c r="T80" s="159">
        <f>G80*T2</f>
        <v>707.58977289672043</v>
      </c>
      <c r="U80" s="170">
        <f>H80*U2</f>
        <v>707.58977289672043</v>
      </c>
      <c r="V80" s="169">
        <f>E80*V2</f>
        <v>1179.3162881612009</v>
      </c>
      <c r="W80" s="159">
        <f>F80*W2</f>
        <v>1179.3162881612009</v>
      </c>
      <c r="X80" s="159">
        <f>G80*X2</f>
        <v>707.58977289672043</v>
      </c>
      <c r="Y80" s="170">
        <f>H80*Y2</f>
        <v>707.58977289672043</v>
      </c>
      <c r="Z80" s="169">
        <f>E80*Z2</f>
        <v>1179.3162881612009</v>
      </c>
      <c r="AA80" s="159">
        <f>F80*AA2</f>
        <v>1179.3162881612009</v>
      </c>
      <c r="AB80" s="159">
        <f>G80*AB2</f>
        <v>707.58977289672043</v>
      </c>
      <c r="AC80" s="170">
        <f>H80*AC2</f>
        <v>707.58977289672043</v>
      </c>
      <c r="AD80" s="169">
        <f>E80*AD2</f>
        <v>1179.3162881612009</v>
      </c>
      <c r="AE80" s="159">
        <f>F80*AE2</f>
        <v>1179.3162881612009</v>
      </c>
      <c r="AF80" s="159">
        <f>G80*AF2</f>
        <v>707.58977289672043</v>
      </c>
      <c r="AG80" s="170">
        <f>H80*AG2</f>
        <v>707.58977289672043</v>
      </c>
      <c r="AH80" s="169">
        <f>E80*AH2</f>
        <v>1179.3162881612009</v>
      </c>
      <c r="AI80" s="159">
        <f>F80*AI2</f>
        <v>1179.3162881612009</v>
      </c>
      <c r="AJ80" s="159">
        <f>G80*AJ2</f>
        <v>707.58977289672043</v>
      </c>
      <c r="AK80" s="170">
        <f>H80*AK2</f>
        <v>707.58977289672043</v>
      </c>
      <c r="AL80" s="169">
        <f>E80*AL2</f>
        <v>1179.3162881612009</v>
      </c>
      <c r="AM80" s="159">
        <f>F80*AM2</f>
        <v>1179.3162881612009</v>
      </c>
      <c r="AN80" s="159">
        <f>G80*AN2</f>
        <v>707.58977289672043</v>
      </c>
      <c r="AO80" s="172">
        <f>H80*AO2</f>
        <v>707.58977289672043</v>
      </c>
      <c r="AP80" s="176">
        <f>I80*AP2</f>
        <v>3649.2675429511337</v>
      </c>
      <c r="AQ80" s="174" t="str">
        <f t="shared" si="131"/>
        <v>拆分正确</v>
      </c>
      <c r="AR80" s="157" t="str">
        <f t="shared" si="132"/>
        <v>拆分正确</v>
      </c>
      <c r="AS80" s="157" t="str">
        <f t="shared" si="133"/>
        <v>拆分正确</v>
      </c>
      <c r="AT80" s="157" t="str">
        <f t="shared" si="134"/>
        <v>拆分正确</v>
      </c>
      <c r="AU80" s="157" t="str">
        <f t="shared" si="135"/>
        <v>拆分正确</v>
      </c>
      <c r="AW80" s="158" t="str">
        <f t="shared" si="136"/>
        <v>70级强化11</v>
      </c>
      <c r="AX80" s="174">
        <f t="shared" si="137"/>
        <v>14151.795457934411</v>
      </c>
      <c r="AY80" s="157">
        <f t="shared" si="138"/>
        <v>5660.7181831737644</v>
      </c>
      <c r="AZ80" s="157">
        <f t="shared" si="139"/>
        <v>8448.8331092145727</v>
      </c>
      <c r="BA80" s="157">
        <f t="shared" si="140"/>
        <v>3773.8121221158422</v>
      </c>
      <c r="BB80" s="163">
        <f t="shared" si="141"/>
        <v>2189.5605257706802</v>
      </c>
      <c r="BC80" s="169">
        <f t="shared" si="181"/>
        <v>1415.1795457934413</v>
      </c>
      <c r="BD80" s="159">
        <f t="shared" si="182"/>
        <v>566.07181831737648</v>
      </c>
      <c r="BE80" s="159">
        <f t="shared" si="183"/>
        <v>844.88331092145734</v>
      </c>
      <c r="BF80" s="170">
        <f t="shared" si="184"/>
        <v>377.38121221158423</v>
      </c>
      <c r="BG80" s="169">
        <f t="shared" si="185"/>
        <v>1415.1795457934413</v>
      </c>
      <c r="BH80" s="159">
        <f t="shared" si="186"/>
        <v>566.07181831737648</v>
      </c>
      <c r="BI80" s="159">
        <f t="shared" si="187"/>
        <v>844.88331092145734</v>
      </c>
      <c r="BJ80" s="170">
        <f t="shared" si="188"/>
        <v>377.38121221158423</v>
      </c>
      <c r="BK80" s="169">
        <f t="shared" si="189"/>
        <v>1415.1795457934413</v>
      </c>
      <c r="BL80" s="159">
        <f t="shared" si="190"/>
        <v>566.07181831737648</v>
      </c>
      <c r="BM80" s="159">
        <f t="shared" si="191"/>
        <v>844.88331092145734</v>
      </c>
      <c r="BN80" s="170">
        <f t="shared" si="192"/>
        <v>377.38121221158423</v>
      </c>
      <c r="BO80" s="169">
        <f t="shared" si="193"/>
        <v>1415.1795457934413</v>
      </c>
      <c r="BP80" s="159">
        <f t="shared" si="194"/>
        <v>566.07181831737648</v>
      </c>
      <c r="BQ80" s="159">
        <f t="shared" si="195"/>
        <v>844.88331092145734</v>
      </c>
      <c r="BR80" s="170">
        <f t="shared" si="196"/>
        <v>377.38121221158423</v>
      </c>
      <c r="BS80" s="169">
        <f t="shared" si="197"/>
        <v>1415.1795457934413</v>
      </c>
      <c r="BT80" s="159">
        <f t="shared" si="198"/>
        <v>566.07181831737648</v>
      </c>
      <c r="BU80" s="159">
        <f t="shared" si="199"/>
        <v>844.88331092145734</v>
      </c>
      <c r="BV80" s="170">
        <f t="shared" si="200"/>
        <v>377.38121221158423</v>
      </c>
      <c r="BW80" s="169">
        <f t="shared" si="201"/>
        <v>1415.1795457934413</v>
      </c>
      <c r="BX80" s="159">
        <f t="shared" si="202"/>
        <v>566.07181831737648</v>
      </c>
      <c r="BY80" s="159">
        <f t="shared" si="203"/>
        <v>844.88331092145734</v>
      </c>
      <c r="BZ80" s="170">
        <f t="shared" si="204"/>
        <v>377.38121221158423</v>
      </c>
      <c r="CA80" s="169">
        <f t="shared" si="205"/>
        <v>1415.1795457934413</v>
      </c>
      <c r="CB80" s="159">
        <f t="shared" si="206"/>
        <v>566.07181831737648</v>
      </c>
      <c r="CC80" s="159">
        <f t="shared" si="207"/>
        <v>844.88331092145734</v>
      </c>
      <c r="CD80" s="170">
        <f t="shared" si="208"/>
        <v>377.38121221158423</v>
      </c>
      <c r="CE80" s="169">
        <f t="shared" si="209"/>
        <v>1415.1795457934413</v>
      </c>
      <c r="CF80" s="159">
        <f t="shared" si="210"/>
        <v>566.07181831737648</v>
      </c>
      <c r="CG80" s="159">
        <f t="shared" si="211"/>
        <v>844.88331092145734</v>
      </c>
      <c r="CH80" s="172">
        <f t="shared" si="212"/>
        <v>377.38121221158423</v>
      </c>
      <c r="CI80" s="169">
        <f t="shared" si="213"/>
        <v>2830.3590915868826</v>
      </c>
      <c r="CJ80" s="159">
        <f t="shared" si="214"/>
        <v>1132.143636634753</v>
      </c>
      <c r="CK80" s="159">
        <f t="shared" si="215"/>
        <v>1689.7666218429147</v>
      </c>
      <c r="CL80" s="172">
        <f t="shared" si="216"/>
        <v>754.76242442316845</v>
      </c>
      <c r="CM80" s="176">
        <f t="shared" si="96"/>
        <v>2189.5605257706802</v>
      </c>
      <c r="CN80" s="174" t="str">
        <f t="shared" si="142"/>
        <v>拆分正确</v>
      </c>
      <c r="CO80" s="157" t="str">
        <f t="shared" si="143"/>
        <v>拆分正确</v>
      </c>
      <c r="CP80" s="157" t="str">
        <f t="shared" si="144"/>
        <v>拆分正确</v>
      </c>
      <c r="CQ80" s="157" t="str">
        <f t="shared" si="145"/>
        <v>拆分正确</v>
      </c>
      <c r="CR80" s="157" t="str">
        <f t="shared" si="146"/>
        <v>拆分正确</v>
      </c>
      <c r="CT80" s="158" t="str">
        <f t="shared" si="147"/>
        <v>70级强化11</v>
      </c>
      <c r="CU80" s="174">
        <f t="shared" si="148"/>
        <v>6321.1353045440374</v>
      </c>
      <c r="CV80" s="157">
        <f t="shared" si="149"/>
        <v>14151.795457934411</v>
      </c>
      <c r="CW80" s="157">
        <f t="shared" si="150"/>
        <v>3773.8121221158422</v>
      </c>
      <c r="CX80" s="157">
        <f t="shared" si="151"/>
        <v>8448.8331092145727</v>
      </c>
      <c r="CY80" s="163">
        <f t="shared" si="152"/>
        <v>5473.901314426701</v>
      </c>
      <c r="CZ80" s="169">
        <f>CU80*CZ2</f>
        <v>790.14191306800467</v>
      </c>
      <c r="DA80" s="159">
        <f>CV80*DA2</f>
        <v>1768.9744322418014</v>
      </c>
      <c r="DB80" s="159">
        <f>CW80*DB2</f>
        <v>471.72651526448027</v>
      </c>
      <c r="DC80" s="170">
        <f>CX80*DC2</f>
        <v>1056.1041386518216</v>
      </c>
      <c r="DD80" s="169">
        <f>CU80*DD2</f>
        <v>790.14191306800467</v>
      </c>
      <c r="DE80" s="159">
        <f>CV80*DE2</f>
        <v>1768.9744322418014</v>
      </c>
      <c r="DF80" s="159">
        <f>CW80*DF2</f>
        <v>471.72651526448027</v>
      </c>
      <c r="DG80" s="170">
        <f>CX80*DG2</f>
        <v>1056.1041386518216</v>
      </c>
      <c r="DH80" s="169">
        <f>CU80*DH2</f>
        <v>790.14191306800467</v>
      </c>
      <c r="DI80" s="159">
        <f>CV80*DI2</f>
        <v>1768.9744322418014</v>
      </c>
      <c r="DJ80" s="159">
        <f>CW80*DJ2</f>
        <v>471.72651526448027</v>
      </c>
      <c r="DK80" s="170">
        <f>CX80*DK2</f>
        <v>1056.1041386518216</v>
      </c>
      <c r="DL80" s="169">
        <f>CU80*DL2</f>
        <v>790.14191306800467</v>
      </c>
      <c r="DM80" s="159">
        <f>CV80*DM2</f>
        <v>1768.9744322418014</v>
      </c>
      <c r="DN80" s="159">
        <f>CW80*DN2</f>
        <v>471.72651526448027</v>
      </c>
      <c r="DO80" s="170">
        <f>CX80*DO2</f>
        <v>1056.1041386518216</v>
      </c>
      <c r="DP80" s="169">
        <f>CU80*DP2</f>
        <v>790.14191306800467</v>
      </c>
      <c r="DQ80" s="159">
        <f>CV80*DQ2</f>
        <v>1768.9744322418014</v>
      </c>
      <c r="DR80" s="159">
        <f>CW80*DR2</f>
        <v>471.72651526448027</v>
      </c>
      <c r="DS80" s="170">
        <f>CX80*DS2</f>
        <v>1056.1041386518216</v>
      </c>
      <c r="DT80" s="169">
        <f>CU80*DT2</f>
        <v>790.14191306800467</v>
      </c>
      <c r="DU80" s="159">
        <f>CV80*DU2</f>
        <v>1768.9744322418014</v>
      </c>
      <c r="DV80" s="159">
        <f>CW80*DV2</f>
        <v>471.72651526448027</v>
      </c>
      <c r="DW80" s="170">
        <f>CX80*DW2</f>
        <v>1056.1041386518216</v>
      </c>
      <c r="DX80" s="169">
        <f>CU80*DX2</f>
        <v>790.14191306800467</v>
      </c>
      <c r="DY80" s="159">
        <f>CV80*DY2</f>
        <v>1768.9744322418014</v>
      </c>
      <c r="DZ80" s="159">
        <f>CW80*DZ2</f>
        <v>471.72651526448027</v>
      </c>
      <c r="EA80" s="170">
        <f>CX80*EA2</f>
        <v>1056.1041386518216</v>
      </c>
      <c r="EB80" s="169">
        <f>CU80*EB2</f>
        <v>790.14191306800467</v>
      </c>
      <c r="EC80" s="159">
        <f>CV80*EC2</f>
        <v>1768.9744322418014</v>
      </c>
      <c r="ED80" s="159">
        <f>CW80*ED2</f>
        <v>471.72651526448027</v>
      </c>
      <c r="EE80" s="172">
        <f>CX80*EE2</f>
        <v>1056.1041386518216</v>
      </c>
      <c r="EF80" s="176">
        <f>CY80*EF2</f>
        <v>5473.901314426701</v>
      </c>
      <c r="EG80" s="174" t="str">
        <f t="shared" si="153"/>
        <v>拆分正确</v>
      </c>
      <c r="EH80" s="157" t="str">
        <f t="shared" si="154"/>
        <v>拆分正确</v>
      </c>
      <c r="EI80" s="157" t="str">
        <f t="shared" si="155"/>
        <v>拆分正确</v>
      </c>
      <c r="EJ80" s="157" t="str">
        <f t="shared" si="156"/>
        <v>拆分正确</v>
      </c>
      <c r="EK80" s="157" t="str">
        <f t="shared" si="157"/>
        <v>拆分正确</v>
      </c>
      <c r="EL80" s="41"/>
      <c r="EM80" s="158" t="str">
        <f t="shared" si="158"/>
        <v>70级强化11</v>
      </c>
      <c r="EN80" s="174">
        <f t="shared" si="159"/>
        <v>9434.530305289607</v>
      </c>
      <c r="EO80" s="157">
        <f t="shared" si="160"/>
        <v>18869.060610579214</v>
      </c>
      <c r="EP80" s="157">
        <f t="shared" si="161"/>
        <v>3773.8121221158422</v>
      </c>
      <c r="EQ80" s="157">
        <f t="shared" si="162"/>
        <v>8448.8331092145727</v>
      </c>
      <c r="ER80" s="163">
        <f t="shared" si="163"/>
        <v>2189.5605257706802</v>
      </c>
      <c r="ES80" s="169">
        <f>EN80*ES2</f>
        <v>1179.3162881612009</v>
      </c>
      <c r="ET80" s="159">
        <f>EO80*ET2</f>
        <v>2358.6325763224017</v>
      </c>
      <c r="EU80" s="159">
        <f>EP80*EU2</f>
        <v>471.72651526448027</v>
      </c>
      <c r="EV80" s="170">
        <f>EQ80*EV2</f>
        <v>1056.1041386518216</v>
      </c>
      <c r="EW80" s="169">
        <f>EN80*EW2</f>
        <v>1179.3162881612009</v>
      </c>
      <c r="EX80" s="159">
        <f>EO80*EX2</f>
        <v>2358.6325763224017</v>
      </c>
      <c r="EY80" s="159">
        <f>EP80*EY2</f>
        <v>471.72651526448027</v>
      </c>
      <c r="EZ80" s="170">
        <f>EQ80*EZ2</f>
        <v>1056.1041386518216</v>
      </c>
      <c r="FA80" s="169">
        <f>EN80*FA2</f>
        <v>1179.3162881612009</v>
      </c>
      <c r="FB80" s="159">
        <f>EO80*FB2</f>
        <v>2358.6325763224017</v>
      </c>
      <c r="FC80" s="159">
        <f>EP80*FC2</f>
        <v>471.72651526448027</v>
      </c>
      <c r="FD80" s="170">
        <f>EQ80*FD2</f>
        <v>1056.1041386518216</v>
      </c>
      <c r="FE80" s="169">
        <f>EN80*FE2</f>
        <v>1179.3162881612009</v>
      </c>
      <c r="FF80" s="159">
        <f>EO80*FF2</f>
        <v>2358.6325763224017</v>
      </c>
      <c r="FG80" s="159">
        <f>EP80*FG2</f>
        <v>471.72651526448027</v>
      </c>
      <c r="FH80" s="170">
        <f>EQ80*FH2</f>
        <v>1056.1041386518216</v>
      </c>
      <c r="FI80" s="169">
        <f>EN80*FI2</f>
        <v>1179.3162881612009</v>
      </c>
      <c r="FJ80" s="159">
        <f>EO80*FJ2</f>
        <v>2358.6325763224017</v>
      </c>
      <c r="FK80" s="159">
        <f>EP80*FK2</f>
        <v>471.72651526448027</v>
      </c>
      <c r="FL80" s="170">
        <f>EQ80*FL2</f>
        <v>1056.1041386518216</v>
      </c>
      <c r="FM80" s="169">
        <f>EN80*FM2</f>
        <v>1179.3162881612009</v>
      </c>
      <c r="FN80" s="159">
        <f>EO80*FN2</f>
        <v>2358.6325763224017</v>
      </c>
      <c r="FO80" s="159">
        <f>EP80*FO2</f>
        <v>471.72651526448027</v>
      </c>
      <c r="FP80" s="170">
        <f>EQ80*FP2</f>
        <v>1056.1041386518216</v>
      </c>
      <c r="FQ80" s="169">
        <f>EN80*FQ2</f>
        <v>1179.3162881612009</v>
      </c>
      <c r="FR80" s="159">
        <f>EO80*FR2</f>
        <v>2358.6325763224017</v>
      </c>
      <c r="FS80" s="159">
        <f>EP80*FS2</f>
        <v>471.72651526448027</v>
      </c>
      <c r="FT80" s="170">
        <f>EQ80*FT2</f>
        <v>1056.1041386518216</v>
      </c>
      <c r="FU80" s="169">
        <f>EN80*FU2</f>
        <v>1179.3162881612009</v>
      </c>
      <c r="FV80" s="159">
        <f>EO80*FV2</f>
        <v>2358.6325763224017</v>
      </c>
      <c r="FW80" s="159">
        <f>EP80*FW2</f>
        <v>471.72651526448027</v>
      </c>
      <c r="FX80" s="172">
        <f>EQ80*FX2</f>
        <v>1056.1041386518216</v>
      </c>
      <c r="FY80" s="176">
        <f>ER80*FY2</f>
        <v>2189.5605257706802</v>
      </c>
      <c r="FZ80" s="174" t="str">
        <f t="shared" si="164"/>
        <v>拆分正确</v>
      </c>
      <c r="GA80" s="157" t="str">
        <f t="shared" si="165"/>
        <v>拆分正确</v>
      </c>
      <c r="GB80" s="157" t="str">
        <f t="shared" si="166"/>
        <v>拆分正确</v>
      </c>
      <c r="GC80" s="157" t="str">
        <f t="shared" si="167"/>
        <v>拆分正确</v>
      </c>
      <c r="GD80" s="157" t="str">
        <f t="shared" si="168"/>
        <v>拆分正确</v>
      </c>
      <c r="GE80" s="41"/>
      <c r="GF80" s="158" t="str">
        <f t="shared" si="169"/>
        <v>70级强化11</v>
      </c>
      <c r="GG80" s="174">
        <f t="shared" si="170"/>
        <v>8491.0772747606461</v>
      </c>
      <c r="GH80" s="157">
        <f t="shared" si="171"/>
        <v>9434.530305289607</v>
      </c>
      <c r="GI80" s="157">
        <f t="shared" si="172"/>
        <v>5660.7181831737635</v>
      </c>
      <c r="GJ80" s="157">
        <f t="shared" si="173"/>
        <v>7075.8977289672039</v>
      </c>
      <c r="GK80" s="163">
        <f t="shared" si="174"/>
        <v>3284.3407886560203</v>
      </c>
      <c r="GL80" s="169">
        <f>GG80*GL2</f>
        <v>1061.3846593450808</v>
      </c>
      <c r="GM80" s="159">
        <f>GH80*GM2</f>
        <v>1179.3162881612009</v>
      </c>
      <c r="GN80" s="159">
        <f>GI80*GN2</f>
        <v>707.58977289672043</v>
      </c>
      <c r="GO80" s="170">
        <f>GJ80*GO2</f>
        <v>884.48721612090048</v>
      </c>
      <c r="GP80" s="169">
        <f>GG80*GP2</f>
        <v>1061.3846593450808</v>
      </c>
      <c r="GQ80" s="159">
        <f>GH80*GQ2</f>
        <v>1179.3162881612009</v>
      </c>
      <c r="GR80" s="159">
        <f>GI80*GR2</f>
        <v>707.58977289672043</v>
      </c>
      <c r="GS80" s="170">
        <f>GJ80*GS2</f>
        <v>884.48721612090048</v>
      </c>
      <c r="GT80" s="169">
        <f>GG80*GT2</f>
        <v>1061.3846593450808</v>
      </c>
      <c r="GU80" s="159">
        <f>GH80*GU2</f>
        <v>1179.3162881612009</v>
      </c>
      <c r="GV80" s="159">
        <f>GI80*GV2</f>
        <v>707.58977289672043</v>
      </c>
      <c r="GW80" s="170">
        <f>GJ80*GW2</f>
        <v>884.48721612090048</v>
      </c>
      <c r="GX80" s="169">
        <f>GG80*GX2</f>
        <v>1061.3846593450808</v>
      </c>
      <c r="GY80" s="159">
        <f>GH80*GY2</f>
        <v>1179.3162881612009</v>
      </c>
      <c r="GZ80" s="159">
        <f>GI80*GZ2</f>
        <v>707.58977289672043</v>
      </c>
      <c r="HA80" s="170">
        <f>GJ80*HA2</f>
        <v>884.48721612090048</v>
      </c>
      <c r="HB80" s="169">
        <f>GG80*HB2</f>
        <v>1061.3846593450808</v>
      </c>
      <c r="HC80" s="159">
        <f>GH80*HC2</f>
        <v>1179.3162881612009</v>
      </c>
      <c r="HD80" s="159">
        <f>GI80*HD2</f>
        <v>707.58977289672043</v>
      </c>
      <c r="HE80" s="170">
        <f>GJ80*HE2</f>
        <v>884.48721612090048</v>
      </c>
      <c r="HF80" s="169">
        <f>GG80*HF2</f>
        <v>1061.3846593450808</v>
      </c>
      <c r="HG80" s="159">
        <f>GH80*HG2</f>
        <v>1179.3162881612009</v>
      </c>
      <c r="HH80" s="159">
        <f>GI80*HH2</f>
        <v>707.58977289672043</v>
      </c>
      <c r="HI80" s="170">
        <f>GJ80*HI2</f>
        <v>884.48721612090048</v>
      </c>
      <c r="HJ80" s="169">
        <f>GG80*HJ2</f>
        <v>1061.3846593450808</v>
      </c>
      <c r="HK80" s="159">
        <f>GH80*HK2</f>
        <v>1179.3162881612009</v>
      </c>
      <c r="HL80" s="159">
        <f>GI80*HL2</f>
        <v>707.58977289672043</v>
      </c>
      <c r="HM80" s="170">
        <f>GJ80*HM2</f>
        <v>884.48721612090048</v>
      </c>
      <c r="HN80" s="169">
        <f>GG80*HN2</f>
        <v>1061.3846593450808</v>
      </c>
      <c r="HO80" s="159">
        <f>GH80*HO2</f>
        <v>1179.3162881612009</v>
      </c>
      <c r="HP80" s="159">
        <f>GI80*HP2</f>
        <v>707.58977289672043</v>
      </c>
      <c r="HQ80" s="172">
        <f>GJ80*HQ2</f>
        <v>884.48721612090048</v>
      </c>
      <c r="HR80" s="176">
        <f>GK80*HR2</f>
        <v>3284.3407886560203</v>
      </c>
      <c r="HS80" s="174" t="str">
        <f t="shared" si="175"/>
        <v>拆分正确</v>
      </c>
      <c r="HT80" s="157" t="str">
        <f t="shared" si="176"/>
        <v>拆分正确</v>
      </c>
      <c r="HU80" s="157" t="str">
        <f t="shared" si="177"/>
        <v>拆分正确</v>
      </c>
      <c r="HV80" s="157" t="str">
        <f t="shared" si="178"/>
        <v>拆分正确</v>
      </c>
      <c r="HW80" s="157" t="str">
        <f t="shared" si="179"/>
        <v>拆分正确</v>
      </c>
    </row>
    <row r="81" spans="1:231" ht="14.1" customHeight="1">
      <c r="A81" s="157" t="s">
        <v>97</v>
      </c>
      <c r="B81" s="158">
        <f t="shared" si="217"/>
        <v>4.3333333333333348</v>
      </c>
      <c r="C81" s="158">
        <f t="shared" ref="C81:C94" si="218">C68</f>
        <v>4.3333333333333339</v>
      </c>
      <c r="D81" s="180">
        <f t="shared" ref="D81:D94" si="219">D68</f>
        <v>4.3333333333333339</v>
      </c>
      <c r="E81" s="174">
        <f>B81*E69</f>
        <v>11287.983840445497</v>
      </c>
      <c r="F81" s="157">
        <f>E81*职业设计!D$13/职业设计!B$13</f>
        <v>11287.983840445497</v>
      </c>
      <c r="G81" s="157">
        <f>G69*C81</f>
        <v>6772.7903042672961</v>
      </c>
      <c r="H81" s="157">
        <f t="shared" si="180"/>
        <v>6772.7903042672961</v>
      </c>
      <c r="I81" s="163">
        <f>I69*D81</f>
        <v>4366.1816456511096</v>
      </c>
      <c r="J81" s="169">
        <f>E81*J2</f>
        <v>1410.9979800556871</v>
      </c>
      <c r="K81" s="159">
        <f>F81*K2</f>
        <v>1410.9979800556871</v>
      </c>
      <c r="L81" s="159">
        <f>G81*L2</f>
        <v>846.59878803341201</v>
      </c>
      <c r="M81" s="170">
        <f>H81*M2</f>
        <v>846.59878803341201</v>
      </c>
      <c r="N81" s="169">
        <f>E81*N2</f>
        <v>1410.9979800556871</v>
      </c>
      <c r="O81" s="159">
        <f>F81*O2</f>
        <v>1410.9979800556871</v>
      </c>
      <c r="P81" s="159">
        <f>G81*P2</f>
        <v>846.59878803341201</v>
      </c>
      <c r="Q81" s="170">
        <f>H81*Q2</f>
        <v>846.59878803341201</v>
      </c>
      <c r="R81" s="169">
        <f>E81*R2</f>
        <v>1410.9979800556871</v>
      </c>
      <c r="S81" s="159">
        <f>F81*S2</f>
        <v>1410.9979800556871</v>
      </c>
      <c r="T81" s="159">
        <f>G81*T2</f>
        <v>846.59878803341201</v>
      </c>
      <c r="U81" s="170">
        <f>H81*U2</f>
        <v>846.59878803341201</v>
      </c>
      <c r="V81" s="169">
        <f>E81*V2</f>
        <v>1410.9979800556871</v>
      </c>
      <c r="W81" s="159">
        <f>F81*W2</f>
        <v>1410.9979800556871</v>
      </c>
      <c r="X81" s="159">
        <f>G81*X2</f>
        <v>846.59878803341201</v>
      </c>
      <c r="Y81" s="170">
        <f>H81*Y2</f>
        <v>846.59878803341201</v>
      </c>
      <c r="Z81" s="169">
        <f>E81*Z2</f>
        <v>1410.9979800556871</v>
      </c>
      <c r="AA81" s="159">
        <f>F81*AA2</f>
        <v>1410.9979800556871</v>
      </c>
      <c r="AB81" s="159">
        <f>G81*AB2</f>
        <v>846.59878803341201</v>
      </c>
      <c r="AC81" s="170">
        <f>H81*AC2</f>
        <v>846.59878803341201</v>
      </c>
      <c r="AD81" s="169">
        <f>E81*AD2</f>
        <v>1410.9979800556871</v>
      </c>
      <c r="AE81" s="159">
        <f>F81*AE2</f>
        <v>1410.9979800556871</v>
      </c>
      <c r="AF81" s="159">
        <f>G81*AF2</f>
        <v>846.59878803341201</v>
      </c>
      <c r="AG81" s="170">
        <f>H81*AG2</f>
        <v>846.59878803341201</v>
      </c>
      <c r="AH81" s="169">
        <f>E81*AH2</f>
        <v>1410.9979800556871</v>
      </c>
      <c r="AI81" s="159">
        <f>F81*AI2</f>
        <v>1410.9979800556871</v>
      </c>
      <c r="AJ81" s="159">
        <f>G81*AJ2</f>
        <v>846.59878803341201</v>
      </c>
      <c r="AK81" s="170">
        <f>H81*AK2</f>
        <v>846.59878803341201</v>
      </c>
      <c r="AL81" s="169">
        <f>E81*AL2</f>
        <v>1410.9979800556871</v>
      </c>
      <c r="AM81" s="159">
        <f>F81*AM2</f>
        <v>1410.9979800556871</v>
      </c>
      <c r="AN81" s="159">
        <f>G81*AN2</f>
        <v>846.59878803341201</v>
      </c>
      <c r="AO81" s="172">
        <f>H81*AO2</f>
        <v>846.59878803341201</v>
      </c>
      <c r="AP81" s="176">
        <f>I81*AP2</f>
        <v>4366.1816456511096</v>
      </c>
      <c r="AQ81" s="174" t="str">
        <f t="shared" si="131"/>
        <v>拆分正确</v>
      </c>
      <c r="AR81" s="157" t="str">
        <f t="shared" si="132"/>
        <v>拆分正确</v>
      </c>
      <c r="AS81" s="157" t="str">
        <f t="shared" si="133"/>
        <v>拆分正确</v>
      </c>
      <c r="AT81" s="157" t="str">
        <f t="shared" si="134"/>
        <v>拆分正确</v>
      </c>
      <c r="AU81" s="157" t="str">
        <f t="shared" si="135"/>
        <v>拆分正确</v>
      </c>
      <c r="AW81" s="158" t="str">
        <f t="shared" si="136"/>
        <v>70级强化12</v>
      </c>
      <c r="AX81" s="174">
        <f t="shared" si="137"/>
        <v>16931.975760668247</v>
      </c>
      <c r="AY81" s="157">
        <f t="shared" si="138"/>
        <v>6772.7903042672979</v>
      </c>
      <c r="AZ81" s="157">
        <f t="shared" si="139"/>
        <v>10108.642245175068</v>
      </c>
      <c r="BA81" s="157">
        <f t="shared" si="140"/>
        <v>4515.1935361781971</v>
      </c>
      <c r="BB81" s="163">
        <f t="shared" si="141"/>
        <v>2619.7089873906657</v>
      </c>
      <c r="BC81" s="169">
        <f t="shared" si="181"/>
        <v>1693.1975760668247</v>
      </c>
      <c r="BD81" s="159">
        <f t="shared" si="182"/>
        <v>677.27903042672983</v>
      </c>
      <c r="BE81" s="159">
        <f t="shared" si="183"/>
        <v>1010.8642245175068</v>
      </c>
      <c r="BF81" s="170">
        <f t="shared" si="184"/>
        <v>451.51935361781972</v>
      </c>
      <c r="BG81" s="169">
        <f t="shared" si="185"/>
        <v>1693.1975760668247</v>
      </c>
      <c r="BH81" s="159">
        <f t="shared" si="186"/>
        <v>677.27903042672983</v>
      </c>
      <c r="BI81" s="159">
        <f t="shared" si="187"/>
        <v>1010.8642245175068</v>
      </c>
      <c r="BJ81" s="170">
        <f t="shared" si="188"/>
        <v>451.51935361781972</v>
      </c>
      <c r="BK81" s="169">
        <f t="shared" si="189"/>
        <v>1693.1975760668247</v>
      </c>
      <c r="BL81" s="159">
        <f t="shared" si="190"/>
        <v>677.27903042672983</v>
      </c>
      <c r="BM81" s="159">
        <f t="shared" si="191"/>
        <v>1010.8642245175068</v>
      </c>
      <c r="BN81" s="170">
        <f t="shared" si="192"/>
        <v>451.51935361781972</v>
      </c>
      <c r="BO81" s="169">
        <f t="shared" si="193"/>
        <v>1693.1975760668247</v>
      </c>
      <c r="BP81" s="159">
        <f t="shared" si="194"/>
        <v>677.27903042672983</v>
      </c>
      <c r="BQ81" s="159">
        <f t="shared" si="195"/>
        <v>1010.8642245175068</v>
      </c>
      <c r="BR81" s="170">
        <f t="shared" si="196"/>
        <v>451.51935361781972</v>
      </c>
      <c r="BS81" s="169">
        <f t="shared" si="197"/>
        <v>1693.1975760668247</v>
      </c>
      <c r="BT81" s="159">
        <f t="shared" si="198"/>
        <v>677.27903042672983</v>
      </c>
      <c r="BU81" s="159">
        <f t="shared" si="199"/>
        <v>1010.8642245175068</v>
      </c>
      <c r="BV81" s="170">
        <f t="shared" si="200"/>
        <v>451.51935361781972</v>
      </c>
      <c r="BW81" s="169">
        <f t="shared" si="201"/>
        <v>1693.1975760668247</v>
      </c>
      <c r="BX81" s="159">
        <f t="shared" si="202"/>
        <v>677.27903042672983</v>
      </c>
      <c r="BY81" s="159">
        <f t="shared" si="203"/>
        <v>1010.8642245175068</v>
      </c>
      <c r="BZ81" s="170">
        <f t="shared" si="204"/>
        <v>451.51935361781972</v>
      </c>
      <c r="CA81" s="169">
        <f t="shared" si="205"/>
        <v>1693.1975760668247</v>
      </c>
      <c r="CB81" s="159">
        <f t="shared" si="206"/>
        <v>677.27903042672983</v>
      </c>
      <c r="CC81" s="159">
        <f t="shared" si="207"/>
        <v>1010.8642245175068</v>
      </c>
      <c r="CD81" s="170">
        <f t="shared" si="208"/>
        <v>451.51935361781972</v>
      </c>
      <c r="CE81" s="169">
        <f t="shared" si="209"/>
        <v>1693.1975760668247</v>
      </c>
      <c r="CF81" s="159">
        <f t="shared" si="210"/>
        <v>677.27903042672983</v>
      </c>
      <c r="CG81" s="159">
        <f t="shared" si="211"/>
        <v>1010.8642245175068</v>
      </c>
      <c r="CH81" s="172">
        <f t="shared" si="212"/>
        <v>451.51935361781972</v>
      </c>
      <c r="CI81" s="169">
        <f t="shared" si="213"/>
        <v>3386.3951521336494</v>
      </c>
      <c r="CJ81" s="159">
        <f t="shared" si="214"/>
        <v>1354.5580608534597</v>
      </c>
      <c r="CK81" s="159">
        <f t="shared" si="215"/>
        <v>2021.7284490350137</v>
      </c>
      <c r="CL81" s="172">
        <f t="shared" si="216"/>
        <v>903.03870723563944</v>
      </c>
      <c r="CM81" s="176">
        <f t="shared" si="96"/>
        <v>2619.7089873906657</v>
      </c>
      <c r="CN81" s="174" t="str">
        <f t="shared" si="142"/>
        <v>拆分正确</v>
      </c>
      <c r="CO81" s="157" t="str">
        <f t="shared" si="143"/>
        <v>拆分正确</v>
      </c>
      <c r="CP81" s="157" t="str">
        <f t="shared" si="144"/>
        <v>拆分正确</v>
      </c>
      <c r="CQ81" s="157" t="str">
        <f t="shared" si="145"/>
        <v>拆分正确</v>
      </c>
      <c r="CR81" s="157" t="str">
        <f t="shared" si="146"/>
        <v>拆分正确</v>
      </c>
      <c r="CT81" s="158" t="str">
        <f t="shared" si="147"/>
        <v>70级强化12</v>
      </c>
      <c r="CU81" s="174">
        <f t="shared" si="148"/>
        <v>7562.9491730984837</v>
      </c>
      <c r="CV81" s="157">
        <f t="shared" si="149"/>
        <v>16931.975760668247</v>
      </c>
      <c r="CW81" s="157">
        <f t="shared" si="150"/>
        <v>4515.1935361781971</v>
      </c>
      <c r="CX81" s="157">
        <f t="shared" si="151"/>
        <v>10108.642245175068</v>
      </c>
      <c r="CY81" s="163">
        <f t="shared" si="152"/>
        <v>6549.2724684766645</v>
      </c>
      <c r="CZ81" s="169">
        <f>CU81*CZ2</f>
        <v>945.36864663731046</v>
      </c>
      <c r="DA81" s="159">
        <f>CV81*DA2</f>
        <v>2116.4969700835309</v>
      </c>
      <c r="DB81" s="159">
        <f>CW81*DB2</f>
        <v>564.39919202227463</v>
      </c>
      <c r="DC81" s="170">
        <f>CX81*DC2</f>
        <v>1263.5802806468835</v>
      </c>
      <c r="DD81" s="169">
        <f>CU81*DD2</f>
        <v>945.36864663731046</v>
      </c>
      <c r="DE81" s="159">
        <f>CV81*DE2</f>
        <v>2116.4969700835309</v>
      </c>
      <c r="DF81" s="159">
        <f>CW81*DF2</f>
        <v>564.39919202227463</v>
      </c>
      <c r="DG81" s="170">
        <f>CX81*DG2</f>
        <v>1263.5802806468835</v>
      </c>
      <c r="DH81" s="169">
        <f>CU81*DH2</f>
        <v>945.36864663731046</v>
      </c>
      <c r="DI81" s="159">
        <f>CV81*DI2</f>
        <v>2116.4969700835309</v>
      </c>
      <c r="DJ81" s="159">
        <f>CW81*DJ2</f>
        <v>564.39919202227463</v>
      </c>
      <c r="DK81" s="170">
        <f>CX81*DK2</f>
        <v>1263.5802806468835</v>
      </c>
      <c r="DL81" s="169">
        <f>CU81*DL2</f>
        <v>945.36864663731046</v>
      </c>
      <c r="DM81" s="159">
        <f>CV81*DM2</f>
        <v>2116.4969700835309</v>
      </c>
      <c r="DN81" s="159">
        <f>CW81*DN2</f>
        <v>564.39919202227463</v>
      </c>
      <c r="DO81" s="170">
        <f>CX81*DO2</f>
        <v>1263.5802806468835</v>
      </c>
      <c r="DP81" s="169">
        <f>CU81*DP2</f>
        <v>945.36864663731046</v>
      </c>
      <c r="DQ81" s="159">
        <f>CV81*DQ2</f>
        <v>2116.4969700835309</v>
      </c>
      <c r="DR81" s="159">
        <f>CW81*DR2</f>
        <v>564.39919202227463</v>
      </c>
      <c r="DS81" s="170">
        <f>CX81*DS2</f>
        <v>1263.5802806468835</v>
      </c>
      <c r="DT81" s="169">
        <f>CU81*DT2</f>
        <v>945.36864663731046</v>
      </c>
      <c r="DU81" s="159">
        <f>CV81*DU2</f>
        <v>2116.4969700835309</v>
      </c>
      <c r="DV81" s="159">
        <f>CW81*DV2</f>
        <v>564.39919202227463</v>
      </c>
      <c r="DW81" s="170">
        <f>CX81*DW2</f>
        <v>1263.5802806468835</v>
      </c>
      <c r="DX81" s="169">
        <f>CU81*DX2</f>
        <v>945.36864663731046</v>
      </c>
      <c r="DY81" s="159">
        <f>CV81*DY2</f>
        <v>2116.4969700835309</v>
      </c>
      <c r="DZ81" s="159">
        <f>CW81*DZ2</f>
        <v>564.39919202227463</v>
      </c>
      <c r="EA81" s="170">
        <f>CX81*EA2</f>
        <v>1263.5802806468835</v>
      </c>
      <c r="EB81" s="169">
        <f>CU81*EB2</f>
        <v>945.36864663731046</v>
      </c>
      <c r="EC81" s="159">
        <f>CV81*EC2</f>
        <v>2116.4969700835309</v>
      </c>
      <c r="ED81" s="159">
        <f>CW81*ED2</f>
        <v>564.39919202227463</v>
      </c>
      <c r="EE81" s="172">
        <f>CX81*EE2</f>
        <v>1263.5802806468835</v>
      </c>
      <c r="EF81" s="176">
        <f>CY81*EF2</f>
        <v>6549.2724684766645</v>
      </c>
      <c r="EG81" s="174" t="str">
        <f t="shared" si="153"/>
        <v>拆分正确</v>
      </c>
      <c r="EH81" s="157" t="str">
        <f t="shared" si="154"/>
        <v>拆分正确</v>
      </c>
      <c r="EI81" s="157" t="str">
        <f t="shared" si="155"/>
        <v>拆分正确</v>
      </c>
      <c r="EJ81" s="157" t="str">
        <f t="shared" si="156"/>
        <v>拆分正确</v>
      </c>
      <c r="EK81" s="157" t="str">
        <f t="shared" si="157"/>
        <v>拆分正确</v>
      </c>
      <c r="EL81" s="41"/>
      <c r="EM81" s="158" t="str">
        <f t="shared" si="158"/>
        <v>70级强化12</v>
      </c>
      <c r="EN81" s="174">
        <f t="shared" si="159"/>
        <v>11287.983840445497</v>
      </c>
      <c r="EO81" s="157">
        <f t="shared" si="160"/>
        <v>22575.967680890994</v>
      </c>
      <c r="EP81" s="157">
        <f t="shared" si="161"/>
        <v>4515.1935361781971</v>
      </c>
      <c r="EQ81" s="157">
        <f t="shared" si="162"/>
        <v>10108.642245175068</v>
      </c>
      <c r="ER81" s="163">
        <f t="shared" si="163"/>
        <v>2619.7089873906657</v>
      </c>
      <c r="ES81" s="169">
        <f>EN81*ES2</f>
        <v>1410.9979800556871</v>
      </c>
      <c r="ET81" s="159">
        <f>EO81*ET2</f>
        <v>2821.9959601113742</v>
      </c>
      <c r="EU81" s="159">
        <f>EP81*EU2</f>
        <v>564.39919202227463</v>
      </c>
      <c r="EV81" s="170">
        <f>EQ81*EV2</f>
        <v>1263.5802806468835</v>
      </c>
      <c r="EW81" s="169">
        <f>EN81*EW2</f>
        <v>1410.9979800556871</v>
      </c>
      <c r="EX81" s="159">
        <f>EO81*EX2</f>
        <v>2821.9959601113742</v>
      </c>
      <c r="EY81" s="159">
        <f>EP81*EY2</f>
        <v>564.39919202227463</v>
      </c>
      <c r="EZ81" s="170">
        <f>EQ81*EZ2</f>
        <v>1263.5802806468835</v>
      </c>
      <c r="FA81" s="169">
        <f>EN81*FA2</f>
        <v>1410.9979800556871</v>
      </c>
      <c r="FB81" s="159">
        <f>EO81*FB2</f>
        <v>2821.9959601113742</v>
      </c>
      <c r="FC81" s="159">
        <f>EP81*FC2</f>
        <v>564.39919202227463</v>
      </c>
      <c r="FD81" s="170">
        <f>EQ81*FD2</f>
        <v>1263.5802806468835</v>
      </c>
      <c r="FE81" s="169">
        <f>EN81*FE2</f>
        <v>1410.9979800556871</v>
      </c>
      <c r="FF81" s="159">
        <f>EO81*FF2</f>
        <v>2821.9959601113742</v>
      </c>
      <c r="FG81" s="159">
        <f>EP81*FG2</f>
        <v>564.39919202227463</v>
      </c>
      <c r="FH81" s="170">
        <f>EQ81*FH2</f>
        <v>1263.5802806468835</v>
      </c>
      <c r="FI81" s="169">
        <f>EN81*FI2</f>
        <v>1410.9979800556871</v>
      </c>
      <c r="FJ81" s="159">
        <f>EO81*FJ2</f>
        <v>2821.9959601113742</v>
      </c>
      <c r="FK81" s="159">
        <f>EP81*FK2</f>
        <v>564.39919202227463</v>
      </c>
      <c r="FL81" s="170">
        <f>EQ81*FL2</f>
        <v>1263.5802806468835</v>
      </c>
      <c r="FM81" s="169">
        <f>EN81*FM2</f>
        <v>1410.9979800556871</v>
      </c>
      <c r="FN81" s="159">
        <f>EO81*FN2</f>
        <v>2821.9959601113742</v>
      </c>
      <c r="FO81" s="159">
        <f>EP81*FO2</f>
        <v>564.39919202227463</v>
      </c>
      <c r="FP81" s="170">
        <f>EQ81*FP2</f>
        <v>1263.5802806468835</v>
      </c>
      <c r="FQ81" s="169">
        <f>EN81*FQ2</f>
        <v>1410.9979800556871</v>
      </c>
      <c r="FR81" s="159">
        <f>EO81*FR2</f>
        <v>2821.9959601113742</v>
      </c>
      <c r="FS81" s="159">
        <f>EP81*FS2</f>
        <v>564.39919202227463</v>
      </c>
      <c r="FT81" s="170">
        <f>EQ81*FT2</f>
        <v>1263.5802806468835</v>
      </c>
      <c r="FU81" s="169">
        <f>EN81*FU2</f>
        <v>1410.9979800556871</v>
      </c>
      <c r="FV81" s="159">
        <f>EO81*FV2</f>
        <v>2821.9959601113742</v>
      </c>
      <c r="FW81" s="159">
        <f>EP81*FW2</f>
        <v>564.39919202227463</v>
      </c>
      <c r="FX81" s="172">
        <f>EQ81*FX2</f>
        <v>1263.5802806468835</v>
      </c>
      <c r="FY81" s="176">
        <f>ER81*FY2</f>
        <v>2619.7089873906657</v>
      </c>
      <c r="FZ81" s="174" t="str">
        <f t="shared" si="164"/>
        <v>拆分正确</v>
      </c>
      <c r="GA81" s="157" t="str">
        <f t="shared" si="165"/>
        <v>拆分正确</v>
      </c>
      <c r="GB81" s="157" t="str">
        <f t="shared" si="166"/>
        <v>拆分正确</v>
      </c>
      <c r="GC81" s="157" t="str">
        <f t="shared" si="167"/>
        <v>拆分正确</v>
      </c>
      <c r="GD81" s="157" t="str">
        <f t="shared" si="168"/>
        <v>拆分正确</v>
      </c>
      <c r="GE81" s="41"/>
      <c r="GF81" s="158" t="str">
        <f t="shared" si="169"/>
        <v>70级强化12</v>
      </c>
      <c r="GG81" s="174">
        <f t="shared" si="170"/>
        <v>10159.185456400948</v>
      </c>
      <c r="GH81" s="157">
        <f t="shared" si="171"/>
        <v>11287.983840445497</v>
      </c>
      <c r="GI81" s="157">
        <f t="shared" si="172"/>
        <v>6772.7903042672961</v>
      </c>
      <c r="GJ81" s="157">
        <f t="shared" si="173"/>
        <v>8465.9878803341198</v>
      </c>
      <c r="GK81" s="163">
        <f t="shared" si="174"/>
        <v>3929.5634810859988</v>
      </c>
      <c r="GL81" s="169">
        <f>GG81*GL2</f>
        <v>1269.8981820501185</v>
      </c>
      <c r="GM81" s="159">
        <f>GH81*GM2</f>
        <v>1410.9979800556871</v>
      </c>
      <c r="GN81" s="159">
        <f>GI81*GN2</f>
        <v>846.59878803341201</v>
      </c>
      <c r="GO81" s="170">
        <f>GJ81*GO2</f>
        <v>1058.248485041765</v>
      </c>
      <c r="GP81" s="169">
        <f>GG81*GP2</f>
        <v>1269.8981820501185</v>
      </c>
      <c r="GQ81" s="159">
        <f>GH81*GQ2</f>
        <v>1410.9979800556871</v>
      </c>
      <c r="GR81" s="159">
        <f>GI81*GR2</f>
        <v>846.59878803341201</v>
      </c>
      <c r="GS81" s="170">
        <f>GJ81*GS2</f>
        <v>1058.248485041765</v>
      </c>
      <c r="GT81" s="169">
        <f>GG81*GT2</f>
        <v>1269.8981820501185</v>
      </c>
      <c r="GU81" s="159">
        <f>GH81*GU2</f>
        <v>1410.9979800556871</v>
      </c>
      <c r="GV81" s="159">
        <f>GI81*GV2</f>
        <v>846.59878803341201</v>
      </c>
      <c r="GW81" s="170">
        <f>GJ81*GW2</f>
        <v>1058.248485041765</v>
      </c>
      <c r="GX81" s="169">
        <f>GG81*GX2</f>
        <v>1269.8981820501185</v>
      </c>
      <c r="GY81" s="159">
        <f>GH81*GY2</f>
        <v>1410.9979800556871</v>
      </c>
      <c r="GZ81" s="159">
        <f>GI81*GZ2</f>
        <v>846.59878803341201</v>
      </c>
      <c r="HA81" s="170">
        <f>GJ81*HA2</f>
        <v>1058.248485041765</v>
      </c>
      <c r="HB81" s="169">
        <f>GG81*HB2</f>
        <v>1269.8981820501185</v>
      </c>
      <c r="HC81" s="159">
        <f>GH81*HC2</f>
        <v>1410.9979800556871</v>
      </c>
      <c r="HD81" s="159">
        <f>GI81*HD2</f>
        <v>846.59878803341201</v>
      </c>
      <c r="HE81" s="170">
        <f>GJ81*HE2</f>
        <v>1058.248485041765</v>
      </c>
      <c r="HF81" s="169">
        <f>GG81*HF2</f>
        <v>1269.8981820501185</v>
      </c>
      <c r="HG81" s="159">
        <f>GH81*HG2</f>
        <v>1410.9979800556871</v>
      </c>
      <c r="HH81" s="159">
        <f>GI81*HH2</f>
        <v>846.59878803341201</v>
      </c>
      <c r="HI81" s="170">
        <f>GJ81*HI2</f>
        <v>1058.248485041765</v>
      </c>
      <c r="HJ81" s="169">
        <f>GG81*HJ2</f>
        <v>1269.8981820501185</v>
      </c>
      <c r="HK81" s="159">
        <f>GH81*HK2</f>
        <v>1410.9979800556871</v>
      </c>
      <c r="HL81" s="159">
        <f>GI81*HL2</f>
        <v>846.59878803341201</v>
      </c>
      <c r="HM81" s="170">
        <f>GJ81*HM2</f>
        <v>1058.248485041765</v>
      </c>
      <c r="HN81" s="169">
        <f>GG81*HN2</f>
        <v>1269.8981820501185</v>
      </c>
      <c r="HO81" s="159">
        <f>GH81*HO2</f>
        <v>1410.9979800556871</v>
      </c>
      <c r="HP81" s="159">
        <f>GI81*HP2</f>
        <v>846.59878803341201</v>
      </c>
      <c r="HQ81" s="172">
        <f>GJ81*HQ2</f>
        <v>1058.248485041765</v>
      </c>
      <c r="HR81" s="176">
        <f>GK81*HR2</f>
        <v>3929.5634810859988</v>
      </c>
      <c r="HS81" s="174" t="str">
        <f t="shared" si="175"/>
        <v>拆分正确</v>
      </c>
      <c r="HT81" s="157" t="str">
        <f t="shared" si="176"/>
        <v>拆分正确</v>
      </c>
      <c r="HU81" s="157" t="str">
        <f t="shared" si="177"/>
        <v>拆分正确</v>
      </c>
      <c r="HV81" s="157" t="str">
        <f t="shared" si="178"/>
        <v>拆分正确</v>
      </c>
      <c r="HW81" s="157" t="str">
        <f t="shared" si="179"/>
        <v>拆分正确</v>
      </c>
    </row>
    <row r="82" spans="1:231" ht="14.1" customHeight="1">
      <c r="A82" s="181" t="s">
        <v>98</v>
      </c>
      <c r="B82" s="182">
        <f>B69</f>
        <v>1</v>
      </c>
      <c r="C82" s="182">
        <f t="shared" si="218"/>
        <v>1</v>
      </c>
      <c r="D82" s="183">
        <f t="shared" si="219"/>
        <v>1.0000000000000002</v>
      </c>
      <c r="E82" s="184">
        <f>职业设计!M74</f>
        <v>4308.8693800637666</v>
      </c>
      <c r="F82" s="181">
        <f>E82*职业设计!D$13/职业设计!B$13</f>
        <v>4308.8693800637666</v>
      </c>
      <c r="G82" s="181">
        <f>职业设计!M90</f>
        <v>2585.3216280382599</v>
      </c>
      <c r="H82" s="181">
        <f t="shared" si="180"/>
        <v>2585.3216280382599</v>
      </c>
      <c r="I82" s="185">
        <f>职业设计!L106</f>
        <v>1666.6666666666667</v>
      </c>
      <c r="J82" s="186">
        <f>E82*J2</f>
        <v>538.60867250797082</v>
      </c>
      <c r="K82" s="187">
        <f>F82*K2</f>
        <v>538.60867250797082</v>
      </c>
      <c r="L82" s="187">
        <f>G82*L2</f>
        <v>323.16520350478248</v>
      </c>
      <c r="M82" s="188">
        <f>H82*M2</f>
        <v>323.16520350478248</v>
      </c>
      <c r="N82" s="186">
        <f>E82*N2</f>
        <v>538.60867250797082</v>
      </c>
      <c r="O82" s="187">
        <f>F82*O2</f>
        <v>538.60867250797082</v>
      </c>
      <c r="P82" s="187">
        <f>G82*P2</f>
        <v>323.16520350478248</v>
      </c>
      <c r="Q82" s="188">
        <f>H82*Q2</f>
        <v>323.16520350478248</v>
      </c>
      <c r="R82" s="186">
        <f>E82*R2</f>
        <v>538.60867250797082</v>
      </c>
      <c r="S82" s="187">
        <f>F82*S2</f>
        <v>538.60867250797082</v>
      </c>
      <c r="T82" s="187">
        <f>G82*T2</f>
        <v>323.16520350478248</v>
      </c>
      <c r="U82" s="188">
        <f>H82*U2</f>
        <v>323.16520350478248</v>
      </c>
      <c r="V82" s="186">
        <f>E82*V2</f>
        <v>538.60867250797082</v>
      </c>
      <c r="W82" s="187">
        <f>F82*W2</f>
        <v>538.60867250797082</v>
      </c>
      <c r="X82" s="187">
        <f>G82*X2</f>
        <v>323.16520350478248</v>
      </c>
      <c r="Y82" s="188">
        <f>H82*Y2</f>
        <v>323.16520350478248</v>
      </c>
      <c r="Z82" s="186">
        <f>E82*Z2</f>
        <v>538.60867250797082</v>
      </c>
      <c r="AA82" s="187">
        <f>F82*AA2</f>
        <v>538.60867250797082</v>
      </c>
      <c r="AB82" s="187">
        <f>G82*AB2</f>
        <v>323.16520350478248</v>
      </c>
      <c r="AC82" s="188">
        <f>H82*AC2</f>
        <v>323.16520350478248</v>
      </c>
      <c r="AD82" s="186">
        <f>E82*AD2</f>
        <v>538.60867250797082</v>
      </c>
      <c r="AE82" s="187">
        <f>F82*AE2</f>
        <v>538.60867250797082</v>
      </c>
      <c r="AF82" s="187">
        <f>G82*AF2</f>
        <v>323.16520350478248</v>
      </c>
      <c r="AG82" s="188">
        <f>H82*AG2</f>
        <v>323.16520350478248</v>
      </c>
      <c r="AH82" s="186">
        <f>E82*AH2</f>
        <v>538.60867250797082</v>
      </c>
      <c r="AI82" s="187">
        <f>F82*AI2</f>
        <v>538.60867250797082</v>
      </c>
      <c r="AJ82" s="187">
        <f>G82*AJ2</f>
        <v>323.16520350478248</v>
      </c>
      <c r="AK82" s="188">
        <f>H82*AK2</f>
        <v>323.16520350478248</v>
      </c>
      <c r="AL82" s="186">
        <f>E82*AL2</f>
        <v>538.60867250797082</v>
      </c>
      <c r="AM82" s="187">
        <f>F82*AM2</f>
        <v>538.60867250797082</v>
      </c>
      <c r="AN82" s="187">
        <f>G82*AN2</f>
        <v>323.16520350478248</v>
      </c>
      <c r="AO82" s="189">
        <f>H82*AO2</f>
        <v>323.16520350478248</v>
      </c>
      <c r="AP82" s="190">
        <f>I82*AP2</f>
        <v>1666.6666666666667</v>
      </c>
      <c r="AQ82" s="174" t="str">
        <f t="shared" si="131"/>
        <v>拆分正确</v>
      </c>
      <c r="AR82" s="157" t="str">
        <f t="shared" si="132"/>
        <v>拆分正确</v>
      </c>
      <c r="AS82" s="157" t="str">
        <f t="shared" si="133"/>
        <v>拆分正确</v>
      </c>
      <c r="AT82" s="157" t="str">
        <f t="shared" si="134"/>
        <v>拆分正确</v>
      </c>
      <c r="AU82" s="157" t="str">
        <f t="shared" si="135"/>
        <v>拆分正确</v>
      </c>
      <c r="AW82" s="182" t="str">
        <f t="shared" si="136"/>
        <v>80级强化0</v>
      </c>
      <c r="AX82" s="184">
        <f t="shared" si="137"/>
        <v>6463.3040700956499</v>
      </c>
      <c r="AY82" s="181">
        <f t="shared" si="138"/>
        <v>2585.3216280382599</v>
      </c>
      <c r="AZ82" s="181">
        <f t="shared" si="139"/>
        <v>3858.6889970720295</v>
      </c>
      <c r="BA82" s="181">
        <f t="shared" si="140"/>
        <v>1723.5477520255065</v>
      </c>
      <c r="BB82" s="185">
        <f t="shared" si="141"/>
        <v>1000</v>
      </c>
      <c r="BC82" s="186">
        <f t="shared" si="181"/>
        <v>646.33040700956508</v>
      </c>
      <c r="BD82" s="187">
        <f t="shared" si="182"/>
        <v>258.532162803826</v>
      </c>
      <c r="BE82" s="187">
        <f t="shared" si="183"/>
        <v>385.86889970720296</v>
      </c>
      <c r="BF82" s="188">
        <f t="shared" si="184"/>
        <v>172.35477520255066</v>
      </c>
      <c r="BG82" s="186">
        <f t="shared" si="185"/>
        <v>646.33040700956508</v>
      </c>
      <c r="BH82" s="187">
        <f t="shared" si="186"/>
        <v>258.532162803826</v>
      </c>
      <c r="BI82" s="187">
        <f t="shared" si="187"/>
        <v>385.86889970720296</v>
      </c>
      <c r="BJ82" s="188">
        <f t="shared" si="188"/>
        <v>172.35477520255066</v>
      </c>
      <c r="BK82" s="186">
        <f t="shared" si="189"/>
        <v>646.33040700956508</v>
      </c>
      <c r="BL82" s="187">
        <f t="shared" si="190"/>
        <v>258.532162803826</v>
      </c>
      <c r="BM82" s="187">
        <f t="shared" si="191"/>
        <v>385.86889970720296</v>
      </c>
      <c r="BN82" s="188">
        <f t="shared" si="192"/>
        <v>172.35477520255066</v>
      </c>
      <c r="BO82" s="186">
        <f t="shared" si="193"/>
        <v>646.33040700956508</v>
      </c>
      <c r="BP82" s="187">
        <f t="shared" si="194"/>
        <v>258.532162803826</v>
      </c>
      <c r="BQ82" s="187">
        <f t="shared" si="195"/>
        <v>385.86889970720296</v>
      </c>
      <c r="BR82" s="188">
        <f t="shared" si="196"/>
        <v>172.35477520255066</v>
      </c>
      <c r="BS82" s="186">
        <f t="shared" si="197"/>
        <v>646.33040700956508</v>
      </c>
      <c r="BT82" s="187">
        <f t="shared" si="198"/>
        <v>258.532162803826</v>
      </c>
      <c r="BU82" s="187">
        <f t="shared" si="199"/>
        <v>385.86889970720296</v>
      </c>
      <c r="BV82" s="188">
        <f t="shared" si="200"/>
        <v>172.35477520255066</v>
      </c>
      <c r="BW82" s="186">
        <f t="shared" si="201"/>
        <v>646.33040700956508</v>
      </c>
      <c r="BX82" s="187">
        <f t="shared" si="202"/>
        <v>258.532162803826</v>
      </c>
      <c r="BY82" s="187">
        <f t="shared" si="203"/>
        <v>385.86889970720296</v>
      </c>
      <c r="BZ82" s="188">
        <f t="shared" si="204"/>
        <v>172.35477520255066</v>
      </c>
      <c r="CA82" s="186">
        <f t="shared" si="205"/>
        <v>646.33040700956508</v>
      </c>
      <c r="CB82" s="187">
        <f t="shared" si="206"/>
        <v>258.532162803826</v>
      </c>
      <c r="CC82" s="187">
        <f t="shared" si="207"/>
        <v>385.86889970720296</v>
      </c>
      <c r="CD82" s="188">
        <f t="shared" si="208"/>
        <v>172.35477520255066</v>
      </c>
      <c r="CE82" s="186">
        <f t="shared" si="209"/>
        <v>646.33040700956508</v>
      </c>
      <c r="CF82" s="187">
        <f t="shared" si="210"/>
        <v>258.532162803826</v>
      </c>
      <c r="CG82" s="187">
        <f t="shared" si="211"/>
        <v>385.86889970720296</v>
      </c>
      <c r="CH82" s="189">
        <f t="shared" si="212"/>
        <v>172.35477520255066</v>
      </c>
      <c r="CI82" s="186">
        <f t="shared" si="213"/>
        <v>1292.6608140191302</v>
      </c>
      <c r="CJ82" s="187">
        <f t="shared" si="214"/>
        <v>517.06432560765199</v>
      </c>
      <c r="CK82" s="187">
        <f t="shared" si="215"/>
        <v>771.73779941440591</v>
      </c>
      <c r="CL82" s="189">
        <f t="shared" si="216"/>
        <v>344.70955040510131</v>
      </c>
      <c r="CM82" s="190">
        <f t="shared" si="96"/>
        <v>1000</v>
      </c>
      <c r="CN82" s="174" t="str">
        <f t="shared" si="142"/>
        <v>拆分正确</v>
      </c>
      <c r="CO82" s="157" t="str">
        <f t="shared" si="143"/>
        <v>拆分正确</v>
      </c>
      <c r="CP82" s="157" t="str">
        <f t="shared" si="144"/>
        <v>拆分正确</v>
      </c>
      <c r="CQ82" s="157" t="str">
        <f t="shared" si="145"/>
        <v>拆分正确</v>
      </c>
      <c r="CR82" s="157" t="str">
        <f t="shared" si="146"/>
        <v>拆分正确</v>
      </c>
      <c r="CT82" s="182" t="str">
        <f t="shared" si="147"/>
        <v>80级强化0</v>
      </c>
      <c r="CU82" s="184">
        <f t="shared" si="148"/>
        <v>2886.9424846427237</v>
      </c>
      <c r="CV82" s="181">
        <f t="shared" si="149"/>
        <v>6463.3040700956499</v>
      </c>
      <c r="CW82" s="181">
        <f t="shared" si="150"/>
        <v>1723.5477520255065</v>
      </c>
      <c r="CX82" s="181">
        <f t="shared" si="151"/>
        <v>3858.6889970720295</v>
      </c>
      <c r="CY82" s="185">
        <f t="shared" si="152"/>
        <v>2500</v>
      </c>
      <c r="CZ82" s="186">
        <f>CU82*CZ2</f>
        <v>360.86781058034046</v>
      </c>
      <c r="DA82" s="187">
        <f>CV82*DA2</f>
        <v>807.91300876195623</v>
      </c>
      <c r="DB82" s="187">
        <f>CW82*DB2</f>
        <v>215.44346900318831</v>
      </c>
      <c r="DC82" s="188">
        <f>CX82*DC2</f>
        <v>482.33612463400368</v>
      </c>
      <c r="DD82" s="186">
        <f>CU82*DD2</f>
        <v>360.86781058034046</v>
      </c>
      <c r="DE82" s="187">
        <f>CV82*DE2</f>
        <v>807.91300876195623</v>
      </c>
      <c r="DF82" s="187">
        <f>CW82*DF2</f>
        <v>215.44346900318831</v>
      </c>
      <c r="DG82" s="188">
        <f>CX82*DG2</f>
        <v>482.33612463400368</v>
      </c>
      <c r="DH82" s="186">
        <f>CU82*DH2</f>
        <v>360.86781058034046</v>
      </c>
      <c r="DI82" s="187">
        <f>CV82*DI2</f>
        <v>807.91300876195623</v>
      </c>
      <c r="DJ82" s="187">
        <f>CW82*DJ2</f>
        <v>215.44346900318831</v>
      </c>
      <c r="DK82" s="188">
        <f>CX82*DK2</f>
        <v>482.33612463400368</v>
      </c>
      <c r="DL82" s="186">
        <f>CU82*DL2</f>
        <v>360.86781058034046</v>
      </c>
      <c r="DM82" s="187">
        <f>CV82*DM2</f>
        <v>807.91300876195623</v>
      </c>
      <c r="DN82" s="187">
        <f>CW82*DN2</f>
        <v>215.44346900318831</v>
      </c>
      <c r="DO82" s="188">
        <f>CX82*DO2</f>
        <v>482.33612463400368</v>
      </c>
      <c r="DP82" s="186">
        <f>CU82*DP2</f>
        <v>360.86781058034046</v>
      </c>
      <c r="DQ82" s="187">
        <f>CV82*DQ2</f>
        <v>807.91300876195623</v>
      </c>
      <c r="DR82" s="187">
        <f>CW82*DR2</f>
        <v>215.44346900318831</v>
      </c>
      <c r="DS82" s="188">
        <f>CX82*DS2</f>
        <v>482.33612463400368</v>
      </c>
      <c r="DT82" s="186">
        <f>CU82*DT2</f>
        <v>360.86781058034046</v>
      </c>
      <c r="DU82" s="187">
        <f>CV82*DU2</f>
        <v>807.91300876195623</v>
      </c>
      <c r="DV82" s="187">
        <f>CW82*DV2</f>
        <v>215.44346900318831</v>
      </c>
      <c r="DW82" s="188">
        <f>CX82*DW2</f>
        <v>482.33612463400368</v>
      </c>
      <c r="DX82" s="186">
        <f>CU82*DX2</f>
        <v>360.86781058034046</v>
      </c>
      <c r="DY82" s="187">
        <f>CV82*DY2</f>
        <v>807.91300876195623</v>
      </c>
      <c r="DZ82" s="187">
        <f>CW82*DZ2</f>
        <v>215.44346900318831</v>
      </c>
      <c r="EA82" s="188">
        <f>CX82*EA2</f>
        <v>482.33612463400368</v>
      </c>
      <c r="EB82" s="186">
        <f>CU82*EB2</f>
        <v>360.86781058034046</v>
      </c>
      <c r="EC82" s="187">
        <f>CV82*EC2</f>
        <v>807.91300876195623</v>
      </c>
      <c r="ED82" s="187">
        <f>CW82*ED2</f>
        <v>215.44346900318831</v>
      </c>
      <c r="EE82" s="189">
        <f>CX82*EE2</f>
        <v>482.33612463400368</v>
      </c>
      <c r="EF82" s="190">
        <f>CY82*EF2</f>
        <v>2500</v>
      </c>
      <c r="EG82" s="174" t="str">
        <f t="shared" si="153"/>
        <v>拆分正确</v>
      </c>
      <c r="EH82" s="157" t="str">
        <f t="shared" si="154"/>
        <v>拆分正确</v>
      </c>
      <c r="EI82" s="157" t="str">
        <f t="shared" si="155"/>
        <v>拆分正确</v>
      </c>
      <c r="EJ82" s="157" t="str">
        <f t="shared" si="156"/>
        <v>拆分正确</v>
      </c>
      <c r="EK82" s="157" t="str">
        <f t="shared" si="157"/>
        <v>拆分正确</v>
      </c>
      <c r="EL82" s="41"/>
      <c r="EM82" s="182" t="str">
        <f t="shared" si="158"/>
        <v>80级强化0</v>
      </c>
      <c r="EN82" s="184">
        <f t="shared" si="159"/>
        <v>4308.8693800637666</v>
      </c>
      <c r="EO82" s="181">
        <f t="shared" si="160"/>
        <v>8617.7387601275332</v>
      </c>
      <c r="EP82" s="181">
        <f t="shared" si="161"/>
        <v>1723.5477520255065</v>
      </c>
      <c r="EQ82" s="181">
        <f t="shared" si="162"/>
        <v>3858.6889970720295</v>
      </c>
      <c r="ER82" s="185">
        <f t="shared" si="163"/>
        <v>1000</v>
      </c>
      <c r="ES82" s="186">
        <f>EN82*ES2</f>
        <v>538.60867250797082</v>
      </c>
      <c r="ET82" s="187">
        <f>EO82*ET2</f>
        <v>1077.2173450159416</v>
      </c>
      <c r="EU82" s="187">
        <f>EP82*EU2</f>
        <v>215.44346900318831</v>
      </c>
      <c r="EV82" s="188">
        <f>EQ82*EV2</f>
        <v>482.33612463400368</v>
      </c>
      <c r="EW82" s="186">
        <f>EN82*EW2</f>
        <v>538.60867250797082</v>
      </c>
      <c r="EX82" s="187">
        <f>EO82*EX2</f>
        <v>1077.2173450159416</v>
      </c>
      <c r="EY82" s="187">
        <f>EP82*EY2</f>
        <v>215.44346900318831</v>
      </c>
      <c r="EZ82" s="188">
        <f>EQ82*EZ2</f>
        <v>482.33612463400368</v>
      </c>
      <c r="FA82" s="186">
        <f>EN82*FA2</f>
        <v>538.60867250797082</v>
      </c>
      <c r="FB82" s="187">
        <f>EO82*FB2</f>
        <v>1077.2173450159416</v>
      </c>
      <c r="FC82" s="187">
        <f>EP82*FC2</f>
        <v>215.44346900318831</v>
      </c>
      <c r="FD82" s="188">
        <f>EQ82*FD2</f>
        <v>482.33612463400368</v>
      </c>
      <c r="FE82" s="186">
        <f>EN82*FE2</f>
        <v>538.60867250797082</v>
      </c>
      <c r="FF82" s="187">
        <f>EO82*FF2</f>
        <v>1077.2173450159416</v>
      </c>
      <c r="FG82" s="187">
        <f>EP82*FG2</f>
        <v>215.44346900318831</v>
      </c>
      <c r="FH82" s="188">
        <f>EQ82*FH2</f>
        <v>482.33612463400368</v>
      </c>
      <c r="FI82" s="186">
        <f>EN82*FI2</f>
        <v>538.60867250797082</v>
      </c>
      <c r="FJ82" s="187">
        <f>EO82*FJ2</f>
        <v>1077.2173450159416</v>
      </c>
      <c r="FK82" s="187">
        <f>EP82*FK2</f>
        <v>215.44346900318831</v>
      </c>
      <c r="FL82" s="188">
        <f>EQ82*FL2</f>
        <v>482.33612463400368</v>
      </c>
      <c r="FM82" s="186">
        <f>EN82*FM2</f>
        <v>538.60867250797082</v>
      </c>
      <c r="FN82" s="187">
        <f>EO82*FN2</f>
        <v>1077.2173450159416</v>
      </c>
      <c r="FO82" s="187">
        <f>EP82*FO2</f>
        <v>215.44346900318831</v>
      </c>
      <c r="FP82" s="188">
        <f>EQ82*FP2</f>
        <v>482.33612463400368</v>
      </c>
      <c r="FQ82" s="186">
        <f>EN82*FQ2</f>
        <v>538.60867250797082</v>
      </c>
      <c r="FR82" s="187">
        <f>EO82*FR2</f>
        <v>1077.2173450159416</v>
      </c>
      <c r="FS82" s="187">
        <f>EP82*FS2</f>
        <v>215.44346900318831</v>
      </c>
      <c r="FT82" s="188">
        <f>EQ82*FT2</f>
        <v>482.33612463400368</v>
      </c>
      <c r="FU82" s="186">
        <f>EN82*FU2</f>
        <v>538.60867250797082</v>
      </c>
      <c r="FV82" s="187">
        <f>EO82*FV2</f>
        <v>1077.2173450159416</v>
      </c>
      <c r="FW82" s="187">
        <f>EP82*FW2</f>
        <v>215.44346900318831</v>
      </c>
      <c r="FX82" s="189">
        <f>EQ82*FX2</f>
        <v>482.33612463400368</v>
      </c>
      <c r="FY82" s="190">
        <f>ER82*FY2</f>
        <v>1000</v>
      </c>
      <c r="FZ82" s="174" t="str">
        <f t="shared" si="164"/>
        <v>拆分正确</v>
      </c>
      <c r="GA82" s="157" t="str">
        <f t="shared" si="165"/>
        <v>拆分正确</v>
      </c>
      <c r="GB82" s="157" t="str">
        <f t="shared" si="166"/>
        <v>拆分正确</v>
      </c>
      <c r="GC82" s="157" t="str">
        <f t="shared" si="167"/>
        <v>拆分正确</v>
      </c>
      <c r="GD82" s="157" t="str">
        <f t="shared" si="168"/>
        <v>拆分正确</v>
      </c>
      <c r="GE82" s="41"/>
      <c r="GF82" s="182" t="str">
        <f t="shared" si="169"/>
        <v>80级强化0</v>
      </c>
      <c r="GG82" s="184">
        <f t="shared" si="170"/>
        <v>3877.98244205739</v>
      </c>
      <c r="GH82" s="181">
        <f t="shared" si="171"/>
        <v>4308.8693800637666</v>
      </c>
      <c r="GI82" s="181">
        <f t="shared" si="172"/>
        <v>2585.3216280382599</v>
      </c>
      <c r="GJ82" s="181">
        <f t="shared" si="173"/>
        <v>3231.6520350478245</v>
      </c>
      <c r="GK82" s="185">
        <f t="shared" si="174"/>
        <v>1500</v>
      </c>
      <c r="GL82" s="186">
        <f>GG82*GL2</f>
        <v>484.74780525717375</v>
      </c>
      <c r="GM82" s="187">
        <f>GH82*GM2</f>
        <v>538.60867250797082</v>
      </c>
      <c r="GN82" s="187">
        <f>GI82*GN2</f>
        <v>323.16520350478248</v>
      </c>
      <c r="GO82" s="188">
        <f>GJ82*GO2</f>
        <v>403.95650438097806</v>
      </c>
      <c r="GP82" s="186">
        <f>GG82*GP2</f>
        <v>484.74780525717375</v>
      </c>
      <c r="GQ82" s="187">
        <f>GH82*GQ2</f>
        <v>538.60867250797082</v>
      </c>
      <c r="GR82" s="187">
        <f>GI82*GR2</f>
        <v>323.16520350478248</v>
      </c>
      <c r="GS82" s="188">
        <f>GJ82*GS2</f>
        <v>403.95650438097806</v>
      </c>
      <c r="GT82" s="186">
        <f>GG82*GT2</f>
        <v>484.74780525717375</v>
      </c>
      <c r="GU82" s="187">
        <f>GH82*GU2</f>
        <v>538.60867250797082</v>
      </c>
      <c r="GV82" s="187">
        <f>GI82*GV2</f>
        <v>323.16520350478248</v>
      </c>
      <c r="GW82" s="188">
        <f>GJ82*GW2</f>
        <v>403.95650438097806</v>
      </c>
      <c r="GX82" s="186">
        <f>GG82*GX2</f>
        <v>484.74780525717375</v>
      </c>
      <c r="GY82" s="187">
        <f>GH82*GY2</f>
        <v>538.60867250797082</v>
      </c>
      <c r="GZ82" s="187">
        <f>GI82*GZ2</f>
        <v>323.16520350478248</v>
      </c>
      <c r="HA82" s="188">
        <f>GJ82*HA2</f>
        <v>403.95650438097806</v>
      </c>
      <c r="HB82" s="186">
        <f>GG82*HB2</f>
        <v>484.74780525717375</v>
      </c>
      <c r="HC82" s="187">
        <f>GH82*HC2</f>
        <v>538.60867250797082</v>
      </c>
      <c r="HD82" s="187">
        <f>GI82*HD2</f>
        <v>323.16520350478248</v>
      </c>
      <c r="HE82" s="188">
        <f>GJ82*HE2</f>
        <v>403.95650438097806</v>
      </c>
      <c r="HF82" s="186">
        <f>GG82*HF2</f>
        <v>484.74780525717375</v>
      </c>
      <c r="HG82" s="187">
        <f>GH82*HG2</f>
        <v>538.60867250797082</v>
      </c>
      <c r="HH82" s="187">
        <f>GI82*HH2</f>
        <v>323.16520350478248</v>
      </c>
      <c r="HI82" s="188">
        <f>GJ82*HI2</f>
        <v>403.95650438097806</v>
      </c>
      <c r="HJ82" s="186">
        <f>GG82*HJ2</f>
        <v>484.74780525717375</v>
      </c>
      <c r="HK82" s="187">
        <f>GH82*HK2</f>
        <v>538.60867250797082</v>
      </c>
      <c r="HL82" s="187">
        <f>GI82*HL2</f>
        <v>323.16520350478248</v>
      </c>
      <c r="HM82" s="188">
        <f>GJ82*HM2</f>
        <v>403.95650438097806</v>
      </c>
      <c r="HN82" s="186">
        <f>GG82*HN2</f>
        <v>484.74780525717375</v>
      </c>
      <c r="HO82" s="187">
        <f>GH82*HO2</f>
        <v>538.60867250797082</v>
      </c>
      <c r="HP82" s="187">
        <f>GI82*HP2</f>
        <v>323.16520350478248</v>
      </c>
      <c r="HQ82" s="189">
        <f>GJ82*HQ2</f>
        <v>403.95650438097806</v>
      </c>
      <c r="HR82" s="190">
        <f>GK82*HR2</f>
        <v>1500</v>
      </c>
      <c r="HS82" s="174" t="str">
        <f t="shared" si="175"/>
        <v>拆分正确</v>
      </c>
      <c r="HT82" s="157" t="str">
        <f t="shared" si="176"/>
        <v>拆分正确</v>
      </c>
      <c r="HU82" s="157" t="str">
        <f t="shared" si="177"/>
        <v>拆分正确</v>
      </c>
      <c r="HV82" s="157" t="str">
        <f t="shared" si="178"/>
        <v>拆分正确</v>
      </c>
      <c r="HW82" s="157" t="str">
        <f t="shared" si="179"/>
        <v>拆分正确</v>
      </c>
    </row>
    <row r="83" spans="1:231" ht="14.1" customHeight="1">
      <c r="A83" s="157" t="s">
        <v>99</v>
      </c>
      <c r="B83" s="158">
        <f t="shared" ref="B83:B94" si="220">B70</f>
        <v>1.0807234751608272</v>
      </c>
      <c r="C83" s="158">
        <f t="shared" si="218"/>
        <v>1.0807234751608272</v>
      </c>
      <c r="D83" s="180">
        <f t="shared" si="219"/>
        <v>1.0807234751608275</v>
      </c>
      <c r="E83" s="174">
        <f>B83*E82</f>
        <v>4656.6962904365928</v>
      </c>
      <c r="F83" s="157">
        <f>E83*职业设计!D$13/职业设计!B$13</f>
        <v>4656.6962904365928</v>
      </c>
      <c r="G83" s="157">
        <f>G82*C83</f>
        <v>2794.0177742619558</v>
      </c>
      <c r="H83" s="157">
        <f t="shared" si="180"/>
        <v>2794.0177742619558</v>
      </c>
      <c r="I83" s="163">
        <f>I82*D83</f>
        <v>1801.2057919347126</v>
      </c>
      <c r="J83" s="169">
        <f>E83*J2</f>
        <v>582.0870363045741</v>
      </c>
      <c r="K83" s="159">
        <f>F83*K2</f>
        <v>582.0870363045741</v>
      </c>
      <c r="L83" s="159">
        <f>G83*L2</f>
        <v>349.25222178274447</v>
      </c>
      <c r="M83" s="170">
        <f>H83*M2</f>
        <v>349.25222178274447</v>
      </c>
      <c r="N83" s="169">
        <f>E83*N2</f>
        <v>582.0870363045741</v>
      </c>
      <c r="O83" s="159">
        <f>F83*O2</f>
        <v>582.0870363045741</v>
      </c>
      <c r="P83" s="159">
        <f>G83*P2</f>
        <v>349.25222178274447</v>
      </c>
      <c r="Q83" s="170">
        <f>H83*Q2</f>
        <v>349.25222178274447</v>
      </c>
      <c r="R83" s="169">
        <f>E83*R2</f>
        <v>582.0870363045741</v>
      </c>
      <c r="S83" s="159">
        <f>F83*S2</f>
        <v>582.0870363045741</v>
      </c>
      <c r="T83" s="159">
        <f>G83*T2</f>
        <v>349.25222178274447</v>
      </c>
      <c r="U83" s="170">
        <f>H83*U2</f>
        <v>349.25222178274447</v>
      </c>
      <c r="V83" s="169">
        <f>E83*V2</f>
        <v>582.0870363045741</v>
      </c>
      <c r="W83" s="159">
        <f>F83*W2</f>
        <v>582.0870363045741</v>
      </c>
      <c r="X83" s="159">
        <f>G83*X2</f>
        <v>349.25222178274447</v>
      </c>
      <c r="Y83" s="170">
        <f>H83*Y2</f>
        <v>349.25222178274447</v>
      </c>
      <c r="Z83" s="169">
        <f>E83*Z2</f>
        <v>582.0870363045741</v>
      </c>
      <c r="AA83" s="159">
        <f>F83*AA2</f>
        <v>582.0870363045741</v>
      </c>
      <c r="AB83" s="159">
        <f>G83*AB2</f>
        <v>349.25222178274447</v>
      </c>
      <c r="AC83" s="170">
        <f>H83*AC2</f>
        <v>349.25222178274447</v>
      </c>
      <c r="AD83" s="169">
        <f>E83*AD2</f>
        <v>582.0870363045741</v>
      </c>
      <c r="AE83" s="159">
        <f>F83*AE2</f>
        <v>582.0870363045741</v>
      </c>
      <c r="AF83" s="159">
        <f>G83*AF2</f>
        <v>349.25222178274447</v>
      </c>
      <c r="AG83" s="170">
        <f>H83*AG2</f>
        <v>349.25222178274447</v>
      </c>
      <c r="AH83" s="169">
        <f>E83*AH2</f>
        <v>582.0870363045741</v>
      </c>
      <c r="AI83" s="159">
        <f>F83*AI2</f>
        <v>582.0870363045741</v>
      </c>
      <c r="AJ83" s="159">
        <f>G83*AJ2</f>
        <v>349.25222178274447</v>
      </c>
      <c r="AK83" s="170">
        <f>H83*AK2</f>
        <v>349.25222178274447</v>
      </c>
      <c r="AL83" s="169">
        <f>E83*AL2</f>
        <v>582.0870363045741</v>
      </c>
      <c r="AM83" s="159">
        <f>F83*AM2</f>
        <v>582.0870363045741</v>
      </c>
      <c r="AN83" s="159">
        <f>G83*AN2</f>
        <v>349.25222178274447</v>
      </c>
      <c r="AO83" s="172">
        <f>H83*AO2</f>
        <v>349.25222178274447</v>
      </c>
      <c r="AP83" s="176">
        <f>I83*AP2</f>
        <v>1801.2057919347126</v>
      </c>
      <c r="AQ83" s="174" t="str">
        <f t="shared" si="131"/>
        <v>拆分正确</v>
      </c>
      <c r="AR83" s="157" t="str">
        <f t="shared" si="132"/>
        <v>拆分正确</v>
      </c>
      <c r="AS83" s="157" t="str">
        <f t="shared" si="133"/>
        <v>拆分正确</v>
      </c>
      <c r="AT83" s="157" t="str">
        <f t="shared" si="134"/>
        <v>拆分正确</v>
      </c>
      <c r="AU83" s="157" t="str">
        <f t="shared" si="135"/>
        <v>拆分正确</v>
      </c>
      <c r="AW83" s="158" t="str">
        <f t="shared" si="136"/>
        <v>80级强化1</v>
      </c>
      <c r="AX83" s="174">
        <f t="shared" si="137"/>
        <v>6985.0444356548887</v>
      </c>
      <c r="AY83" s="157">
        <f t="shared" si="138"/>
        <v>2794.0177742619558</v>
      </c>
      <c r="AZ83" s="157">
        <f t="shared" si="139"/>
        <v>4170.1757824805309</v>
      </c>
      <c r="BA83" s="157">
        <f t="shared" si="140"/>
        <v>1862.6785161746373</v>
      </c>
      <c r="BB83" s="163">
        <f t="shared" si="141"/>
        <v>1080.7234751608275</v>
      </c>
      <c r="BC83" s="169">
        <f t="shared" si="181"/>
        <v>698.50444356548894</v>
      </c>
      <c r="BD83" s="159">
        <f t="shared" si="182"/>
        <v>279.40177742619557</v>
      </c>
      <c r="BE83" s="159">
        <f t="shared" si="183"/>
        <v>417.0175782480531</v>
      </c>
      <c r="BF83" s="170">
        <f t="shared" si="184"/>
        <v>186.26785161746375</v>
      </c>
      <c r="BG83" s="169">
        <f t="shared" si="185"/>
        <v>698.50444356548894</v>
      </c>
      <c r="BH83" s="159">
        <f t="shared" si="186"/>
        <v>279.40177742619557</v>
      </c>
      <c r="BI83" s="159">
        <f t="shared" si="187"/>
        <v>417.0175782480531</v>
      </c>
      <c r="BJ83" s="170">
        <f t="shared" si="188"/>
        <v>186.26785161746375</v>
      </c>
      <c r="BK83" s="169">
        <f t="shared" si="189"/>
        <v>698.50444356548894</v>
      </c>
      <c r="BL83" s="159">
        <f t="shared" si="190"/>
        <v>279.40177742619557</v>
      </c>
      <c r="BM83" s="159">
        <f t="shared" si="191"/>
        <v>417.0175782480531</v>
      </c>
      <c r="BN83" s="170">
        <f t="shared" si="192"/>
        <v>186.26785161746375</v>
      </c>
      <c r="BO83" s="169">
        <f t="shared" si="193"/>
        <v>698.50444356548894</v>
      </c>
      <c r="BP83" s="159">
        <f t="shared" si="194"/>
        <v>279.40177742619557</v>
      </c>
      <c r="BQ83" s="159">
        <f t="shared" si="195"/>
        <v>417.0175782480531</v>
      </c>
      <c r="BR83" s="170">
        <f t="shared" si="196"/>
        <v>186.26785161746375</v>
      </c>
      <c r="BS83" s="169">
        <f t="shared" si="197"/>
        <v>698.50444356548894</v>
      </c>
      <c r="BT83" s="159">
        <f t="shared" si="198"/>
        <v>279.40177742619557</v>
      </c>
      <c r="BU83" s="159">
        <f t="shared" si="199"/>
        <v>417.0175782480531</v>
      </c>
      <c r="BV83" s="170">
        <f t="shared" si="200"/>
        <v>186.26785161746375</v>
      </c>
      <c r="BW83" s="169">
        <f t="shared" si="201"/>
        <v>698.50444356548894</v>
      </c>
      <c r="BX83" s="159">
        <f t="shared" si="202"/>
        <v>279.40177742619557</v>
      </c>
      <c r="BY83" s="159">
        <f t="shared" si="203"/>
        <v>417.0175782480531</v>
      </c>
      <c r="BZ83" s="170">
        <f t="shared" si="204"/>
        <v>186.26785161746375</v>
      </c>
      <c r="CA83" s="169">
        <f t="shared" si="205"/>
        <v>698.50444356548894</v>
      </c>
      <c r="CB83" s="159">
        <f t="shared" si="206"/>
        <v>279.40177742619557</v>
      </c>
      <c r="CC83" s="159">
        <f t="shared" si="207"/>
        <v>417.0175782480531</v>
      </c>
      <c r="CD83" s="170">
        <f t="shared" si="208"/>
        <v>186.26785161746375</v>
      </c>
      <c r="CE83" s="169">
        <f t="shared" si="209"/>
        <v>698.50444356548894</v>
      </c>
      <c r="CF83" s="159">
        <f t="shared" si="210"/>
        <v>279.40177742619557</v>
      </c>
      <c r="CG83" s="159">
        <f t="shared" si="211"/>
        <v>417.0175782480531</v>
      </c>
      <c r="CH83" s="172">
        <f t="shared" si="212"/>
        <v>186.26785161746375</v>
      </c>
      <c r="CI83" s="169">
        <f t="shared" si="213"/>
        <v>1397.0088871309779</v>
      </c>
      <c r="CJ83" s="159">
        <f t="shared" si="214"/>
        <v>558.80355485239113</v>
      </c>
      <c r="CK83" s="159">
        <f t="shared" si="215"/>
        <v>834.0351564961062</v>
      </c>
      <c r="CL83" s="172">
        <f t="shared" si="216"/>
        <v>372.5357032349275</v>
      </c>
      <c r="CM83" s="176">
        <f t="shared" si="96"/>
        <v>1080.7234751608275</v>
      </c>
      <c r="CN83" s="174" t="str">
        <f t="shared" si="142"/>
        <v>拆分正确</v>
      </c>
      <c r="CO83" s="157" t="str">
        <f t="shared" si="143"/>
        <v>拆分正确</v>
      </c>
      <c r="CP83" s="157" t="str">
        <f t="shared" si="144"/>
        <v>拆分正确</v>
      </c>
      <c r="CQ83" s="157" t="str">
        <f t="shared" si="145"/>
        <v>拆分正确</v>
      </c>
      <c r="CR83" s="157" t="str">
        <f t="shared" si="146"/>
        <v>拆分正确</v>
      </c>
      <c r="CT83" s="158" t="str">
        <f t="shared" si="147"/>
        <v>80级强化1</v>
      </c>
      <c r="CU83" s="174">
        <f t="shared" si="148"/>
        <v>3119.9865145925173</v>
      </c>
      <c r="CV83" s="157">
        <f t="shared" si="149"/>
        <v>6985.0444356548887</v>
      </c>
      <c r="CW83" s="157">
        <f t="shared" si="150"/>
        <v>1862.6785161746373</v>
      </c>
      <c r="CX83" s="157">
        <f t="shared" si="151"/>
        <v>4170.1757824805309</v>
      </c>
      <c r="CY83" s="163">
        <f t="shared" si="152"/>
        <v>2701.8086879020689</v>
      </c>
      <c r="CZ83" s="169">
        <f>CU83*CZ2</f>
        <v>389.99831432406467</v>
      </c>
      <c r="DA83" s="159">
        <f>CV83*DA2</f>
        <v>873.13055445686109</v>
      </c>
      <c r="DB83" s="159">
        <f>CW83*DB2</f>
        <v>232.83481452182966</v>
      </c>
      <c r="DC83" s="170">
        <f>CX83*DC2</f>
        <v>521.27197281006636</v>
      </c>
      <c r="DD83" s="169">
        <f>CU83*DD2</f>
        <v>389.99831432406467</v>
      </c>
      <c r="DE83" s="159">
        <f>CV83*DE2</f>
        <v>873.13055445686109</v>
      </c>
      <c r="DF83" s="159">
        <f>CW83*DF2</f>
        <v>232.83481452182966</v>
      </c>
      <c r="DG83" s="170">
        <f>CX83*DG2</f>
        <v>521.27197281006636</v>
      </c>
      <c r="DH83" s="169">
        <f>CU83*DH2</f>
        <v>389.99831432406467</v>
      </c>
      <c r="DI83" s="159">
        <f>CV83*DI2</f>
        <v>873.13055445686109</v>
      </c>
      <c r="DJ83" s="159">
        <f>CW83*DJ2</f>
        <v>232.83481452182966</v>
      </c>
      <c r="DK83" s="170">
        <f>CX83*DK2</f>
        <v>521.27197281006636</v>
      </c>
      <c r="DL83" s="169">
        <f>CU83*DL2</f>
        <v>389.99831432406467</v>
      </c>
      <c r="DM83" s="159">
        <f>CV83*DM2</f>
        <v>873.13055445686109</v>
      </c>
      <c r="DN83" s="159">
        <f>CW83*DN2</f>
        <v>232.83481452182966</v>
      </c>
      <c r="DO83" s="170">
        <f>CX83*DO2</f>
        <v>521.27197281006636</v>
      </c>
      <c r="DP83" s="169">
        <f>CU83*DP2</f>
        <v>389.99831432406467</v>
      </c>
      <c r="DQ83" s="159">
        <f>CV83*DQ2</f>
        <v>873.13055445686109</v>
      </c>
      <c r="DR83" s="159">
        <f>CW83*DR2</f>
        <v>232.83481452182966</v>
      </c>
      <c r="DS83" s="170">
        <f>CX83*DS2</f>
        <v>521.27197281006636</v>
      </c>
      <c r="DT83" s="169">
        <f>CU83*DT2</f>
        <v>389.99831432406467</v>
      </c>
      <c r="DU83" s="159">
        <f>CV83*DU2</f>
        <v>873.13055445686109</v>
      </c>
      <c r="DV83" s="159">
        <f>CW83*DV2</f>
        <v>232.83481452182966</v>
      </c>
      <c r="DW83" s="170">
        <f>CX83*DW2</f>
        <v>521.27197281006636</v>
      </c>
      <c r="DX83" s="169">
        <f>CU83*DX2</f>
        <v>389.99831432406467</v>
      </c>
      <c r="DY83" s="159">
        <f>CV83*DY2</f>
        <v>873.13055445686109</v>
      </c>
      <c r="DZ83" s="159">
        <f>CW83*DZ2</f>
        <v>232.83481452182966</v>
      </c>
      <c r="EA83" s="170">
        <f>CX83*EA2</f>
        <v>521.27197281006636</v>
      </c>
      <c r="EB83" s="169">
        <f>CU83*EB2</f>
        <v>389.99831432406467</v>
      </c>
      <c r="EC83" s="159">
        <f>CV83*EC2</f>
        <v>873.13055445686109</v>
      </c>
      <c r="ED83" s="159">
        <f>CW83*ED2</f>
        <v>232.83481452182966</v>
      </c>
      <c r="EE83" s="172">
        <f>CX83*EE2</f>
        <v>521.27197281006636</v>
      </c>
      <c r="EF83" s="176">
        <f>CY83*EF2</f>
        <v>2701.8086879020689</v>
      </c>
      <c r="EG83" s="174" t="str">
        <f t="shared" si="153"/>
        <v>拆分正确</v>
      </c>
      <c r="EH83" s="157" t="str">
        <f t="shared" si="154"/>
        <v>拆分正确</v>
      </c>
      <c r="EI83" s="157" t="str">
        <f t="shared" si="155"/>
        <v>拆分正确</v>
      </c>
      <c r="EJ83" s="157" t="str">
        <f t="shared" si="156"/>
        <v>拆分正确</v>
      </c>
      <c r="EK83" s="157" t="str">
        <f t="shared" si="157"/>
        <v>拆分正确</v>
      </c>
      <c r="EL83" s="41"/>
      <c r="EM83" s="158" t="str">
        <f t="shared" si="158"/>
        <v>80级强化1</v>
      </c>
      <c r="EN83" s="174">
        <f t="shared" si="159"/>
        <v>4656.6962904365928</v>
      </c>
      <c r="EO83" s="157">
        <f t="shared" si="160"/>
        <v>9313.3925808731856</v>
      </c>
      <c r="EP83" s="157">
        <f t="shared" si="161"/>
        <v>1862.6785161746373</v>
      </c>
      <c r="EQ83" s="157">
        <f t="shared" si="162"/>
        <v>4170.1757824805309</v>
      </c>
      <c r="ER83" s="163">
        <f t="shared" si="163"/>
        <v>1080.7234751608275</v>
      </c>
      <c r="ES83" s="169">
        <f>EN83*ES2</f>
        <v>582.0870363045741</v>
      </c>
      <c r="ET83" s="159">
        <f>EO83*ET2</f>
        <v>1164.1740726091482</v>
      </c>
      <c r="EU83" s="159">
        <f>EP83*EU2</f>
        <v>232.83481452182966</v>
      </c>
      <c r="EV83" s="170">
        <f>EQ83*EV2</f>
        <v>521.27197281006636</v>
      </c>
      <c r="EW83" s="169">
        <f>EN83*EW2</f>
        <v>582.0870363045741</v>
      </c>
      <c r="EX83" s="159">
        <f>EO83*EX2</f>
        <v>1164.1740726091482</v>
      </c>
      <c r="EY83" s="159">
        <f>EP83*EY2</f>
        <v>232.83481452182966</v>
      </c>
      <c r="EZ83" s="170">
        <f>EQ83*EZ2</f>
        <v>521.27197281006636</v>
      </c>
      <c r="FA83" s="169">
        <f>EN83*FA2</f>
        <v>582.0870363045741</v>
      </c>
      <c r="FB83" s="159">
        <f>EO83*FB2</f>
        <v>1164.1740726091482</v>
      </c>
      <c r="FC83" s="159">
        <f>EP83*FC2</f>
        <v>232.83481452182966</v>
      </c>
      <c r="FD83" s="170">
        <f>EQ83*FD2</f>
        <v>521.27197281006636</v>
      </c>
      <c r="FE83" s="169">
        <f>EN83*FE2</f>
        <v>582.0870363045741</v>
      </c>
      <c r="FF83" s="159">
        <f>EO83*FF2</f>
        <v>1164.1740726091482</v>
      </c>
      <c r="FG83" s="159">
        <f>EP83*FG2</f>
        <v>232.83481452182966</v>
      </c>
      <c r="FH83" s="170">
        <f>EQ83*FH2</f>
        <v>521.27197281006636</v>
      </c>
      <c r="FI83" s="169">
        <f>EN83*FI2</f>
        <v>582.0870363045741</v>
      </c>
      <c r="FJ83" s="159">
        <f>EO83*FJ2</f>
        <v>1164.1740726091482</v>
      </c>
      <c r="FK83" s="159">
        <f>EP83*FK2</f>
        <v>232.83481452182966</v>
      </c>
      <c r="FL83" s="170">
        <f>EQ83*FL2</f>
        <v>521.27197281006636</v>
      </c>
      <c r="FM83" s="169">
        <f>EN83*FM2</f>
        <v>582.0870363045741</v>
      </c>
      <c r="FN83" s="159">
        <f>EO83*FN2</f>
        <v>1164.1740726091482</v>
      </c>
      <c r="FO83" s="159">
        <f>EP83*FO2</f>
        <v>232.83481452182966</v>
      </c>
      <c r="FP83" s="170">
        <f>EQ83*FP2</f>
        <v>521.27197281006636</v>
      </c>
      <c r="FQ83" s="169">
        <f>EN83*FQ2</f>
        <v>582.0870363045741</v>
      </c>
      <c r="FR83" s="159">
        <f>EO83*FR2</f>
        <v>1164.1740726091482</v>
      </c>
      <c r="FS83" s="159">
        <f>EP83*FS2</f>
        <v>232.83481452182966</v>
      </c>
      <c r="FT83" s="170">
        <f>EQ83*FT2</f>
        <v>521.27197281006636</v>
      </c>
      <c r="FU83" s="169">
        <f>EN83*FU2</f>
        <v>582.0870363045741</v>
      </c>
      <c r="FV83" s="159">
        <f>EO83*FV2</f>
        <v>1164.1740726091482</v>
      </c>
      <c r="FW83" s="159">
        <f>EP83*FW2</f>
        <v>232.83481452182966</v>
      </c>
      <c r="FX83" s="172">
        <f>EQ83*FX2</f>
        <v>521.27197281006636</v>
      </c>
      <c r="FY83" s="176">
        <f>ER83*FY2</f>
        <v>1080.7234751608275</v>
      </c>
      <c r="FZ83" s="174" t="str">
        <f t="shared" si="164"/>
        <v>拆分正确</v>
      </c>
      <c r="GA83" s="157" t="str">
        <f t="shared" si="165"/>
        <v>拆分正确</v>
      </c>
      <c r="GB83" s="157" t="str">
        <f t="shared" si="166"/>
        <v>拆分正确</v>
      </c>
      <c r="GC83" s="157" t="str">
        <f t="shared" si="167"/>
        <v>拆分正确</v>
      </c>
      <c r="GD83" s="157" t="str">
        <f t="shared" si="168"/>
        <v>拆分正确</v>
      </c>
      <c r="GE83" s="41"/>
      <c r="GF83" s="158" t="str">
        <f t="shared" si="169"/>
        <v>80级强化1</v>
      </c>
      <c r="GG83" s="174">
        <f t="shared" si="170"/>
        <v>4191.0266613929334</v>
      </c>
      <c r="GH83" s="157">
        <f t="shared" si="171"/>
        <v>4656.6962904365928</v>
      </c>
      <c r="GI83" s="157">
        <f t="shared" si="172"/>
        <v>2794.0177742619558</v>
      </c>
      <c r="GJ83" s="157">
        <f t="shared" si="173"/>
        <v>3492.5222178274444</v>
      </c>
      <c r="GK83" s="163">
        <f t="shared" si="174"/>
        <v>1621.0852127412413</v>
      </c>
      <c r="GL83" s="169">
        <f>GG83*GL2</f>
        <v>523.87833267411668</v>
      </c>
      <c r="GM83" s="159">
        <f>GH83*GM2</f>
        <v>582.0870363045741</v>
      </c>
      <c r="GN83" s="159">
        <f>GI83*GN2</f>
        <v>349.25222178274447</v>
      </c>
      <c r="GO83" s="170">
        <f>GJ83*GO2</f>
        <v>436.56527722843055</v>
      </c>
      <c r="GP83" s="169">
        <f>GG83*GP2</f>
        <v>523.87833267411668</v>
      </c>
      <c r="GQ83" s="159">
        <f>GH83*GQ2</f>
        <v>582.0870363045741</v>
      </c>
      <c r="GR83" s="159">
        <f>GI83*GR2</f>
        <v>349.25222178274447</v>
      </c>
      <c r="GS83" s="170">
        <f>GJ83*GS2</f>
        <v>436.56527722843055</v>
      </c>
      <c r="GT83" s="169">
        <f>GG83*GT2</f>
        <v>523.87833267411668</v>
      </c>
      <c r="GU83" s="159">
        <f>GH83*GU2</f>
        <v>582.0870363045741</v>
      </c>
      <c r="GV83" s="159">
        <f>GI83*GV2</f>
        <v>349.25222178274447</v>
      </c>
      <c r="GW83" s="170">
        <f>GJ83*GW2</f>
        <v>436.56527722843055</v>
      </c>
      <c r="GX83" s="169">
        <f>GG83*GX2</f>
        <v>523.87833267411668</v>
      </c>
      <c r="GY83" s="159">
        <f>GH83*GY2</f>
        <v>582.0870363045741</v>
      </c>
      <c r="GZ83" s="159">
        <f>GI83*GZ2</f>
        <v>349.25222178274447</v>
      </c>
      <c r="HA83" s="170">
        <f>GJ83*HA2</f>
        <v>436.56527722843055</v>
      </c>
      <c r="HB83" s="169">
        <f>GG83*HB2</f>
        <v>523.87833267411668</v>
      </c>
      <c r="HC83" s="159">
        <f>GH83*HC2</f>
        <v>582.0870363045741</v>
      </c>
      <c r="HD83" s="159">
        <f>GI83*HD2</f>
        <v>349.25222178274447</v>
      </c>
      <c r="HE83" s="170">
        <f>GJ83*HE2</f>
        <v>436.56527722843055</v>
      </c>
      <c r="HF83" s="169">
        <f>GG83*HF2</f>
        <v>523.87833267411668</v>
      </c>
      <c r="HG83" s="159">
        <f>GH83*HG2</f>
        <v>582.0870363045741</v>
      </c>
      <c r="HH83" s="159">
        <f>GI83*HH2</f>
        <v>349.25222178274447</v>
      </c>
      <c r="HI83" s="170">
        <f>GJ83*HI2</f>
        <v>436.56527722843055</v>
      </c>
      <c r="HJ83" s="169">
        <f>GG83*HJ2</f>
        <v>523.87833267411668</v>
      </c>
      <c r="HK83" s="159">
        <f>GH83*HK2</f>
        <v>582.0870363045741</v>
      </c>
      <c r="HL83" s="159">
        <f>GI83*HL2</f>
        <v>349.25222178274447</v>
      </c>
      <c r="HM83" s="170">
        <f>GJ83*HM2</f>
        <v>436.56527722843055</v>
      </c>
      <c r="HN83" s="169">
        <f>GG83*HN2</f>
        <v>523.87833267411668</v>
      </c>
      <c r="HO83" s="159">
        <f>GH83*HO2</f>
        <v>582.0870363045741</v>
      </c>
      <c r="HP83" s="159">
        <f>GI83*HP2</f>
        <v>349.25222178274447</v>
      </c>
      <c r="HQ83" s="172">
        <f>GJ83*HQ2</f>
        <v>436.56527722843055</v>
      </c>
      <c r="HR83" s="176">
        <f>GK83*HR2</f>
        <v>1621.0852127412413</v>
      </c>
      <c r="HS83" s="174" t="str">
        <f t="shared" si="175"/>
        <v>拆分正确</v>
      </c>
      <c r="HT83" s="157" t="str">
        <f t="shared" si="176"/>
        <v>拆分正确</v>
      </c>
      <c r="HU83" s="157" t="str">
        <f t="shared" si="177"/>
        <v>拆分正确</v>
      </c>
      <c r="HV83" s="157" t="str">
        <f t="shared" si="178"/>
        <v>拆分正确</v>
      </c>
      <c r="HW83" s="157" t="str">
        <f t="shared" si="179"/>
        <v>拆分正确</v>
      </c>
    </row>
    <row r="84" spans="1:231" ht="14.1" customHeight="1">
      <c r="A84" s="157" t="s">
        <v>100</v>
      </c>
      <c r="B84" s="158">
        <f t="shared" si="220"/>
        <v>1.1653567179868791</v>
      </c>
      <c r="C84" s="158">
        <f t="shared" si="218"/>
        <v>1.1653567179868791</v>
      </c>
      <c r="D84" s="180">
        <f t="shared" si="219"/>
        <v>1.1653567179868793</v>
      </c>
      <c r="E84" s="174">
        <f>B84*E82</f>
        <v>5021.3698789852697</v>
      </c>
      <c r="F84" s="157">
        <f>E84*职业设计!D$13/职业设计!B$13</f>
        <v>5021.3698789852697</v>
      </c>
      <c r="G84" s="157">
        <f>G82*C84</f>
        <v>3012.8219273911618</v>
      </c>
      <c r="H84" s="157">
        <f t="shared" si="180"/>
        <v>3012.8219273911618</v>
      </c>
      <c r="I84" s="163">
        <f>I82*D84</f>
        <v>1942.2611966447989</v>
      </c>
      <c r="J84" s="169">
        <f>E84*J2</f>
        <v>627.67123487315871</v>
      </c>
      <c r="K84" s="159">
        <f>F84*K2</f>
        <v>627.67123487315871</v>
      </c>
      <c r="L84" s="159">
        <f>G84*L2</f>
        <v>376.60274092389523</v>
      </c>
      <c r="M84" s="170">
        <f>H84*M2</f>
        <v>376.60274092389523</v>
      </c>
      <c r="N84" s="169">
        <f>E84*N2</f>
        <v>627.67123487315871</v>
      </c>
      <c r="O84" s="159">
        <f>F84*O2</f>
        <v>627.67123487315871</v>
      </c>
      <c r="P84" s="159">
        <f>G84*P2</f>
        <v>376.60274092389523</v>
      </c>
      <c r="Q84" s="170">
        <f>H84*Q2</f>
        <v>376.60274092389523</v>
      </c>
      <c r="R84" s="169">
        <f>E84*R2</f>
        <v>627.67123487315871</v>
      </c>
      <c r="S84" s="159">
        <f>F84*S2</f>
        <v>627.67123487315871</v>
      </c>
      <c r="T84" s="159">
        <f>G84*T2</f>
        <v>376.60274092389523</v>
      </c>
      <c r="U84" s="170">
        <f>H84*U2</f>
        <v>376.60274092389523</v>
      </c>
      <c r="V84" s="169">
        <f>E84*V2</f>
        <v>627.67123487315871</v>
      </c>
      <c r="W84" s="159">
        <f>F84*W2</f>
        <v>627.67123487315871</v>
      </c>
      <c r="X84" s="159">
        <f>G84*X2</f>
        <v>376.60274092389523</v>
      </c>
      <c r="Y84" s="170">
        <f>H84*Y2</f>
        <v>376.60274092389523</v>
      </c>
      <c r="Z84" s="169">
        <f>E84*Z2</f>
        <v>627.67123487315871</v>
      </c>
      <c r="AA84" s="159">
        <f>F84*AA2</f>
        <v>627.67123487315871</v>
      </c>
      <c r="AB84" s="159">
        <f>G84*AB2</f>
        <v>376.60274092389523</v>
      </c>
      <c r="AC84" s="170">
        <f>H84*AC2</f>
        <v>376.60274092389523</v>
      </c>
      <c r="AD84" s="169">
        <f>E84*AD2</f>
        <v>627.67123487315871</v>
      </c>
      <c r="AE84" s="159">
        <f>F84*AE2</f>
        <v>627.67123487315871</v>
      </c>
      <c r="AF84" s="159">
        <f>G84*AF2</f>
        <v>376.60274092389523</v>
      </c>
      <c r="AG84" s="170">
        <f>H84*AG2</f>
        <v>376.60274092389523</v>
      </c>
      <c r="AH84" s="169">
        <f>E84*AH2</f>
        <v>627.67123487315871</v>
      </c>
      <c r="AI84" s="159">
        <f>F84*AI2</f>
        <v>627.67123487315871</v>
      </c>
      <c r="AJ84" s="159">
        <f>G84*AJ2</f>
        <v>376.60274092389523</v>
      </c>
      <c r="AK84" s="170">
        <f>H84*AK2</f>
        <v>376.60274092389523</v>
      </c>
      <c r="AL84" s="169">
        <f>E84*AL2</f>
        <v>627.67123487315871</v>
      </c>
      <c r="AM84" s="159">
        <f>F84*AM2</f>
        <v>627.67123487315871</v>
      </c>
      <c r="AN84" s="159">
        <f>G84*AN2</f>
        <v>376.60274092389523</v>
      </c>
      <c r="AO84" s="172">
        <f>H84*AO2</f>
        <v>376.60274092389523</v>
      </c>
      <c r="AP84" s="176">
        <f>I84*AP2</f>
        <v>1942.2611966447989</v>
      </c>
      <c r="AQ84" s="174" t="str">
        <f t="shared" si="131"/>
        <v>拆分正确</v>
      </c>
      <c r="AR84" s="157" t="str">
        <f t="shared" si="132"/>
        <v>拆分正确</v>
      </c>
      <c r="AS84" s="157" t="str">
        <f t="shared" si="133"/>
        <v>拆分正确</v>
      </c>
      <c r="AT84" s="157" t="str">
        <f t="shared" si="134"/>
        <v>拆分正确</v>
      </c>
      <c r="AU84" s="157" t="str">
        <f t="shared" si="135"/>
        <v>拆分正确</v>
      </c>
      <c r="AW84" s="158" t="str">
        <f t="shared" si="136"/>
        <v>80级强化2</v>
      </c>
      <c r="AX84" s="174">
        <f t="shared" si="137"/>
        <v>7532.0548184779045</v>
      </c>
      <c r="AY84" s="157">
        <f t="shared" si="138"/>
        <v>3012.8219273911618</v>
      </c>
      <c r="AZ84" s="157">
        <f t="shared" si="139"/>
        <v>4496.7491453599423</v>
      </c>
      <c r="BA84" s="157">
        <f t="shared" si="140"/>
        <v>2008.5479515941079</v>
      </c>
      <c r="BB84" s="163">
        <f t="shared" si="141"/>
        <v>1165.3567179868794</v>
      </c>
      <c r="BC84" s="169">
        <f t="shared" si="181"/>
        <v>753.20548184779045</v>
      </c>
      <c r="BD84" s="159">
        <f t="shared" si="182"/>
        <v>301.28219273911617</v>
      </c>
      <c r="BE84" s="159">
        <f t="shared" si="183"/>
        <v>449.67491453599428</v>
      </c>
      <c r="BF84" s="170">
        <f t="shared" si="184"/>
        <v>200.8547951594108</v>
      </c>
      <c r="BG84" s="169">
        <f t="shared" si="185"/>
        <v>753.20548184779045</v>
      </c>
      <c r="BH84" s="159">
        <f t="shared" si="186"/>
        <v>301.28219273911617</v>
      </c>
      <c r="BI84" s="159">
        <f t="shared" si="187"/>
        <v>449.67491453599428</v>
      </c>
      <c r="BJ84" s="170">
        <f t="shared" si="188"/>
        <v>200.8547951594108</v>
      </c>
      <c r="BK84" s="169">
        <f t="shared" si="189"/>
        <v>753.20548184779045</v>
      </c>
      <c r="BL84" s="159">
        <f t="shared" si="190"/>
        <v>301.28219273911617</v>
      </c>
      <c r="BM84" s="159">
        <f t="shared" si="191"/>
        <v>449.67491453599428</v>
      </c>
      <c r="BN84" s="170">
        <f t="shared" si="192"/>
        <v>200.8547951594108</v>
      </c>
      <c r="BO84" s="169">
        <f t="shared" si="193"/>
        <v>753.20548184779045</v>
      </c>
      <c r="BP84" s="159">
        <f t="shared" si="194"/>
        <v>301.28219273911617</v>
      </c>
      <c r="BQ84" s="159">
        <f t="shared" si="195"/>
        <v>449.67491453599428</v>
      </c>
      <c r="BR84" s="170">
        <f t="shared" si="196"/>
        <v>200.8547951594108</v>
      </c>
      <c r="BS84" s="169">
        <f t="shared" si="197"/>
        <v>753.20548184779045</v>
      </c>
      <c r="BT84" s="159">
        <f t="shared" si="198"/>
        <v>301.28219273911617</v>
      </c>
      <c r="BU84" s="159">
        <f t="shared" si="199"/>
        <v>449.67491453599428</v>
      </c>
      <c r="BV84" s="170">
        <f t="shared" si="200"/>
        <v>200.8547951594108</v>
      </c>
      <c r="BW84" s="169">
        <f t="shared" si="201"/>
        <v>753.20548184779045</v>
      </c>
      <c r="BX84" s="159">
        <f t="shared" si="202"/>
        <v>301.28219273911617</v>
      </c>
      <c r="BY84" s="159">
        <f t="shared" si="203"/>
        <v>449.67491453599428</v>
      </c>
      <c r="BZ84" s="170">
        <f t="shared" si="204"/>
        <v>200.8547951594108</v>
      </c>
      <c r="CA84" s="169">
        <f t="shared" si="205"/>
        <v>753.20548184779045</v>
      </c>
      <c r="CB84" s="159">
        <f t="shared" si="206"/>
        <v>301.28219273911617</v>
      </c>
      <c r="CC84" s="159">
        <f t="shared" si="207"/>
        <v>449.67491453599428</v>
      </c>
      <c r="CD84" s="170">
        <f t="shared" si="208"/>
        <v>200.8547951594108</v>
      </c>
      <c r="CE84" s="169">
        <f t="shared" si="209"/>
        <v>753.20548184779045</v>
      </c>
      <c r="CF84" s="159">
        <f t="shared" si="210"/>
        <v>301.28219273911617</v>
      </c>
      <c r="CG84" s="159">
        <f t="shared" si="211"/>
        <v>449.67491453599428</v>
      </c>
      <c r="CH84" s="172">
        <f t="shared" si="212"/>
        <v>200.8547951594108</v>
      </c>
      <c r="CI84" s="169">
        <f t="shared" si="213"/>
        <v>1506.4109636955809</v>
      </c>
      <c r="CJ84" s="159">
        <f t="shared" si="214"/>
        <v>602.56438547823234</v>
      </c>
      <c r="CK84" s="159">
        <f t="shared" si="215"/>
        <v>899.34982907198855</v>
      </c>
      <c r="CL84" s="172">
        <f t="shared" si="216"/>
        <v>401.7095903188216</v>
      </c>
      <c r="CM84" s="176">
        <f t="shared" si="96"/>
        <v>1165.3567179868794</v>
      </c>
      <c r="CN84" s="174" t="str">
        <f t="shared" si="142"/>
        <v>拆分正确</v>
      </c>
      <c r="CO84" s="157" t="str">
        <f t="shared" si="143"/>
        <v>拆分正确</v>
      </c>
      <c r="CP84" s="157" t="str">
        <f t="shared" si="144"/>
        <v>拆分正确</v>
      </c>
      <c r="CQ84" s="157" t="str">
        <f t="shared" si="145"/>
        <v>拆分正确</v>
      </c>
      <c r="CR84" s="157" t="str">
        <f t="shared" si="146"/>
        <v>拆分正确</v>
      </c>
      <c r="CT84" s="158" t="str">
        <f t="shared" si="147"/>
        <v>80级强化2</v>
      </c>
      <c r="CU84" s="174">
        <f t="shared" si="148"/>
        <v>3364.3178189201308</v>
      </c>
      <c r="CV84" s="157">
        <f t="shared" si="149"/>
        <v>7532.0548184779045</v>
      </c>
      <c r="CW84" s="157">
        <f t="shared" si="150"/>
        <v>2008.5479515941079</v>
      </c>
      <c r="CX84" s="157">
        <f t="shared" si="151"/>
        <v>4496.7491453599423</v>
      </c>
      <c r="CY84" s="163">
        <f t="shared" si="152"/>
        <v>2913.3917949671986</v>
      </c>
      <c r="CZ84" s="169">
        <f>CU84*CZ2</f>
        <v>420.53972736501635</v>
      </c>
      <c r="DA84" s="159">
        <f>CV84*DA2</f>
        <v>941.50685230973806</v>
      </c>
      <c r="DB84" s="159">
        <f>CW84*DB2</f>
        <v>251.06849394926348</v>
      </c>
      <c r="DC84" s="170">
        <f>CX84*DC2</f>
        <v>562.09364316999279</v>
      </c>
      <c r="DD84" s="169">
        <f>CU84*DD2</f>
        <v>420.53972736501635</v>
      </c>
      <c r="DE84" s="159">
        <f>CV84*DE2</f>
        <v>941.50685230973806</v>
      </c>
      <c r="DF84" s="159">
        <f>CW84*DF2</f>
        <v>251.06849394926348</v>
      </c>
      <c r="DG84" s="170">
        <f>CX84*DG2</f>
        <v>562.09364316999279</v>
      </c>
      <c r="DH84" s="169">
        <f>CU84*DH2</f>
        <v>420.53972736501635</v>
      </c>
      <c r="DI84" s="159">
        <f>CV84*DI2</f>
        <v>941.50685230973806</v>
      </c>
      <c r="DJ84" s="159">
        <f>CW84*DJ2</f>
        <v>251.06849394926348</v>
      </c>
      <c r="DK84" s="170">
        <f>CX84*DK2</f>
        <v>562.09364316999279</v>
      </c>
      <c r="DL84" s="169">
        <f>CU84*DL2</f>
        <v>420.53972736501635</v>
      </c>
      <c r="DM84" s="159">
        <f>CV84*DM2</f>
        <v>941.50685230973806</v>
      </c>
      <c r="DN84" s="159">
        <f>CW84*DN2</f>
        <v>251.06849394926348</v>
      </c>
      <c r="DO84" s="170">
        <f>CX84*DO2</f>
        <v>562.09364316999279</v>
      </c>
      <c r="DP84" s="169">
        <f>CU84*DP2</f>
        <v>420.53972736501635</v>
      </c>
      <c r="DQ84" s="159">
        <f>CV84*DQ2</f>
        <v>941.50685230973806</v>
      </c>
      <c r="DR84" s="159">
        <f>CW84*DR2</f>
        <v>251.06849394926348</v>
      </c>
      <c r="DS84" s="170">
        <f>CX84*DS2</f>
        <v>562.09364316999279</v>
      </c>
      <c r="DT84" s="169">
        <f>CU84*DT2</f>
        <v>420.53972736501635</v>
      </c>
      <c r="DU84" s="159">
        <f>CV84*DU2</f>
        <v>941.50685230973806</v>
      </c>
      <c r="DV84" s="159">
        <f>CW84*DV2</f>
        <v>251.06849394926348</v>
      </c>
      <c r="DW84" s="170">
        <f>CX84*DW2</f>
        <v>562.09364316999279</v>
      </c>
      <c r="DX84" s="169">
        <f>CU84*DX2</f>
        <v>420.53972736501635</v>
      </c>
      <c r="DY84" s="159">
        <f>CV84*DY2</f>
        <v>941.50685230973806</v>
      </c>
      <c r="DZ84" s="159">
        <f>CW84*DZ2</f>
        <v>251.06849394926348</v>
      </c>
      <c r="EA84" s="170">
        <f>CX84*EA2</f>
        <v>562.09364316999279</v>
      </c>
      <c r="EB84" s="169">
        <f>CU84*EB2</f>
        <v>420.53972736501635</v>
      </c>
      <c r="EC84" s="159">
        <f>CV84*EC2</f>
        <v>941.50685230973806</v>
      </c>
      <c r="ED84" s="159">
        <f>CW84*ED2</f>
        <v>251.06849394926348</v>
      </c>
      <c r="EE84" s="172">
        <f>CX84*EE2</f>
        <v>562.09364316999279</v>
      </c>
      <c r="EF84" s="176">
        <f>CY84*EF2</f>
        <v>2913.3917949671986</v>
      </c>
      <c r="EG84" s="174" t="str">
        <f t="shared" si="153"/>
        <v>拆分正确</v>
      </c>
      <c r="EH84" s="157" t="str">
        <f t="shared" si="154"/>
        <v>拆分正确</v>
      </c>
      <c r="EI84" s="157" t="str">
        <f t="shared" si="155"/>
        <v>拆分正确</v>
      </c>
      <c r="EJ84" s="157" t="str">
        <f t="shared" si="156"/>
        <v>拆分正确</v>
      </c>
      <c r="EK84" s="157" t="str">
        <f t="shared" si="157"/>
        <v>拆分正确</v>
      </c>
      <c r="EL84" s="41"/>
      <c r="EM84" s="158" t="str">
        <f t="shared" si="158"/>
        <v>80级强化2</v>
      </c>
      <c r="EN84" s="174">
        <f t="shared" si="159"/>
        <v>5021.3698789852697</v>
      </c>
      <c r="EO84" s="157">
        <f t="shared" si="160"/>
        <v>10042.739757970539</v>
      </c>
      <c r="EP84" s="157">
        <f t="shared" si="161"/>
        <v>2008.5479515941079</v>
      </c>
      <c r="EQ84" s="157">
        <f t="shared" si="162"/>
        <v>4496.7491453599423</v>
      </c>
      <c r="ER84" s="163">
        <f t="shared" si="163"/>
        <v>1165.3567179868794</v>
      </c>
      <c r="ES84" s="169">
        <f>EN84*ES2</f>
        <v>627.67123487315871</v>
      </c>
      <c r="ET84" s="159">
        <f>EO84*ET2</f>
        <v>1255.3424697463174</v>
      </c>
      <c r="EU84" s="159">
        <f>EP84*EU2</f>
        <v>251.06849394926348</v>
      </c>
      <c r="EV84" s="170">
        <f>EQ84*EV2</f>
        <v>562.09364316999279</v>
      </c>
      <c r="EW84" s="169">
        <f>EN84*EW2</f>
        <v>627.67123487315871</v>
      </c>
      <c r="EX84" s="159">
        <f>EO84*EX2</f>
        <v>1255.3424697463174</v>
      </c>
      <c r="EY84" s="159">
        <f>EP84*EY2</f>
        <v>251.06849394926348</v>
      </c>
      <c r="EZ84" s="170">
        <f>EQ84*EZ2</f>
        <v>562.09364316999279</v>
      </c>
      <c r="FA84" s="169">
        <f>EN84*FA2</f>
        <v>627.67123487315871</v>
      </c>
      <c r="FB84" s="159">
        <f>EO84*FB2</f>
        <v>1255.3424697463174</v>
      </c>
      <c r="FC84" s="159">
        <f>EP84*FC2</f>
        <v>251.06849394926348</v>
      </c>
      <c r="FD84" s="170">
        <f>EQ84*FD2</f>
        <v>562.09364316999279</v>
      </c>
      <c r="FE84" s="169">
        <f>EN84*FE2</f>
        <v>627.67123487315871</v>
      </c>
      <c r="FF84" s="159">
        <f>EO84*FF2</f>
        <v>1255.3424697463174</v>
      </c>
      <c r="FG84" s="159">
        <f>EP84*FG2</f>
        <v>251.06849394926348</v>
      </c>
      <c r="FH84" s="170">
        <f>EQ84*FH2</f>
        <v>562.09364316999279</v>
      </c>
      <c r="FI84" s="169">
        <f>EN84*FI2</f>
        <v>627.67123487315871</v>
      </c>
      <c r="FJ84" s="159">
        <f>EO84*FJ2</f>
        <v>1255.3424697463174</v>
      </c>
      <c r="FK84" s="159">
        <f>EP84*FK2</f>
        <v>251.06849394926348</v>
      </c>
      <c r="FL84" s="170">
        <f>EQ84*FL2</f>
        <v>562.09364316999279</v>
      </c>
      <c r="FM84" s="169">
        <f>EN84*FM2</f>
        <v>627.67123487315871</v>
      </c>
      <c r="FN84" s="159">
        <f>EO84*FN2</f>
        <v>1255.3424697463174</v>
      </c>
      <c r="FO84" s="159">
        <f>EP84*FO2</f>
        <v>251.06849394926348</v>
      </c>
      <c r="FP84" s="170">
        <f>EQ84*FP2</f>
        <v>562.09364316999279</v>
      </c>
      <c r="FQ84" s="169">
        <f>EN84*FQ2</f>
        <v>627.67123487315871</v>
      </c>
      <c r="FR84" s="159">
        <f>EO84*FR2</f>
        <v>1255.3424697463174</v>
      </c>
      <c r="FS84" s="159">
        <f>EP84*FS2</f>
        <v>251.06849394926348</v>
      </c>
      <c r="FT84" s="170">
        <f>EQ84*FT2</f>
        <v>562.09364316999279</v>
      </c>
      <c r="FU84" s="169">
        <f>EN84*FU2</f>
        <v>627.67123487315871</v>
      </c>
      <c r="FV84" s="159">
        <f>EO84*FV2</f>
        <v>1255.3424697463174</v>
      </c>
      <c r="FW84" s="159">
        <f>EP84*FW2</f>
        <v>251.06849394926348</v>
      </c>
      <c r="FX84" s="172">
        <f>EQ84*FX2</f>
        <v>562.09364316999279</v>
      </c>
      <c r="FY84" s="176">
        <f>ER84*FY2</f>
        <v>1165.3567179868794</v>
      </c>
      <c r="FZ84" s="174" t="str">
        <f t="shared" si="164"/>
        <v>拆分正确</v>
      </c>
      <c r="GA84" s="157" t="str">
        <f t="shared" si="165"/>
        <v>拆分正确</v>
      </c>
      <c r="GB84" s="157" t="str">
        <f t="shared" si="166"/>
        <v>拆分正确</v>
      </c>
      <c r="GC84" s="157" t="str">
        <f t="shared" si="167"/>
        <v>拆分正确</v>
      </c>
      <c r="GD84" s="157" t="str">
        <f t="shared" si="168"/>
        <v>拆分正确</v>
      </c>
      <c r="GE84" s="41"/>
      <c r="GF84" s="158" t="str">
        <f t="shared" si="169"/>
        <v>80级强化2</v>
      </c>
      <c r="GG84" s="174">
        <f t="shared" si="170"/>
        <v>4519.2328910867427</v>
      </c>
      <c r="GH84" s="157">
        <f t="shared" si="171"/>
        <v>5021.3698789852697</v>
      </c>
      <c r="GI84" s="157">
        <f t="shared" si="172"/>
        <v>3012.8219273911618</v>
      </c>
      <c r="GJ84" s="157">
        <f t="shared" si="173"/>
        <v>3766.0274092389523</v>
      </c>
      <c r="GK84" s="163">
        <f t="shared" si="174"/>
        <v>1748.035076980319</v>
      </c>
      <c r="GL84" s="169">
        <f>GG84*GL2</f>
        <v>564.90411138584284</v>
      </c>
      <c r="GM84" s="159">
        <f>GH84*GM2</f>
        <v>627.67123487315871</v>
      </c>
      <c r="GN84" s="159">
        <f>GI84*GN2</f>
        <v>376.60274092389523</v>
      </c>
      <c r="GO84" s="170">
        <f>GJ84*GO2</f>
        <v>470.75342615486903</v>
      </c>
      <c r="GP84" s="169">
        <f>GG84*GP2</f>
        <v>564.90411138584284</v>
      </c>
      <c r="GQ84" s="159">
        <f>GH84*GQ2</f>
        <v>627.67123487315871</v>
      </c>
      <c r="GR84" s="159">
        <f>GI84*GR2</f>
        <v>376.60274092389523</v>
      </c>
      <c r="GS84" s="170">
        <f>GJ84*GS2</f>
        <v>470.75342615486903</v>
      </c>
      <c r="GT84" s="169">
        <f>GG84*GT2</f>
        <v>564.90411138584284</v>
      </c>
      <c r="GU84" s="159">
        <f>GH84*GU2</f>
        <v>627.67123487315871</v>
      </c>
      <c r="GV84" s="159">
        <f>GI84*GV2</f>
        <v>376.60274092389523</v>
      </c>
      <c r="GW84" s="170">
        <f>GJ84*GW2</f>
        <v>470.75342615486903</v>
      </c>
      <c r="GX84" s="169">
        <f>GG84*GX2</f>
        <v>564.90411138584284</v>
      </c>
      <c r="GY84" s="159">
        <f>GH84*GY2</f>
        <v>627.67123487315871</v>
      </c>
      <c r="GZ84" s="159">
        <f>GI84*GZ2</f>
        <v>376.60274092389523</v>
      </c>
      <c r="HA84" s="170">
        <f>GJ84*HA2</f>
        <v>470.75342615486903</v>
      </c>
      <c r="HB84" s="169">
        <f>GG84*HB2</f>
        <v>564.90411138584284</v>
      </c>
      <c r="HC84" s="159">
        <f>GH84*HC2</f>
        <v>627.67123487315871</v>
      </c>
      <c r="HD84" s="159">
        <f>GI84*HD2</f>
        <v>376.60274092389523</v>
      </c>
      <c r="HE84" s="170">
        <f>GJ84*HE2</f>
        <v>470.75342615486903</v>
      </c>
      <c r="HF84" s="169">
        <f>GG84*HF2</f>
        <v>564.90411138584284</v>
      </c>
      <c r="HG84" s="159">
        <f>GH84*HG2</f>
        <v>627.67123487315871</v>
      </c>
      <c r="HH84" s="159">
        <f>GI84*HH2</f>
        <v>376.60274092389523</v>
      </c>
      <c r="HI84" s="170">
        <f>GJ84*HI2</f>
        <v>470.75342615486903</v>
      </c>
      <c r="HJ84" s="169">
        <f>GG84*HJ2</f>
        <v>564.90411138584284</v>
      </c>
      <c r="HK84" s="159">
        <f>GH84*HK2</f>
        <v>627.67123487315871</v>
      </c>
      <c r="HL84" s="159">
        <f>GI84*HL2</f>
        <v>376.60274092389523</v>
      </c>
      <c r="HM84" s="170">
        <f>GJ84*HM2</f>
        <v>470.75342615486903</v>
      </c>
      <c r="HN84" s="169">
        <f>GG84*HN2</f>
        <v>564.90411138584284</v>
      </c>
      <c r="HO84" s="159">
        <f>GH84*HO2</f>
        <v>627.67123487315871</v>
      </c>
      <c r="HP84" s="159">
        <f>GI84*HP2</f>
        <v>376.60274092389523</v>
      </c>
      <c r="HQ84" s="172">
        <f>GJ84*HQ2</f>
        <v>470.75342615486903</v>
      </c>
      <c r="HR84" s="176">
        <f>GK84*HR2</f>
        <v>1748.035076980319</v>
      </c>
      <c r="HS84" s="174" t="str">
        <f t="shared" si="175"/>
        <v>拆分正确</v>
      </c>
      <c r="HT84" s="157" t="str">
        <f t="shared" si="176"/>
        <v>拆分正确</v>
      </c>
      <c r="HU84" s="157" t="str">
        <f t="shared" si="177"/>
        <v>拆分正确</v>
      </c>
      <c r="HV84" s="157" t="str">
        <f t="shared" si="178"/>
        <v>拆分正确</v>
      </c>
      <c r="HW84" s="157" t="str">
        <f t="shared" si="179"/>
        <v>拆分正确</v>
      </c>
    </row>
    <row r="85" spans="1:231" ht="14.1" customHeight="1">
      <c r="A85" s="157" t="s">
        <v>101</v>
      </c>
      <c r="B85" s="158">
        <f t="shared" si="220"/>
        <v>1.2540890944979601</v>
      </c>
      <c r="C85" s="158">
        <f t="shared" si="218"/>
        <v>1.2540890944979601</v>
      </c>
      <c r="D85" s="180">
        <f t="shared" si="219"/>
        <v>1.2540890944979604</v>
      </c>
      <c r="E85" s="174">
        <f>B85*E82</f>
        <v>5403.7060991541557</v>
      </c>
      <c r="F85" s="157">
        <f>E85*职业设计!D$13/职业设计!B$13</f>
        <v>5403.7060991541557</v>
      </c>
      <c r="G85" s="157">
        <f>G82*C85</f>
        <v>3242.2236594924934</v>
      </c>
      <c r="H85" s="157">
        <f t="shared" si="180"/>
        <v>3242.2236594924934</v>
      </c>
      <c r="I85" s="163">
        <f>I82*D85</f>
        <v>2090.148490829934</v>
      </c>
      <c r="J85" s="169">
        <f>E85*J2</f>
        <v>675.46326239426946</v>
      </c>
      <c r="K85" s="159">
        <f>F85*K2</f>
        <v>675.46326239426946</v>
      </c>
      <c r="L85" s="159">
        <f>G85*L2</f>
        <v>405.27795743656168</v>
      </c>
      <c r="M85" s="170">
        <f>H85*M2</f>
        <v>405.27795743656168</v>
      </c>
      <c r="N85" s="169">
        <f>E85*N2</f>
        <v>675.46326239426946</v>
      </c>
      <c r="O85" s="159">
        <f>F85*O2</f>
        <v>675.46326239426946</v>
      </c>
      <c r="P85" s="159">
        <f>G85*P2</f>
        <v>405.27795743656168</v>
      </c>
      <c r="Q85" s="170">
        <f>H85*Q2</f>
        <v>405.27795743656168</v>
      </c>
      <c r="R85" s="169">
        <f>E85*R2</f>
        <v>675.46326239426946</v>
      </c>
      <c r="S85" s="159">
        <f>F85*S2</f>
        <v>675.46326239426946</v>
      </c>
      <c r="T85" s="159">
        <f>G85*T2</f>
        <v>405.27795743656168</v>
      </c>
      <c r="U85" s="170">
        <f>H85*U2</f>
        <v>405.27795743656168</v>
      </c>
      <c r="V85" s="169">
        <f>E85*V2</f>
        <v>675.46326239426946</v>
      </c>
      <c r="W85" s="159">
        <f>F85*W2</f>
        <v>675.46326239426946</v>
      </c>
      <c r="X85" s="159">
        <f>G85*X2</f>
        <v>405.27795743656168</v>
      </c>
      <c r="Y85" s="170">
        <f>H85*Y2</f>
        <v>405.27795743656168</v>
      </c>
      <c r="Z85" s="169">
        <f>E85*Z2</f>
        <v>675.46326239426946</v>
      </c>
      <c r="AA85" s="159">
        <f>F85*AA2</f>
        <v>675.46326239426946</v>
      </c>
      <c r="AB85" s="159">
        <f>G85*AB2</f>
        <v>405.27795743656168</v>
      </c>
      <c r="AC85" s="170">
        <f>H85*AC2</f>
        <v>405.27795743656168</v>
      </c>
      <c r="AD85" s="169">
        <f>E85*AD2</f>
        <v>675.46326239426946</v>
      </c>
      <c r="AE85" s="159">
        <f>F85*AE2</f>
        <v>675.46326239426946</v>
      </c>
      <c r="AF85" s="159">
        <f>G85*AF2</f>
        <v>405.27795743656168</v>
      </c>
      <c r="AG85" s="170">
        <f>H85*AG2</f>
        <v>405.27795743656168</v>
      </c>
      <c r="AH85" s="169">
        <f>E85*AH2</f>
        <v>675.46326239426946</v>
      </c>
      <c r="AI85" s="159">
        <f>F85*AI2</f>
        <v>675.46326239426946</v>
      </c>
      <c r="AJ85" s="159">
        <f>G85*AJ2</f>
        <v>405.27795743656168</v>
      </c>
      <c r="AK85" s="170">
        <f>H85*AK2</f>
        <v>405.27795743656168</v>
      </c>
      <c r="AL85" s="169">
        <f>E85*AL2</f>
        <v>675.46326239426946</v>
      </c>
      <c r="AM85" s="159">
        <f>F85*AM2</f>
        <v>675.46326239426946</v>
      </c>
      <c r="AN85" s="159">
        <f>G85*AN2</f>
        <v>405.27795743656168</v>
      </c>
      <c r="AO85" s="172">
        <f>H85*AO2</f>
        <v>405.27795743656168</v>
      </c>
      <c r="AP85" s="176">
        <f>I85*AP2</f>
        <v>2090.148490829934</v>
      </c>
      <c r="AQ85" s="174" t="str">
        <f t="shared" si="131"/>
        <v>拆分正确</v>
      </c>
      <c r="AR85" s="157" t="str">
        <f t="shared" si="132"/>
        <v>拆分正确</v>
      </c>
      <c r="AS85" s="157" t="str">
        <f t="shared" si="133"/>
        <v>拆分正确</v>
      </c>
      <c r="AT85" s="157" t="str">
        <f t="shared" si="134"/>
        <v>拆分正确</v>
      </c>
      <c r="AU85" s="157" t="str">
        <f t="shared" si="135"/>
        <v>拆分正确</v>
      </c>
      <c r="AW85" s="158" t="str">
        <f t="shared" si="136"/>
        <v>80级强化3</v>
      </c>
      <c r="AX85" s="174">
        <f t="shared" si="137"/>
        <v>8105.559148731234</v>
      </c>
      <c r="AY85" s="157">
        <f t="shared" si="138"/>
        <v>3242.2236594924934</v>
      </c>
      <c r="AZ85" s="157">
        <f t="shared" si="139"/>
        <v>4839.1397902873032</v>
      </c>
      <c r="BA85" s="157">
        <f t="shared" si="140"/>
        <v>2161.4824396616623</v>
      </c>
      <c r="BB85" s="163">
        <f t="shared" si="141"/>
        <v>1254.0890944979603</v>
      </c>
      <c r="BC85" s="169">
        <f t="shared" si="181"/>
        <v>810.55591487312347</v>
      </c>
      <c r="BD85" s="159">
        <f t="shared" si="182"/>
        <v>324.22236594924937</v>
      </c>
      <c r="BE85" s="159">
        <f t="shared" si="183"/>
        <v>483.91397902873035</v>
      </c>
      <c r="BF85" s="170">
        <f t="shared" si="184"/>
        <v>216.14824396616623</v>
      </c>
      <c r="BG85" s="169">
        <f t="shared" si="185"/>
        <v>810.55591487312347</v>
      </c>
      <c r="BH85" s="159">
        <f t="shared" si="186"/>
        <v>324.22236594924937</v>
      </c>
      <c r="BI85" s="159">
        <f t="shared" si="187"/>
        <v>483.91397902873035</v>
      </c>
      <c r="BJ85" s="170">
        <f t="shared" si="188"/>
        <v>216.14824396616623</v>
      </c>
      <c r="BK85" s="169">
        <f t="shared" si="189"/>
        <v>810.55591487312347</v>
      </c>
      <c r="BL85" s="159">
        <f t="shared" si="190"/>
        <v>324.22236594924937</v>
      </c>
      <c r="BM85" s="159">
        <f t="shared" si="191"/>
        <v>483.91397902873035</v>
      </c>
      <c r="BN85" s="170">
        <f t="shared" si="192"/>
        <v>216.14824396616623</v>
      </c>
      <c r="BO85" s="169">
        <f t="shared" si="193"/>
        <v>810.55591487312347</v>
      </c>
      <c r="BP85" s="159">
        <f t="shared" si="194"/>
        <v>324.22236594924937</v>
      </c>
      <c r="BQ85" s="159">
        <f t="shared" si="195"/>
        <v>483.91397902873035</v>
      </c>
      <c r="BR85" s="170">
        <f t="shared" si="196"/>
        <v>216.14824396616623</v>
      </c>
      <c r="BS85" s="169">
        <f t="shared" si="197"/>
        <v>810.55591487312347</v>
      </c>
      <c r="BT85" s="159">
        <f t="shared" si="198"/>
        <v>324.22236594924937</v>
      </c>
      <c r="BU85" s="159">
        <f t="shared" si="199"/>
        <v>483.91397902873035</v>
      </c>
      <c r="BV85" s="170">
        <f t="shared" si="200"/>
        <v>216.14824396616623</v>
      </c>
      <c r="BW85" s="169">
        <f t="shared" si="201"/>
        <v>810.55591487312347</v>
      </c>
      <c r="BX85" s="159">
        <f t="shared" si="202"/>
        <v>324.22236594924937</v>
      </c>
      <c r="BY85" s="159">
        <f t="shared" si="203"/>
        <v>483.91397902873035</v>
      </c>
      <c r="BZ85" s="170">
        <f t="shared" si="204"/>
        <v>216.14824396616623</v>
      </c>
      <c r="CA85" s="169">
        <f t="shared" si="205"/>
        <v>810.55591487312347</v>
      </c>
      <c r="CB85" s="159">
        <f t="shared" si="206"/>
        <v>324.22236594924937</v>
      </c>
      <c r="CC85" s="159">
        <f t="shared" si="207"/>
        <v>483.91397902873035</v>
      </c>
      <c r="CD85" s="170">
        <f t="shared" si="208"/>
        <v>216.14824396616623</v>
      </c>
      <c r="CE85" s="169">
        <f t="shared" si="209"/>
        <v>810.55591487312347</v>
      </c>
      <c r="CF85" s="159">
        <f t="shared" si="210"/>
        <v>324.22236594924937</v>
      </c>
      <c r="CG85" s="159">
        <f t="shared" si="211"/>
        <v>483.91397902873035</v>
      </c>
      <c r="CH85" s="172">
        <f t="shared" si="212"/>
        <v>216.14824396616623</v>
      </c>
      <c r="CI85" s="169">
        <f t="shared" si="213"/>
        <v>1621.1118297462469</v>
      </c>
      <c r="CJ85" s="159">
        <f t="shared" si="214"/>
        <v>648.44473189849873</v>
      </c>
      <c r="CK85" s="159">
        <f t="shared" si="215"/>
        <v>967.82795805746071</v>
      </c>
      <c r="CL85" s="172">
        <f t="shared" si="216"/>
        <v>432.29648793233247</v>
      </c>
      <c r="CM85" s="176">
        <f t="shared" si="96"/>
        <v>1254.0890944979603</v>
      </c>
      <c r="CN85" s="174" t="str">
        <f t="shared" si="142"/>
        <v>拆分正确</v>
      </c>
      <c r="CO85" s="157" t="str">
        <f t="shared" si="143"/>
        <v>拆分正确</v>
      </c>
      <c r="CP85" s="157" t="str">
        <f t="shared" si="144"/>
        <v>拆分正确</v>
      </c>
      <c r="CQ85" s="157" t="str">
        <f t="shared" si="145"/>
        <v>拆分正确</v>
      </c>
      <c r="CR85" s="157" t="str">
        <f t="shared" si="146"/>
        <v>拆分正确</v>
      </c>
      <c r="CT85" s="158" t="str">
        <f t="shared" si="147"/>
        <v>80级强化3</v>
      </c>
      <c r="CU85" s="174">
        <f t="shared" si="148"/>
        <v>3620.4830864332844</v>
      </c>
      <c r="CV85" s="157">
        <f t="shared" si="149"/>
        <v>8105.559148731234</v>
      </c>
      <c r="CW85" s="157">
        <f t="shared" si="150"/>
        <v>2161.4824396616623</v>
      </c>
      <c r="CX85" s="157">
        <f t="shared" si="151"/>
        <v>4839.1397902873032</v>
      </c>
      <c r="CY85" s="163">
        <f t="shared" si="152"/>
        <v>3135.2227362449012</v>
      </c>
      <c r="CZ85" s="169">
        <f>CU85*CZ2</f>
        <v>452.56038580416055</v>
      </c>
      <c r="DA85" s="159">
        <f>CV85*DA2</f>
        <v>1013.1948935914043</v>
      </c>
      <c r="DB85" s="159">
        <f>CW85*DB2</f>
        <v>270.18530495770779</v>
      </c>
      <c r="DC85" s="170">
        <f>CX85*DC2</f>
        <v>604.8924737859129</v>
      </c>
      <c r="DD85" s="169">
        <f>CU85*DD2</f>
        <v>452.56038580416055</v>
      </c>
      <c r="DE85" s="159">
        <f>CV85*DE2</f>
        <v>1013.1948935914043</v>
      </c>
      <c r="DF85" s="159">
        <f>CW85*DF2</f>
        <v>270.18530495770779</v>
      </c>
      <c r="DG85" s="170">
        <f>CX85*DG2</f>
        <v>604.8924737859129</v>
      </c>
      <c r="DH85" s="169">
        <f>CU85*DH2</f>
        <v>452.56038580416055</v>
      </c>
      <c r="DI85" s="159">
        <f>CV85*DI2</f>
        <v>1013.1948935914043</v>
      </c>
      <c r="DJ85" s="159">
        <f>CW85*DJ2</f>
        <v>270.18530495770779</v>
      </c>
      <c r="DK85" s="170">
        <f>CX85*DK2</f>
        <v>604.8924737859129</v>
      </c>
      <c r="DL85" s="169">
        <f>CU85*DL2</f>
        <v>452.56038580416055</v>
      </c>
      <c r="DM85" s="159">
        <f>CV85*DM2</f>
        <v>1013.1948935914043</v>
      </c>
      <c r="DN85" s="159">
        <f>CW85*DN2</f>
        <v>270.18530495770779</v>
      </c>
      <c r="DO85" s="170">
        <f>CX85*DO2</f>
        <v>604.8924737859129</v>
      </c>
      <c r="DP85" s="169">
        <f>CU85*DP2</f>
        <v>452.56038580416055</v>
      </c>
      <c r="DQ85" s="159">
        <f>CV85*DQ2</f>
        <v>1013.1948935914043</v>
      </c>
      <c r="DR85" s="159">
        <f>CW85*DR2</f>
        <v>270.18530495770779</v>
      </c>
      <c r="DS85" s="170">
        <f>CX85*DS2</f>
        <v>604.8924737859129</v>
      </c>
      <c r="DT85" s="169">
        <f>CU85*DT2</f>
        <v>452.56038580416055</v>
      </c>
      <c r="DU85" s="159">
        <f>CV85*DU2</f>
        <v>1013.1948935914043</v>
      </c>
      <c r="DV85" s="159">
        <f>CW85*DV2</f>
        <v>270.18530495770779</v>
      </c>
      <c r="DW85" s="170">
        <f>CX85*DW2</f>
        <v>604.8924737859129</v>
      </c>
      <c r="DX85" s="169">
        <f>CU85*DX2</f>
        <v>452.56038580416055</v>
      </c>
      <c r="DY85" s="159">
        <f>CV85*DY2</f>
        <v>1013.1948935914043</v>
      </c>
      <c r="DZ85" s="159">
        <f>CW85*DZ2</f>
        <v>270.18530495770779</v>
      </c>
      <c r="EA85" s="170">
        <f>CX85*EA2</f>
        <v>604.8924737859129</v>
      </c>
      <c r="EB85" s="169">
        <f>CU85*EB2</f>
        <v>452.56038580416055</v>
      </c>
      <c r="EC85" s="159">
        <f>CV85*EC2</f>
        <v>1013.1948935914043</v>
      </c>
      <c r="ED85" s="159">
        <f>CW85*ED2</f>
        <v>270.18530495770779</v>
      </c>
      <c r="EE85" s="172">
        <f>CX85*EE2</f>
        <v>604.8924737859129</v>
      </c>
      <c r="EF85" s="176">
        <f>CY85*EF2</f>
        <v>3135.2227362449012</v>
      </c>
      <c r="EG85" s="174" t="str">
        <f t="shared" si="153"/>
        <v>拆分正确</v>
      </c>
      <c r="EH85" s="157" t="str">
        <f t="shared" si="154"/>
        <v>拆分正确</v>
      </c>
      <c r="EI85" s="157" t="str">
        <f t="shared" si="155"/>
        <v>拆分正确</v>
      </c>
      <c r="EJ85" s="157" t="str">
        <f t="shared" si="156"/>
        <v>拆分正确</v>
      </c>
      <c r="EK85" s="157" t="str">
        <f t="shared" si="157"/>
        <v>拆分正确</v>
      </c>
      <c r="EL85" s="41"/>
      <c r="EM85" s="158" t="str">
        <f t="shared" si="158"/>
        <v>80级强化3</v>
      </c>
      <c r="EN85" s="174">
        <f t="shared" si="159"/>
        <v>5403.7060991541557</v>
      </c>
      <c r="EO85" s="157">
        <f t="shared" si="160"/>
        <v>10807.412198308311</v>
      </c>
      <c r="EP85" s="157">
        <f t="shared" si="161"/>
        <v>2161.4824396616623</v>
      </c>
      <c r="EQ85" s="157">
        <f t="shared" si="162"/>
        <v>4839.1397902873032</v>
      </c>
      <c r="ER85" s="163">
        <f t="shared" si="163"/>
        <v>1254.0890944979603</v>
      </c>
      <c r="ES85" s="169">
        <f>EN85*ES2</f>
        <v>675.46326239426946</v>
      </c>
      <c r="ET85" s="159">
        <f>EO85*ET2</f>
        <v>1350.9265247885389</v>
      </c>
      <c r="EU85" s="159">
        <f>EP85*EU2</f>
        <v>270.18530495770779</v>
      </c>
      <c r="EV85" s="170">
        <f>EQ85*EV2</f>
        <v>604.8924737859129</v>
      </c>
      <c r="EW85" s="169">
        <f>EN85*EW2</f>
        <v>675.46326239426946</v>
      </c>
      <c r="EX85" s="159">
        <f>EO85*EX2</f>
        <v>1350.9265247885389</v>
      </c>
      <c r="EY85" s="159">
        <f>EP85*EY2</f>
        <v>270.18530495770779</v>
      </c>
      <c r="EZ85" s="170">
        <f>EQ85*EZ2</f>
        <v>604.8924737859129</v>
      </c>
      <c r="FA85" s="169">
        <f>EN85*FA2</f>
        <v>675.46326239426946</v>
      </c>
      <c r="FB85" s="159">
        <f>EO85*FB2</f>
        <v>1350.9265247885389</v>
      </c>
      <c r="FC85" s="159">
        <f>EP85*FC2</f>
        <v>270.18530495770779</v>
      </c>
      <c r="FD85" s="170">
        <f>EQ85*FD2</f>
        <v>604.8924737859129</v>
      </c>
      <c r="FE85" s="169">
        <f>EN85*FE2</f>
        <v>675.46326239426946</v>
      </c>
      <c r="FF85" s="159">
        <f>EO85*FF2</f>
        <v>1350.9265247885389</v>
      </c>
      <c r="FG85" s="159">
        <f>EP85*FG2</f>
        <v>270.18530495770779</v>
      </c>
      <c r="FH85" s="170">
        <f>EQ85*FH2</f>
        <v>604.8924737859129</v>
      </c>
      <c r="FI85" s="169">
        <f>EN85*FI2</f>
        <v>675.46326239426946</v>
      </c>
      <c r="FJ85" s="159">
        <f>EO85*FJ2</f>
        <v>1350.9265247885389</v>
      </c>
      <c r="FK85" s="159">
        <f>EP85*FK2</f>
        <v>270.18530495770779</v>
      </c>
      <c r="FL85" s="170">
        <f>EQ85*FL2</f>
        <v>604.8924737859129</v>
      </c>
      <c r="FM85" s="169">
        <f>EN85*FM2</f>
        <v>675.46326239426946</v>
      </c>
      <c r="FN85" s="159">
        <f>EO85*FN2</f>
        <v>1350.9265247885389</v>
      </c>
      <c r="FO85" s="159">
        <f>EP85*FO2</f>
        <v>270.18530495770779</v>
      </c>
      <c r="FP85" s="170">
        <f>EQ85*FP2</f>
        <v>604.8924737859129</v>
      </c>
      <c r="FQ85" s="169">
        <f>EN85*FQ2</f>
        <v>675.46326239426946</v>
      </c>
      <c r="FR85" s="159">
        <f>EO85*FR2</f>
        <v>1350.9265247885389</v>
      </c>
      <c r="FS85" s="159">
        <f>EP85*FS2</f>
        <v>270.18530495770779</v>
      </c>
      <c r="FT85" s="170">
        <f>EQ85*FT2</f>
        <v>604.8924737859129</v>
      </c>
      <c r="FU85" s="169">
        <f>EN85*FU2</f>
        <v>675.46326239426946</v>
      </c>
      <c r="FV85" s="159">
        <f>EO85*FV2</f>
        <v>1350.9265247885389</v>
      </c>
      <c r="FW85" s="159">
        <f>EP85*FW2</f>
        <v>270.18530495770779</v>
      </c>
      <c r="FX85" s="172">
        <f>EQ85*FX2</f>
        <v>604.8924737859129</v>
      </c>
      <c r="FY85" s="176">
        <f>ER85*FY2</f>
        <v>1254.0890944979603</v>
      </c>
      <c r="FZ85" s="174" t="str">
        <f t="shared" si="164"/>
        <v>拆分正确</v>
      </c>
      <c r="GA85" s="157" t="str">
        <f t="shared" si="165"/>
        <v>拆分正确</v>
      </c>
      <c r="GB85" s="157" t="str">
        <f t="shared" si="166"/>
        <v>拆分正确</v>
      </c>
      <c r="GC85" s="157" t="str">
        <f t="shared" si="167"/>
        <v>拆分正确</v>
      </c>
      <c r="GD85" s="157" t="str">
        <f t="shared" si="168"/>
        <v>拆分正确</v>
      </c>
      <c r="GE85" s="41"/>
      <c r="GF85" s="158" t="str">
        <f t="shared" si="169"/>
        <v>80级强化3</v>
      </c>
      <c r="GG85" s="174">
        <f t="shared" si="170"/>
        <v>4863.3354892387406</v>
      </c>
      <c r="GH85" s="157">
        <f t="shared" si="171"/>
        <v>5403.7060991541557</v>
      </c>
      <c r="GI85" s="157">
        <f t="shared" si="172"/>
        <v>3242.2236594924934</v>
      </c>
      <c r="GJ85" s="157">
        <f t="shared" si="173"/>
        <v>4052.7795743656166</v>
      </c>
      <c r="GK85" s="163">
        <f t="shared" si="174"/>
        <v>1881.1336417469406</v>
      </c>
      <c r="GL85" s="169">
        <f>GG85*GL2</f>
        <v>607.91693615484257</v>
      </c>
      <c r="GM85" s="159">
        <f>GH85*GM2</f>
        <v>675.46326239426946</v>
      </c>
      <c r="GN85" s="159">
        <f>GI85*GN2</f>
        <v>405.27795743656168</v>
      </c>
      <c r="GO85" s="170">
        <f>GJ85*GO2</f>
        <v>506.59744679570207</v>
      </c>
      <c r="GP85" s="169">
        <f>GG85*GP2</f>
        <v>607.91693615484257</v>
      </c>
      <c r="GQ85" s="159">
        <f>GH85*GQ2</f>
        <v>675.46326239426946</v>
      </c>
      <c r="GR85" s="159">
        <f>GI85*GR2</f>
        <v>405.27795743656168</v>
      </c>
      <c r="GS85" s="170">
        <f>GJ85*GS2</f>
        <v>506.59744679570207</v>
      </c>
      <c r="GT85" s="169">
        <f>GG85*GT2</f>
        <v>607.91693615484257</v>
      </c>
      <c r="GU85" s="159">
        <f>GH85*GU2</f>
        <v>675.46326239426946</v>
      </c>
      <c r="GV85" s="159">
        <f>GI85*GV2</f>
        <v>405.27795743656168</v>
      </c>
      <c r="GW85" s="170">
        <f>GJ85*GW2</f>
        <v>506.59744679570207</v>
      </c>
      <c r="GX85" s="169">
        <f>GG85*GX2</f>
        <v>607.91693615484257</v>
      </c>
      <c r="GY85" s="159">
        <f>GH85*GY2</f>
        <v>675.46326239426946</v>
      </c>
      <c r="GZ85" s="159">
        <f>GI85*GZ2</f>
        <v>405.27795743656168</v>
      </c>
      <c r="HA85" s="170">
        <f>GJ85*HA2</f>
        <v>506.59744679570207</v>
      </c>
      <c r="HB85" s="169">
        <f>GG85*HB2</f>
        <v>607.91693615484257</v>
      </c>
      <c r="HC85" s="159">
        <f>GH85*HC2</f>
        <v>675.46326239426946</v>
      </c>
      <c r="HD85" s="159">
        <f>GI85*HD2</f>
        <v>405.27795743656168</v>
      </c>
      <c r="HE85" s="170">
        <f>GJ85*HE2</f>
        <v>506.59744679570207</v>
      </c>
      <c r="HF85" s="169">
        <f>GG85*HF2</f>
        <v>607.91693615484257</v>
      </c>
      <c r="HG85" s="159">
        <f>GH85*HG2</f>
        <v>675.46326239426946</v>
      </c>
      <c r="HH85" s="159">
        <f>GI85*HH2</f>
        <v>405.27795743656168</v>
      </c>
      <c r="HI85" s="170">
        <f>GJ85*HI2</f>
        <v>506.59744679570207</v>
      </c>
      <c r="HJ85" s="169">
        <f>GG85*HJ2</f>
        <v>607.91693615484257</v>
      </c>
      <c r="HK85" s="159">
        <f>GH85*HK2</f>
        <v>675.46326239426946</v>
      </c>
      <c r="HL85" s="159">
        <f>GI85*HL2</f>
        <v>405.27795743656168</v>
      </c>
      <c r="HM85" s="170">
        <f>GJ85*HM2</f>
        <v>506.59744679570207</v>
      </c>
      <c r="HN85" s="169">
        <f>GG85*HN2</f>
        <v>607.91693615484257</v>
      </c>
      <c r="HO85" s="159">
        <f>GH85*HO2</f>
        <v>675.46326239426946</v>
      </c>
      <c r="HP85" s="159">
        <f>GI85*HP2</f>
        <v>405.27795743656168</v>
      </c>
      <c r="HQ85" s="172">
        <f>GJ85*HQ2</f>
        <v>506.59744679570207</v>
      </c>
      <c r="HR85" s="176">
        <f>GK85*HR2</f>
        <v>1881.1336417469406</v>
      </c>
      <c r="HS85" s="174" t="str">
        <f t="shared" si="175"/>
        <v>拆分正确</v>
      </c>
      <c r="HT85" s="157" t="str">
        <f t="shared" si="176"/>
        <v>拆分正确</v>
      </c>
      <c r="HU85" s="157" t="str">
        <f t="shared" si="177"/>
        <v>拆分正确</v>
      </c>
      <c r="HV85" s="157" t="str">
        <f t="shared" si="178"/>
        <v>拆分正确</v>
      </c>
      <c r="HW85" s="157" t="str">
        <f t="shared" si="179"/>
        <v>拆分正确</v>
      </c>
    </row>
    <row r="86" spans="1:231" ht="14.1" customHeight="1">
      <c r="A86" s="157" t="s">
        <v>102</v>
      </c>
      <c r="B86" s="158">
        <f t="shared" si="220"/>
        <v>1.3471191424837934</v>
      </c>
      <c r="C86" s="158">
        <f t="shared" si="218"/>
        <v>1.3471191424837934</v>
      </c>
      <c r="D86" s="180">
        <f t="shared" si="219"/>
        <v>1.3471191424837934</v>
      </c>
      <c r="E86" s="174">
        <f>B86*E82</f>
        <v>5804.5604243461758</v>
      </c>
      <c r="F86" s="157">
        <f>E86*职业设计!D$13/职业设计!B$13</f>
        <v>5804.5604243461758</v>
      </c>
      <c r="G86" s="157">
        <f>G82*C86</f>
        <v>3482.7362546077052</v>
      </c>
      <c r="H86" s="157">
        <f t="shared" si="180"/>
        <v>3482.7362546077052</v>
      </c>
      <c r="I86" s="163">
        <f>I82*D86</f>
        <v>2245.1985708063226</v>
      </c>
      <c r="J86" s="169">
        <f>E86*J2</f>
        <v>725.57005304327197</v>
      </c>
      <c r="K86" s="159">
        <f>F86*K2</f>
        <v>725.57005304327197</v>
      </c>
      <c r="L86" s="159">
        <f>G86*L2</f>
        <v>435.34203182596315</v>
      </c>
      <c r="M86" s="170">
        <f>H86*M2</f>
        <v>435.34203182596315</v>
      </c>
      <c r="N86" s="169">
        <f>E86*N2</f>
        <v>725.57005304327197</v>
      </c>
      <c r="O86" s="159">
        <f>F86*O2</f>
        <v>725.57005304327197</v>
      </c>
      <c r="P86" s="159">
        <f>G86*P2</f>
        <v>435.34203182596315</v>
      </c>
      <c r="Q86" s="170">
        <f>H86*Q2</f>
        <v>435.34203182596315</v>
      </c>
      <c r="R86" s="169">
        <f>E86*R2</f>
        <v>725.57005304327197</v>
      </c>
      <c r="S86" s="159">
        <f>F86*S2</f>
        <v>725.57005304327197</v>
      </c>
      <c r="T86" s="159">
        <f>G86*T2</f>
        <v>435.34203182596315</v>
      </c>
      <c r="U86" s="170">
        <f>H86*U2</f>
        <v>435.34203182596315</v>
      </c>
      <c r="V86" s="169">
        <f>E86*V2</f>
        <v>725.57005304327197</v>
      </c>
      <c r="W86" s="159">
        <f>F86*W2</f>
        <v>725.57005304327197</v>
      </c>
      <c r="X86" s="159">
        <f>G86*X2</f>
        <v>435.34203182596315</v>
      </c>
      <c r="Y86" s="170">
        <f>H86*Y2</f>
        <v>435.34203182596315</v>
      </c>
      <c r="Z86" s="169">
        <f>E86*Z2</f>
        <v>725.57005304327197</v>
      </c>
      <c r="AA86" s="159">
        <f>F86*AA2</f>
        <v>725.57005304327197</v>
      </c>
      <c r="AB86" s="159">
        <f>G86*AB2</f>
        <v>435.34203182596315</v>
      </c>
      <c r="AC86" s="170">
        <f>H86*AC2</f>
        <v>435.34203182596315</v>
      </c>
      <c r="AD86" s="169">
        <f>E86*AD2</f>
        <v>725.57005304327197</v>
      </c>
      <c r="AE86" s="159">
        <f>F86*AE2</f>
        <v>725.57005304327197</v>
      </c>
      <c r="AF86" s="159">
        <f>G86*AF2</f>
        <v>435.34203182596315</v>
      </c>
      <c r="AG86" s="170">
        <f>H86*AG2</f>
        <v>435.34203182596315</v>
      </c>
      <c r="AH86" s="169">
        <f>E86*AH2</f>
        <v>725.57005304327197</v>
      </c>
      <c r="AI86" s="159">
        <f>F86*AI2</f>
        <v>725.57005304327197</v>
      </c>
      <c r="AJ86" s="159">
        <f>G86*AJ2</f>
        <v>435.34203182596315</v>
      </c>
      <c r="AK86" s="170">
        <f>H86*AK2</f>
        <v>435.34203182596315</v>
      </c>
      <c r="AL86" s="169">
        <f>E86*AL2</f>
        <v>725.57005304327197</v>
      </c>
      <c r="AM86" s="159">
        <f>F86*AM2</f>
        <v>725.57005304327197</v>
      </c>
      <c r="AN86" s="159">
        <f>G86*AN2</f>
        <v>435.34203182596315</v>
      </c>
      <c r="AO86" s="172">
        <f>H86*AO2</f>
        <v>435.34203182596315</v>
      </c>
      <c r="AP86" s="176">
        <f>I86*AP2</f>
        <v>2245.1985708063226</v>
      </c>
      <c r="AQ86" s="174" t="str">
        <f t="shared" si="131"/>
        <v>拆分正确</v>
      </c>
      <c r="AR86" s="157" t="str">
        <f t="shared" si="132"/>
        <v>拆分正确</v>
      </c>
      <c r="AS86" s="157" t="str">
        <f t="shared" si="133"/>
        <v>拆分正确</v>
      </c>
      <c r="AT86" s="157" t="str">
        <f t="shared" si="134"/>
        <v>拆分正确</v>
      </c>
      <c r="AU86" s="157" t="str">
        <f t="shared" si="135"/>
        <v>拆分正确</v>
      </c>
      <c r="AW86" s="158" t="str">
        <f t="shared" si="136"/>
        <v>80级强化4</v>
      </c>
      <c r="AX86" s="174">
        <f t="shared" si="137"/>
        <v>8706.8406365192641</v>
      </c>
      <c r="AY86" s="157">
        <f t="shared" si="138"/>
        <v>3482.7362546077052</v>
      </c>
      <c r="AZ86" s="157">
        <f t="shared" si="139"/>
        <v>5198.1138128473212</v>
      </c>
      <c r="BA86" s="157">
        <f t="shared" si="140"/>
        <v>2321.8241697384701</v>
      </c>
      <c r="BB86" s="163">
        <f t="shared" si="141"/>
        <v>1347.1191424837934</v>
      </c>
      <c r="BC86" s="169">
        <f t="shared" si="181"/>
        <v>870.68406365192641</v>
      </c>
      <c r="BD86" s="159">
        <f t="shared" si="182"/>
        <v>348.27362546077052</v>
      </c>
      <c r="BE86" s="159">
        <f t="shared" si="183"/>
        <v>519.81138128473219</v>
      </c>
      <c r="BF86" s="170">
        <f t="shared" si="184"/>
        <v>232.18241697384701</v>
      </c>
      <c r="BG86" s="169">
        <f t="shared" si="185"/>
        <v>870.68406365192641</v>
      </c>
      <c r="BH86" s="159">
        <f t="shared" si="186"/>
        <v>348.27362546077052</v>
      </c>
      <c r="BI86" s="159">
        <f t="shared" si="187"/>
        <v>519.81138128473219</v>
      </c>
      <c r="BJ86" s="170">
        <f t="shared" si="188"/>
        <v>232.18241697384701</v>
      </c>
      <c r="BK86" s="169">
        <f t="shared" si="189"/>
        <v>870.68406365192641</v>
      </c>
      <c r="BL86" s="159">
        <f t="shared" si="190"/>
        <v>348.27362546077052</v>
      </c>
      <c r="BM86" s="159">
        <f t="shared" si="191"/>
        <v>519.81138128473219</v>
      </c>
      <c r="BN86" s="170">
        <f t="shared" si="192"/>
        <v>232.18241697384701</v>
      </c>
      <c r="BO86" s="169">
        <f t="shared" si="193"/>
        <v>870.68406365192641</v>
      </c>
      <c r="BP86" s="159">
        <f t="shared" si="194"/>
        <v>348.27362546077052</v>
      </c>
      <c r="BQ86" s="159">
        <f t="shared" si="195"/>
        <v>519.81138128473219</v>
      </c>
      <c r="BR86" s="170">
        <f t="shared" si="196"/>
        <v>232.18241697384701</v>
      </c>
      <c r="BS86" s="169">
        <f t="shared" si="197"/>
        <v>870.68406365192641</v>
      </c>
      <c r="BT86" s="159">
        <f t="shared" si="198"/>
        <v>348.27362546077052</v>
      </c>
      <c r="BU86" s="159">
        <f t="shared" si="199"/>
        <v>519.81138128473219</v>
      </c>
      <c r="BV86" s="170">
        <f t="shared" si="200"/>
        <v>232.18241697384701</v>
      </c>
      <c r="BW86" s="169">
        <f t="shared" si="201"/>
        <v>870.68406365192641</v>
      </c>
      <c r="BX86" s="159">
        <f t="shared" si="202"/>
        <v>348.27362546077052</v>
      </c>
      <c r="BY86" s="159">
        <f t="shared" si="203"/>
        <v>519.81138128473219</v>
      </c>
      <c r="BZ86" s="170">
        <f t="shared" si="204"/>
        <v>232.18241697384701</v>
      </c>
      <c r="CA86" s="169">
        <f t="shared" si="205"/>
        <v>870.68406365192641</v>
      </c>
      <c r="CB86" s="159">
        <f t="shared" si="206"/>
        <v>348.27362546077052</v>
      </c>
      <c r="CC86" s="159">
        <f t="shared" si="207"/>
        <v>519.81138128473219</v>
      </c>
      <c r="CD86" s="170">
        <f t="shared" si="208"/>
        <v>232.18241697384701</v>
      </c>
      <c r="CE86" s="169">
        <f t="shared" si="209"/>
        <v>870.68406365192641</v>
      </c>
      <c r="CF86" s="159">
        <f t="shared" si="210"/>
        <v>348.27362546077052</v>
      </c>
      <c r="CG86" s="159">
        <f t="shared" si="211"/>
        <v>519.81138128473219</v>
      </c>
      <c r="CH86" s="172">
        <f t="shared" si="212"/>
        <v>232.18241697384701</v>
      </c>
      <c r="CI86" s="169">
        <f t="shared" si="213"/>
        <v>1741.3681273038528</v>
      </c>
      <c r="CJ86" s="159">
        <f t="shared" si="214"/>
        <v>696.54725092154104</v>
      </c>
      <c r="CK86" s="159">
        <f t="shared" si="215"/>
        <v>1039.6227625694644</v>
      </c>
      <c r="CL86" s="172">
        <f t="shared" si="216"/>
        <v>464.36483394769402</v>
      </c>
      <c r="CM86" s="176">
        <f t="shared" si="96"/>
        <v>1347.1191424837934</v>
      </c>
      <c r="CN86" s="174" t="str">
        <f t="shared" si="142"/>
        <v>拆分正确</v>
      </c>
      <c r="CO86" s="157" t="str">
        <f t="shared" si="143"/>
        <v>拆分正确</v>
      </c>
      <c r="CP86" s="157" t="str">
        <f t="shared" si="144"/>
        <v>拆分正确</v>
      </c>
      <c r="CQ86" s="157" t="str">
        <f t="shared" si="145"/>
        <v>拆分正确</v>
      </c>
      <c r="CR86" s="157" t="str">
        <f t="shared" si="146"/>
        <v>拆分正确</v>
      </c>
      <c r="CT86" s="158" t="str">
        <f t="shared" si="147"/>
        <v>80级强化4</v>
      </c>
      <c r="CU86" s="174">
        <f t="shared" si="148"/>
        <v>3889.055484311938</v>
      </c>
      <c r="CV86" s="157">
        <f t="shared" si="149"/>
        <v>8706.8406365192641</v>
      </c>
      <c r="CW86" s="157">
        <f t="shared" si="150"/>
        <v>2321.8241697384701</v>
      </c>
      <c r="CX86" s="157">
        <f t="shared" si="151"/>
        <v>5198.1138128473212</v>
      </c>
      <c r="CY86" s="163">
        <f t="shared" si="152"/>
        <v>3367.7978562094841</v>
      </c>
      <c r="CZ86" s="169">
        <f>CU86*CZ2</f>
        <v>486.13193553899225</v>
      </c>
      <c r="DA86" s="159">
        <f>CV86*DA2</f>
        <v>1088.355079564908</v>
      </c>
      <c r="DB86" s="159">
        <f>CW86*DB2</f>
        <v>290.22802121730876</v>
      </c>
      <c r="DC86" s="170">
        <f>CX86*DC2</f>
        <v>649.76422660591516</v>
      </c>
      <c r="DD86" s="169">
        <f>CU86*DD2</f>
        <v>486.13193553899225</v>
      </c>
      <c r="DE86" s="159">
        <f>CV86*DE2</f>
        <v>1088.355079564908</v>
      </c>
      <c r="DF86" s="159">
        <f>CW86*DF2</f>
        <v>290.22802121730876</v>
      </c>
      <c r="DG86" s="170">
        <f>CX86*DG2</f>
        <v>649.76422660591516</v>
      </c>
      <c r="DH86" s="169">
        <f>CU86*DH2</f>
        <v>486.13193553899225</v>
      </c>
      <c r="DI86" s="159">
        <f>CV86*DI2</f>
        <v>1088.355079564908</v>
      </c>
      <c r="DJ86" s="159">
        <f>CW86*DJ2</f>
        <v>290.22802121730876</v>
      </c>
      <c r="DK86" s="170">
        <f>CX86*DK2</f>
        <v>649.76422660591516</v>
      </c>
      <c r="DL86" s="169">
        <f>CU86*DL2</f>
        <v>486.13193553899225</v>
      </c>
      <c r="DM86" s="159">
        <f>CV86*DM2</f>
        <v>1088.355079564908</v>
      </c>
      <c r="DN86" s="159">
        <f>CW86*DN2</f>
        <v>290.22802121730876</v>
      </c>
      <c r="DO86" s="170">
        <f>CX86*DO2</f>
        <v>649.76422660591516</v>
      </c>
      <c r="DP86" s="169">
        <f>CU86*DP2</f>
        <v>486.13193553899225</v>
      </c>
      <c r="DQ86" s="159">
        <f>CV86*DQ2</f>
        <v>1088.355079564908</v>
      </c>
      <c r="DR86" s="159">
        <f>CW86*DR2</f>
        <v>290.22802121730876</v>
      </c>
      <c r="DS86" s="170">
        <f>CX86*DS2</f>
        <v>649.76422660591516</v>
      </c>
      <c r="DT86" s="169">
        <f>CU86*DT2</f>
        <v>486.13193553899225</v>
      </c>
      <c r="DU86" s="159">
        <f>CV86*DU2</f>
        <v>1088.355079564908</v>
      </c>
      <c r="DV86" s="159">
        <f>CW86*DV2</f>
        <v>290.22802121730876</v>
      </c>
      <c r="DW86" s="170">
        <f>CX86*DW2</f>
        <v>649.76422660591516</v>
      </c>
      <c r="DX86" s="169">
        <f>CU86*DX2</f>
        <v>486.13193553899225</v>
      </c>
      <c r="DY86" s="159">
        <f>CV86*DY2</f>
        <v>1088.355079564908</v>
      </c>
      <c r="DZ86" s="159">
        <f>CW86*DZ2</f>
        <v>290.22802121730876</v>
      </c>
      <c r="EA86" s="170">
        <f>CX86*EA2</f>
        <v>649.76422660591516</v>
      </c>
      <c r="EB86" s="169">
        <f>CU86*EB2</f>
        <v>486.13193553899225</v>
      </c>
      <c r="EC86" s="159">
        <f>CV86*EC2</f>
        <v>1088.355079564908</v>
      </c>
      <c r="ED86" s="159">
        <f>CW86*ED2</f>
        <v>290.22802121730876</v>
      </c>
      <c r="EE86" s="172">
        <f>CX86*EE2</f>
        <v>649.76422660591516</v>
      </c>
      <c r="EF86" s="176">
        <f>CY86*EF2</f>
        <v>3367.7978562094841</v>
      </c>
      <c r="EG86" s="174" t="str">
        <f t="shared" si="153"/>
        <v>拆分正确</v>
      </c>
      <c r="EH86" s="157" t="str">
        <f t="shared" si="154"/>
        <v>拆分正确</v>
      </c>
      <c r="EI86" s="157" t="str">
        <f t="shared" si="155"/>
        <v>拆分正确</v>
      </c>
      <c r="EJ86" s="157" t="str">
        <f t="shared" si="156"/>
        <v>拆分正确</v>
      </c>
      <c r="EK86" s="157" t="str">
        <f t="shared" si="157"/>
        <v>拆分正确</v>
      </c>
      <c r="EL86" s="41"/>
      <c r="EM86" s="158" t="str">
        <f t="shared" si="158"/>
        <v>80级强化4</v>
      </c>
      <c r="EN86" s="174">
        <f t="shared" si="159"/>
        <v>5804.5604243461758</v>
      </c>
      <c r="EO86" s="157">
        <f t="shared" si="160"/>
        <v>11609.120848692352</v>
      </c>
      <c r="EP86" s="157">
        <f t="shared" si="161"/>
        <v>2321.8241697384701</v>
      </c>
      <c r="EQ86" s="157">
        <f t="shared" si="162"/>
        <v>5198.1138128473212</v>
      </c>
      <c r="ER86" s="163">
        <f t="shared" si="163"/>
        <v>1347.1191424837934</v>
      </c>
      <c r="ES86" s="169">
        <f>EN86*ES2</f>
        <v>725.57005304327197</v>
      </c>
      <c r="ET86" s="159">
        <f>EO86*ET2</f>
        <v>1451.1401060865439</v>
      </c>
      <c r="EU86" s="159">
        <f>EP86*EU2</f>
        <v>290.22802121730876</v>
      </c>
      <c r="EV86" s="170">
        <f>EQ86*EV2</f>
        <v>649.76422660591516</v>
      </c>
      <c r="EW86" s="169">
        <f>EN86*EW2</f>
        <v>725.57005304327197</v>
      </c>
      <c r="EX86" s="159">
        <f>EO86*EX2</f>
        <v>1451.1401060865439</v>
      </c>
      <c r="EY86" s="159">
        <f>EP86*EY2</f>
        <v>290.22802121730876</v>
      </c>
      <c r="EZ86" s="170">
        <f>EQ86*EZ2</f>
        <v>649.76422660591516</v>
      </c>
      <c r="FA86" s="169">
        <f>EN86*FA2</f>
        <v>725.57005304327197</v>
      </c>
      <c r="FB86" s="159">
        <f>EO86*FB2</f>
        <v>1451.1401060865439</v>
      </c>
      <c r="FC86" s="159">
        <f>EP86*FC2</f>
        <v>290.22802121730876</v>
      </c>
      <c r="FD86" s="170">
        <f>EQ86*FD2</f>
        <v>649.76422660591516</v>
      </c>
      <c r="FE86" s="169">
        <f>EN86*FE2</f>
        <v>725.57005304327197</v>
      </c>
      <c r="FF86" s="159">
        <f>EO86*FF2</f>
        <v>1451.1401060865439</v>
      </c>
      <c r="FG86" s="159">
        <f>EP86*FG2</f>
        <v>290.22802121730876</v>
      </c>
      <c r="FH86" s="170">
        <f>EQ86*FH2</f>
        <v>649.76422660591516</v>
      </c>
      <c r="FI86" s="169">
        <f>EN86*FI2</f>
        <v>725.57005304327197</v>
      </c>
      <c r="FJ86" s="159">
        <f>EO86*FJ2</f>
        <v>1451.1401060865439</v>
      </c>
      <c r="FK86" s="159">
        <f>EP86*FK2</f>
        <v>290.22802121730876</v>
      </c>
      <c r="FL86" s="170">
        <f>EQ86*FL2</f>
        <v>649.76422660591516</v>
      </c>
      <c r="FM86" s="169">
        <f>EN86*FM2</f>
        <v>725.57005304327197</v>
      </c>
      <c r="FN86" s="159">
        <f>EO86*FN2</f>
        <v>1451.1401060865439</v>
      </c>
      <c r="FO86" s="159">
        <f>EP86*FO2</f>
        <v>290.22802121730876</v>
      </c>
      <c r="FP86" s="170">
        <f>EQ86*FP2</f>
        <v>649.76422660591516</v>
      </c>
      <c r="FQ86" s="169">
        <f>EN86*FQ2</f>
        <v>725.57005304327197</v>
      </c>
      <c r="FR86" s="159">
        <f>EO86*FR2</f>
        <v>1451.1401060865439</v>
      </c>
      <c r="FS86" s="159">
        <f>EP86*FS2</f>
        <v>290.22802121730876</v>
      </c>
      <c r="FT86" s="170">
        <f>EQ86*FT2</f>
        <v>649.76422660591516</v>
      </c>
      <c r="FU86" s="169">
        <f>EN86*FU2</f>
        <v>725.57005304327197</v>
      </c>
      <c r="FV86" s="159">
        <f>EO86*FV2</f>
        <v>1451.1401060865439</v>
      </c>
      <c r="FW86" s="159">
        <f>EP86*FW2</f>
        <v>290.22802121730876</v>
      </c>
      <c r="FX86" s="172">
        <f>EQ86*FX2</f>
        <v>649.76422660591516</v>
      </c>
      <c r="FY86" s="176">
        <f>ER86*FY2</f>
        <v>1347.1191424837934</v>
      </c>
      <c r="FZ86" s="174" t="str">
        <f t="shared" si="164"/>
        <v>拆分正确</v>
      </c>
      <c r="GA86" s="157" t="str">
        <f t="shared" si="165"/>
        <v>拆分正确</v>
      </c>
      <c r="GB86" s="157" t="str">
        <f t="shared" si="166"/>
        <v>拆分正确</v>
      </c>
      <c r="GC86" s="157" t="str">
        <f t="shared" si="167"/>
        <v>拆分正确</v>
      </c>
      <c r="GD86" s="157" t="str">
        <f t="shared" si="168"/>
        <v>拆分正确</v>
      </c>
      <c r="GE86" s="41"/>
      <c r="GF86" s="158" t="str">
        <f t="shared" si="169"/>
        <v>80级强化4</v>
      </c>
      <c r="GG86" s="174">
        <f t="shared" si="170"/>
        <v>5224.1043819115584</v>
      </c>
      <c r="GH86" s="157">
        <f t="shared" si="171"/>
        <v>5804.5604243461758</v>
      </c>
      <c r="GI86" s="157">
        <f t="shared" si="172"/>
        <v>3482.7362546077052</v>
      </c>
      <c r="GJ86" s="157">
        <f t="shared" si="173"/>
        <v>4353.4203182596311</v>
      </c>
      <c r="GK86" s="163">
        <f t="shared" si="174"/>
        <v>2020.6787137256904</v>
      </c>
      <c r="GL86" s="169">
        <f>GG86*GL2</f>
        <v>653.01304773894481</v>
      </c>
      <c r="GM86" s="159">
        <f>GH86*GM2</f>
        <v>725.57005304327197</v>
      </c>
      <c r="GN86" s="159">
        <f>GI86*GN2</f>
        <v>435.34203182596315</v>
      </c>
      <c r="GO86" s="170">
        <f>GJ86*GO2</f>
        <v>544.17753978245389</v>
      </c>
      <c r="GP86" s="169">
        <f>GG86*GP2</f>
        <v>653.01304773894481</v>
      </c>
      <c r="GQ86" s="159">
        <f>GH86*GQ2</f>
        <v>725.57005304327197</v>
      </c>
      <c r="GR86" s="159">
        <f>GI86*GR2</f>
        <v>435.34203182596315</v>
      </c>
      <c r="GS86" s="170">
        <f>GJ86*GS2</f>
        <v>544.17753978245389</v>
      </c>
      <c r="GT86" s="169">
        <f>GG86*GT2</f>
        <v>653.01304773894481</v>
      </c>
      <c r="GU86" s="159">
        <f>GH86*GU2</f>
        <v>725.57005304327197</v>
      </c>
      <c r="GV86" s="159">
        <f>GI86*GV2</f>
        <v>435.34203182596315</v>
      </c>
      <c r="GW86" s="170">
        <f>GJ86*GW2</f>
        <v>544.17753978245389</v>
      </c>
      <c r="GX86" s="169">
        <f>GG86*GX2</f>
        <v>653.01304773894481</v>
      </c>
      <c r="GY86" s="159">
        <f>GH86*GY2</f>
        <v>725.57005304327197</v>
      </c>
      <c r="GZ86" s="159">
        <f>GI86*GZ2</f>
        <v>435.34203182596315</v>
      </c>
      <c r="HA86" s="170">
        <f>GJ86*HA2</f>
        <v>544.17753978245389</v>
      </c>
      <c r="HB86" s="169">
        <f>GG86*HB2</f>
        <v>653.01304773894481</v>
      </c>
      <c r="HC86" s="159">
        <f>GH86*HC2</f>
        <v>725.57005304327197</v>
      </c>
      <c r="HD86" s="159">
        <f>GI86*HD2</f>
        <v>435.34203182596315</v>
      </c>
      <c r="HE86" s="170">
        <f>GJ86*HE2</f>
        <v>544.17753978245389</v>
      </c>
      <c r="HF86" s="169">
        <f>GG86*HF2</f>
        <v>653.01304773894481</v>
      </c>
      <c r="HG86" s="159">
        <f>GH86*HG2</f>
        <v>725.57005304327197</v>
      </c>
      <c r="HH86" s="159">
        <f>GI86*HH2</f>
        <v>435.34203182596315</v>
      </c>
      <c r="HI86" s="170">
        <f>GJ86*HI2</f>
        <v>544.17753978245389</v>
      </c>
      <c r="HJ86" s="169">
        <f>GG86*HJ2</f>
        <v>653.01304773894481</v>
      </c>
      <c r="HK86" s="159">
        <f>GH86*HK2</f>
        <v>725.57005304327197</v>
      </c>
      <c r="HL86" s="159">
        <f>GI86*HL2</f>
        <v>435.34203182596315</v>
      </c>
      <c r="HM86" s="170">
        <f>GJ86*HM2</f>
        <v>544.17753978245389</v>
      </c>
      <c r="HN86" s="169">
        <f>GG86*HN2</f>
        <v>653.01304773894481</v>
      </c>
      <c r="HO86" s="159">
        <f>GH86*HO2</f>
        <v>725.57005304327197</v>
      </c>
      <c r="HP86" s="159">
        <f>GI86*HP2</f>
        <v>435.34203182596315</v>
      </c>
      <c r="HQ86" s="172">
        <f>GJ86*HQ2</f>
        <v>544.17753978245389</v>
      </c>
      <c r="HR86" s="176">
        <f>GK86*HR2</f>
        <v>2020.6787137256904</v>
      </c>
      <c r="HS86" s="174" t="str">
        <f t="shared" si="175"/>
        <v>拆分正确</v>
      </c>
      <c r="HT86" s="157" t="str">
        <f t="shared" si="176"/>
        <v>拆分正确</v>
      </c>
      <c r="HU86" s="157" t="str">
        <f t="shared" si="177"/>
        <v>拆分正确</v>
      </c>
      <c r="HV86" s="157" t="str">
        <f t="shared" si="178"/>
        <v>拆分正确</v>
      </c>
      <c r="HW86" s="157" t="str">
        <f t="shared" si="179"/>
        <v>拆分正确</v>
      </c>
    </row>
    <row r="87" spans="1:231" ht="14.1" customHeight="1">
      <c r="A87" s="157" t="s">
        <v>103</v>
      </c>
      <c r="B87" s="158">
        <f t="shared" si="220"/>
        <v>1.4446550157303037</v>
      </c>
      <c r="C87" s="158">
        <f t="shared" si="218"/>
        <v>1.4446550157303037</v>
      </c>
      <c r="D87" s="180">
        <f t="shared" si="219"/>
        <v>1.4446550157303037</v>
      </c>
      <c r="E87" s="174">
        <f>B87*E82</f>
        <v>6224.8297620358453</v>
      </c>
      <c r="F87" s="157">
        <f>E87*职业设计!D$13/职业设计!B$13</f>
        <v>6224.8297620358453</v>
      </c>
      <c r="G87" s="157">
        <f>G82*C87</f>
        <v>3734.8978572215069</v>
      </c>
      <c r="H87" s="157">
        <f t="shared" si="180"/>
        <v>3734.8978572215069</v>
      </c>
      <c r="I87" s="163">
        <f>I82*D87</f>
        <v>2407.7583595505062</v>
      </c>
      <c r="J87" s="169">
        <f>E87*J2</f>
        <v>778.10372025448066</v>
      </c>
      <c r="K87" s="159">
        <f>F87*K2</f>
        <v>778.10372025448066</v>
      </c>
      <c r="L87" s="159">
        <f>G87*L2</f>
        <v>466.86223215268836</v>
      </c>
      <c r="M87" s="170">
        <f>H87*M2</f>
        <v>466.86223215268836</v>
      </c>
      <c r="N87" s="169">
        <f>E87*N2</f>
        <v>778.10372025448066</v>
      </c>
      <c r="O87" s="159">
        <f>F87*O2</f>
        <v>778.10372025448066</v>
      </c>
      <c r="P87" s="159">
        <f>G87*P2</f>
        <v>466.86223215268836</v>
      </c>
      <c r="Q87" s="170">
        <f>H87*Q2</f>
        <v>466.86223215268836</v>
      </c>
      <c r="R87" s="169">
        <f>E87*R2</f>
        <v>778.10372025448066</v>
      </c>
      <c r="S87" s="159">
        <f>F87*S2</f>
        <v>778.10372025448066</v>
      </c>
      <c r="T87" s="159">
        <f>G87*T2</f>
        <v>466.86223215268836</v>
      </c>
      <c r="U87" s="170">
        <f>H87*U2</f>
        <v>466.86223215268836</v>
      </c>
      <c r="V87" s="169">
        <f>E87*V2</f>
        <v>778.10372025448066</v>
      </c>
      <c r="W87" s="159">
        <f>F87*W2</f>
        <v>778.10372025448066</v>
      </c>
      <c r="X87" s="159">
        <f>G87*X2</f>
        <v>466.86223215268836</v>
      </c>
      <c r="Y87" s="170">
        <f>H87*Y2</f>
        <v>466.86223215268836</v>
      </c>
      <c r="Z87" s="169">
        <f>E87*Z2</f>
        <v>778.10372025448066</v>
      </c>
      <c r="AA87" s="159">
        <f>F87*AA2</f>
        <v>778.10372025448066</v>
      </c>
      <c r="AB87" s="159">
        <f>G87*AB2</f>
        <v>466.86223215268836</v>
      </c>
      <c r="AC87" s="170">
        <f>H87*AC2</f>
        <v>466.86223215268836</v>
      </c>
      <c r="AD87" s="169">
        <f>E87*AD2</f>
        <v>778.10372025448066</v>
      </c>
      <c r="AE87" s="159">
        <f>F87*AE2</f>
        <v>778.10372025448066</v>
      </c>
      <c r="AF87" s="159">
        <f>G87*AF2</f>
        <v>466.86223215268836</v>
      </c>
      <c r="AG87" s="170">
        <f>H87*AG2</f>
        <v>466.86223215268836</v>
      </c>
      <c r="AH87" s="169">
        <f>E87*AH2</f>
        <v>778.10372025448066</v>
      </c>
      <c r="AI87" s="159">
        <f>F87*AI2</f>
        <v>778.10372025448066</v>
      </c>
      <c r="AJ87" s="159">
        <f>G87*AJ2</f>
        <v>466.86223215268836</v>
      </c>
      <c r="AK87" s="170">
        <f>H87*AK2</f>
        <v>466.86223215268836</v>
      </c>
      <c r="AL87" s="169">
        <f>E87*AL2</f>
        <v>778.10372025448066</v>
      </c>
      <c r="AM87" s="159">
        <f>F87*AM2</f>
        <v>778.10372025448066</v>
      </c>
      <c r="AN87" s="159">
        <f>G87*AN2</f>
        <v>466.86223215268836</v>
      </c>
      <c r="AO87" s="172">
        <f>H87*AO2</f>
        <v>466.86223215268836</v>
      </c>
      <c r="AP87" s="176">
        <f>I87*AP2</f>
        <v>2407.7583595505062</v>
      </c>
      <c r="AQ87" s="174" t="str">
        <f t="shared" si="131"/>
        <v>拆分正确</v>
      </c>
      <c r="AR87" s="157" t="str">
        <f t="shared" si="132"/>
        <v>拆分正确</v>
      </c>
      <c r="AS87" s="157" t="str">
        <f t="shared" si="133"/>
        <v>拆分正确</v>
      </c>
      <c r="AT87" s="157" t="str">
        <f t="shared" si="134"/>
        <v>拆分正确</v>
      </c>
      <c r="AU87" s="157" t="str">
        <f t="shared" si="135"/>
        <v>拆分正确</v>
      </c>
      <c r="AW87" s="158" t="str">
        <f t="shared" si="136"/>
        <v>80级强化5</v>
      </c>
      <c r="AX87" s="174">
        <f t="shared" si="137"/>
        <v>9337.2446430537675</v>
      </c>
      <c r="AY87" s="157">
        <f t="shared" si="138"/>
        <v>3734.8978572215069</v>
      </c>
      <c r="AZ87" s="157">
        <f t="shared" si="139"/>
        <v>5574.4744137634425</v>
      </c>
      <c r="BA87" s="157">
        <f t="shared" si="140"/>
        <v>2489.9319048143379</v>
      </c>
      <c r="BB87" s="163">
        <f t="shared" si="141"/>
        <v>1444.6550157303036</v>
      </c>
      <c r="BC87" s="169">
        <f t="shared" si="181"/>
        <v>933.72446430537684</v>
      </c>
      <c r="BD87" s="159">
        <f t="shared" si="182"/>
        <v>373.48978572215071</v>
      </c>
      <c r="BE87" s="159">
        <f t="shared" si="183"/>
        <v>557.44744137634427</v>
      </c>
      <c r="BF87" s="170">
        <f t="shared" si="184"/>
        <v>248.9931904814338</v>
      </c>
      <c r="BG87" s="169">
        <f t="shared" si="185"/>
        <v>933.72446430537684</v>
      </c>
      <c r="BH87" s="159">
        <f t="shared" si="186"/>
        <v>373.48978572215071</v>
      </c>
      <c r="BI87" s="159">
        <f t="shared" si="187"/>
        <v>557.44744137634427</v>
      </c>
      <c r="BJ87" s="170">
        <f t="shared" si="188"/>
        <v>248.9931904814338</v>
      </c>
      <c r="BK87" s="169">
        <f t="shared" si="189"/>
        <v>933.72446430537684</v>
      </c>
      <c r="BL87" s="159">
        <f t="shared" si="190"/>
        <v>373.48978572215071</v>
      </c>
      <c r="BM87" s="159">
        <f t="shared" si="191"/>
        <v>557.44744137634427</v>
      </c>
      <c r="BN87" s="170">
        <f t="shared" si="192"/>
        <v>248.9931904814338</v>
      </c>
      <c r="BO87" s="169">
        <f t="shared" si="193"/>
        <v>933.72446430537684</v>
      </c>
      <c r="BP87" s="159">
        <f t="shared" si="194"/>
        <v>373.48978572215071</v>
      </c>
      <c r="BQ87" s="159">
        <f t="shared" si="195"/>
        <v>557.44744137634427</v>
      </c>
      <c r="BR87" s="170">
        <f t="shared" si="196"/>
        <v>248.9931904814338</v>
      </c>
      <c r="BS87" s="169">
        <f t="shared" si="197"/>
        <v>933.72446430537684</v>
      </c>
      <c r="BT87" s="159">
        <f t="shared" si="198"/>
        <v>373.48978572215071</v>
      </c>
      <c r="BU87" s="159">
        <f t="shared" si="199"/>
        <v>557.44744137634427</v>
      </c>
      <c r="BV87" s="170">
        <f t="shared" si="200"/>
        <v>248.9931904814338</v>
      </c>
      <c r="BW87" s="169">
        <f t="shared" si="201"/>
        <v>933.72446430537684</v>
      </c>
      <c r="BX87" s="159">
        <f t="shared" si="202"/>
        <v>373.48978572215071</v>
      </c>
      <c r="BY87" s="159">
        <f t="shared" si="203"/>
        <v>557.44744137634427</v>
      </c>
      <c r="BZ87" s="170">
        <f t="shared" si="204"/>
        <v>248.9931904814338</v>
      </c>
      <c r="CA87" s="169">
        <f t="shared" si="205"/>
        <v>933.72446430537684</v>
      </c>
      <c r="CB87" s="159">
        <f t="shared" si="206"/>
        <v>373.48978572215071</v>
      </c>
      <c r="CC87" s="159">
        <f t="shared" si="207"/>
        <v>557.44744137634427</v>
      </c>
      <c r="CD87" s="170">
        <f t="shared" si="208"/>
        <v>248.9931904814338</v>
      </c>
      <c r="CE87" s="169">
        <f t="shared" si="209"/>
        <v>933.72446430537684</v>
      </c>
      <c r="CF87" s="159">
        <f t="shared" si="210"/>
        <v>373.48978572215071</v>
      </c>
      <c r="CG87" s="159">
        <f t="shared" si="211"/>
        <v>557.44744137634427</v>
      </c>
      <c r="CH87" s="172">
        <f t="shared" si="212"/>
        <v>248.9931904814338</v>
      </c>
      <c r="CI87" s="169">
        <f t="shared" si="213"/>
        <v>1867.4489286107537</v>
      </c>
      <c r="CJ87" s="159">
        <f t="shared" si="214"/>
        <v>746.97957144430143</v>
      </c>
      <c r="CK87" s="159">
        <f t="shared" si="215"/>
        <v>1114.8948827526885</v>
      </c>
      <c r="CL87" s="172">
        <f t="shared" si="216"/>
        <v>497.9863809628676</v>
      </c>
      <c r="CM87" s="176">
        <f t="shared" si="96"/>
        <v>1444.6550157303036</v>
      </c>
      <c r="CN87" s="174" t="str">
        <f t="shared" si="142"/>
        <v>拆分正确</v>
      </c>
      <c r="CO87" s="157" t="str">
        <f t="shared" si="143"/>
        <v>拆分正确</v>
      </c>
      <c r="CP87" s="157" t="str">
        <f t="shared" si="144"/>
        <v>拆分正确</v>
      </c>
      <c r="CQ87" s="157" t="str">
        <f t="shared" si="145"/>
        <v>拆分正确</v>
      </c>
      <c r="CR87" s="157" t="str">
        <f t="shared" si="146"/>
        <v>拆分正确</v>
      </c>
      <c r="CT87" s="158" t="str">
        <f t="shared" si="147"/>
        <v>80级强化5</v>
      </c>
      <c r="CU87" s="174">
        <f t="shared" si="148"/>
        <v>4170.6359405640169</v>
      </c>
      <c r="CV87" s="157">
        <f t="shared" si="149"/>
        <v>9337.2446430537675</v>
      </c>
      <c r="CW87" s="157">
        <f t="shared" si="150"/>
        <v>2489.9319048143379</v>
      </c>
      <c r="CX87" s="157">
        <f t="shared" si="151"/>
        <v>5574.4744137634425</v>
      </c>
      <c r="CY87" s="163">
        <f t="shared" si="152"/>
        <v>3611.6375393257595</v>
      </c>
      <c r="CZ87" s="169">
        <f>CU87*CZ2</f>
        <v>521.32949257050211</v>
      </c>
      <c r="DA87" s="159">
        <f>CV87*DA2</f>
        <v>1167.1555803817209</v>
      </c>
      <c r="DB87" s="159">
        <f>CW87*DB2</f>
        <v>311.24148810179224</v>
      </c>
      <c r="DC87" s="170">
        <f>CX87*DC2</f>
        <v>696.80930172043031</v>
      </c>
      <c r="DD87" s="169">
        <f>CU87*DD2</f>
        <v>521.32949257050211</v>
      </c>
      <c r="DE87" s="159">
        <f>CV87*DE2</f>
        <v>1167.1555803817209</v>
      </c>
      <c r="DF87" s="159">
        <f>CW87*DF2</f>
        <v>311.24148810179224</v>
      </c>
      <c r="DG87" s="170">
        <f>CX87*DG2</f>
        <v>696.80930172043031</v>
      </c>
      <c r="DH87" s="169">
        <f>CU87*DH2</f>
        <v>521.32949257050211</v>
      </c>
      <c r="DI87" s="159">
        <f>CV87*DI2</f>
        <v>1167.1555803817209</v>
      </c>
      <c r="DJ87" s="159">
        <f>CW87*DJ2</f>
        <v>311.24148810179224</v>
      </c>
      <c r="DK87" s="170">
        <f>CX87*DK2</f>
        <v>696.80930172043031</v>
      </c>
      <c r="DL87" s="169">
        <f>CU87*DL2</f>
        <v>521.32949257050211</v>
      </c>
      <c r="DM87" s="159">
        <f>CV87*DM2</f>
        <v>1167.1555803817209</v>
      </c>
      <c r="DN87" s="159">
        <f>CW87*DN2</f>
        <v>311.24148810179224</v>
      </c>
      <c r="DO87" s="170">
        <f>CX87*DO2</f>
        <v>696.80930172043031</v>
      </c>
      <c r="DP87" s="169">
        <f>CU87*DP2</f>
        <v>521.32949257050211</v>
      </c>
      <c r="DQ87" s="159">
        <f>CV87*DQ2</f>
        <v>1167.1555803817209</v>
      </c>
      <c r="DR87" s="159">
        <f>CW87*DR2</f>
        <v>311.24148810179224</v>
      </c>
      <c r="DS87" s="170">
        <f>CX87*DS2</f>
        <v>696.80930172043031</v>
      </c>
      <c r="DT87" s="169">
        <f>CU87*DT2</f>
        <v>521.32949257050211</v>
      </c>
      <c r="DU87" s="159">
        <f>CV87*DU2</f>
        <v>1167.1555803817209</v>
      </c>
      <c r="DV87" s="159">
        <f>CW87*DV2</f>
        <v>311.24148810179224</v>
      </c>
      <c r="DW87" s="170">
        <f>CX87*DW2</f>
        <v>696.80930172043031</v>
      </c>
      <c r="DX87" s="169">
        <f>CU87*DX2</f>
        <v>521.32949257050211</v>
      </c>
      <c r="DY87" s="159">
        <f>CV87*DY2</f>
        <v>1167.1555803817209</v>
      </c>
      <c r="DZ87" s="159">
        <f>CW87*DZ2</f>
        <v>311.24148810179224</v>
      </c>
      <c r="EA87" s="170">
        <f>CX87*EA2</f>
        <v>696.80930172043031</v>
      </c>
      <c r="EB87" s="169">
        <f>CU87*EB2</f>
        <v>521.32949257050211</v>
      </c>
      <c r="EC87" s="159">
        <f>CV87*EC2</f>
        <v>1167.1555803817209</v>
      </c>
      <c r="ED87" s="159">
        <f>CW87*ED2</f>
        <v>311.24148810179224</v>
      </c>
      <c r="EE87" s="172">
        <f>CX87*EE2</f>
        <v>696.80930172043031</v>
      </c>
      <c r="EF87" s="176">
        <f>CY87*EF2</f>
        <v>3611.6375393257595</v>
      </c>
      <c r="EG87" s="174" t="str">
        <f t="shared" si="153"/>
        <v>拆分正确</v>
      </c>
      <c r="EH87" s="157" t="str">
        <f t="shared" si="154"/>
        <v>拆分正确</v>
      </c>
      <c r="EI87" s="157" t="str">
        <f t="shared" si="155"/>
        <v>拆分正确</v>
      </c>
      <c r="EJ87" s="157" t="str">
        <f t="shared" si="156"/>
        <v>拆分正确</v>
      </c>
      <c r="EK87" s="157" t="str">
        <f t="shared" si="157"/>
        <v>拆分正确</v>
      </c>
      <c r="EL87" s="41"/>
      <c r="EM87" s="158" t="str">
        <f t="shared" si="158"/>
        <v>80级强化5</v>
      </c>
      <c r="EN87" s="174">
        <f t="shared" si="159"/>
        <v>6224.8297620358453</v>
      </c>
      <c r="EO87" s="157">
        <f t="shared" si="160"/>
        <v>12449.659524071691</v>
      </c>
      <c r="EP87" s="157">
        <f t="shared" si="161"/>
        <v>2489.9319048143379</v>
      </c>
      <c r="EQ87" s="157">
        <f t="shared" si="162"/>
        <v>5574.4744137634425</v>
      </c>
      <c r="ER87" s="163">
        <f t="shared" si="163"/>
        <v>1444.6550157303036</v>
      </c>
      <c r="ES87" s="169">
        <f>EN87*ES2</f>
        <v>778.10372025448066</v>
      </c>
      <c r="ET87" s="159">
        <f>EO87*ET2</f>
        <v>1556.2074405089613</v>
      </c>
      <c r="EU87" s="159">
        <f>EP87*EU2</f>
        <v>311.24148810179224</v>
      </c>
      <c r="EV87" s="170">
        <f>EQ87*EV2</f>
        <v>696.80930172043031</v>
      </c>
      <c r="EW87" s="169">
        <f>EN87*EW2</f>
        <v>778.10372025448066</v>
      </c>
      <c r="EX87" s="159">
        <f>EO87*EX2</f>
        <v>1556.2074405089613</v>
      </c>
      <c r="EY87" s="159">
        <f>EP87*EY2</f>
        <v>311.24148810179224</v>
      </c>
      <c r="EZ87" s="170">
        <f>EQ87*EZ2</f>
        <v>696.80930172043031</v>
      </c>
      <c r="FA87" s="169">
        <f>EN87*FA2</f>
        <v>778.10372025448066</v>
      </c>
      <c r="FB87" s="159">
        <f>EO87*FB2</f>
        <v>1556.2074405089613</v>
      </c>
      <c r="FC87" s="159">
        <f>EP87*FC2</f>
        <v>311.24148810179224</v>
      </c>
      <c r="FD87" s="170">
        <f>EQ87*FD2</f>
        <v>696.80930172043031</v>
      </c>
      <c r="FE87" s="169">
        <f>EN87*FE2</f>
        <v>778.10372025448066</v>
      </c>
      <c r="FF87" s="159">
        <f>EO87*FF2</f>
        <v>1556.2074405089613</v>
      </c>
      <c r="FG87" s="159">
        <f>EP87*FG2</f>
        <v>311.24148810179224</v>
      </c>
      <c r="FH87" s="170">
        <f>EQ87*FH2</f>
        <v>696.80930172043031</v>
      </c>
      <c r="FI87" s="169">
        <f>EN87*FI2</f>
        <v>778.10372025448066</v>
      </c>
      <c r="FJ87" s="159">
        <f>EO87*FJ2</f>
        <v>1556.2074405089613</v>
      </c>
      <c r="FK87" s="159">
        <f>EP87*FK2</f>
        <v>311.24148810179224</v>
      </c>
      <c r="FL87" s="170">
        <f>EQ87*FL2</f>
        <v>696.80930172043031</v>
      </c>
      <c r="FM87" s="169">
        <f>EN87*FM2</f>
        <v>778.10372025448066</v>
      </c>
      <c r="FN87" s="159">
        <f>EO87*FN2</f>
        <v>1556.2074405089613</v>
      </c>
      <c r="FO87" s="159">
        <f>EP87*FO2</f>
        <v>311.24148810179224</v>
      </c>
      <c r="FP87" s="170">
        <f>EQ87*FP2</f>
        <v>696.80930172043031</v>
      </c>
      <c r="FQ87" s="169">
        <f>EN87*FQ2</f>
        <v>778.10372025448066</v>
      </c>
      <c r="FR87" s="159">
        <f>EO87*FR2</f>
        <v>1556.2074405089613</v>
      </c>
      <c r="FS87" s="159">
        <f>EP87*FS2</f>
        <v>311.24148810179224</v>
      </c>
      <c r="FT87" s="170">
        <f>EQ87*FT2</f>
        <v>696.80930172043031</v>
      </c>
      <c r="FU87" s="169">
        <f>EN87*FU2</f>
        <v>778.10372025448066</v>
      </c>
      <c r="FV87" s="159">
        <f>EO87*FV2</f>
        <v>1556.2074405089613</v>
      </c>
      <c r="FW87" s="159">
        <f>EP87*FW2</f>
        <v>311.24148810179224</v>
      </c>
      <c r="FX87" s="172">
        <f>EQ87*FX2</f>
        <v>696.80930172043031</v>
      </c>
      <c r="FY87" s="176">
        <f>ER87*FY2</f>
        <v>1444.6550157303036</v>
      </c>
      <c r="FZ87" s="174" t="str">
        <f t="shared" si="164"/>
        <v>拆分正确</v>
      </c>
      <c r="GA87" s="157" t="str">
        <f t="shared" si="165"/>
        <v>拆分正确</v>
      </c>
      <c r="GB87" s="157" t="str">
        <f t="shared" si="166"/>
        <v>拆分正确</v>
      </c>
      <c r="GC87" s="157" t="str">
        <f t="shared" si="167"/>
        <v>拆分正确</v>
      </c>
      <c r="GD87" s="157" t="str">
        <f t="shared" si="168"/>
        <v>拆分正确</v>
      </c>
      <c r="GE87" s="41"/>
      <c r="GF87" s="158" t="str">
        <f t="shared" si="169"/>
        <v>80级强化5</v>
      </c>
      <c r="GG87" s="174">
        <f t="shared" si="170"/>
        <v>5602.346785832261</v>
      </c>
      <c r="GH87" s="157">
        <f t="shared" si="171"/>
        <v>6224.8297620358453</v>
      </c>
      <c r="GI87" s="157">
        <f t="shared" si="172"/>
        <v>3734.8978572215069</v>
      </c>
      <c r="GJ87" s="157">
        <f t="shared" si="173"/>
        <v>4668.6223215268838</v>
      </c>
      <c r="GK87" s="163">
        <f t="shared" si="174"/>
        <v>2166.9825235954554</v>
      </c>
      <c r="GL87" s="169">
        <f>GG87*GL2</f>
        <v>700.29334822903263</v>
      </c>
      <c r="GM87" s="159">
        <f>GH87*GM2</f>
        <v>778.10372025448066</v>
      </c>
      <c r="GN87" s="159">
        <f>GI87*GN2</f>
        <v>466.86223215268836</v>
      </c>
      <c r="GO87" s="170">
        <f>GJ87*GO2</f>
        <v>583.57779019086047</v>
      </c>
      <c r="GP87" s="169">
        <f>GG87*GP2</f>
        <v>700.29334822903263</v>
      </c>
      <c r="GQ87" s="159">
        <f>GH87*GQ2</f>
        <v>778.10372025448066</v>
      </c>
      <c r="GR87" s="159">
        <f>GI87*GR2</f>
        <v>466.86223215268836</v>
      </c>
      <c r="GS87" s="170">
        <f>GJ87*GS2</f>
        <v>583.57779019086047</v>
      </c>
      <c r="GT87" s="169">
        <f>GG87*GT2</f>
        <v>700.29334822903263</v>
      </c>
      <c r="GU87" s="159">
        <f>GH87*GU2</f>
        <v>778.10372025448066</v>
      </c>
      <c r="GV87" s="159">
        <f>GI87*GV2</f>
        <v>466.86223215268836</v>
      </c>
      <c r="GW87" s="170">
        <f>GJ87*GW2</f>
        <v>583.57779019086047</v>
      </c>
      <c r="GX87" s="169">
        <f>GG87*GX2</f>
        <v>700.29334822903263</v>
      </c>
      <c r="GY87" s="159">
        <f>GH87*GY2</f>
        <v>778.10372025448066</v>
      </c>
      <c r="GZ87" s="159">
        <f>GI87*GZ2</f>
        <v>466.86223215268836</v>
      </c>
      <c r="HA87" s="170">
        <f>GJ87*HA2</f>
        <v>583.57779019086047</v>
      </c>
      <c r="HB87" s="169">
        <f>GG87*HB2</f>
        <v>700.29334822903263</v>
      </c>
      <c r="HC87" s="159">
        <f>GH87*HC2</f>
        <v>778.10372025448066</v>
      </c>
      <c r="HD87" s="159">
        <f>GI87*HD2</f>
        <v>466.86223215268836</v>
      </c>
      <c r="HE87" s="170">
        <f>GJ87*HE2</f>
        <v>583.57779019086047</v>
      </c>
      <c r="HF87" s="169">
        <f>GG87*HF2</f>
        <v>700.29334822903263</v>
      </c>
      <c r="HG87" s="159">
        <f>GH87*HG2</f>
        <v>778.10372025448066</v>
      </c>
      <c r="HH87" s="159">
        <f>GI87*HH2</f>
        <v>466.86223215268836</v>
      </c>
      <c r="HI87" s="170">
        <f>GJ87*HI2</f>
        <v>583.57779019086047</v>
      </c>
      <c r="HJ87" s="169">
        <f>GG87*HJ2</f>
        <v>700.29334822903263</v>
      </c>
      <c r="HK87" s="159">
        <f>GH87*HK2</f>
        <v>778.10372025448066</v>
      </c>
      <c r="HL87" s="159">
        <f>GI87*HL2</f>
        <v>466.86223215268836</v>
      </c>
      <c r="HM87" s="170">
        <f>GJ87*HM2</f>
        <v>583.57779019086047</v>
      </c>
      <c r="HN87" s="169">
        <f>GG87*HN2</f>
        <v>700.29334822903263</v>
      </c>
      <c r="HO87" s="159">
        <f>GH87*HO2</f>
        <v>778.10372025448066</v>
      </c>
      <c r="HP87" s="159">
        <f>GI87*HP2</f>
        <v>466.86223215268836</v>
      </c>
      <c r="HQ87" s="172">
        <f>GJ87*HQ2</f>
        <v>583.57779019086047</v>
      </c>
      <c r="HR87" s="176">
        <f>GK87*HR2</f>
        <v>2166.9825235954554</v>
      </c>
      <c r="HS87" s="174" t="str">
        <f t="shared" si="175"/>
        <v>拆分正确</v>
      </c>
      <c r="HT87" s="157" t="str">
        <f t="shared" si="176"/>
        <v>拆分正确</v>
      </c>
      <c r="HU87" s="157" t="str">
        <f t="shared" si="177"/>
        <v>拆分正确</v>
      </c>
      <c r="HV87" s="157" t="str">
        <f t="shared" si="178"/>
        <v>拆分正确</v>
      </c>
      <c r="HW87" s="157" t="str">
        <f t="shared" si="179"/>
        <v>拆分正确</v>
      </c>
    </row>
    <row r="88" spans="1:231" ht="14.1" customHeight="1">
      <c r="A88" s="157" t="s">
        <v>104</v>
      </c>
      <c r="B88" s="158">
        <f t="shared" si="220"/>
        <v>1.5469149497615966</v>
      </c>
      <c r="C88" s="158">
        <f t="shared" si="218"/>
        <v>1.5469149497615966</v>
      </c>
      <c r="D88" s="180">
        <f t="shared" si="219"/>
        <v>1.5469149497615968</v>
      </c>
      <c r="E88" s="174">
        <f>B88*E82</f>
        <v>6665.4544605906231</v>
      </c>
      <c r="F88" s="157">
        <f>E88*职业设计!D$13/职业设计!B$13</f>
        <v>6665.4544605906231</v>
      </c>
      <c r="G88" s="157">
        <f>G82*C88</f>
        <v>3999.2726763543737</v>
      </c>
      <c r="H88" s="157">
        <f t="shared" si="180"/>
        <v>3999.2726763543737</v>
      </c>
      <c r="I88" s="163">
        <f>I82*D88</f>
        <v>2578.191582935995</v>
      </c>
      <c r="J88" s="169">
        <f>E88*J2</f>
        <v>833.18180757382788</v>
      </c>
      <c r="K88" s="159">
        <f>F88*K2</f>
        <v>833.18180757382788</v>
      </c>
      <c r="L88" s="159">
        <f>G88*L2</f>
        <v>499.90908454429672</v>
      </c>
      <c r="M88" s="170">
        <f>H88*M2</f>
        <v>499.90908454429672</v>
      </c>
      <c r="N88" s="169">
        <f>E88*N2</f>
        <v>833.18180757382788</v>
      </c>
      <c r="O88" s="159">
        <f>F88*O2</f>
        <v>833.18180757382788</v>
      </c>
      <c r="P88" s="159">
        <f>G88*P2</f>
        <v>499.90908454429672</v>
      </c>
      <c r="Q88" s="170">
        <f>H88*Q2</f>
        <v>499.90908454429672</v>
      </c>
      <c r="R88" s="169">
        <f>E88*R2</f>
        <v>833.18180757382788</v>
      </c>
      <c r="S88" s="159">
        <f>F88*S2</f>
        <v>833.18180757382788</v>
      </c>
      <c r="T88" s="159">
        <f>G88*T2</f>
        <v>499.90908454429672</v>
      </c>
      <c r="U88" s="170">
        <f>H88*U2</f>
        <v>499.90908454429672</v>
      </c>
      <c r="V88" s="169">
        <f>E88*V2</f>
        <v>833.18180757382788</v>
      </c>
      <c r="W88" s="159">
        <f>F88*W2</f>
        <v>833.18180757382788</v>
      </c>
      <c r="X88" s="159">
        <f>G88*X2</f>
        <v>499.90908454429672</v>
      </c>
      <c r="Y88" s="170">
        <f>H88*Y2</f>
        <v>499.90908454429672</v>
      </c>
      <c r="Z88" s="169">
        <f>E88*Z2</f>
        <v>833.18180757382788</v>
      </c>
      <c r="AA88" s="159">
        <f>F88*AA2</f>
        <v>833.18180757382788</v>
      </c>
      <c r="AB88" s="159">
        <f>G88*AB2</f>
        <v>499.90908454429672</v>
      </c>
      <c r="AC88" s="170">
        <f>H88*AC2</f>
        <v>499.90908454429672</v>
      </c>
      <c r="AD88" s="169">
        <f>E88*AD2</f>
        <v>833.18180757382788</v>
      </c>
      <c r="AE88" s="159">
        <f>F88*AE2</f>
        <v>833.18180757382788</v>
      </c>
      <c r="AF88" s="159">
        <f>G88*AF2</f>
        <v>499.90908454429672</v>
      </c>
      <c r="AG88" s="170">
        <f>H88*AG2</f>
        <v>499.90908454429672</v>
      </c>
      <c r="AH88" s="169">
        <f>E88*AH2</f>
        <v>833.18180757382788</v>
      </c>
      <c r="AI88" s="159">
        <f>F88*AI2</f>
        <v>833.18180757382788</v>
      </c>
      <c r="AJ88" s="159">
        <f>G88*AJ2</f>
        <v>499.90908454429672</v>
      </c>
      <c r="AK88" s="170">
        <f>H88*AK2</f>
        <v>499.90908454429672</v>
      </c>
      <c r="AL88" s="169">
        <f>E88*AL2</f>
        <v>833.18180757382788</v>
      </c>
      <c r="AM88" s="159">
        <f>F88*AM2</f>
        <v>833.18180757382788</v>
      </c>
      <c r="AN88" s="159">
        <f>G88*AN2</f>
        <v>499.90908454429672</v>
      </c>
      <c r="AO88" s="172">
        <f>H88*AO2</f>
        <v>499.90908454429672</v>
      </c>
      <c r="AP88" s="176">
        <f>I88*AP2</f>
        <v>2578.191582935995</v>
      </c>
      <c r="AQ88" s="174" t="str">
        <f t="shared" si="131"/>
        <v>拆分正确</v>
      </c>
      <c r="AR88" s="157" t="str">
        <f t="shared" si="132"/>
        <v>拆分正确</v>
      </c>
      <c r="AS88" s="157" t="str">
        <f t="shared" si="133"/>
        <v>拆分正确</v>
      </c>
      <c r="AT88" s="157" t="str">
        <f t="shared" si="134"/>
        <v>拆分正确</v>
      </c>
      <c r="AU88" s="157" t="str">
        <f t="shared" si="135"/>
        <v>拆分正确</v>
      </c>
      <c r="AW88" s="158" t="str">
        <f t="shared" si="136"/>
        <v>80级强化6</v>
      </c>
      <c r="AX88" s="174">
        <f t="shared" si="137"/>
        <v>9998.1816908859346</v>
      </c>
      <c r="AY88" s="157">
        <f t="shared" si="138"/>
        <v>3999.2726763543737</v>
      </c>
      <c r="AZ88" s="157">
        <f t="shared" si="139"/>
        <v>5969.0636960513039</v>
      </c>
      <c r="BA88" s="157">
        <f t="shared" si="140"/>
        <v>2666.1817842362493</v>
      </c>
      <c r="BB88" s="163">
        <f t="shared" si="141"/>
        <v>1546.914949761597</v>
      </c>
      <c r="BC88" s="169">
        <f t="shared" si="181"/>
        <v>999.81816908859355</v>
      </c>
      <c r="BD88" s="159">
        <f t="shared" si="182"/>
        <v>399.92726763543737</v>
      </c>
      <c r="BE88" s="159">
        <f t="shared" si="183"/>
        <v>596.90636960513041</v>
      </c>
      <c r="BF88" s="170">
        <f t="shared" si="184"/>
        <v>266.61817842362495</v>
      </c>
      <c r="BG88" s="169">
        <f t="shared" si="185"/>
        <v>999.81816908859355</v>
      </c>
      <c r="BH88" s="159">
        <f t="shared" si="186"/>
        <v>399.92726763543737</v>
      </c>
      <c r="BI88" s="159">
        <f t="shared" si="187"/>
        <v>596.90636960513041</v>
      </c>
      <c r="BJ88" s="170">
        <f t="shared" si="188"/>
        <v>266.61817842362495</v>
      </c>
      <c r="BK88" s="169">
        <f t="shared" si="189"/>
        <v>999.81816908859355</v>
      </c>
      <c r="BL88" s="159">
        <f t="shared" si="190"/>
        <v>399.92726763543737</v>
      </c>
      <c r="BM88" s="159">
        <f t="shared" si="191"/>
        <v>596.90636960513041</v>
      </c>
      <c r="BN88" s="170">
        <f t="shared" si="192"/>
        <v>266.61817842362495</v>
      </c>
      <c r="BO88" s="169">
        <f t="shared" si="193"/>
        <v>999.81816908859355</v>
      </c>
      <c r="BP88" s="159">
        <f t="shared" si="194"/>
        <v>399.92726763543737</v>
      </c>
      <c r="BQ88" s="159">
        <f t="shared" si="195"/>
        <v>596.90636960513041</v>
      </c>
      <c r="BR88" s="170">
        <f t="shared" si="196"/>
        <v>266.61817842362495</v>
      </c>
      <c r="BS88" s="169">
        <f t="shared" si="197"/>
        <v>999.81816908859355</v>
      </c>
      <c r="BT88" s="159">
        <f t="shared" si="198"/>
        <v>399.92726763543737</v>
      </c>
      <c r="BU88" s="159">
        <f t="shared" si="199"/>
        <v>596.90636960513041</v>
      </c>
      <c r="BV88" s="170">
        <f t="shared" si="200"/>
        <v>266.61817842362495</v>
      </c>
      <c r="BW88" s="169">
        <f t="shared" si="201"/>
        <v>999.81816908859355</v>
      </c>
      <c r="BX88" s="159">
        <f t="shared" si="202"/>
        <v>399.92726763543737</v>
      </c>
      <c r="BY88" s="159">
        <f t="shared" si="203"/>
        <v>596.90636960513041</v>
      </c>
      <c r="BZ88" s="170">
        <f t="shared" si="204"/>
        <v>266.61817842362495</v>
      </c>
      <c r="CA88" s="169">
        <f t="shared" si="205"/>
        <v>999.81816908859355</v>
      </c>
      <c r="CB88" s="159">
        <f t="shared" si="206"/>
        <v>399.92726763543737</v>
      </c>
      <c r="CC88" s="159">
        <f t="shared" si="207"/>
        <v>596.90636960513041</v>
      </c>
      <c r="CD88" s="170">
        <f t="shared" si="208"/>
        <v>266.61817842362495</v>
      </c>
      <c r="CE88" s="169">
        <f t="shared" si="209"/>
        <v>999.81816908859355</v>
      </c>
      <c r="CF88" s="159">
        <f t="shared" si="210"/>
        <v>399.92726763543737</v>
      </c>
      <c r="CG88" s="159">
        <f t="shared" si="211"/>
        <v>596.90636960513041</v>
      </c>
      <c r="CH88" s="172">
        <f t="shared" si="212"/>
        <v>266.61817842362495</v>
      </c>
      <c r="CI88" s="169">
        <f t="shared" si="213"/>
        <v>1999.6363381771871</v>
      </c>
      <c r="CJ88" s="159">
        <f t="shared" si="214"/>
        <v>799.85453527087475</v>
      </c>
      <c r="CK88" s="159">
        <f t="shared" si="215"/>
        <v>1193.8127392102608</v>
      </c>
      <c r="CL88" s="172">
        <f t="shared" si="216"/>
        <v>533.23635684724991</v>
      </c>
      <c r="CM88" s="176">
        <f t="shared" si="96"/>
        <v>1546.914949761597</v>
      </c>
      <c r="CN88" s="174" t="str">
        <f t="shared" si="142"/>
        <v>拆分正确</v>
      </c>
      <c r="CO88" s="157" t="str">
        <f t="shared" si="143"/>
        <v>拆分正确</v>
      </c>
      <c r="CP88" s="157" t="str">
        <f t="shared" si="144"/>
        <v>拆分正确</v>
      </c>
      <c r="CQ88" s="157" t="str">
        <f t="shared" si="145"/>
        <v>拆分正确</v>
      </c>
      <c r="CR88" s="157" t="str">
        <f t="shared" si="146"/>
        <v>拆分正确</v>
      </c>
      <c r="CT88" s="158" t="str">
        <f t="shared" si="147"/>
        <v>80级强化6</v>
      </c>
      <c r="CU88" s="174">
        <f t="shared" si="148"/>
        <v>4465.8544885957181</v>
      </c>
      <c r="CV88" s="157">
        <f t="shared" si="149"/>
        <v>9998.1816908859346</v>
      </c>
      <c r="CW88" s="157">
        <f t="shared" si="150"/>
        <v>2666.1817842362493</v>
      </c>
      <c r="CX88" s="157">
        <f t="shared" si="151"/>
        <v>5969.0636960513039</v>
      </c>
      <c r="CY88" s="163">
        <f t="shared" si="152"/>
        <v>3867.2873744039925</v>
      </c>
      <c r="CZ88" s="169">
        <f>CU88*CZ2</f>
        <v>558.23181107446476</v>
      </c>
      <c r="DA88" s="159">
        <f>CV88*DA2</f>
        <v>1249.7727113607418</v>
      </c>
      <c r="DB88" s="159">
        <f>CW88*DB2</f>
        <v>333.27272302953116</v>
      </c>
      <c r="DC88" s="170">
        <f>CX88*DC2</f>
        <v>746.13296200641298</v>
      </c>
      <c r="DD88" s="169">
        <f>CU88*DD2</f>
        <v>558.23181107446476</v>
      </c>
      <c r="DE88" s="159">
        <f>CV88*DE2</f>
        <v>1249.7727113607418</v>
      </c>
      <c r="DF88" s="159">
        <f>CW88*DF2</f>
        <v>333.27272302953116</v>
      </c>
      <c r="DG88" s="170">
        <f>CX88*DG2</f>
        <v>746.13296200641298</v>
      </c>
      <c r="DH88" s="169">
        <f>CU88*DH2</f>
        <v>558.23181107446476</v>
      </c>
      <c r="DI88" s="159">
        <f>CV88*DI2</f>
        <v>1249.7727113607418</v>
      </c>
      <c r="DJ88" s="159">
        <f>CW88*DJ2</f>
        <v>333.27272302953116</v>
      </c>
      <c r="DK88" s="170">
        <f>CX88*DK2</f>
        <v>746.13296200641298</v>
      </c>
      <c r="DL88" s="169">
        <f>CU88*DL2</f>
        <v>558.23181107446476</v>
      </c>
      <c r="DM88" s="159">
        <f>CV88*DM2</f>
        <v>1249.7727113607418</v>
      </c>
      <c r="DN88" s="159">
        <f>CW88*DN2</f>
        <v>333.27272302953116</v>
      </c>
      <c r="DO88" s="170">
        <f>CX88*DO2</f>
        <v>746.13296200641298</v>
      </c>
      <c r="DP88" s="169">
        <f>CU88*DP2</f>
        <v>558.23181107446476</v>
      </c>
      <c r="DQ88" s="159">
        <f>CV88*DQ2</f>
        <v>1249.7727113607418</v>
      </c>
      <c r="DR88" s="159">
        <f>CW88*DR2</f>
        <v>333.27272302953116</v>
      </c>
      <c r="DS88" s="170">
        <f>CX88*DS2</f>
        <v>746.13296200641298</v>
      </c>
      <c r="DT88" s="169">
        <f>CU88*DT2</f>
        <v>558.23181107446476</v>
      </c>
      <c r="DU88" s="159">
        <f>CV88*DU2</f>
        <v>1249.7727113607418</v>
      </c>
      <c r="DV88" s="159">
        <f>CW88*DV2</f>
        <v>333.27272302953116</v>
      </c>
      <c r="DW88" s="170">
        <f>CX88*DW2</f>
        <v>746.13296200641298</v>
      </c>
      <c r="DX88" s="169">
        <f>CU88*DX2</f>
        <v>558.23181107446476</v>
      </c>
      <c r="DY88" s="159">
        <f>CV88*DY2</f>
        <v>1249.7727113607418</v>
      </c>
      <c r="DZ88" s="159">
        <f>CW88*DZ2</f>
        <v>333.27272302953116</v>
      </c>
      <c r="EA88" s="170">
        <f>CX88*EA2</f>
        <v>746.13296200641298</v>
      </c>
      <c r="EB88" s="169">
        <f>CU88*EB2</f>
        <v>558.23181107446476</v>
      </c>
      <c r="EC88" s="159">
        <f>CV88*EC2</f>
        <v>1249.7727113607418</v>
      </c>
      <c r="ED88" s="159">
        <f>CW88*ED2</f>
        <v>333.27272302953116</v>
      </c>
      <c r="EE88" s="172">
        <f>CX88*EE2</f>
        <v>746.13296200641298</v>
      </c>
      <c r="EF88" s="176">
        <f>CY88*EF2</f>
        <v>3867.2873744039925</v>
      </c>
      <c r="EG88" s="174" t="str">
        <f t="shared" si="153"/>
        <v>拆分正确</v>
      </c>
      <c r="EH88" s="157" t="str">
        <f t="shared" si="154"/>
        <v>拆分正确</v>
      </c>
      <c r="EI88" s="157" t="str">
        <f t="shared" si="155"/>
        <v>拆分正确</v>
      </c>
      <c r="EJ88" s="157" t="str">
        <f t="shared" si="156"/>
        <v>拆分正确</v>
      </c>
      <c r="EK88" s="157" t="str">
        <f t="shared" si="157"/>
        <v>拆分正确</v>
      </c>
      <c r="EL88" s="41"/>
      <c r="EM88" s="158" t="str">
        <f t="shared" si="158"/>
        <v>80级强化6</v>
      </c>
      <c r="EN88" s="174">
        <f t="shared" si="159"/>
        <v>6665.4544605906231</v>
      </c>
      <c r="EO88" s="157">
        <f t="shared" si="160"/>
        <v>13330.908921181246</v>
      </c>
      <c r="EP88" s="157">
        <f t="shared" si="161"/>
        <v>2666.1817842362493</v>
      </c>
      <c r="EQ88" s="157">
        <f t="shared" si="162"/>
        <v>5969.0636960513039</v>
      </c>
      <c r="ER88" s="163">
        <f t="shared" si="163"/>
        <v>1546.914949761597</v>
      </c>
      <c r="ES88" s="169">
        <f>EN88*ES2</f>
        <v>833.18180757382788</v>
      </c>
      <c r="ET88" s="159">
        <f>EO88*ET2</f>
        <v>1666.3636151476558</v>
      </c>
      <c r="EU88" s="159">
        <f>EP88*EU2</f>
        <v>333.27272302953116</v>
      </c>
      <c r="EV88" s="170">
        <f>EQ88*EV2</f>
        <v>746.13296200641298</v>
      </c>
      <c r="EW88" s="169">
        <f>EN88*EW2</f>
        <v>833.18180757382788</v>
      </c>
      <c r="EX88" s="159">
        <f>EO88*EX2</f>
        <v>1666.3636151476558</v>
      </c>
      <c r="EY88" s="159">
        <f>EP88*EY2</f>
        <v>333.27272302953116</v>
      </c>
      <c r="EZ88" s="170">
        <f>EQ88*EZ2</f>
        <v>746.13296200641298</v>
      </c>
      <c r="FA88" s="169">
        <f>EN88*FA2</f>
        <v>833.18180757382788</v>
      </c>
      <c r="FB88" s="159">
        <f>EO88*FB2</f>
        <v>1666.3636151476558</v>
      </c>
      <c r="FC88" s="159">
        <f>EP88*FC2</f>
        <v>333.27272302953116</v>
      </c>
      <c r="FD88" s="170">
        <f>EQ88*FD2</f>
        <v>746.13296200641298</v>
      </c>
      <c r="FE88" s="169">
        <f>EN88*FE2</f>
        <v>833.18180757382788</v>
      </c>
      <c r="FF88" s="159">
        <f>EO88*FF2</f>
        <v>1666.3636151476558</v>
      </c>
      <c r="FG88" s="159">
        <f>EP88*FG2</f>
        <v>333.27272302953116</v>
      </c>
      <c r="FH88" s="170">
        <f>EQ88*FH2</f>
        <v>746.13296200641298</v>
      </c>
      <c r="FI88" s="169">
        <f>EN88*FI2</f>
        <v>833.18180757382788</v>
      </c>
      <c r="FJ88" s="159">
        <f>EO88*FJ2</f>
        <v>1666.3636151476558</v>
      </c>
      <c r="FK88" s="159">
        <f>EP88*FK2</f>
        <v>333.27272302953116</v>
      </c>
      <c r="FL88" s="170">
        <f>EQ88*FL2</f>
        <v>746.13296200641298</v>
      </c>
      <c r="FM88" s="169">
        <f>EN88*FM2</f>
        <v>833.18180757382788</v>
      </c>
      <c r="FN88" s="159">
        <f>EO88*FN2</f>
        <v>1666.3636151476558</v>
      </c>
      <c r="FO88" s="159">
        <f>EP88*FO2</f>
        <v>333.27272302953116</v>
      </c>
      <c r="FP88" s="170">
        <f>EQ88*FP2</f>
        <v>746.13296200641298</v>
      </c>
      <c r="FQ88" s="169">
        <f>EN88*FQ2</f>
        <v>833.18180757382788</v>
      </c>
      <c r="FR88" s="159">
        <f>EO88*FR2</f>
        <v>1666.3636151476558</v>
      </c>
      <c r="FS88" s="159">
        <f>EP88*FS2</f>
        <v>333.27272302953116</v>
      </c>
      <c r="FT88" s="170">
        <f>EQ88*FT2</f>
        <v>746.13296200641298</v>
      </c>
      <c r="FU88" s="169">
        <f>EN88*FU2</f>
        <v>833.18180757382788</v>
      </c>
      <c r="FV88" s="159">
        <f>EO88*FV2</f>
        <v>1666.3636151476558</v>
      </c>
      <c r="FW88" s="159">
        <f>EP88*FW2</f>
        <v>333.27272302953116</v>
      </c>
      <c r="FX88" s="172">
        <f>EQ88*FX2</f>
        <v>746.13296200641298</v>
      </c>
      <c r="FY88" s="176">
        <f>ER88*FY2</f>
        <v>1546.914949761597</v>
      </c>
      <c r="FZ88" s="174" t="str">
        <f t="shared" si="164"/>
        <v>拆分正确</v>
      </c>
      <c r="GA88" s="157" t="str">
        <f t="shared" si="165"/>
        <v>拆分正确</v>
      </c>
      <c r="GB88" s="157" t="str">
        <f t="shared" si="166"/>
        <v>拆分正确</v>
      </c>
      <c r="GC88" s="157" t="str">
        <f t="shared" si="167"/>
        <v>拆分正确</v>
      </c>
      <c r="GD88" s="157" t="str">
        <f t="shared" si="168"/>
        <v>拆分正确</v>
      </c>
      <c r="GE88" s="41"/>
      <c r="GF88" s="158" t="str">
        <f t="shared" si="169"/>
        <v>80级强化6</v>
      </c>
      <c r="GG88" s="174">
        <f t="shared" si="170"/>
        <v>5998.9090145315613</v>
      </c>
      <c r="GH88" s="157">
        <f t="shared" si="171"/>
        <v>6665.4544605906231</v>
      </c>
      <c r="GI88" s="157">
        <f t="shared" si="172"/>
        <v>3999.2726763543737</v>
      </c>
      <c r="GJ88" s="157">
        <f t="shared" si="173"/>
        <v>4999.0908454429673</v>
      </c>
      <c r="GK88" s="163">
        <f t="shared" si="174"/>
        <v>2320.3724246423958</v>
      </c>
      <c r="GL88" s="169">
        <f>GG88*GL2</f>
        <v>749.86362681644516</v>
      </c>
      <c r="GM88" s="159">
        <f>GH88*GM2</f>
        <v>833.18180757382788</v>
      </c>
      <c r="GN88" s="159">
        <f>GI88*GN2</f>
        <v>499.90908454429672</v>
      </c>
      <c r="GO88" s="170">
        <f>GJ88*GO2</f>
        <v>624.88635568037091</v>
      </c>
      <c r="GP88" s="169">
        <f>GG88*GP2</f>
        <v>749.86362681644516</v>
      </c>
      <c r="GQ88" s="159">
        <f>GH88*GQ2</f>
        <v>833.18180757382788</v>
      </c>
      <c r="GR88" s="159">
        <f>GI88*GR2</f>
        <v>499.90908454429672</v>
      </c>
      <c r="GS88" s="170">
        <f>GJ88*GS2</f>
        <v>624.88635568037091</v>
      </c>
      <c r="GT88" s="169">
        <f>GG88*GT2</f>
        <v>749.86362681644516</v>
      </c>
      <c r="GU88" s="159">
        <f>GH88*GU2</f>
        <v>833.18180757382788</v>
      </c>
      <c r="GV88" s="159">
        <f>GI88*GV2</f>
        <v>499.90908454429672</v>
      </c>
      <c r="GW88" s="170">
        <f>GJ88*GW2</f>
        <v>624.88635568037091</v>
      </c>
      <c r="GX88" s="169">
        <f>GG88*GX2</f>
        <v>749.86362681644516</v>
      </c>
      <c r="GY88" s="159">
        <f>GH88*GY2</f>
        <v>833.18180757382788</v>
      </c>
      <c r="GZ88" s="159">
        <f>GI88*GZ2</f>
        <v>499.90908454429672</v>
      </c>
      <c r="HA88" s="170">
        <f>GJ88*HA2</f>
        <v>624.88635568037091</v>
      </c>
      <c r="HB88" s="169">
        <f>GG88*HB2</f>
        <v>749.86362681644516</v>
      </c>
      <c r="HC88" s="159">
        <f>GH88*HC2</f>
        <v>833.18180757382788</v>
      </c>
      <c r="HD88" s="159">
        <f>GI88*HD2</f>
        <v>499.90908454429672</v>
      </c>
      <c r="HE88" s="170">
        <f>GJ88*HE2</f>
        <v>624.88635568037091</v>
      </c>
      <c r="HF88" s="169">
        <f>GG88*HF2</f>
        <v>749.86362681644516</v>
      </c>
      <c r="HG88" s="159">
        <f>GH88*HG2</f>
        <v>833.18180757382788</v>
      </c>
      <c r="HH88" s="159">
        <f>GI88*HH2</f>
        <v>499.90908454429672</v>
      </c>
      <c r="HI88" s="170">
        <f>GJ88*HI2</f>
        <v>624.88635568037091</v>
      </c>
      <c r="HJ88" s="169">
        <f>GG88*HJ2</f>
        <v>749.86362681644516</v>
      </c>
      <c r="HK88" s="159">
        <f>GH88*HK2</f>
        <v>833.18180757382788</v>
      </c>
      <c r="HL88" s="159">
        <f>GI88*HL2</f>
        <v>499.90908454429672</v>
      </c>
      <c r="HM88" s="170">
        <f>GJ88*HM2</f>
        <v>624.88635568037091</v>
      </c>
      <c r="HN88" s="169">
        <f>GG88*HN2</f>
        <v>749.86362681644516</v>
      </c>
      <c r="HO88" s="159">
        <f>GH88*HO2</f>
        <v>833.18180757382788</v>
      </c>
      <c r="HP88" s="159">
        <f>GI88*HP2</f>
        <v>499.90908454429672</v>
      </c>
      <c r="HQ88" s="172">
        <f>GJ88*HQ2</f>
        <v>624.88635568037091</v>
      </c>
      <c r="HR88" s="176">
        <f>GK88*HR2</f>
        <v>2320.3724246423958</v>
      </c>
      <c r="HS88" s="174" t="str">
        <f t="shared" si="175"/>
        <v>拆分正确</v>
      </c>
      <c r="HT88" s="157" t="str">
        <f t="shared" si="176"/>
        <v>拆分正确</v>
      </c>
      <c r="HU88" s="157" t="str">
        <f t="shared" si="177"/>
        <v>拆分正确</v>
      </c>
      <c r="HV88" s="157" t="str">
        <f t="shared" si="178"/>
        <v>拆分正确</v>
      </c>
      <c r="HW88" s="157" t="str">
        <f t="shared" si="179"/>
        <v>拆分正确</v>
      </c>
    </row>
    <row r="89" spans="1:231" ht="14.1" customHeight="1">
      <c r="A89" s="157" t="s">
        <v>105</v>
      </c>
      <c r="B89" s="158">
        <f t="shared" si="220"/>
        <v>1.6541277501397231</v>
      </c>
      <c r="C89" s="158">
        <f t="shared" si="218"/>
        <v>1.6541277501397231</v>
      </c>
      <c r="D89" s="180">
        <f t="shared" si="219"/>
        <v>1.6541277501397231</v>
      </c>
      <c r="E89" s="174">
        <f>B89*E82</f>
        <v>7127.4204132908217</v>
      </c>
      <c r="F89" s="157">
        <f>E89*职业设计!D$13/职业设计!B$13</f>
        <v>7127.4204132908217</v>
      </c>
      <c r="G89" s="157">
        <f>G82*C89</f>
        <v>4276.4522479744928</v>
      </c>
      <c r="H89" s="157">
        <f t="shared" si="180"/>
        <v>4276.4522479744928</v>
      </c>
      <c r="I89" s="163">
        <f>I82*D89</f>
        <v>2756.8795835662054</v>
      </c>
      <c r="J89" s="169">
        <f>E89*J2</f>
        <v>890.92755166135271</v>
      </c>
      <c r="K89" s="159">
        <f>F89*K2</f>
        <v>890.92755166135271</v>
      </c>
      <c r="L89" s="159">
        <f>G89*L2</f>
        <v>534.5565309968116</v>
      </c>
      <c r="M89" s="170">
        <f>H89*M2</f>
        <v>534.5565309968116</v>
      </c>
      <c r="N89" s="169">
        <f>E89*N2</f>
        <v>890.92755166135271</v>
      </c>
      <c r="O89" s="159">
        <f>F89*O2</f>
        <v>890.92755166135271</v>
      </c>
      <c r="P89" s="159">
        <f>G89*P2</f>
        <v>534.5565309968116</v>
      </c>
      <c r="Q89" s="170">
        <f>H89*Q2</f>
        <v>534.5565309968116</v>
      </c>
      <c r="R89" s="169">
        <f>E89*R2</f>
        <v>890.92755166135271</v>
      </c>
      <c r="S89" s="159">
        <f>F89*S2</f>
        <v>890.92755166135271</v>
      </c>
      <c r="T89" s="159">
        <f>G89*T2</f>
        <v>534.5565309968116</v>
      </c>
      <c r="U89" s="170">
        <f>H89*U2</f>
        <v>534.5565309968116</v>
      </c>
      <c r="V89" s="169">
        <f>E89*V2</f>
        <v>890.92755166135271</v>
      </c>
      <c r="W89" s="159">
        <f>F89*W2</f>
        <v>890.92755166135271</v>
      </c>
      <c r="X89" s="159">
        <f>G89*X2</f>
        <v>534.5565309968116</v>
      </c>
      <c r="Y89" s="170">
        <f>H89*Y2</f>
        <v>534.5565309968116</v>
      </c>
      <c r="Z89" s="169">
        <f>E89*Z2</f>
        <v>890.92755166135271</v>
      </c>
      <c r="AA89" s="159">
        <f>F89*AA2</f>
        <v>890.92755166135271</v>
      </c>
      <c r="AB89" s="159">
        <f>G89*AB2</f>
        <v>534.5565309968116</v>
      </c>
      <c r="AC89" s="170">
        <f>H89*AC2</f>
        <v>534.5565309968116</v>
      </c>
      <c r="AD89" s="169">
        <f>E89*AD2</f>
        <v>890.92755166135271</v>
      </c>
      <c r="AE89" s="159">
        <f>F89*AE2</f>
        <v>890.92755166135271</v>
      </c>
      <c r="AF89" s="159">
        <f>G89*AF2</f>
        <v>534.5565309968116</v>
      </c>
      <c r="AG89" s="170">
        <f>H89*AG2</f>
        <v>534.5565309968116</v>
      </c>
      <c r="AH89" s="169">
        <f>E89*AH2</f>
        <v>890.92755166135271</v>
      </c>
      <c r="AI89" s="159">
        <f>F89*AI2</f>
        <v>890.92755166135271</v>
      </c>
      <c r="AJ89" s="159">
        <f>G89*AJ2</f>
        <v>534.5565309968116</v>
      </c>
      <c r="AK89" s="170">
        <f>H89*AK2</f>
        <v>534.5565309968116</v>
      </c>
      <c r="AL89" s="169">
        <f>E89*AL2</f>
        <v>890.92755166135271</v>
      </c>
      <c r="AM89" s="159">
        <f>F89*AM2</f>
        <v>890.92755166135271</v>
      </c>
      <c r="AN89" s="159">
        <f>G89*AN2</f>
        <v>534.5565309968116</v>
      </c>
      <c r="AO89" s="172">
        <f>H89*AO2</f>
        <v>534.5565309968116</v>
      </c>
      <c r="AP89" s="176">
        <f>I89*AP2</f>
        <v>2756.8795835662054</v>
      </c>
      <c r="AQ89" s="174" t="str">
        <f t="shared" si="131"/>
        <v>拆分正确</v>
      </c>
      <c r="AR89" s="157" t="str">
        <f t="shared" si="132"/>
        <v>拆分正确</v>
      </c>
      <c r="AS89" s="157" t="str">
        <f t="shared" si="133"/>
        <v>拆分正确</v>
      </c>
      <c r="AT89" s="157" t="str">
        <f t="shared" si="134"/>
        <v>拆分正确</v>
      </c>
      <c r="AU89" s="157" t="str">
        <f t="shared" si="135"/>
        <v>拆分正确</v>
      </c>
      <c r="AW89" s="158" t="str">
        <f t="shared" si="136"/>
        <v>80级强化7</v>
      </c>
      <c r="AX89" s="174">
        <f t="shared" si="137"/>
        <v>10691.130619936233</v>
      </c>
      <c r="AY89" s="157">
        <f t="shared" si="138"/>
        <v>4276.4522479744928</v>
      </c>
      <c r="AZ89" s="157">
        <f t="shared" si="139"/>
        <v>6382.7645492156607</v>
      </c>
      <c r="BA89" s="157">
        <f t="shared" si="140"/>
        <v>2850.9681653163284</v>
      </c>
      <c r="BB89" s="163">
        <f t="shared" si="141"/>
        <v>1654.1277501397233</v>
      </c>
      <c r="BC89" s="169">
        <f t="shared" si="181"/>
        <v>1069.1130619936234</v>
      </c>
      <c r="BD89" s="159">
        <f t="shared" si="182"/>
        <v>427.64522479744932</v>
      </c>
      <c r="BE89" s="159">
        <f t="shared" si="183"/>
        <v>638.27645492156614</v>
      </c>
      <c r="BF89" s="170">
        <f t="shared" si="184"/>
        <v>285.09681653163284</v>
      </c>
      <c r="BG89" s="169">
        <f t="shared" si="185"/>
        <v>1069.1130619936234</v>
      </c>
      <c r="BH89" s="159">
        <f t="shared" si="186"/>
        <v>427.64522479744932</v>
      </c>
      <c r="BI89" s="159">
        <f t="shared" si="187"/>
        <v>638.27645492156614</v>
      </c>
      <c r="BJ89" s="170">
        <f t="shared" si="188"/>
        <v>285.09681653163284</v>
      </c>
      <c r="BK89" s="169">
        <f t="shared" si="189"/>
        <v>1069.1130619936234</v>
      </c>
      <c r="BL89" s="159">
        <f t="shared" si="190"/>
        <v>427.64522479744932</v>
      </c>
      <c r="BM89" s="159">
        <f t="shared" si="191"/>
        <v>638.27645492156614</v>
      </c>
      <c r="BN89" s="170">
        <f t="shared" si="192"/>
        <v>285.09681653163284</v>
      </c>
      <c r="BO89" s="169">
        <f t="shared" si="193"/>
        <v>1069.1130619936234</v>
      </c>
      <c r="BP89" s="159">
        <f t="shared" si="194"/>
        <v>427.64522479744932</v>
      </c>
      <c r="BQ89" s="159">
        <f t="shared" si="195"/>
        <v>638.27645492156614</v>
      </c>
      <c r="BR89" s="170">
        <f t="shared" si="196"/>
        <v>285.09681653163284</v>
      </c>
      <c r="BS89" s="169">
        <f t="shared" si="197"/>
        <v>1069.1130619936234</v>
      </c>
      <c r="BT89" s="159">
        <f t="shared" si="198"/>
        <v>427.64522479744932</v>
      </c>
      <c r="BU89" s="159">
        <f t="shared" si="199"/>
        <v>638.27645492156614</v>
      </c>
      <c r="BV89" s="170">
        <f t="shared" si="200"/>
        <v>285.09681653163284</v>
      </c>
      <c r="BW89" s="169">
        <f t="shared" si="201"/>
        <v>1069.1130619936234</v>
      </c>
      <c r="BX89" s="159">
        <f t="shared" si="202"/>
        <v>427.64522479744932</v>
      </c>
      <c r="BY89" s="159">
        <f t="shared" si="203"/>
        <v>638.27645492156614</v>
      </c>
      <c r="BZ89" s="170">
        <f t="shared" si="204"/>
        <v>285.09681653163284</v>
      </c>
      <c r="CA89" s="169">
        <f t="shared" si="205"/>
        <v>1069.1130619936234</v>
      </c>
      <c r="CB89" s="159">
        <f t="shared" si="206"/>
        <v>427.64522479744932</v>
      </c>
      <c r="CC89" s="159">
        <f t="shared" si="207"/>
        <v>638.27645492156614</v>
      </c>
      <c r="CD89" s="170">
        <f t="shared" si="208"/>
        <v>285.09681653163284</v>
      </c>
      <c r="CE89" s="169">
        <f t="shared" si="209"/>
        <v>1069.1130619936234</v>
      </c>
      <c r="CF89" s="159">
        <f t="shared" si="210"/>
        <v>427.64522479744932</v>
      </c>
      <c r="CG89" s="159">
        <f t="shared" si="211"/>
        <v>638.27645492156614</v>
      </c>
      <c r="CH89" s="172">
        <f t="shared" si="212"/>
        <v>285.09681653163284</v>
      </c>
      <c r="CI89" s="169">
        <f t="shared" si="213"/>
        <v>2138.2261239872469</v>
      </c>
      <c r="CJ89" s="159">
        <f t="shared" si="214"/>
        <v>855.29044959489863</v>
      </c>
      <c r="CK89" s="159">
        <f t="shared" si="215"/>
        <v>1276.5529098431323</v>
      </c>
      <c r="CL89" s="172">
        <f t="shared" si="216"/>
        <v>570.19363306326568</v>
      </c>
      <c r="CM89" s="176">
        <f t="shared" si="96"/>
        <v>1654.1277501397233</v>
      </c>
      <c r="CN89" s="174" t="str">
        <f t="shared" si="142"/>
        <v>拆分正确</v>
      </c>
      <c r="CO89" s="157" t="str">
        <f t="shared" si="143"/>
        <v>拆分正确</v>
      </c>
      <c r="CP89" s="157" t="str">
        <f t="shared" si="144"/>
        <v>拆分正确</v>
      </c>
      <c r="CQ89" s="157" t="str">
        <f t="shared" si="145"/>
        <v>拆分正确</v>
      </c>
      <c r="CR89" s="157" t="str">
        <f t="shared" si="146"/>
        <v>拆分正确</v>
      </c>
      <c r="CT89" s="158" t="str">
        <f t="shared" si="147"/>
        <v>80级强化7</v>
      </c>
      <c r="CU89" s="174">
        <f t="shared" si="148"/>
        <v>4775.3716769048506</v>
      </c>
      <c r="CV89" s="157">
        <f t="shared" si="149"/>
        <v>10691.130619936233</v>
      </c>
      <c r="CW89" s="157">
        <f t="shared" si="150"/>
        <v>2850.9681653163284</v>
      </c>
      <c r="CX89" s="157">
        <f t="shared" si="151"/>
        <v>6382.7645492156607</v>
      </c>
      <c r="CY89" s="163">
        <f t="shared" si="152"/>
        <v>4135.3193753493078</v>
      </c>
      <c r="CZ89" s="169">
        <f>CU89*CZ2</f>
        <v>596.92145961310632</v>
      </c>
      <c r="DA89" s="159">
        <f>CV89*DA2</f>
        <v>1336.3913274920292</v>
      </c>
      <c r="DB89" s="159">
        <f>CW89*DB2</f>
        <v>356.37102066454105</v>
      </c>
      <c r="DC89" s="170">
        <f>CX89*DC2</f>
        <v>797.84556865195759</v>
      </c>
      <c r="DD89" s="169">
        <f>CU89*DD2</f>
        <v>596.92145961310632</v>
      </c>
      <c r="DE89" s="159">
        <f>CV89*DE2</f>
        <v>1336.3913274920292</v>
      </c>
      <c r="DF89" s="159">
        <f>CW89*DF2</f>
        <v>356.37102066454105</v>
      </c>
      <c r="DG89" s="170">
        <f>CX89*DG2</f>
        <v>797.84556865195759</v>
      </c>
      <c r="DH89" s="169">
        <f>CU89*DH2</f>
        <v>596.92145961310632</v>
      </c>
      <c r="DI89" s="159">
        <f>CV89*DI2</f>
        <v>1336.3913274920292</v>
      </c>
      <c r="DJ89" s="159">
        <f>CW89*DJ2</f>
        <v>356.37102066454105</v>
      </c>
      <c r="DK89" s="170">
        <f>CX89*DK2</f>
        <v>797.84556865195759</v>
      </c>
      <c r="DL89" s="169">
        <f>CU89*DL2</f>
        <v>596.92145961310632</v>
      </c>
      <c r="DM89" s="159">
        <f>CV89*DM2</f>
        <v>1336.3913274920292</v>
      </c>
      <c r="DN89" s="159">
        <f>CW89*DN2</f>
        <v>356.37102066454105</v>
      </c>
      <c r="DO89" s="170">
        <f>CX89*DO2</f>
        <v>797.84556865195759</v>
      </c>
      <c r="DP89" s="169">
        <f>CU89*DP2</f>
        <v>596.92145961310632</v>
      </c>
      <c r="DQ89" s="159">
        <f>CV89*DQ2</f>
        <v>1336.3913274920292</v>
      </c>
      <c r="DR89" s="159">
        <f>CW89*DR2</f>
        <v>356.37102066454105</v>
      </c>
      <c r="DS89" s="170">
        <f>CX89*DS2</f>
        <v>797.84556865195759</v>
      </c>
      <c r="DT89" s="169">
        <f>CU89*DT2</f>
        <v>596.92145961310632</v>
      </c>
      <c r="DU89" s="159">
        <f>CV89*DU2</f>
        <v>1336.3913274920292</v>
      </c>
      <c r="DV89" s="159">
        <f>CW89*DV2</f>
        <v>356.37102066454105</v>
      </c>
      <c r="DW89" s="170">
        <f>CX89*DW2</f>
        <v>797.84556865195759</v>
      </c>
      <c r="DX89" s="169">
        <f>CU89*DX2</f>
        <v>596.92145961310632</v>
      </c>
      <c r="DY89" s="159">
        <f>CV89*DY2</f>
        <v>1336.3913274920292</v>
      </c>
      <c r="DZ89" s="159">
        <f>CW89*DZ2</f>
        <v>356.37102066454105</v>
      </c>
      <c r="EA89" s="170">
        <f>CX89*EA2</f>
        <v>797.84556865195759</v>
      </c>
      <c r="EB89" s="169">
        <f>CU89*EB2</f>
        <v>596.92145961310632</v>
      </c>
      <c r="EC89" s="159">
        <f>CV89*EC2</f>
        <v>1336.3913274920292</v>
      </c>
      <c r="ED89" s="159">
        <f>CW89*ED2</f>
        <v>356.37102066454105</v>
      </c>
      <c r="EE89" s="172">
        <f>CX89*EE2</f>
        <v>797.84556865195759</v>
      </c>
      <c r="EF89" s="176">
        <f>CY89*EF2</f>
        <v>4135.3193753493078</v>
      </c>
      <c r="EG89" s="174" t="str">
        <f t="shared" si="153"/>
        <v>拆分正确</v>
      </c>
      <c r="EH89" s="157" t="str">
        <f t="shared" si="154"/>
        <v>拆分正确</v>
      </c>
      <c r="EI89" s="157" t="str">
        <f t="shared" si="155"/>
        <v>拆分正确</v>
      </c>
      <c r="EJ89" s="157" t="str">
        <f t="shared" si="156"/>
        <v>拆分正确</v>
      </c>
      <c r="EK89" s="157" t="str">
        <f t="shared" si="157"/>
        <v>拆分正确</v>
      </c>
      <c r="EL89" s="41"/>
      <c r="EM89" s="158" t="str">
        <f t="shared" si="158"/>
        <v>80级强化7</v>
      </c>
      <c r="EN89" s="174">
        <f t="shared" si="159"/>
        <v>7127.4204132908217</v>
      </c>
      <c r="EO89" s="157">
        <f t="shared" si="160"/>
        <v>14254.840826581643</v>
      </c>
      <c r="EP89" s="157">
        <f t="shared" si="161"/>
        <v>2850.9681653163284</v>
      </c>
      <c r="EQ89" s="157">
        <f t="shared" si="162"/>
        <v>6382.7645492156607</v>
      </c>
      <c r="ER89" s="163">
        <f t="shared" si="163"/>
        <v>1654.1277501397233</v>
      </c>
      <c r="ES89" s="169">
        <f>EN89*ES2</f>
        <v>890.92755166135271</v>
      </c>
      <c r="ET89" s="159">
        <f>EO89*ET2</f>
        <v>1781.8551033227054</v>
      </c>
      <c r="EU89" s="159">
        <f>EP89*EU2</f>
        <v>356.37102066454105</v>
      </c>
      <c r="EV89" s="170">
        <f>EQ89*EV2</f>
        <v>797.84556865195759</v>
      </c>
      <c r="EW89" s="169">
        <f>EN89*EW2</f>
        <v>890.92755166135271</v>
      </c>
      <c r="EX89" s="159">
        <f>EO89*EX2</f>
        <v>1781.8551033227054</v>
      </c>
      <c r="EY89" s="159">
        <f>EP89*EY2</f>
        <v>356.37102066454105</v>
      </c>
      <c r="EZ89" s="170">
        <f>EQ89*EZ2</f>
        <v>797.84556865195759</v>
      </c>
      <c r="FA89" s="169">
        <f>EN89*FA2</f>
        <v>890.92755166135271</v>
      </c>
      <c r="FB89" s="159">
        <f>EO89*FB2</f>
        <v>1781.8551033227054</v>
      </c>
      <c r="FC89" s="159">
        <f>EP89*FC2</f>
        <v>356.37102066454105</v>
      </c>
      <c r="FD89" s="170">
        <f>EQ89*FD2</f>
        <v>797.84556865195759</v>
      </c>
      <c r="FE89" s="169">
        <f>EN89*FE2</f>
        <v>890.92755166135271</v>
      </c>
      <c r="FF89" s="159">
        <f>EO89*FF2</f>
        <v>1781.8551033227054</v>
      </c>
      <c r="FG89" s="159">
        <f>EP89*FG2</f>
        <v>356.37102066454105</v>
      </c>
      <c r="FH89" s="170">
        <f>EQ89*FH2</f>
        <v>797.84556865195759</v>
      </c>
      <c r="FI89" s="169">
        <f>EN89*FI2</f>
        <v>890.92755166135271</v>
      </c>
      <c r="FJ89" s="159">
        <f>EO89*FJ2</f>
        <v>1781.8551033227054</v>
      </c>
      <c r="FK89" s="159">
        <f>EP89*FK2</f>
        <v>356.37102066454105</v>
      </c>
      <c r="FL89" s="170">
        <f>EQ89*FL2</f>
        <v>797.84556865195759</v>
      </c>
      <c r="FM89" s="169">
        <f>EN89*FM2</f>
        <v>890.92755166135271</v>
      </c>
      <c r="FN89" s="159">
        <f>EO89*FN2</f>
        <v>1781.8551033227054</v>
      </c>
      <c r="FO89" s="159">
        <f>EP89*FO2</f>
        <v>356.37102066454105</v>
      </c>
      <c r="FP89" s="170">
        <f>EQ89*FP2</f>
        <v>797.84556865195759</v>
      </c>
      <c r="FQ89" s="169">
        <f>EN89*FQ2</f>
        <v>890.92755166135271</v>
      </c>
      <c r="FR89" s="159">
        <f>EO89*FR2</f>
        <v>1781.8551033227054</v>
      </c>
      <c r="FS89" s="159">
        <f>EP89*FS2</f>
        <v>356.37102066454105</v>
      </c>
      <c r="FT89" s="170">
        <f>EQ89*FT2</f>
        <v>797.84556865195759</v>
      </c>
      <c r="FU89" s="169">
        <f>EN89*FU2</f>
        <v>890.92755166135271</v>
      </c>
      <c r="FV89" s="159">
        <f>EO89*FV2</f>
        <v>1781.8551033227054</v>
      </c>
      <c r="FW89" s="159">
        <f>EP89*FW2</f>
        <v>356.37102066454105</v>
      </c>
      <c r="FX89" s="172">
        <f>EQ89*FX2</f>
        <v>797.84556865195759</v>
      </c>
      <c r="FY89" s="176">
        <f>ER89*FY2</f>
        <v>1654.1277501397233</v>
      </c>
      <c r="FZ89" s="174" t="str">
        <f t="shared" si="164"/>
        <v>拆分正确</v>
      </c>
      <c r="GA89" s="157" t="str">
        <f t="shared" si="165"/>
        <v>拆分正确</v>
      </c>
      <c r="GB89" s="157" t="str">
        <f t="shared" si="166"/>
        <v>拆分正确</v>
      </c>
      <c r="GC89" s="157" t="str">
        <f t="shared" si="167"/>
        <v>拆分正确</v>
      </c>
      <c r="GD89" s="157" t="str">
        <f t="shared" si="168"/>
        <v>拆分正确</v>
      </c>
      <c r="GE89" s="41"/>
      <c r="GF89" s="158" t="str">
        <f t="shared" si="169"/>
        <v>80级强化7</v>
      </c>
      <c r="GG89" s="174">
        <f t="shared" si="170"/>
        <v>6414.6783719617397</v>
      </c>
      <c r="GH89" s="157">
        <f t="shared" si="171"/>
        <v>7127.4204132908217</v>
      </c>
      <c r="GI89" s="157">
        <f t="shared" si="172"/>
        <v>4276.4522479744928</v>
      </c>
      <c r="GJ89" s="157">
        <f t="shared" si="173"/>
        <v>5345.5653099681158</v>
      </c>
      <c r="GK89" s="163">
        <f t="shared" si="174"/>
        <v>2481.1916252095848</v>
      </c>
      <c r="GL89" s="169">
        <f>GG89*GL2</f>
        <v>801.83479649521746</v>
      </c>
      <c r="GM89" s="159">
        <f>GH89*GM2</f>
        <v>890.92755166135271</v>
      </c>
      <c r="GN89" s="159">
        <f>GI89*GN2</f>
        <v>534.5565309968116</v>
      </c>
      <c r="GO89" s="170">
        <f>GJ89*GO2</f>
        <v>668.19566374601447</v>
      </c>
      <c r="GP89" s="169">
        <f>GG89*GP2</f>
        <v>801.83479649521746</v>
      </c>
      <c r="GQ89" s="159">
        <f>GH89*GQ2</f>
        <v>890.92755166135271</v>
      </c>
      <c r="GR89" s="159">
        <f>GI89*GR2</f>
        <v>534.5565309968116</v>
      </c>
      <c r="GS89" s="170">
        <f>GJ89*GS2</f>
        <v>668.19566374601447</v>
      </c>
      <c r="GT89" s="169">
        <f>GG89*GT2</f>
        <v>801.83479649521746</v>
      </c>
      <c r="GU89" s="159">
        <f>GH89*GU2</f>
        <v>890.92755166135271</v>
      </c>
      <c r="GV89" s="159">
        <f>GI89*GV2</f>
        <v>534.5565309968116</v>
      </c>
      <c r="GW89" s="170">
        <f>GJ89*GW2</f>
        <v>668.19566374601447</v>
      </c>
      <c r="GX89" s="169">
        <f>GG89*GX2</f>
        <v>801.83479649521746</v>
      </c>
      <c r="GY89" s="159">
        <f>GH89*GY2</f>
        <v>890.92755166135271</v>
      </c>
      <c r="GZ89" s="159">
        <f>GI89*GZ2</f>
        <v>534.5565309968116</v>
      </c>
      <c r="HA89" s="170">
        <f>GJ89*HA2</f>
        <v>668.19566374601447</v>
      </c>
      <c r="HB89" s="169">
        <f>GG89*HB2</f>
        <v>801.83479649521746</v>
      </c>
      <c r="HC89" s="159">
        <f>GH89*HC2</f>
        <v>890.92755166135271</v>
      </c>
      <c r="HD89" s="159">
        <f>GI89*HD2</f>
        <v>534.5565309968116</v>
      </c>
      <c r="HE89" s="170">
        <f>GJ89*HE2</f>
        <v>668.19566374601447</v>
      </c>
      <c r="HF89" s="169">
        <f>GG89*HF2</f>
        <v>801.83479649521746</v>
      </c>
      <c r="HG89" s="159">
        <f>GH89*HG2</f>
        <v>890.92755166135271</v>
      </c>
      <c r="HH89" s="159">
        <f>GI89*HH2</f>
        <v>534.5565309968116</v>
      </c>
      <c r="HI89" s="170">
        <f>GJ89*HI2</f>
        <v>668.19566374601447</v>
      </c>
      <c r="HJ89" s="169">
        <f>GG89*HJ2</f>
        <v>801.83479649521746</v>
      </c>
      <c r="HK89" s="159">
        <f>GH89*HK2</f>
        <v>890.92755166135271</v>
      </c>
      <c r="HL89" s="159">
        <f>GI89*HL2</f>
        <v>534.5565309968116</v>
      </c>
      <c r="HM89" s="170">
        <f>GJ89*HM2</f>
        <v>668.19566374601447</v>
      </c>
      <c r="HN89" s="169">
        <f>GG89*HN2</f>
        <v>801.83479649521746</v>
      </c>
      <c r="HO89" s="159">
        <f>GH89*HO2</f>
        <v>890.92755166135271</v>
      </c>
      <c r="HP89" s="159">
        <f>GI89*HP2</f>
        <v>534.5565309968116</v>
      </c>
      <c r="HQ89" s="172">
        <f>GJ89*HQ2</f>
        <v>668.19566374601447</v>
      </c>
      <c r="HR89" s="176">
        <f>GK89*HR2</f>
        <v>2481.1916252095848</v>
      </c>
      <c r="HS89" s="174" t="str">
        <f t="shared" si="175"/>
        <v>拆分正确</v>
      </c>
      <c r="HT89" s="157" t="str">
        <f t="shared" si="176"/>
        <v>拆分正确</v>
      </c>
      <c r="HU89" s="157" t="str">
        <f t="shared" si="177"/>
        <v>拆分正确</v>
      </c>
      <c r="HV89" s="157" t="str">
        <f t="shared" si="178"/>
        <v>拆分正确</v>
      </c>
      <c r="HW89" s="157" t="str">
        <f t="shared" si="179"/>
        <v>拆分正确</v>
      </c>
    </row>
    <row r="90" spans="1:231" ht="14.1" customHeight="1">
      <c r="A90" s="157" t="s">
        <v>106</v>
      </c>
      <c r="B90" s="158">
        <f t="shared" si="220"/>
        <v>2.0391809660656524</v>
      </c>
      <c r="C90" s="158">
        <f t="shared" si="218"/>
        <v>2.0391809660656524</v>
      </c>
      <c r="D90" s="180">
        <f t="shared" si="219"/>
        <v>2.0391809660656524</v>
      </c>
      <c r="E90" s="174">
        <f>B90*E82</f>
        <v>8786.5644250891401</v>
      </c>
      <c r="F90" s="157">
        <f>E90*职业设计!D$13/职业设计!B$13</f>
        <v>8786.5644250891401</v>
      </c>
      <c r="G90" s="157">
        <f>G82*C90</f>
        <v>5271.9386550534837</v>
      </c>
      <c r="H90" s="157">
        <f t="shared" si="180"/>
        <v>5271.9386550534837</v>
      </c>
      <c r="I90" s="163">
        <f>I82*D90</f>
        <v>3398.6349434427539</v>
      </c>
      <c r="J90" s="169">
        <f>E90*J2</f>
        <v>1098.3205531361425</v>
      </c>
      <c r="K90" s="159">
        <f>F90*K2</f>
        <v>1098.3205531361425</v>
      </c>
      <c r="L90" s="159">
        <f>G90*L2</f>
        <v>658.99233188168546</v>
      </c>
      <c r="M90" s="170">
        <f>H90*M2</f>
        <v>658.99233188168546</v>
      </c>
      <c r="N90" s="169">
        <f>E90*N2</f>
        <v>1098.3205531361425</v>
      </c>
      <c r="O90" s="159">
        <f>F90*O2</f>
        <v>1098.3205531361425</v>
      </c>
      <c r="P90" s="159">
        <f>G90*P2</f>
        <v>658.99233188168546</v>
      </c>
      <c r="Q90" s="170">
        <f>H90*Q2</f>
        <v>658.99233188168546</v>
      </c>
      <c r="R90" s="169">
        <f>E90*R2</f>
        <v>1098.3205531361425</v>
      </c>
      <c r="S90" s="159">
        <f>F90*S2</f>
        <v>1098.3205531361425</v>
      </c>
      <c r="T90" s="159">
        <f>G90*T2</f>
        <v>658.99233188168546</v>
      </c>
      <c r="U90" s="170">
        <f>H90*U2</f>
        <v>658.99233188168546</v>
      </c>
      <c r="V90" s="169">
        <f>E90*V2</f>
        <v>1098.3205531361425</v>
      </c>
      <c r="W90" s="159">
        <f>F90*W2</f>
        <v>1098.3205531361425</v>
      </c>
      <c r="X90" s="159">
        <f>G90*X2</f>
        <v>658.99233188168546</v>
      </c>
      <c r="Y90" s="170">
        <f>H90*Y2</f>
        <v>658.99233188168546</v>
      </c>
      <c r="Z90" s="169">
        <f>E90*Z2</f>
        <v>1098.3205531361425</v>
      </c>
      <c r="AA90" s="159">
        <f>F90*AA2</f>
        <v>1098.3205531361425</v>
      </c>
      <c r="AB90" s="159">
        <f>G90*AB2</f>
        <v>658.99233188168546</v>
      </c>
      <c r="AC90" s="170">
        <f>H90*AC2</f>
        <v>658.99233188168546</v>
      </c>
      <c r="AD90" s="169">
        <f>E90*AD2</f>
        <v>1098.3205531361425</v>
      </c>
      <c r="AE90" s="159">
        <f>F90*AE2</f>
        <v>1098.3205531361425</v>
      </c>
      <c r="AF90" s="159">
        <f>G90*AF2</f>
        <v>658.99233188168546</v>
      </c>
      <c r="AG90" s="170">
        <f>H90*AG2</f>
        <v>658.99233188168546</v>
      </c>
      <c r="AH90" s="169">
        <f>E90*AH2</f>
        <v>1098.3205531361425</v>
      </c>
      <c r="AI90" s="159">
        <f>F90*AI2</f>
        <v>1098.3205531361425</v>
      </c>
      <c r="AJ90" s="159">
        <f>G90*AJ2</f>
        <v>658.99233188168546</v>
      </c>
      <c r="AK90" s="170">
        <f>H90*AK2</f>
        <v>658.99233188168546</v>
      </c>
      <c r="AL90" s="169">
        <f>E90*AL2</f>
        <v>1098.3205531361425</v>
      </c>
      <c r="AM90" s="159">
        <f>F90*AM2</f>
        <v>1098.3205531361425</v>
      </c>
      <c r="AN90" s="159">
        <f>G90*AN2</f>
        <v>658.99233188168546</v>
      </c>
      <c r="AO90" s="172">
        <f>H90*AO2</f>
        <v>658.99233188168546</v>
      </c>
      <c r="AP90" s="176">
        <f>I90*AP2</f>
        <v>3398.6349434427539</v>
      </c>
      <c r="AQ90" s="174" t="str">
        <f t="shared" si="131"/>
        <v>拆分正确</v>
      </c>
      <c r="AR90" s="157" t="str">
        <f t="shared" si="132"/>
        <v>拆分正确</v>
      </c>
      <c r="AS90" s="157" t="str">
        <f t="shared" si="133"/>
        <v>拆分正确</v>
      </c>
      <c r="AT90" s="157" t="str">
        <f t="shared" si="134"/>
        <v>拆分正确</v>
      </c>
      <c r="AU90" s="157" t="str">
        <f t="shared" si="135"/>
        <v>拆分正确</v>
      </c>
      <c r="AW90" s="158" t="str">
        <f t="shared" si="136"/>
        <v>80级强化8</v>
      </c>
      <c r="AX90" s="174">
        <f t="shared" si="137"/>
        <v>13179.846637633709</v>
      </c>
      <c r="AY90" s="157">
        <f t="shared" si="138"/>
        <v>5271.9386550534837</v>
      </c>
      <c r="AZ90" s="157">
        <f t="shared" si="139"/>
        <v>7868.5651567962441</v>
      </c>
      <c r="BA90" s="157">
        <f t="shared" si="140"/>
        <v>3514.6257700356559</v>
      </c>
      <c r="BB90" s="163">
        <f t="shared" si="141"/>
        <v>2039.1809660656522</v>
      </c>
      <c r="BC90" s="169">
        <f t="shared" si="181"/>
        <v>1317.9846637633709</v>
      </c>
      <c r="BD90" s="159">
        <f t="shared" si="182"/>
        <v>527.19386550534841</v>
      </c>
      <c r="BE90" s="159">
        <f t="shared" si="183"/>
        <v>786.85651567962441</v>
      </c>
      <c r="BF90" s="170">
        <f t="shared" si="184"/>
        <v>351.46257700356563</v>
      </c>
      <c r="BG90" s="169">
        <f t="shared" si="185"/>
        <v>1317.9846637633709</v>
      </c>
      <c r="BH90" s="159">
        <f t="shared" si="186"/>
        <v>527.19386550534841</v>
      </c>
      <c r="BI90" s="159">
        <f t="shared" si="187"/>
        <v>786.85651567962441</v>
      </c>
      <c r="BJ90" s="170">
        <f t="shared" si="188"/>
        <v>351.46257700356563</v>
      </c>
      <c r="BK90" s="169">
        <f t="shared" si="189"/>
        <v>1317.9846637633709</v>
      </c>
      <c r="BL90" s="159">
        <f t="shared" si="190"/>
        <v>527.19386550534841</v>
      </c>
      <c r="BM90" s="159">
        <f t="shared" si="191"/>
        <v>786.85651567962441</v>
      </c>
      <c r="BN90" s="170">
        <f t="shared" si="192"/>
        <v>351.46257700356563</v>
      </c>
      <c r="BO90" s="169">
        <f t="shared" si="193"/>
        <v>1317.9846637633709</v>
      </c>
      <c r="BP90" s="159">
        <f t="shared" si="194"/>
        <v>527.19386550534841</v>
      </c>
      <c r="BQ90" s="159">
        <f t="shared" si="195"/>
        <v>786.85651567962441</v>
      </c>
      <c r="BR90" s="170">
        <f t="shared" si="196"/>
        <v>351.46257700356563</v>
      </c>
      <c r="BS90" s="169">
        <f t="shared" si="197"/>
        <v>1317.9846637633709</v>
      </c>
      <c r="BT90" s="159">
        <f t="shared" si="198"/>
        <v>527.19386550534841</v>
      </c>
      <c r="BU90" s="159">
        <f t="shared" si="199"/>
        <v>786.85651567962441</v>
      </c>
      <c r="BV90" s="170">
        <f t="shared" si="200"/>
        <v>351.46257700356563</v>
      </c>
      <c r="BW90" s="169">
        <f t="shared" si="201"/>
        <v>1317.9846637633709</v>
      </c>
      <c r="BX90" s="159">
        <f t="shared" si="202"/>
        <v>527.19386550534841</v>
      </c>
      <c r="BY90" s="159">
        <f t="shared" si="203"/>
        <v>786.85651567962441</v>
      </c>
      <c r="BZ90" s="170">
        <f t="shared" si="204"/>
        <v>351.46257700356563</v>
      </c>
      <c r="CA90" s="169">
        <f t="shared" si="205"/>
        <v>1317.9846637633709</v>
      </c>
      <c r="CB90" s="159">
        <f t="shared" si="206"/>
        <v>527.19386550534841</v>
      </c>
      <c r="CC90" s="159">
        <f t="shared" si="207"/>
        <v>786.85651567962441</v>
      </c>
      <c r="CD90" s="170">
        <f t="shared" si="208"/>
        <v>351.46257700356563</v>
      </c>
      <c r="CE90" s="169">
        <f t="shared" si="209"/>
        <v>1317.9846637633709</v>
      </c>
      <c r="CF90" s="159">
        <f t="shared" si="210"/>
        <v>527.19386550534841</v>
      </c>
      <c r="CG90" s="159">
        <f t="shared" si="211"/>
        <v>786.85651567962441</v>
      </c>
      <c r="CH90" s="172">
        <f t="shared" si="212"/>
        <v>351.46257700356563</v>
      </c>
      <c r="CI90" s="169">
        <f t="shared" si="213"/>
        <v>2635.9693275267418</v>
      </c>
      <c r="CJ90" s="159">
        <f t="shared" si="214"/>
        <v>1054.3877310106968</v>
      </c>
      <c r="CK90" s="159">
        <f t="shared" si="215"/>
        <v>1573.7130313592488</v>
      </c>
      <c r="CL90" s="172">
        <f t="shared" si="216"/>
        <v>702.92515400713125</v>
      </c>
      <c r="CM90" s="176">
        <f t="shared" si="96"/>
        <v>2039.1809660656522</v>
      </c>
      <c r="CN90" s="174" t="str">
        <f t="shared" si="142"/>
        <v>拆分正确</v>
      </c>
      <c r="CO90" s="157" t="str">
        <f t="shared" si="143"/>
        <v>拆分正确</v>
      </c>
      <c r="CP90" s="157" t="str">
        <f t="shared" si="144"/>
        <v>拆分正确</v>
      </c>
      <c r="CQ90" s="157" t="str">
        <f t="shared" si="145"/>
        <v>拆分正确</v>
      </c>
      <c r="CR90" s="157" t="str">
        <f t="shared" si="146"/>
        <v>拆分正确</v>
      </c>
      <c r="CT90" s="158" t="str">
        <f t="shared" si="147"/>
        <v>80级强化8</v>
      </c>
      <c r="CU90" s="174">
        <f t="shared" si="148"/>
        <v>5886.9981648097246</v>
      </c>
      <c r="CV90" s="157">
        <f t="shared" si="149"/>
        <v>13179.846637633709</v>
      </c>
      <c r="CW90" s="157">
        <f t="shared" si="150"/>
        <v>3514.6257700356559</v>
      </c>
      <c r="CX90" s="157">
        <f t="shared" si="151"/>
        <v>7868.5651567962441</v>
      </c>
      <c r="CY90" s="163">
        <f t="shared" si="152"/>
        <v>5097.9524151641308</v>
      </c>
      <c r="CZ90" s="169">
        <f>CU90*CZ2</f>
        <v>735.87477060121557</v>
      </c>
      <c r="DA90" s="159">
        <f>CV90*DA2</f>
        <v>1647.4808297042136</v>
      </c>
      <c r="DB90" s="159">
        <f>CW90*DB2</f>
        <v>439.32822125445699</v>
      </c>
      <c r="DC90" s="170">
        <f>CX90*DC2</f>
        <v>983.57064459953051</v>
      </c>
      <c r="DD90" s="169">
        <f>CU90*DD2</f>
        <v>735.87477060121557</v>
      </c>
      <c r="DE90" s="159">
        <f>CV90*DE2</f>
        <v>1647.4808297042136</v>
      </c>
      <c r="DF90" s="159">
        <f>CW90*DF2</f>
        <v>439.32822125445699</v>
      </c>
      <c r="DG90" s="170">
        <f>CX90*DG2</f>
        <v>983.57064459953051</v>
      </c>
      <c r="DH90" s="169">
        <f>CU90*DH2</f>
        <v>735.87477060121557</v>
      </c>
      <c r="DI90" s="159">
        <f>CV90*DI2</f>
        <v>1647.4808297042136</v>
      </c>
      <c r="DJ90" s="159">
        <f>CW90*DJ2</f>
        <v>439.32822125445699</v>
      </c>
      <c r="DK90" s="170">
        <f>CX90*DK2</f>
        <v>983.57064459953051</v>
      </c>
      <c r="DL90" s="169">
        <f>CU90*DL2</f>
        <v>735.87477060121557</v>
      </c>
      <c r="DM90" s="159">
        <f>CV90*DM2</f>
        <v>1647.4808297042136</v>
      </c>
      <c r="DN90" s="159">
        <f>CW90*DN2</f>
        <v>439.32822125445699</v>
      </c>
      <c r="DO90" s="170">
        <f>CX90*DO2</f>
        <v>983.57064459953051</v>
      </c>
      <c r="DP90" s="169">
        <f>CU90*DP2</f>
        <v>735.87477060121557</v>
      </c>
      <c r="DQ90" s="159">
        <f>CV90*DQ2</f>
        <v>1647.4808297042136</v>
      </c>
      <c r="DR90" s="159">
        <f>CW90*DR2</f>
        <v>439.32822125445699</v>
      </c>
      <c r="DS90" s="170">
        <f>CX90*DS2</f>
        <v>983.57064459953051</v>
      </c>
      <c r="DT90" s="169">
        <f>CU90*DT2</f>
        <v>735.87477060121557</v>
      </c>
      <c r="DU90" s="159">
        <f>CV90*DU2</f>
        <v>1647.4808297042136</v>
      </c>
      <c r="DV90" s="159">
        <f>CW90*DV2</f>
        <v>439.32822125445699</v>
      </c>
      <c r="DW90" s="170">
        <f>CX90*DW2</f>
        <v>983.57064459953051</v>
      </c>
      <c r="DX90" s="169">
        <f>CU90*DX2</f>
        <v>735.87477060121557</v>
      </c>
      <c r="DY90" s="159">
        <f>CV90*DY2</f>
        <v>1647.4808297042136</v>
      </c>
      <c r="DZ90" s="159">
        <f>CW90*DZ2</f>
        <v>439.32822125445699</v>
      </c>
      <c r="EA90" s="170">
        <f>CX90*EA2</f>
        <v>983.57064459953051</v>
      </c>
      <c r="EB90" s="169">
        <f>CU90*EB2</f>
        <v>735.87477060121557</v>
      </c>
      <c r="EC90" s="159">
        <f>CV90*EC2</f>
        <v>1647.4808297042136</v>
      </c>
      <c r="ED90" s="159">
        <f>CW90*ED2</f>
        <v>439.32822125445699</v>
      </c>
      <c r="EE90" s="172">
        <f>CX90*EE2</f>
        <v>983.57064459953051</v>
      </c>
      <c r="EF90" s="176">
        <f>CY90*EF2</f>
        <v>5097.9524151641308</v>
      </c>
      <c r="EG90" s="174" t="str">
        <f t="shared" si="153"/>
        <v>拆分正确</v>
      </c>
      <c r="EH90" s="157" t="str">
        <f t="shared" si="154"/>
        <v>拆分正确</v>
      </c>
      <c r="EI90" s="157" t="str">
        <f t="shared" si="155"/>
        <v>拆分正确</v>
      </c>
      <c r="EJ90" s="157" t="str">
        <f t="shared" si="156"/>
        <v>拆分正确</v>
      </c>
      <c r="EK90" s="157" t="str">
        <f t="shared" si="157"/>
        <v>拆分正确</v>
      </c>
      <c r="EL90" s="41"/>
      <c r="EM90" s="158" t="str">
        <f t="shared" si="158"/>
        <v>80级强化8</v>
      </c>
      <c r="EN90" s="174">
        <f t="shared" si="159"/>
        <v>8786.5644250891401</v>
      </c>
      <c r="EO90" s="157">
        <f t="shared" si="160"/>
        <v>17573.12885017828</v>
      </c>
      <c r="EP90" s="157">
        <f t="shared" si="161"/>
        <v>3514.6257700356559</v>
      </c>
      <c r="EQ90" s="157">
        <f t="shared" si="162"/>
        <v>7868.5651567962441</v>
      </c>
      <c r="ER90" s="163">
        <f t="shared" si="163"/>
        <v>2039.1809660656522</v>
      </c>
      <c r="ES90" s="169">
        <f>EN90*ES2</f>
        <v>1098.3205531361425</v>
      </c>
      <c r="ET90" s="159">
        <f>EO90*ET2</f>
        <v>2196.641106272285</v>
      </c>
      <c r="EU90" s="159">
        <f>EP90*EU2</f>
        <v>439.32822125445699</v>
      </c>
      <c r="EV90" s="170">
        <f>EQ90*EV2</f>
        <v>983.57064459953051</v>
      </c>
      <c r="EW90" s="169">
        <f>EN90*EW2</f>
        <v>1098.3205531361425</v>
      </c>
      <c r="EX90" s="159">
        <f>EO90*EX2</f>
        <v>2196.641106272285</v>
      </c>
      <c r="EY90" s="159">
        <f>EP90*EY2</f>
        <v>439.32822125445699</v>
      </c>
      <c r="EZ90" s="170">
        <f>EQ90*EZ2</f>
        <v>983.57064459953051</v>
      </c>
      <c r="FA90" s="169">
        <f>EN90*FA2</f>
        <v>1098.3205531361425</v>
      </c>
      <c r="FB90" s="159">
        <f>EO90*FB2</f>
        <v>2196.641106272285</v>
      </c>
      <c r="FC90" s="159">
        <f>EP90*FC2</f>
        <v>439.32822125445699</v>
      </c>
      <c r="FD90" s="170">
        <f>EQ90*FD2</f>
        <v>983.57064459953051</v>
      </c>
      <c r="FE90" s="169">
        <f>EN90*FE2</f>
        <v>1098.3205531361425</v>
      </c>
      <c r="FF90" s="159">
        <f>EO90*FF2</f>
        <v>2196.641106272285</v>
      </c>
      <c r="FG90" s="159">
        <f>EP90*FG2</f>
        <v>439.32822125445699</v>
      </c>
      <c r="FH90" s="170">
        <f>EQ90*FH2</f>
        <v>983.57064459953051</v>
      </c>
      <c r="FI90" s="169">
        <f>EN90*FI2</f>
        <v>1098.3205531361425</v>
      </c>
      <c r="FJ90" s="159">
        <f>EO90*FJ2</f>
        <v>2196.641106272285</v>
      </c>
      <c r="FK90" s="159">
        <f>EP90*FK2</f>
        <v>439.32822125445699</v>
      </c>
      <c r="FL90" s="170">
        <f>EQ90*FL2</f>
        <v>983.57064459953051</v>
      </c>
      <c r="FM90" s="169">
        <f>EN90*FM2</f>
        <v>1098.3205531361425</v>
      </c>
      <c r="FN90" s="159">
        <f>EO90*FN2</f>
        <v>2196.641106272285</v>
      </c>
      <c r="FO90" s="159">
        <f>EP90*FO2</f>
        <v>439.32822125445699</v>
      </c>
      <c r="FP90" s="170">
        <f>EQ90*FP2</f>
        <v>983.57064459953051</v>
      </c>
      <c r="FQ90" s="169">
        <f>EN90*FQ2</f>
        <v>1098.3205531361425</v>
      </c>
      <c r="FR90" s="159">
        <f>EO90*FR2</f>
        <v>2196.641106272285</v>
      </c>
      <c r="FS90" s="159">
        <f>EP90*FS2</f>
        <v>439.32822125445699</v>
      </c>
      <c r="FT90" s="170">
        <f>EQ90*FT2</f>
        <v>983.57064459953051</v>
      </c>
      <c r="FU90" s="169">
        <f>EN90*FU2</f>
        <v>1098.3205531361425</v>
      </c>
      <c r="FV90" s="159">
        <f>EO90*FV2</f>
        <v>2196.641106272285</v>
      </c>
      <c r="FW90" s="159">
        <f>EP90*FW2</f>
        <v>439.32822125445699</v>
      </c>
      <c r="FX90" s="172">
        <f>EQ90*FX2</f>
        <v>983.57064459953051</v>
      </c>
      <c r="FY90" s="176">
        <f>ER90*FY2</f>
        <v>2039.1809660656522</v>
      </c>
      <c r="FZ90" s="174" t="str">
        <f t="shared" si="164"/>
        <v>拆分正确</v>
      </c>
      <c r="GA90" s="157" t="str">
        <f t="shared" si="165"/>
        <v>拆分正确</v>
      </c>
      <c r="GB90" s="157" t="str">
        <f t="shared" si="166"/>
        <v>拆分正确</v>
      </c>
      <c r="GC90" s="157" t="str">
        <f t="shared" si="167"/>
        <v>拆分正确</v>
      </c>
      <c r="GD90" s="157" t="str">
        <f t="shared" si="168"/>
        <v>拆分正确</v>
      </c>
      <c r="GE90" s="41"/>
      <c r="GF90" s="158" t="str">
        <f t="shared" si="169"/>
        <v>80级强化8</v>
      </c>
      <c r="GG90" s="174">
        <f t="shared" si="170"/>
        <v>7907.9079825802264</v>
      </c>
      <c r="GH90" s="157">
        <f t="shared" si="171"/>
        <v>8786.5644250891401</v>
      </c>
      <c r="GI90" s="157">
        <f t="shared" si="172"/>
        <v>5271.9386550534837</v>
      </c>
      <c r="GJ90" s="157">
        <f t="shared" si="173"/>
        <v>6589.9233188168546</v>
      </c>
      <c r="GK90" s="163">
        <f t="shared" si="174"/>
        <v>3058.7714490984786</v>
      </c>
      <c r="GL90" s="169">
        <f>GG90*GL2</f>
        <v>988.4884978225283</v>
      </c>
      <c r="GM90" s="159">
        <f>GH90*GM2</f>
        <v>1098.3205531361425</v>
      </c>
      <c r="GN90" s="159">
        <f>GI90*GN2</f>
        <v>658.99233188168546</v>
      </c>
      <c r="GO90" s="170">
        <f>GJ90*GO2</f>
        <v>823.74041485210682</v>
      </c>
      <c r="GP90" s="169">
        <f>GG90*GP2</f>
        <v>988.4884978225283</v>
      </c>
      <c r="GQ90" s="159">
        <f>GH90*GQ2</f>
        <v>1098.3205531361425</v>
      </c>
      <c r="GR90" s="159">
        <f>GI90*GR2</f>
        <v>658.99233188168546</v>
      </c>
      <c r="GS90" s="170">
        <f>GJ90*GS2</f>
        <v>823.74041485210682</v>
      </c>
      <c r="GT90" s="169">
        <f>GG90*GT2</f>
        <v>988.4884978225283</v>
      </c>
      <c r="GU90" s="159">
        <f>GH90*GU2</f>
        <v>1098.3205531361425</v>
      </c>
      <c r="GV90" s="159">
        <f>GI90*GV2</f>
        <v>658.99233188168546</v>
      </c>
      <c r="GW90" s="170">
        <f>GJ90*GW2</f>
        <v>823.74041485210682</v>
      </c>
      <c r="GX90" s="169">
        <f>GG90*GX2</f>
        <v>988.4884978225283</v>
      </c>
      <c r="GY90" s="159">
        <f>GH90*GY2</f>
        <v>1098.3205531361425</v>
      </c>
      <c r="GZ90" s="159">
        <f>GI90*GZ2</f>
        <v>658.99233188168546</v>
      </c>
      <c r="HA90" s="170">
        <f>GJ90*HA2</f>
        <v>823.74041485210682</v>
      </c>
      <c r="HB90" s="169">
        <f>GG90*HB2</f>
        <v>988.4884978225283</v>
      </c>
      <c r="HC90" s="159">
        <f>GH90*HC2</f>
        <v>1098.3205531361425</v>
      </c>
      <c r="HD90" s="159">
        <f>GI90*HD2</f>
        <v>658.99233188168546</v>
      </c>
      <c r="HE90" s="170">
        <f>GJ90*HE2</f>
        <v>823.74041485210682</v>
      </c>
      <c r="HF90" s="169">
        <f>GG90*HF2</f>
        <v>988.4884978225283</v>
      </c>
      <c r="HG90" s="159">
        <f>GH90*HG2</f>
        <v>1098.3205531361425</v>
      </c>
      <c r="HH90" s="159">
        <f>GI90*HH2</f>
        <v>658.99233188168546</v>
      </c>
      <c r="HI90" s="170">
        <f>GJ90*HI2</f>
        <v>823.74041485210682</v>
      </c>
      <c r="HJ90" s="169">
        <f>GG90*HJ2</f>
        <v>988.4884978225283</v>
      </c>
      <c r="HK90" s="159">
        <f>GH90*HK2</f>
        <v>1098.3205531361425</v>
      </c>
      <c r="HL90" s="159">
        <f>GI90*HL2</f>
        <v>658.99233188168546</v>
      </c>
      <c r="HM90" s="170">
        <f>GJ90*HM2</f>
        <v>823.74041485210682</v>
      </c>
      <c r="HN90" s="169">
        <f>GG90*HN2</f>
        <v>988.4884978225283</v>
      </c>
      <c r="HO90" s="159">
        <f>GH90*HO2</f>
        <v>1098.3205531361425</v>
      </c>
      <c r="HP90" s="159">
        <f>GI90*HP2</f>
        <v>658.99233188168546</v>
      </c>
      <c r="HQ90" s="172">
        <f>GJ90*HQ2</f>
        <v>823.74041485210682</v>
      </c>
      <c r="HR90" s="176">
        <f>GK90*HR2</f>
        <v>3058.7714490984786</v>
      </c>
      <c r="HS90" s="174" t="str">
        <f t="shared" si="175"/>
        <v>拆分正确</v>
      </c>
      <c r="HT90" s="157" t="str">
        <f t="shared" si="176"/>
        <v>拆分正确</v>
      </c>
      <c r="HU90" s="157" t="str">
        <f t="shared" si="177"/>
        <v>拆分正确</v>
      </c>
      <c r="HV90" s="157" t="str">
        <f t="shared" si="178"/>
        <v>拆分正确</v>
      </c>
      <c r="HW90" s="157" t="str">
        <f t="shared" si="179"/>
        <v>拆分正确</v>
      </c>
    </row>
    <row r="91" spans="1:231" ht="14.1" customHeight="1">
      <c r="A91" s="157" t="s">
        <v>107</v>
      </c>
      <c r="B91" s="158">
        <f t="shared" si="220"/>
        <v>2.4881200557342997</v>
      </c>
      <c r="C91" s="158">
        <f t="shared" si="218"/>
        <v>2.4881200557342997</v>
      </c>
      <c r="D91" s="180">
        <f t="shared" si="219"/>
        <v>2.4881200557342997</v>
      </c>
      <c r="E91" s="174">
        <f>B91*E82</f>
        <v>10720.984322076076</v>
      </c>
      <c r="F91" s="157">
        <f>E91*职业设计!D$13/职业设计!B$13</f>
        <v>10720.984322076076</v>
      </c>
      <c r="G91" s="157">
        <f>G82*C91</f>
        <v>6432.5905932456453</v>
      </c>
      <c r="H91" s="157">
        <f t="shared" si="180"/>
        <v>6432.5905932456453</v>
      </c>
      <c r="I91" s="163">
        <f>I82*D91</f>
        <v>4146.866759557166</v>
      </c>
      <c r="J91" s="169">
        <f>E91*J2</f>
        <v>1340.1230402595095</v>
      </c>
      <c r="K91" s="159">
        <f>F91*K2</f>
        <v>1340.1230402595095</v>
      </c>
      <c r="L91" s="159">
        <f>G91*L2</f>
        <v>804.07382415570567</v>
      </c>
      <c r="M91" s="170">
        <f>H91*M2</f>
        <v>804.07382415570567</v>
      </c>
      <c r="N91" s="169">
        <f>E91*N2</f>
        <v>1340.1230402595095</v>
      </c>
      <c r="O91" s="159">
        <f>F91*O2</f>
        <v>1340.1230402595095</v>
      </c>
      <c r="P91" s="159">
        <f>G91*P2</f>
        <v>804.07382415570567</v>
      </c>
      <c r="Q91" s="170">
        <f>H91*Q2</f>
        <v>804.07382415570567</v>
      </c>
      <c r="R91" s="169">
        <f>E91*R2</f>
        <v>1340.1230402595095</v>
      </c>
      <c r="S91" s="159">
        <f>F91*S2</f>
        <v>1340.1230402595095</v>
      </c>
      <c r="T91" s="159">
        <f>G91*T2</f>
        <v>804.07382415570567</v>
      </c>
      <c r="U91" s="170">
        <f>H91*U2</f>
        <v>804.07382415570567</v>
      </c>
      <c r="V91" s="169">
        <f>E91*V2</f>
        <v>1340.1230402595095</v>
      </c>
      <c r="W91" s="159">
        <f>F91*W2</f>
        <v>1340.1230402595095</v>
      </c>
      <c r="X91" s="159">
        <f>G91*X2</f>
        <v>804.07382415570567</v>
      </c>
      <c r="Y91" s="170">
        <f>H91*Y2</f>
        <v>804.07382415570567</v>
      </c>
      <c r="Z91" s="169">
        <f>E91*Z2</f>
        <v>1340.1230402595095</v>
      </c>
      <c r="AA91" s="159">
        <f>F91*AA2</f>
        <v>1340.1230402595095</v>
      </c>
      <c r="AB91" s="159">
        <f>G91*AB2</f>
        <v>804.07382415570567</v>
      </c>
      <c r="AC91" s="170">
        <f>H91*AC2</f>
        <v>804.07382415570567</v>
      </c>
      <c r="AD91" s="169">
        <f>E91*AD2</f>
        <v>1340.1230402595095</v>
      </c>
      <c r="AE91" s="159">
        <f>F91*AE2</f>
        <v>1340.1230402595095</v>
      </c>
      <c r="AF91" s="159">
        <f>G91*AF2</f>
        <v>804.07382415570567</v>
      </c>
      <c r="AG91" s="170">
        <f>H91*AG2</f>
        <v>804.07382415570567</v>
      </c>
      <c r="AH91" s="169">
        <f>E91*AH2</f>
        <v>1340.1230402595095</v>
      </c>
      <c r="AI91" s="159">
        <f>F91*AI2</f>
        <v>1340.1230402595095</v>
      </c>
      <c r="AJ91" s="159">
        <f>G91*AJ2</f>
        <v>804.07382415570567</v>
      </c>
      <c r="AK91" s="170">
        <f>H91*AK2</f>
        <v>804.07382415570567</v>
      </c>
      <c r="AL91" s="169">
        <f>E91*AL2</f>
        <v>1340.1230402595095</v>
      </c>
      <c r="AM91" s="159">
        <f>F91*AM2</f>
        <v>1340.1230402595095</v>
      </c>
      <c r="AN91" s="159">
        <f>G91*AN2</f>
        <v>804.07382415570567</v>
      </c>
      <c r="AO91" s="172">
        <f>H91*AO2</f>
        <v>804.07382415570567</v>
      </c>
      <c r="AP91" s="176">
        <f>I91*AP2</f>
        <v>4146.866759557166</v>
      </c>
      <c r="AQ91" s="174" t="str">
        <f t="shared" si="131"/>
        <v>拆分正确</v>
      </c>
      <c r="AR91" s="157" t="str">
        <f t="shared" si="132"/>
        <v>拆分正确</v>
      </c>
      <c r="AS91" s="157" t="str">
        <f t="shared" si="133"/>
        <v>拆分正确</v>
      </c>
      <c r="AT91" s="157" t="str">
        <f t="shared" si="134"/>
        <v>拆分正确</v>
      </c>
      <c r="AU91" s="157" t="str">
        <f t="shared" si="135"/>
        <v>拆分正确</v>
      </c>
      <c r="AW91" s="158" t="str">
        <f t="shared" si="136"/>
        <v>80级强化9</v>
      </c>
      <c r="AX91" s="174">
        <f t="shared" si="137"/>
        <v>16081.476483114115</v>
      </c>
      <c r="AY91" s="157">
        <f t="shared" si="138"/>
        <v>6432.5905932456453</v>
      </c>
      <c r="AZ91" s="157">
        <f t="shared" si="139"/>
        <v>9600.8814824561869</v>
      </c>
      <c r="BA91" s="157">
        <f t="shared" si="140"/>
        <v>4288.3937288304305</v>
      </c>
      <c r="BB91" s="163">
        <f t="shared" si="141"/>
        <v>2488.1200557342995</v>
      </c>
      <c r="BC91" s="169">
        <f t="shared" si="181"/>
        <v>1608.1476483114116</v>
      </c>
      <c r="BD91" s="159">
        <f t="shared" si="182"/>
        <v>643.25905932456453</v>
      </c>
      <c r="BE91" s="159">
        <f t="shared" si="183"/>
        <v>960.08814824561875</v>
      </c>
      <c r="BF91" s="170">
        <f t="shared" si="184"/>
        <v>428.8393728830431</v>
      </c>
      <c r="BG91" s="169">
        <f t="shared" si="185"/>
        <v>1608.1476483114116</v>
      </c>
      <c r="BH91" s="159">
        <f t="shared" si="186"/>
        <v>643.25905932456453</v>
      </c>
      <c r="BI91" s="159">
        <f t="shared" si="187"/>
        <v>960.08814824561875</v>
      </c>
      <c r="BJ91" s="170">
        <f t="shared" si="188"/>
        <v>428.8393728830431</v>
      </c>
      <c r="BK91" s="169">
        <f t="shared" si="189"/>
        <v>1608.1476483114116</v>
      </c>
      <c r="BL91" s="159">
        <f t="shared" si="190"/>
        <v>643.25905932456453</v>
      </c>
      <c r="BM91" s="159">
        <f t="shared" si="191"/>
        <v>960.08814824561875</v>
      </c>
      <c r="BN91" s="170">
        <f t="shared" si="192"/>
        <v>428.8393728830431</v>
      </c>
      <c r="BO91" s="169">
        <f t="shared" si="193"/>
        <v>1608.1476483114116</v>
      </c>
      <c r="BP91" s="159">
        <f t="shared" si="194"/>
        <v>643.25905932456453</v>
      </c>
      <c r="BQ91" s="159">
        <f t="shared" si="195"/>
        <v>960.08814824561875</v>
      </c>
      <c r="BR91" s="170">
        <f t="shared" si="196"/>
        <v>428.8393728830431</v>
      </c>
      <c r="BS91" s="169">
        <f t="shared" si="197"/>
        <v>1608.1476483114116</v>
      </c>
      <c r="BT91" s="159">
        <f t="shared" si="198"/>
        <v>643.25905932456453</v>
      </c>
      <c r="BU91" s="159">
        <f t="shared" si="199"/>
        <v>960.08814824561875</v>
      </c>
      <c r="BV91" s="170">
        <f t="shared" si="200"/>
        <v>428.8393728830431</v>
      </c>
      <c r="BW91" s="169">
        <f t="shared" si="201"/>
        <v>1608.1476483114116</v>
      </c>
      <c r="BX91" s="159">
        <f t="shared" si="202"/>
        <v>643.25905932456453</v>
      </c>
      <c r="BY91" s="159">
        <f t="shared" si="203"/>
        <v>960.08814824561875</v>
      </c>
      <c r="BZ91" s="170">
        <f t="shared" si="204"/>
        <v>428.8393728830431</v>
      </c>
      <c r="CA91" s="169">
        <f t="shared" si="205"/>
        <v>1608.1476483114116</v>
      </c>
      <c r="CB91" s="159">
        <f t="shared" si="206"/>
        <v>643.25905932456453</v>
      </c>
      <c r="CC91" s="159">
        <f t="shared" si="207"/>
        <v>960.08814824561875</v>
      </c>
      <c r="CD91" s="170">
        <f t="shared" si="208"/>
        <v>428.8393728830431</v>
      </c>
      <c r="CE91" s="169">
        <f t="shared" si="209"/>
        <v>1608.1476483114116</v>
      </c>
      <c r="CF91" s="159">
        <f t="shared" si="210"/>
        <v>643.25905932456453</v>
      </c>
      <c r="CG91" s="159">
        <f t="shared" si="211"/>
        <v>960.08814824561875</v>
      </c>
      <c r="CH91" s="172">
        <f t="shared" si="212"/>
        <v>428.8393728830431</v>
      </c>
      <c r="CI91" s="169">
        <f t="shared" si="213"/>
        <v>3216.2952966228231</v>
      </c>
      <c r="CJ91" s="159">
        <f t="shared" si="214"/>
        <v>1286.5181186491291</v>
      </c>
      <c r="CK91" s="159">
        <f t="shared" si="215"/>
        <v>1920.1762964912375</v>
      </c>
      <c r="CL91" s="172">
        <f t="shared" si="216"/>
        <v>857.67874576608619</v>
      </c>
      <c r="CM91" s="176">
        <f t="shared" si="96"/>
        <v>2488.1200557342995</v>
      </c>
      <c r="CN91" s="174" t="str">
        <f t="shared" si="142"/>
        <v>拆分正确</v>
      </c>
      <c r="CO91" s="157" t="str">
        <f t="shared" si="143"/>
        <v>拆分正确</v>
      </c>
      <c r="CP91" s="157" t="str">
        <f t="shared" si="144"/>
        <v>拆分正确</v>
      </c>
      <c r="CQ91" s="157" t="str">
        <f t="shared" si="145"/>
        <v>拆分正确</v>
      </c>
      <c r="CR91" s="157" t="str">
        <f t="shared" si="146"/>
        <v>拆分正确</v>
      </c>
      <c r="CT91" s="158" t="str">
        <f t="shared" si="147"/>
        <v>80级强化9</v>
      </c>
      <c r="CU91" s="174">
        <f t="shared" si="148"/>
        <v>7183.0594957909716</v>
      </c>
      <c r="CV91" s="157">
        <f t="shared" si="149"/>
        <v>16081.476483114115</v>
      </c>
      <c r="CW91" s="157">
        <f t="shared" si="150"/>
        <v>4288.3937288304305</v>
      </c>
      <c r="CX91" s="157">
        <f t="shared" si="151"/>
        <v>9600.8814824561869</v>
      </c>
      <c r="CY91" s="163">
        <f t="shared" si="152"/>
        <v>6220.300139335749</v>
      </c>
      <c r="CZ91" s="169">
        <f>CU91*CZ2</f>
        <v>897.88243697387145</v>
      </c>
      <c r="DA91" s="159">
        <f>CV91*DA2</f>
        <v>2010.1845603892643</v>
      </c>
      <c r="DB91" s="159">
        <f>CW91*DB2</f>
        <v>536.04921610380381</v>
      </c>
      <c r="DC91" s="170">
        <f>CX91*DC2</f>
        <v>1200.1101853070234</v>
      </c>
      <c r="DD91" s="169">
        <f>CU91*DD2</f>
        <v>897.88243697387145</v>
      </c>
      <c r="DE91" s="159">
        <f>CV91*DE2</f>
        <v>2010.1845603892643</v>
      </c>
      <c r="DF91" s="159">
        <f>CW91*DF2</f>
        <v>536.04921610380381</v>
      </c>
      <c r="DG91" s="170">
        <f>CX91*DG2</f>
        <v>1200.1101853070234</v>
      </c>
      <c r="DH91" s="169">
        <f>CU91*DH2</f>
        <v>897.88243697387145</v>
      </c>
      <c r="DI91" s="159">
        <f>CV91*DI2</f>
        <v>2010.1845603892643</v>
      </c>
      <c r="DJ91" s="159">
        <f>CW91*DJ2</f>
        <v>536.04921610380381</v>
      </c>
      <c r="DK91" s="170">
        <f>CX91*DK2</f>
        <v>1200.1101853070234</v>
      </c>
      <c r="DL91" s="169">
        <f>CU91*DL2</f>
        <v>897.88243697387145</v>
      </c>
      <c r="DM91" s="159">
        <f>CV91*DM2</f>
        <v>2010.1845603892643</v>
      </c>
      <c r="DN91" s="159">
        <f>CW91*DN2</f>
        <v>536.04921610380381</v>
      </c>
      <c r="DO91" s="170">
        <f>CX91*DO2</f>
        <v>1200.1101853070234</v>
      </c>
      <c r="DP91" s="169">
        <f>CU91*DP2</f>
        <v>897.88243697387145</v>
      </c>
      <c r="DQ91" s="159">
        <f>CV91*DQ2</f>
        <v>2010.1845603892643</v>
      </c>
      <c r="DR91" s="159">
        <f>CW91*DR2</f>
        <v>536.04921610380381</v>
      </c>
      <c r="DS91" s="170">
        <f>CX91*DS2</f>
        <v>1200.1101853070234</v>
      </c>
      <c r="DT91" s="169">
        <f>CU91*DT2</f>
        <v>897.88243697387145</v>
      </c>
      <c r="DU91" s="159">
        <f>CV91*DU2</f>
        <v>2010.1845603892643</v>
      </c>
      <c r="DV91" s="159">
        <f>CW91*DV2</f>
        <v>536.04921610380381</v>
      </c>
      <c r="DW91" s="170">
        <f>CX91*DW2</f>
        <v>1200.1101853070234</v>
      </c>
      <c r="DX91" s="169">
        <f>CU91*DX2</f>
        <v>897.88243697387145</v>
      </c>
      <c r="DY91" s="159">
        <f>CV91*DY2</f>
        <v>2010.1845603892643</v>
      </c>
      <c r="DZ91" s="159">
        <f>CW91*DZ2</f>
        <v>536.04921610380381</v>
      </c>
      <c r="EA91" s="170">
        <f>CX91*EA2</f>
        <v>1200.1101853070234</v>
      </c>
      <c r="EB91" s="169">
        <f>CU91*EB2</f>
        <v>897.88243697387145</v>
      </c>
      <c r="EC91" s="159">
        <f>CV91*EC2</f>
        <v>2010.1845603892643</v>
      </c>
      <c r="ED91" s="159">
        <f>CW91*ED2</f>
        <v>536.04921610380381</v>
      </c>
      <c r="EE91" s="172">
        <f>CX91*EE2</f>
        <v>1200.1101853070234</v>
      </c>
      <c r="EF91" s="176">
        <f>CY91*EF2</f>
        <v>6220.300139335749</v>
      </c>
      <c r="EG91" s="174" t="str">
        <f t="shared" si="153"/>
        <v>拆分正确</v>
      </c>
      <c r="EH91" s="157" t="str">
        <f t="shared" si="154"/>
        <v>拆分正确</v>
      </c>
      <c r="EI91" s="157" t="str">
        <f t="shared" si="155"/>
        <v>拆分正确</v>
      </c>
      <c r="EJ91" s="157" t="str">
        <f t="shared" si="156"/>
        <v>拆分正确</v>
      </c>
      <c r="EK91" s="157" t="str">
        <f t="shared" si="157"/>
        <v>拆分正确</v>
      </c>
      <c r="EL91" s="41"/>
      <c r="EM91" s="158" t="str">
        <f t="shared" si="158"/>
        <v>80级强化9</v>
      </c>
      <c r="EN91" s="174">
        <f t="shared" si="159"/>
        <v>10720.984322076076</v>
      </c>
      <c r="EO91" s="157">
        <f t="shared" si="160"/>
        <v>21441.968644152152</v>
      </c>
      <c r="EP91" s="157">
        <f t="shared" si="161"/>
        <v>4288.3937288304305</v>
      </c>
      <c r="EQ91" s="157">
        <f t="shared" si="162"/>
        <v>9600.8814824561869</v>
      </c>
      <c r="ER91" s="163">
        <f t="shared" si="163"/>
        <v>2488.1200557342995</v>
      </c>
      <c r="ES91" s="169">
        <f>EN91*ES2</f>
        <v>1340.1230402595095</v>
      </c>
      <c r="ET91" s="159">
        <f>EO91*ET2</f>
        <v>2680.246080519019</v>
      </c>
      <c r="EU91" s="159">
        <f>EP91*EU2</f>
        <v>536.04921610380381</v>
      </c>
      <c r="EV91" s="170">
        <f>EQ91*EV2</f>
        <v>1200.1101853070234</v>
      </c>
      <c r="EW91" s="169">
        <f>EN91*EW2</f>
        <v>1340.1230402595095</v>
      </c>
      <c r="EX91" s="159">
        <f>EO91*EX2</f>
        <v>2680.246080519019</v>
      </c>
      <c r="EY91" s="159">
        <f>EP91*EY2</f>
        <v>536.04921610380381</v>
      </c>
      <c r="EZ91" s="170">
        <f>EQ91*EZ2</f>
        <v>1200.1101853070234</v>
      </c>
      <c r="FA91" s="169">
        <f>EN91*FA2</f>
        <v>1340.1230402595095</v>
      </c>
      <c r="FB91" s="159">
        <f>EO91*FB2</f>
        <v>2680.246080519019</v>
      </c>
      <c r="FC91" s="159">
        <f>EP91*FC2</f>
        <v>536.04921610380381</v>
      </c>
      <c r="FD91" s="170">
        <f>EQ91*FD2</f>
        <v>1200.1101853070234</v>
      </c>
      <c r="FE91" s="169">
        <f>EN91*FE2</f>
        <v>1340.1230402595095</v>
      </c>
      <c r="FF91" s="159">
        <f>EO91*FF2</f>
        <v>2680.246080519019</v>
      </c>
      <c r="FG91" s="159">
        <f>EP91*FG2</f>
        <v>536.04921610380381</v>
      </c>
      <c r="FH91" s="170">
        <f>EQ91*FH2</f>
        <v>1200.1101853070234</v>
      </c>
      <c r="FI91" s="169">
        <f>EN91*FI2</f>
        <v>1340.1230402595095</v>
      </c>
      <c r="FJ91" s="159">
        <f>EO91*FJ2</f>
        <v>2680.246080519019</v>
      </c>
      <c r="FK91" s="159">
        <f>EP91*FK2</f>
        <v>536.04921610380381</v>
      </c>
      <c r="FL91" s="170">
        <f>EQ91*FL2</f>
        <v>1200.1101853070234</v>
      </c>
      <c r="FM91" s="169">
        <f>EN91*FM2</f>
        <v>1340.1230402595095</v>
      </c>
      <c r="FN91" s="159">
        <f>EO91*FN2</f>
        <v>2680.246080519019</v>
      </c>
      <c r="FO91" s="159">
        <f>EP91*FO2</f>
        <v>536.04921610380381</v>
      </c>
      <c r="FP91" s="170">
        <f>EQ91*FP2</f>
        <v>1200.1101853070234</v>
      </c>
      <c r="FQ91" s="169">
        <f>EN91*FQ2</f>
        <v>1340.1230402595095</v>
      </c>
      <c r="FR91" s="159">
        <f>EO91*FR2</f>
        <v>2680.246080519019</v>
      </c>
      <c r="FS91" s="159">
        <f>EP91*FS2</f>
        <v>536.04921610380381</v>
      </c>
      <c r="FT91" s="170">
        <f>EQ91*FT2</f>
        <v>1200.1101853070234</v>
      </c>
      <c r="FU91" s="169">
        <f>EN91*FU2</f>
        <v>1340.1230402595095</v>
      </c>
      <c r="FV91" s="159">
        <f>EO91*FV2</f>
        <v>2680.246080519019</v>
      </c>
      <c r="FW91" s="159">
        <f>EP91*FW2</f>
        <v>536.04921610380381</v>
      </c>
      <c r="FX91" s="172">
        <f>EQ91*FX2</f>
        <v>1200.1101853070234</v>
      </c>
      <c r="FY91" s="176">
        <f>ER91*FY2</f>
        <v>2488.1200557342995</v>
      </c>
      <c r="FZ91" s="174" t="str">
        <f t="shared" si="164"/>
        <v>拆分正确</v>
      </c>
      <c r="GA91" s="157" t="str">
        <f t="shared" si="165"/>
        <v>拆分正确</v>
      </c>
      <c r="GB91" s="157" t="str">
        <f t="shared" si="166"/>
        <v>拆分正确</v>
      </c>
      <c r="GC91" s="157" t="str">
        <f t="shared" si="167"/>
        <v>拆分正确</v>
      </c>
      <c r="GD91" s="157" t="str">
        <f t="shared" si="168"/>
        <v>拆分正确</v>
      </c>
      <c r="GE91" s="41"/>
      <c r="GF91" s="158" t="str">
        <f t="shared" si="169"/>
        <v>80级强化9</v>
      </c>
      <c r="GG91" s="174">
        <f t="shared" si="170"/>
        <v>9648.8858898684684</v>
      </c>
      <c r="GH91" s="157">
        <f t="shared" si="171"/>
        <v>10720.984322076076</v>
      </c>
      <c r="GI91" s="157">
        <f t="shared" si="172"/>
        <v>6432.5905932456453</v>
      </c>
      <c r="GJ91" s="157">
        <f t="shared" si="173"/>
        <v>8040.7382415570564</v>
      </c>
      <c r="GK91" s="163">
        <f t="shared" si="174"/>
        <v>3732.1800836014495</v>
      </c>
      <c r="GL91" s="169">
        <f>GG91*GL2</f>
        <v>1206.1107362335586</v>
      </c>
      <c r="GM91" s="159">
        <f>GH91*GM2</f>
        <v>1340.1230402595095</v>
      </c>
      <c r="GN91" s="159">
        <f>GI91*GN2</f>
        <v>804.07382415570567</v>
      </c>
      <c r="GO91" s="170">
        <f>GJ91*GO2</f>
        <v>1005.0922801946321</v>
      </c>
      <c r="GP91" s="169">
        <f>GG91*GP2</f>
        <v>1206.1107362335586</v>
      </c>
      <c r="GQ91" s="159">
        <f>GH91*GQ2</f>
        <v>1340.1230402595095</v>
      </c>
      <c r="GR91" s="159">
        <f>GI91*GR2</f>
        <v>804.07382415570567</v>
      </c>
      <c r="GS91" s="170">
        <f>GJ91*GS2</f>
        <v>1005.0922801946321</v>
      </c>
      <c r="GT91" s="169">
        <f>GG91*GT2</f>
        <v>1206.1107362335586</v>
      </c>
      <c r="GU91" s="159">
        <f>GH91*GU2</f>
        <v>1340.1230402595095</v>
      </c>
      <c r="GV91" s="159">
        <f>GI91*GV2</f>
        <v>804.07382415570567</v>
      </c>
      <c r="GW91" s="170">
        <f>GJ91*GW2</f>
        <v>1005.0922801946321</v>
      </c>
      <c r="GX91" s="169">
        <f>GG91*GX2</f>
        <v>1206.1107362335586</v>
      </c>
      <c r="GY91" s="159">
        <f>GH91*GY2</f>
        <v>1340.1230402595095</v>
      </c>
      <c r="GZ91" s="159">
        <f>GI91*GZ2</f>
        <v>804.07382415570567</v>
      </c>
      <c r="HA91" s="170">
        <f>GJ91*HA2</f>
        <v>1005.0922801946321</v>
      </c>
      <c r="HB91" s="169">
        <f>GG91*HB2</f>
        <v>1206.1107362335586</v>
      </c>
      <c r="HC91" s="159">
        <f>GH91*HC2</f>
        <v>1340.1230402595095</v>
      </c>
      <c r="HD91" s="159">
        <f>GI91*HD2</f>
        <v>804.07382415570567</v>
      </c>
      <c r="HE91" s="170">
        <f>GJ91*HE2</f>
        <v>1005.0922801946321</v>
      </c>
      <c r="HF91" s="169">
        <f>GG91*HF2</f>
        <v>1206.1107362335586</v>
      </c>
      <c r="HG91" s="159">
        <f>GH91*HG2</f>
        <v>1340.1230402595095</v>
      </c>
      <c r="HH91" s="159">
        <f>GI91*HH2</f>
        <v>804.07382415570567</v>
      </c>
      <c r="HI91" s="170">
        <f>GJ91*HI2</f>
        <v>1005.0922801946321</v>
      </c>
      <c r="HJ91" s="169">
        <f>GG91*HJ2</f>
        <v>1206.1107362335586</v>
      </c>
      <c r="HK91" s="159">
        <f>GH91*HK2</f>
        <v>1340.1230402595095</v>
      </c>
      <c r="HL91" s="159">
        <f>GI91*HL2</f>
        <v>804.07382415570567</v>
      </c>
      <c r="HM91" s="170">
        <f>GJ91*HM2</f>
        <v>1005.0922801946321</v>
      </c>
      <c r="HN91" s="169">
        <f>GG91*HN2</f>
        <v>1206.1107362335586</v>
      </c>
      <c r="HO91" s="159">
        <f>GH91*HO2</f>
        <v>1340.1230402595095</v>
      </c>
      <c r="HP91" s="159">
        <f>GI91*HP2</f>
        <v>804.07382415570567</v>
      </c>
      <c r="HQ91" s="172">
        <f>GJ91*HQ2</f>
        <v>1005.0922801946321</v>
      </c>
      <c r="HR91" s="176">
        <f>GK91*HR2</f>
        <v>3732.1800836014495</v>
      </c>
      <c r="HS91" s="174" t="str">
        <f t="shared" si="175"/>
        <v>拆分正确</v>
      </c>
      <c r="HT91" s="157" t="str">
        <f t="shared" si="176"/>
        <v>拆分正确</v>
      </c>
      <c r="HU91" s="157" t="str">
        <f t="shared" si="177"/>
        <v>拆分正确</v>
      </c>
      <c r="HV91" s="157" t="str">
        <f t="shared" si="178"/>
        <v>拆分正确</v>
      </c>
      <c r="HW91" s="157" t="str">
        <f t="shared" si="179"/>
        <v>拆分正确</v>
      </c>
    </row>
    <row r="92" spans="1:231" ht="14.1" customHeight="1">
      <c r="A92" s="157" t="s">
        <v>108</v>
      </c>
      <c r="B92" s="158">
        <f t="shared" si="220"/>
        <v>3.0115446056315407</v>
      </c>
      <c r="C92" s="158">
        <f t="shared" si="218"/>
        <v>3.0115446056315407</v>
      </c>
      <c r="D92" s="180">
        <f t="shared" si="219"/>
        <v>3.0115446056315407</v>
      </c>
      <c r="E92" s="174">
        <f>B92*E82</f>
        <v>12976.352337901957</v>
      </c>
      <c r="F92" s="157">
        <f>E92*职业设计!D$13/职业设计!B$13</f>
        <v>12976.352337901957</v>
      </c>
      <c r="G92" s="157">
        <f>G82*C92</f>
        <v>7785.8114027411739</v>
      </c>
      <c r="H92" s="157">
        <f t="shared" si="180"/>
        <v>7785.8114027411739</v>
      </c>
      <c r="I92" s="163">
        <f>I82*D92</f>
        <v>5019.2410093859016</v>
      </c>
      <c r="J92" s="169">
        <f>E92*J2</f>
        <v>1622.0440422377446</v>
      </c>
      <c r="K92" s="159">
        <f>F92*K2</f>
        <v>1622.0440422377446</v>
      </c>
      <c r="L92" s="159">
        <f>G92*L2</f>
        <v>973.22642534264673</v>
      </c>
      <c r="M92" s="170">
        <f>H92*M2</f>
        <v>973.22642534264673</v>
      </c>
      <c r="N92" s="169">
        <f>E92*N2</f>
        <v>1622.0440422377446</v>
      </c>
      <c r="O92" s="159">
        <f>F92*O2</f>
        <v>1622.0440422377446</v>
      </c>
      <c r="P92" s="159">
        <f>G92*P2</f>
        <v>973.22642534264673</v>
      </c>
      <c r="Q92" s="170">
        <f>H92*Q2</f>
        <v>973.22642534264673</v>
      </c>
      <c r="R92" s="169">
        <f>E92*R2</f>
        <v>1622.0440422377446</v>
      </c>
      <c r="S92" s="159">
        <f>F92*S2</f>
        <v>1622.0440422377446</v>
      </c>
      <c r="T92" s="159">
        <f>G92*T2</f>
        <v>973.22642534264673</v>
      </c>
      <c r="U92" s="170">
        <f>H92*U2</f>
        <v>973.22642534264673</v>
      </c>
      <c r="V92" s="169">
        <f>E92*V2</f>
        <v>1622.0440422377446</v>
      </c>
      <c r="W92" s="159">
        <f>F92*W2</f>
        <v>1622.0440422377446</v>
      </c>
      <c r="X92" s="159">
        <f>G92*X2</f>
        <v>973.22642534264673</v>
      </c>
      <c r="Y92" s="170">
        <f>H92*Y2</f>
        <v>973.22642534264673</v>
      </c>
      <c r="Z92" s="169">
        <f>E92*Z2</f>
        <v>1622.0440422377446</v>
      </c>
      <c r="AA92" s="159">
        <f>F92*AA2</f>
        <v>1622.0440422377446</v>
      </c>
      <c r="AB92" s="159">
        <f>G92*AB2</f>
        <v>973.22642534264673</v>
      </c>
      <c r="AC92" s="170">
        <f>H92*AC2</f>
        <v>973.22642534264673</v>
      </c>
      <c r="AD92" s="169">
        <f>E92*AD2</f>
        <v>1622.0440422377446</v>
      </c>
      <c r="AE92" s="159">
        <f>F92*AE2</f>
        <v>1622.0440422377446</v>
      </c>
      <c r="AF92" s="159">
        <f>G92*AF2</f>
        <v>973.22642534264673</v>
      </c>
      <c r="AG92" s="170">
        <f>H92*AG2</f>
        <v>973.22642534264673</v>
      </c>
      <c r="AH92" s="169">
        <f>E92*AH2</f>
        <v>1622.0440422377446</v>
      </c>
      <c r="AI92" s="159">
        <f>F92*AI2</f>
        <v>1622.0440422377446</v>
      </c>
      <c r="AJ92" s="159">
        <f>G92*AJ2</f>
        <v>973.22642534264673</v>
      </c>
      <c r="AK92" s="170">
        <f>H92*AK2</f>
        <v>973.22642534264673</v>
      </c>
      <c r="AL92" s="169">
        <f>E92*AL2</f>
        <v>1622.0440422377446</v>
      </c>
      <c r="AM92" s="159">
        <f>F92*AM2</f>
        <v>1622.0440422377446</v>
      </c>
      <c r="AN92" s="159">
        <f>G92*AN2</f>
        <v>973.22642534264673</v>
      </c>
      <c r="AO92" s="172">
        <f>H92*AO2</f>
        <v>973.22642534264673</v>
      </c>
      <c r="AP92" s="176">
        <f>I92*AP2</f>
        <v>5019.2410093859016</v>
      </c>
      <c r="AQ92" s="174" t="str">
        <f t="shared" si="131"/>
        <v>拆分正确</v>
      </c>
      <c r="AR92" s="157" t="str">
        <f t="shared" si="132"/>
        <v>拆分正确</v>
      </c>
      <c r="AS92" s="157" t="str">
        <f t="shared" si="133"/>
        <v>拆分正确</v>
      </c>
      <c r="AT92" s="157" t="str">
        <f t="shared" si="134"/>
        <v>拆分正确</v>
      </c>
      <c r="AU92" s="157" t="str">
        <f t="shared" si="135"/>
        <v>拆分正确</v>
      </c>
      <c r="AW92" s="158" t="str">
        <f t="shared" si="136"/>
        <v>80级强化10</v>
      </c>
      <c r="AX92" s="174">
        <f t="shared" si="137"/>
        <v>19464.528506852934</v>
      </c>
      <c r="AY92" s="157">
        <f t="shared" si="138"/>
        <v>7785.8114027411739</v>
      </c>
      <c r="AZ92" s="157">
        <f t="shared" si="139"/>
        <v>11620.614033942049</v>
      </c>
      <c r="BA92" s="157">
        <f t="shared" si="140"/>
        <v>5190.5409351607823</v>
      </c>
      <c r="BB92" s="163">
        <f t="shared" si="141"/>
        <v>3011.5446056315409</v>
      </c>
      <c r="BC92" s="169">
        <f t="shared" si="181"/>
        <v>1946.4528506852935</v>
      </c>
      <c r="BD92" s="159">
        <f t="shared" si="182"/>
        <v>778.58114027411739</v>
      </c>
      <c r="BE92" s="159">
        <f t="shared" si="183"/>
        <v>1162.0614033942049</v>
      </c>
      <c r="BF92" s="170">
        <f t="shared" si="184"/>
        <v>519.0540935160783</v>
      </c>
      <c r="BG92" s="169">
        <f t="shared" si="185"/>
        <v>1946.4528506852935</v>
      </c>
      <c r="BH92" s="159">
        <f t="shared" si="186"/>
        <v>778.58114027411739</v>
      </c>
      <c r="BI92" s="159">
        <f t="shared" si="187"/>
        <v>1162.0614033942049</v>
      </c>
      <c r="BJ92" s="170">
        <f t="shared" si="188"/>
        <v>519.0540935160783</v>
      </c>
      <c r="BK92" s="169">
        <f t="shared" si="189"/>
        <v>1946.4528506852935</v>
      </c>
      <c r="BL92" s="159">
        <f t="shared" si="190"/>
        <v>778.58114027411739</v>
      </c>
      <c r="BM92" s="159">
        <f t="shared" si="191"/>
        <v>1162.0614033942049</v>
      </c>
      <c r="BN92" s="170">
        <f t="shared" si="192"/>
        <v>519.0540935160783</v>
      </c>
      <c r="BO92" s="169">
        <f t="shared" si="193"/>
        <v>1946.4528506852935</v>
      </c>
      <c r="BP92" s="159">
        <f t="shared" si="194"/>
        <v>778.58114027411739</v>
      </c>
      <c r="BQ92" s="159">
        <f t="shared" si="195"/>
        <v>1162.0614033942049</v>
      </c>
      <c r="BR92" s="170">
        <f t="shared" si="196"/>
        <v>519.0540935160783</v>
      </c>
      <c r="BS92" s="169">
        <f t="shared" si="197"/>
        <v>1946.4528506852935</v>
      </c>
      <c r="BT92" s="159">
        <f t="shared" si="198"/>
        <v>778.58114027411739</v>
      </c>
      <c r="BU92" s="159">
        <f t="shared" si="199"/>
        <v>1162.0614033942049</v>
      </c>
      <c r="BV92" s="170">
        <f t="shared" si="200"/>
        <v>519.0540935160783</v>
      </c>
      <c r="BW92" s="169">
        <f t="shared" si="201"/>
        <v>1946.4528506852935</v>
      </c>
      <c r="BX92" s="159">
        <f t="shared" si="202"/>
        <v>778.58114027411739</v>
      </c>
      <c r="BY92" s="159">
        <f t="shared" si="203"/>
        <v>1162.0614033942049</v>
      </c>
      <c r="BZ92" s="170">
        <f t="shared" si="204"/>
        <v>519.0540935160783</v>
      </c>
      <c r="CA92" s="169">
        <f t="shared" si="205"/>
        <v>1946.4528506852935</v>
      </c>
      <c r="CB92" s="159">
        <f t="shared" si="206"/>
        <v>778.58114027411739</v>
      </c>
      <c r="CC92" s="159">
        <f t="shared" si="207"/>
        <v>1162.0614033942049</v>
      </c>
      <c r="CD92" s="170">
        <f t="shared" si="208"/>
        <v>519.0540935160783</v>
      </c>
      <c r="CE92" s="169">
        <f t="shared" si="209"/>
        <v>1946.4528506852935</v>
      </c>
      <c r="CF92" s="159">
        <f t="shared" si="210"/>
        <v>778.58114027411739</v>
      </c>
      <c r="CG92" s="159">
        <f t="shared" si="211"/>
        <v>1162.0614033942049</v>
      </c>
      <c r="CH92" s="172">
        <f t="shared" si="212"/>
        <v>519.0540935160783</v>
      </c>
      <c r="CI92" s="169">
        <f t="shared" si="213"/>
        <v>3892.9057013705869</v>
      </c>
      <c r="CJ92" s="159">
        <f t="shared" si="214"/>
        <v>1557.1622805482348</v>
      </c>
      <c r="CK92" s="159">
        <f t="shared" si="215"/>
        <v>2324.1228067884099</v>
      </c>
      <c r="CL92" s="172">
        <f t="shared" si="216"/>
        <v>1038.1081870321566</v>
      </c>
      <c r="CM92" s="176">
        <f t="shared" si="96"/>
        <v>3011.5446056315409</v>
      </c>
      <c r="CN92" s="174" t="str">
        <f t="shared" si="142"/>
        <v>拆分正确</v>
      </c>
      <c r="CO92" s="157" t="str">
        <f t="shared" si="143"/>
        <v>拆分正确</v>
      </c>
      <c r="CP92" s="157" t="str">
        <f t="shared" si="144"/>
        <v>拆分正确</v>
      </c>
      <c r="CQ92" s="157" t="str">
        <f t="shared" si="145"/>
        <v>拆分正确</v>
      </c>
      <c r="CR92" s="157" t="str">
        <f t="shared" si="146"/>
        <v>拆分正确</v>
      </c>
      <c r="CT92" s="158" t="str">
        <f t="shared" si="147"/>
        <v>80级强化10</v>
      </c>
      <c r="CU92" s="174">
        <f t="shared" si="148"/>
        <v>8694.156066394311</v>
      </c>
      <c r="CV92" s="157">
        <f t="shared" si="149"/>
        <v>19464.528506852934</v>
      </c>
      <c r="CW92" s="157">
        <f t="shared" si="150"/>
        <v>5190.5409351607823</v>
      </c>
      <c r="CX92" s="157">
        <f t="shared" si="151"/>
        <v>11620.614033942049</v>
      </c>
      <c r="CY92" s="163">
        <f t="shared" si="152"/>
        <v>7528.8615140788525</v>
      </c>
      <c r="CZ92" s="169">
        <f>CU92*CZ2</f>
        <v>1086.7695082992889</v>
      </c>
      <c r="DA92" s="159">
        <f>CV92*DA2</f>
        <v>2433.0660633566167</v>
      </c>
      <c r="DB92" s="159">
        <f>CW92*DB2</f>
        <v>648.81761689509779</v>
      </c>
      <c r="DC92" s="170">
        <f>CX92*DC2</f>
        <v>1452.5767542427561</v>
      </c>
      <c r="DD92" s="169">
        <f>CU92*DD2</f>
        <v>1086.7695082992889</v>
      </c>
      <c r="DE92" s="159">
        <f>CV92*DE2</f>
        <v>2433.0660633566167</v>
      </c>
      <c r="DF92" s="159">
        <f>CW92*DF2</f>
        <v>648.81761689509779</v>
      </c>
      <c r="DG92" s="170">
        <f>CX92*DG2</f>
        <v>1452.5767542427561</v>
      </c>
      <c r="DH92" s="169">
        <f>CU92*DH2</f>
        <v>1086.7695082992889</v>
      </c>
      <c r="DI92" s="159">
        <f>CV92*DI2</f>
        <v>2433.0660633566167</v>
      </c>
      <c r="DJ92" s="159">
        <f>CW92*DJ2</f>
        <v>648.81761689509779</v>
      </c>
      <c r="DK92" s="170">
        <f>CX92*DK2</f>
        <v>1452.5767542427561</v>
      </c>
      <c r="DL92" s="169">
        <f>CU92*DL2</f>
        <v>1086.7695082992889</v>
      </c>
      <c r="DM92" s="159">
        <f>CV92*DM2</f>
        <v>2433.0660633566167</v>
      </c>
      <c r="DN92" s="159">
        <f>CW92*DN2</f>
        <v>648.81761689509779</v>
      </c>
      <c r="DO92" s="170">
        <f>CX92*DO2</f>
        <v>1452.5767542427561</v>
      </c>
      <c r="DP92" s="169">
        <f>CU92*DP2</f>
        <v>1086.7695082992889</v>
      </c>
      <c r="DQ92" s="159">
        <f>CV92*DQ2</f>
        <v>2433.0660633566167</v>
      </c>
      <c r="DR92" s="159">
        <f>CW92*DR2</f>
        <v>648.81761689509779</v>
      </c>
      <c r="DS92" s="170">
        <f>CX92*DS2</f>
        <v>1452.5767542427561</v>
      </c>
      <c r="DT92" s="169">
        <f>CU92*DT2</f>
        <v>1086.7695082992889</v>
      </c>
      <c r="DU92" s="159">
        <f>CV92*DU2</f>
        <v>2433.0660633566167</v>
      </c>
      <c r="DV92" s="159">
        <f>CW92*DV2</f>
        <v>648.81761689509779</v>
      </c>
      <c r="DW92" s="170">
        <f>CX92*DW2</f>
        <v>1452.5767542427561</v>
      </c>
      <c r="DX92" s="169">
        <f>CU92*DX2</f>
        <v>1086.7695082992889</v>
      </c>
      <c r="DY92" s="159">
        <f>CV92*DY2</f>
        <v>2433.0660633566167</v>
      </c>
      <c r="DZ92" s="159">
        <f>CW92*DZ2</f>
        <v>648.81761689509779</v>
      </c>
      <c r="EA92" s="170">
        <f>CX92*EA2</f>
        <v>1452.5767542427561</v>
      </c>
      <c r="EB92" s="169">
        <f>CU92*EB2</f>
        <v>1086.7695082992889</v>
      </c>
      <c r="EC92" s="159">
        <f>CV92*EC2</f>
        <v>2433.0660633566167</v>
      </c>
      <c r="ED92" s="159">
        <f>CW92*ED2</f>
        <v>648.81761689509779</v>
      </c>
      <c r="EE92" s="172">
        <f>CX92*EE2</f>
        <v>1452.5767542427561</v>
      </c>
      <c r="EF92" s="176">
        <f>CY92*EF2</f>
        <v>7528.8615140788525</v>
      </c>
      <c r="EG92" s="174" t="str">
        <f t="shared" si="153"/>
        <v>拆分正确</v>
      </c>
      <c r="EH92" s="157" t="str">
        <f t="shared" si="154"/>
        <v>拆分正确</v>
      </c>
      <c r="EI92" s="157" t="str">
        <f t="shared" si="155"/>
        <v>拆分正确</v>
      </c>
      <c r="EJ92" s="157" t="str">
        <f t="shared" si="156"/>
        <v>拆分正确</v>
      </c>
      <c r="EK92" s="157" t="str">
        <f t="shared" si="157"/>
        <v>拆分正确</v>
      </c>
      <c r="EL92" s="41"/>
      <c r="EM92" s="158" t="str">
        <f t="shared" si="158"/>
        <v>80级强化10</v>
      </c>
      <c r="EN92" s="174">
        <f t="shared" si="159"/>
        <v>12976.352337901957</v>
      </c>
      <c r="EO92" s="157">
        <f t="shared" si="160"/>
        <v>25952.704675803914</v>
      </c>
      <c r="EP92" s="157">
        <f t="shared" si="161"/>
        <v>5190.5409351607823</v>
      </c>
      <c r="EQ92" s="157">
        <f t="shared" si="162"/>
        <v>11620.614033942049</v>
      </c>
      <c r="ER92" s="163">
        <f t="shared" si="163"/>
        <v>3011.5446056315409</v>
      </c>
      <c r="ES92" s="169">
        <f>EN92*ES2</f>
        <v>1622.0440422377446</v>
      </c>
      <c r="ET92" s="159">
        <f>EO92*ET2</f>
        <v>3244.0880844754893</v>
      </c>
      <c r="EU92" s="159">
        <f>EP92*EU2</f>
        <v>648.81761689509779</v>
      </c>
      <c r="EV92" s="170">
        <f>EQ92*EV2</f>
        <v>1452.5767542427561</v>
      </c>
      <c r="EW92" s="169">
        <f>EN92*EW2</f>
        <v>1622.0440422377446</v>
      </c>
      <c r="EX92" s="159">
        <f>EO92*EX2</f>
        <v>3244.0880844754893</v>
      </c>
      <c r="EY92" s="159">
        <f>EP92*EY2</f>
        <v>648.81761689509779</v>
      </c>
      <c r="EZ92" s="170">
        <f>EQ92*EZ2</f>
        <v>1452.5767542427561</v>
      </c>
      <c r="FA92" s="169">
        <f>EN92*FA2</f>
        <v>1622.0440422377446</v>
      </c>
      <c r="FB92" s="159">
        <f>EO92*FB2</f>
        <v>3244.0880844754893</v>
      </c>
      <c r="FC92" s="159">
        <f>EP92*FC2</f>
        <v>648.81761689509779</v>
      </c>
      <c r="FD92" s="170">
        <f>EQ92*FD2</f>
        <v>1452.5767542427561</v>
      </c>
      <c r="FE92" s="169">
        <f>EN92*FE2</f>
        <v>1622.0440422377446</v>
      </c>
      <c r="FF92" s="159">
        <f>EO92*FF2</f>
        <v>3244.0880844754893</v>
      </c>
      <c r="FG92" s="159">
        <f>EP92*FG2</f>
        <v>648.81761689509779</v>
      </c>
      <c r="FH92" s="170">
        <f>EQ92*FH2</f>
        <v>1452.5767542427561</v>
      </c>
      <c r="FI92" s="169">
        <f>EN92*FI2</f>
        <v>1622.0440422377446</v>
      </c>
      <c r="FJ92" s="159">
        <f>EO92*FJ2</f>
        <v>3244.0880844754893</v>
      </c>
      <c r="FK92" s="159">
        <f>EP92*FK2</f>
        <v>648.81761689509779</v>
      </c>
      <c r="FL92" s="170">
        <f>EQ92*FL2</f>
        <v>1452.5767542427561</v>
      </c>
      <c r="FM92" s="169">
        <f>EN92*FM2</f>
        <v>1622.0440422377446</v>
      </c>
      <c r="FN92" s="159">
        <f>EO92*FN2</f>
        <v>3244.0880844754893</v>
      </c>
      <c r="FO92" s="159">
        <f>EP92*FO2</f>
        <v>648.81761689509779</v>
      </c>
      <c r="FP92" s="170">
        <f>EQ92*FP2</f>
        <v>1452.5767542427561</v>
      </c>
      <c r="FQ92" s="169">
        <f>EN92*FQ2</f>
        <v>1622.0440422377446</v>
      </c>
      <c r="FR92" s="159">
        <f>EO92*FR2</f>
        <v>3244.0880844754893</v>
      </c>
      <c r="FS92" s="159">
        <f>EP92*FS2</f>
        <v>648.81761689509779</v>
      </c>
      <c r="FT92" s="170">
        <f>EQ92*FT2</f>
        <v>1452.5767542427561</v>
      </c>
      <c r="FU92" s="169">
        <f>EN92*FU2</f>
        <v>1622.0440422377446</v>
      </c>
      <c r="FV92" s="159">
        <f>EO92*FV2</f>
        <v>3244.0880844754893</v>
      </c>
      <c r="FW92" s="159">
        <f>EP92*FW2</f>
        <v>648.81761689509779</v>
      </c>
      <c r="FX92" s="172">
        <f>EQ92*FX2</f>
        <v>1452.5767542427561</v>
      </c>
      <c r="FY92" s="176">
        <f>ER92*FY2</f>
        <v>3011.5446056315409</v>
      </c>
      <c r="FZ92" s="174" t="str">
        <f t="shared" si="164"/>
        <v>拆分正确</v>
      </c>
      <c r="GA92" s="157" t="str">
        <f t="shared" si="165"/>
        <v>拆分正确</v>
      </c>
      <c r="GB92" s="157" t="str">
        <f t="shared" si="166"/>
        <v>拆分正确</v>
      </c>
      <c r="GC92" s="157" t="str">
        <f t="shared" si="167"/>
        <v>拆分正确</v>
      </c>
      <c r="GD92" s="157" t="str">
        <f t="shared" si="168"/>
        <v>拆分正确</v>
      </c>
      <c r="GE92" s="41"/>
      <c r="GF92" s="158" t="str">
        <f t="shared" si="169"/>
        <v>80级强化10</v>
      </c>
      <c r="GG92" s="174">
        <f t="shared" si="170"/>
        <v>11678.717104111762</v>
      </c>
      <c r="GH92" s="157">
        <f t="shared" si="171"/>
        <v>12976.352337901957</v>
      </c>
      <c r="GI92" s="157">
        <f t="shared" si="172"/>
        <v>7785.8114027411739</v>
      </c>
      <c r="GJ92" s="157">
        <f t="shared" si="173"/>
        <v>9732.2642534264669</v>
      </c>
      <c r="GK92" s="163">
        <f t="shared" si="174"/>
        <v>4517.316908447312</v>
      </c>
      <c r="GL92" s="169">
        <f>GG92*GL2</f>
        <v>1459.8396380139702</v>
      </c>
      <c r="GM92" s="159">
        <f>GH92*GM2</f>
        <v>1622.0440422377446</v>
      </c>
      <c r="GN92" s="159">
        <f>GI92*GN2</f>
        <v>973.22642534264673</v>
      </c>
      <c r="GO92" s="170">
        <f>GJ92*GO2</f>
        <v>1216.5330316783084</v>
      </c>
      <c r="GP92" s="169">
        <f>GG92*GP2</f>
        <v>1459.8396380139702</v>
      </c>
      <c r="GQ92" s="159">
        <f>GH92*GQ2</f>
        <v>1622.0440422377446</v>
      </c>
      <c r="GR92" s="159">
        <f>GI92*GR2</f>
        <v>973.22642534264673</v>
      </c>
      <c r="GS92" s="170">
        <f>GJ92*GS2</f>
        <v>1216.5330316783084</v>
      </c>
      <c r="GT92" s="169">
        <f>GG92*GT2</f>
        <v>1459.8396380139702</v>
      </c>
      <c r="GU92" s="159">
        <f>GH92*GU2</f>
        <v>1622.0440422377446</v>
      </c>
      <c r="GV92" s="159">
        <f>GI92*GV2</f>
        <v>973.22642534264673</v>
      </c>
      <c r="GW92" s="170">
        <f>GJ92*GW2</f>
        <v>1216.5330316783084</v>
      </c>
      <c r="GX92" s="169">
        <f>GG92*GX2</f>
        <v>1459.8396380139702</v>
      </c>
      <c r="GY92" s="159">
        <f>GH92*GY2</f>
        <v>1622.0440422377446</v>
      </c>
      <c r="GZ92" s="159">
        <f>GI92*GZ2</f>
        <v>973.22642534264673</v>
      </c>
      <c r="HA92" s="170">
        <f>GJ92*HA2</f>
        <v>1216.5330316783084</v>
      </c>
      <c r="HB92" s="169">
        <f>GG92*HB2</f>
        <v>1459.8396380139702</v>
      </c>
      <c r="HC92" s="159">
        <f>GH92*HC2</f>
        <v>1622.0440422377446</v>
      </c>
      <c r="HD92" s="159">
        <f>GI92*HD2</f>
        <v>973.22642534264673</v>
      </c>
      <c r="HE92" s="170">
        <f>GJ92*HE2</f>
        <v>1216.5330316783084</v>
      </c>
      <c r="HF92" s="169">
        <f>GG92*HF2</f>
        <v>1459.8396380139702</v>
      </c>
      <c r="HG92" s="159">
        <f>GH92*HG2</f>
        <v>1622.0440422377446</v>
      </c>
      <c r="HH92" s="159">
        <f>GI92*HH2</f>
        <v>973.22642534264673</v>
      </c>
      <c r="HI92" s="170">
        <f>GJ92*HI2</f>
        <v>1216.5330316783084</v>
      </c>
      <c r="HJ92" s="169">
        <f>GG92*HJ2</f>
        <v>1459.8396380139702</v>
      </c>
      <c r="HK92" s="159">
        <f>GH92*HK2</f>
        <v>1622.0440422377446</v>
      </c>
      <c r="HL92" s="159">
        <f>GI92*HL2</f>
        <v>973.22642534264673</v>
      </c>
      <c r="HM92" s="170">
        <f>GJ92*HM2</f>
        <v>1216.5330316783084</v>
      </c>
      <c r="HN92" s="169">
        <f>GG92*HN2</f>
        <v>1459.8396380139702</v>
      </c>
      <c r="HO92" s="159">
        <f>GH92*HO2</f>
        <v>1622.0440422377446</v>
      </c>
      <c r="HP92" s="159">
        <f>GI92*HP2</f>
        <v>973.22642534264673</v>
      </c>
      <c r="HQ92" s="172">
        <f>GJ92*HQ2</f>
        <v>1216.5330316783084</v>
      </c>
      <c r="HR92" s="176">
        <f>GK92*HR2</f>
        <v>4517.316908447312</v>
      </c>
      <c r="HS92" s="174" t="str">
        <f t="shared" si="175"/>
        <v>拆分正确</v>
      </c>
      <c r="HT92" s="157" t="str">
        <f t="shared" si="176"/>
        <v>拆分正确</v>
      </c>
      <c r="HU92" s="157" t="str">
        <f t="shared" si="177"/>
        <v>拆分正确</v>
      </c>
      <c r="HV92" s="157" t="str">
        <f t="shared" si="178"/>
        <v>拆分正确</v>
      </c>
      <c r="HW92" s="157" t="str">
        <f t="shared" si="179"/>
        <v>拆分正确</v>
      </c>
    </row>
    <row r="93" spans="1:231" ht="14.1" customHeight="1">
      <c r="A93" s="157" t="s">
        <v>109</v>
      </c>
      <c r="B93" s="158">
        <f t="shared" si="220"/>
        <v>3.6218128262878047</v>
      </c>
      <c r="C93" s="158">
        <f t="shared" si="218"/>
        <v>3.6218128262878047</v>
      </c>
      <c r="D93" s="180">
        <f t="shared" si="219"/>
        <v>3.6218128262878047</v>
      </c>
      <c r="E93" s="174">
        <f>B93*E82</f>
        <v>15605.918387513731</v>
      </c>
      <c r="F93" s="157">
        <f>E93*职业设计!D$13/职业设计!B$13</f>
        <v>15605.918387513731</v>
      </c>
      <c r="G93" s="157">
        <f>G82*C93</f>
        <v>9363.5510325082378</v>
      </c>
      <c r="H93" s="157">
        <f t="shared" si="180"/>
        <v>9363.5510325082378</v>
      </c>
      <c r="I93" s="163">
        <f>I82*D93</f>
        <v>6036.3547104796744</v>
      </c>
      <c r="J93" s="169">
        <f>E93*J2</f>
        <v>1950.7397984392164</v>
      </c>
      <c r="K93" s="159">
        <f>F93*K2</f>
        <v>1950.7397984392164</v>
      </c>
      <c r="L93" s="159">
        <f>G93*L2</f>
        <v>1170.4438790635297</v>
      </c>
      <c r="M93" s="170">
        <f>H93*M2</f>
        <v>1170.4438790635297</v>
      </c>
      <c r="N93" s="169">
        <f>E93*N2</f>
        <v>1950.7397984392164</v>
      </c>
      <c r="O93" s="159">
        <f>F93*O2</f>
        <v>1950.7397984392164</v>
      </c>
      <c r="P93" s="159">
        <f>G93*P2</f>
        <v>1170.4438790635297</v>
      </c>
      <c r="Q93" s="170">
        <f>H93*Q2</f>
        <v>1170.4438790635297</v>
      </c>
      <c r="R93" s="169">
        <f>E93*R2</f>
        <v>1950.7397984392164</v>
      </c>
      <c r="S93" s="159">
        <f>F93*S2</f>
        <v>1950.7397984392164</v>
      </c>
      <c r="T93" s="159">
        <f>G93*T2</f>
        <v>1170.4438790635297</v>
      </c>
      <c r="U93" s="170">
        <f>H93*U2</f>
        <v>1170.4438790635297</v>
      </c>
      <c r="V93" s="169">
        <f>E93*V2</f>
        <v>1950.7397984392164</v>
      </c>
      <c r="W93" s="159">
        <f>F93*W2</f>
        <v>1950.7397984392164</v>
      </c>
      <c r="X93" s="159">
        <f>G93*X2</f>
        <v>1170.4438790635297</v>
      </c>
      <c r="Y93" s="170">
        <f>H93*Y2</f>
        <v>1170.4438790635297</v>
      </c>
      <c r="Z93" s="169">
        <f>E93*Z2</f>
        <v>1950.7397984392164</v>
      </c>
      <c r="AA93" s="159">
        <f>F93*AA2</f>
        <v>1950.7397984392164</v>
      </c>
      <c r="AB93" s="159">
        <f>G93*AB2</f>
        <v>1170.4438790635297</v>
      </c>
      <c r="AC93" s="170">
        <f>H93*AC2</f>
        <v>1170.4438790635297</v>
      </c>
      <c r="AD93" s="169">
        <f>E93*AD2</f>
        <v>1950.7397984392164</v>
      </c>
      <c r="AE93" s="159">
        <f>F93*AE2</f>
        <v>1950.7397984392164</v>
      </c>
      <c r="AF93" s="159">
        <f>G93*AF2</f>
        <v>1170.4438790635297</v>
      </c>
      <c r="AG93" s="170">
        <f>H93*AG2</f>
        <v>1170.4438790635297</v>
      </c>
      <c r="AH93" s="169">
        <f>E93*AH2</f>
        <v>1950.7397984392164</v>
      </c>
      <c r="AI93" s="159">
        <f>F93*AI2</f>
        <v>1950.7397984392164</v>
      </c>
      <c r="AJ93" s="159">
        <f>G93*AJ2</f>
        <v>1170.4438790635297</v>
      </c>
      <c r="AK93" s="170">
        <f>H93*AK2</f>
        <v>1170.4438790635297</v>
      </c>
      <c r="AL93" s="169">
        <f>E93*AL2</f>
        <v>1950.7397984392164</v>
      </c>
      <c r="AM93" s="159">
        <f>F93*AM2</f>
        <v>1950.7397984392164</v>
      </c>
      <c r="AN93" s="159">
        <f>G93*AN2</f>
        <v>1170.4438790635297</v>
      </c>
      <c r="AO93" s="172">
        <f>H93*AO2</f>
        <v>1170.4438790635297</v>
      </c>
      <c r="AP93" s="176">
        <f>I93*AP2</f>
        <v>6036.3547104796744</v>
      </c>
      <c r="AQ93" s="174" t="str">
        <f t="shared" si="131"/>
        <v>拆分正确</v>
      </c>
      <c r="AR93" s="157" t="str">
        <f t="shared" si="132"/>
        <v>拆分正确</v>
      </c>
      <c r="AS93" s="157" t="str">
        <f t="shared" si="133"/>
        <v>拆分正确</v>
      </c>
      <c r="AT93" s="157" t="str">
        <f t="shared" si="134"/>
        <v>拆分正确</v>
      </c>
      <c r="AU93" s="157" t="str">
        <f t="shared" si="135"/>
        <v>拆分正确</v>
      </c>
      <c r="AW93" s="158" t="str">
        <f t="shared" si="136"/>
        <v>80级强化11</v>
      </c>
      <c r="AX93" s="174">
        <f t="shared" si="137"/>
        <v>23408.877581270597</v>
      </c>
      <c r="AY93" s="157">
        <f t="shared" si="138"/>
        <v>9363.5510325082378</v>
      </c>
      <c r="AZ93" s="157">
        <f t="shared" si="139"/>
        <v>13975.4493022511</v>
      </c>
      <c r="BA93" s="157">
        <f t="shared" si="140"/>
        <v>6242.3673550054918</v>
      </c>
      <c r="BB93" s="163">
        <f t="shared" si="141"/>
        <v>3621.8128262878045</v>
      </c>
      <c r="BC93" s="169">
        <f t="shared" si="181"/>
        <v>2340.8877581270599</v>
      </c>
      <c r="BD93" s="159">
        <f t="shared" si="182"/>
        <v>936.35510325082384</v>
      </c>
      <c r="BE93" s="159">
        <f t="shared" si="183"/>
        <v>1397.54493022511</v>
      </c>
      <c r="BF93" s="170">
        <f t="shared" si="184"/>
        <v>624.23673550054923</v>
      </c>
      <c r="BG93" s="169">
        <f t="shared" si="185"/>
        <v>2340.8877581270599</v>
      </c>
      <c r="BH93" s="159">
        <f t="shared" si="186"/>
        <v>936.35510325082384</v>
      </c>
      <c r="BI93" s="159">
        <f t="shared" si="187"/>
        <v>1397.54493022511</v>
      </c>
      <c r="BJ93" s="170">
        <f t="shared" si="188"/>
        <v>624.23673550054923</v>
      </c>
      <c r="BK93" s="169">
        <f t="shared" si="189"/>
        <v>2340.8877581270599</v>
      </c>
      <c r="BL93" s="159">
        <f t="shared" si="190"/>
        <v>936.35510325082384</v>
      </c>
      <c r="BM93" s="159">
        <f t="shared" si="191"/>
        <v>1397.54493022511</v>
      </c>
      <c r="BN93" s="170">
        <f t="shared" si="192"/>
        <v>624.23673550054923</v>
      </c>
      <c r="BO93" s="169">
        <f t="shared" si="193"/>
        <v>2340.8877581270599</v>
      </c>
      <c r="BP93" s="159">
        <f t="shared" si="194"/>
        <v>936.35510325082384</v>
      </c>
      <c r="BQ93" s="159">
        <f t="shared" si="195"/>
        <v>1397.54493022511</v>
      </c>
      <c r="BR93" s="170">
        <f t="shared" si="196"/>
        <v>624.23673550054923</v>
      </c>
      <c r="BS93" s="169">
        <f t="shared" si="197"/>
        <v>2340.8877581270599</v>
      </c>
      <c r="BT93" s="159">
        <f t="shared" si="198"/>
        <v>936.35510325082384</v>
      </c>
      <c r="BU93" s="159">
        <f t="shared" si="199"/>
        <v>1397.54493022511</v>
      </c>
      <c r="BV93" s="170">
        <f t="shared" si="200"/>
        <v>624.23673550054923</v>
      </c>
      <c r="BW93" s="169">
        <f t="shared" si="201"/>
        <v>2340.8877581270599</v>
      </c>
      <c r="BX93" s="159">
        <f t="shared" si="202"/>
        <v>936.35510325082384</v>
      </c>
      <c r="BY93" s="159">
        <f t="shared" si="203"/>
        <v>1397.54493022511</v>
      </c>
      <c r="BZ93" s="170">
        <f t="shared" si="204"/>
        <v>624.23673550054923</v>
      </c>
      <c r="CA93" s="169">
        <f t="shared" si="205"/>
        <v>2340.8877581270599</v>
      </c>
      <c r="CB93" s="159">
        <f t="shared" si="206"/>
        <v>936.35510325082384</v>
      </c>
      <c r="CC93" s="159">
        <f t="shared" si="207"/>
        <v>1397.54493022511</v>
      </c>
      <c r="CD93" s="170">
        <f t="shared" si="208"/>
        <v>624.23673550054923</v>
      </c>
      <c r="CE93" s="169">
        <f t="shared" si="209"/>
        <v>2340.8877581270599</v>
      </c>
      <c r="CF93" s="159">
        <f t="shared" si="210"/>
        <v>936.35510325082384</v>
      </c>
      <c r="CG93" s="159">
        <f t="shared" si="211"/>
        <v>1397.54493022511</v>
      </c>
      <c r="CH93" s="172">
        <f t="shared" si="212"/>
        <v>624.23673550054923</v>
      </c>
      <c r="CI93" s="169">
        <f t="shared" si="213"/>
        <v>4681.7755162541198</v>
      </c>
      <c r="CJ93" s="159">
        <f t="shared" si="214"/>
        <v>1872.7102065016477</v>
      </c>
      <c r="CK93" s="159">
        <f t="shared" si="215"/>
        <v>2795.0898604502199</v>
      </c>
      <c r="CL93" s="172">
        <f t="shared" si="216"/>
        <v>1248.4734710010985</v>
      </c>
      <c r="CM93" s="176">
        <f t="shared" si="96"/>
        <v>3621.8128262878045</v>
      </c>
      <c r="CN93" s="174" t="str">
        <f t="shared" si="142"/>
        <v>拆分正确</v>
      </c>
      <c r="CO93" s="157" t="str">
        <f t="shared" si="143"/>
        <v>拆分正确</v>
      </c>
      <c r="CP93" s="157" t="str">
        <f t="shared" si="144"/>
        <v>拆分正确</v>
      </c>
      <c r="CQ93" s="157" t="str">
        <f t="shared" si="145"/>
        <v>拆分正确</v>
      </c>
      <c r="CR93" s="157" t="str">
        <f t="shared" si="146"/>
        <v>拆分正确</v>
      </c>
      <c r="CT93" s="158" t="str">
        <f t="shared" si="147"/>
        <v>80级强化11</v>
      </c>
      <c r="CU93" s="174">
        <f t="shared" si="148"/>
        <v>10455.965319634201</v>
      </c>
      <c r="CV93" s="157">
        <f t="shared" si="149"/>
        <v>23408.877581270597</v>
      </c>
      <c r="CW93" s="157">
        <f t="shared" si="150"/>
        <v>6242.3673550054918</v>
      </c>
      <c r="CX93" s="157">
        <f t="shared" si="151"/>
        <v>13975.4493022511</v>
      </c>
      <c r="CY93" s="163">
        <f t="shared" si="152"/>
        <v>9054.5320657195116</v>
      </c>
      <c r="CZ93" s="169">
        <f>CU93*CZ2</f>
        <v>1306.9956649542751</v>
      </c>
      <c r="DA93" s="159">
        <f>CV93*DA2</f>
        <v>2926.1096976588246</v>
      </c>
      <c r="DB93" s="159">
        <f>CW93*DB2</f>
        <v>780.29591937568648</v>
      </c>
      <c r="DC93" s="170">
        <f>CX93*DC2</f>
        <v>1746.9311627813875</v>
      </c>
      <c r="DD93" s="169">
        <f>CU93*DD2</f>
        <v>1306.9956649542751</v>
      </c>
      <c r="DE93" s="159">
        <f>CV93*DE2</f>
        <v>2926.1096976588246</v>
      </c>
      <c r="DF93" s="159">
        <f>CW93*DF2</f>
        <v>780.29591937568648</v>
      </c>
      <c r="DG93" s="170">
        <f>CX93*DG2</f>
        <v>1746.9311627813875</v>
      </c>
      <c r="DH93" s="169">
        <f>CU93*DH2</f>
        <v>1306.9956649542751</v>
      </c>
      <c r="DI93" s="159">
        <f>CV93*DI2</f>
        <v>2926.1096976588246</v>
      </c>
      <c r="DJ93" s="159">
        <f>CW93*DJ2</f>
        <v>780.29591937568648</v>
      </c>
      <c r="DK93" s="170">
        <f>CX93*DK2</f>
        <v>1746.9311627813875</v>
      </c>
      <c r="DL93" s="169">
        <f>CU93*DL2</f>
        <v>1306.9956649542751</v>
      </c>
      <c r="DM93" s="159">
        <f>CV93*DM2</f>
        <v>2926.1096976588246</v>
      </c>
      <c r="DN93" s="159">
        <f>CW93*DN2</f>
        <v>780.29591937568648</v>
      </c>
      <c r="DO93" s="170">
        <f>CX93*DO2</f>
        <v>1746.9311627813875</v>
      </c>
      <c r="DP93" s="169">
        <f>CU93*DP2</f>
        <v>1306.9956649542751</v>
      </c>
      <c r="DQ93" s="159">
        <f>CV93*DQ2</f>
        <v>2926.1096976588246</v>
      </c>
      <c r="DR93" s="159">
        <f>CW93*DR2</f>
        <v>780.29591937568648</v>
      </c>
      <c r="DS93" s="170">
        <f>CX93*DS2</f>
        <v>1746.9311627813875</v>
      </c>
      <c r="DT93" s="169">
        <f>CU93*DT2</f>
        <v>1306.9956649542751</v>
      </c>
      <c r="DU93" s="159">
        <f>CV93*DU2</f>
        <v>2926.1096976588246</v>
      </c>
      <c r="DV93" s="159">
        <f>CW93*DV2</f>
        <v>780.29591937568648</v>
      </c>
      <c r="DW93" s="170">
        <f>CX93*DW2</f>
        <v>1746.9311627813875</v>
      </c>
      <c r="DX93" s="169">
        <f>CU93*DX2</f>
        <v>1306.9956649542751</v>
      </c>
      <c r="DY93" s="159">
        <f>CV93*DY2</f>
        <v>2926.1096976588246</v>
      </c>
      <c r="DZ93" s="159">
        <f>CW93*DZ2</f>
        <v>780.29591937568648</v>
      </c>
      <c r="EA93" s="170">
        <f>CX93*EA2</f>
        <v>1746.9311627813875</v>
      </c>
      <c r="EB93" s="169">
        <f>CU93*EB2</f>
        <v>1306.9956649542751</v>
      </c>
      <c r="EC93" s="159">
        <f>CV93*EC2</f>
        <v>2926.1096976588246</v>
      </c>
      <c r="ED93" s="159">
        <f>CW93*ED2</f>
        <v>780.29591937568648</v>
      </c>
      <c r="EE93" s="172">
        <f>CX93*EE2</f>
        <v>1746.9311627813875</v>
      </c>
      <c r="EF93" s="176">
        <f>CY93*EF2</f>
        <v>9054.5320657195116</v>
      </c>
      <c r="EG93" s="174" t="str">
        <f t="shared" si="153"/>
        <v>拆分正确</v>
      </c>
      <c r="EH93" s="157" t="str">
        <f t="shared" si="154"/>
        <v>拆分正确</v>
      </c>
      <c r="EI93" s="157" t="str">
        <f t="shared" si="155"/>
        <v>拆分正确</v>
      </c>
      <c r="EJ93" s="157" t="str">
        <f t="shared" si="156"/>
        <v>拆分正确</v>
      </c>
      <c r="EK93" s="157" t="str">
        <f t="shared" si="157"/>
        <v>拆分正确</v>
      </c>
      <c r="EL93" s="41"/>
      <c r="EM93" s="158" t="str">
        <f t="shared" si="158"/>
        <v>80级强化11</v>
      </c>
      <c r="EN93" s="174">
        <f t="shared" si="159"/>
        <v>15605.918387513731</v>
      </c>
      <c r="EO93" s="157">
        <f t="shared" si="160"/>
        <v>31211.836775027463</v>
      </c>
      <c r="EP93" s="157">
        <f t="shared" si="161"/>
        <v>6242.3673550054918</v>
      </c>
      <c r="EQ93" s="157">
        <f t="shared" si="162"/>
        <v>13975.4493022511</v>
      </c>
      <c r="ER93" s="163">
        <f t="shared" si="163"/>
        <v>3621.8128262878045</v>
      </c>
      <c r="ES93" s="169">
        <f>EN93*ES2</f>
        <v>1950.7397984392164</v>
      </c>
      <c r="ET93" s="159">
        <f>EO93*ET2</f>
        <v>3901.4795968784329</v>
      </c>
      <c r="EU93" s="159">
        <f>EP93*EU2</f>
        <v>780.29591937568648</v>
      </c>
      <c r="EV93" s="170">
        <f>EQ93*EV2</f>
        <v>1746.9311627813875</v>
      </c>
      <c r="EW93" s="169">
        <f>EN93*EW2</f>
        <v>1950.7397984392164</v>
      </c>
      <c r="EX93" s="159">
        <f>EO93*EX2</f>
        <v>3901.4795968784329</v>
      </c>
      <c r="EY93" s="159">
        <f>EP93*EY2</f>
        <v>780.29591937568648</v>
      </c>
      <c r="EZ93" s="170">
        <f>EQ93*EZ2</f>
        <v>1746.9311627813875</v>
      </c>
      <c r="FA93" s="169">
        <f>EN93*FA2</f>
        <v>1950.7397984392164</v>
      </c>
      <c r="FB93" s="159">
        <f>EO93*FB2</f>
        <v>3901.4795968784329</v>
      </c>
      <c r="FC93" s="159">
        <f>EP93*FC2</f>
        <v>780.29591937568648</v>
      </c>
      <c r="FD93" s="170">
        <f>EQ93*FD2</f>
        <v>1746.9311627813875</v>
      </c>
      <c r="FE93" s="169">
        <f>EN93*FE2</f>
        <v>1950.7397984392164</v>
      </c>
      <c r="FF93" s="159">
        <f>EO93*FF2</f>
        <v>3901.4795968784329</v>
      </c>
      <c r="FG93" s="159">
        <f>EP93*FG2</f>
        <v>780.29591937568648</v>
      </c>
      <c r="FH93" s="170">
        <f>EQ93*FH2</f>
        <v>1746.9311627813875</v>
      </c>
      <c r="FI93" s="169">
        <f>EN93*FI2</f>
        <v>1950.7397984392164</v>
      </c>
      <c r="FJ93" s="159">
        <f>EO93*FJ2</f>
        <v>3901.4795968784329</v>
      </c>
      <c r="FK93" s="159">
        <f>EP93*FK2</f>
        <v>780.29591937568648</v>
      </c>
      <c r="FL93" s="170">
        <f>EQ93*FL2</f>
        <v>1746.9311627813875</v>
      </c>
      <c r="FM93" s="169">
        <f>EN93*FM2</f>
        <v>1950.7397984392164</v>
      </c>
      <c r="FN93" s="159">
        <f>EO93*FN2</f>
        <v>3901.4795968784329</v>
      </c>
      <c r="FO93" s="159">
        <f>EP93*FO2</f>
        <v>780.29591937568648</v>
      </c>
      <c r="FP93" s="170">
        <f>EQ93*FP2</f>
        <v>1746.9311627813875</v>
      </c>
      <c r="FQ93" s="169">
        <f>EN93*FQ2</f>
        <v>1950.7397984392164</v>
      </c>
      <c r="FR93" s="159">
        <f>EO93*FR2</f>
        <v>3901.4795968784329</v>
      </c>
      <c r="FS93" s="159">
        <f>EP93*FS2</f>
        <v>780.29591937568648</v>
      </c>
      <c r="FT93" s="170">
        <f>EQ93*FT2</f>
        <v>1746.9311627813875</v>
      </c>
      <c r="FU93" s="169">
        <f>EN93*FU2</f>
        <v>1950.7397984392164</v>
      </c>
      <c r="FV93" s="159">
        <f>EO93*FV2</f>
        <v>3901.4795968784329</v>
      </c>
      <c r="FW93" s="159">
        <f>EP93*FW2</f>
        <v>780.29591937568648</v>
      </c>
      <c r="FX93" s="172">
        <f>EQ93*FX2</f>
        <v>1746.9311627813875</v>
      </c>
      <c r="FY93" s="176">
        <f>ER93*FY2</f>
        <v>3621.8128262878045</v>
      </c>
      <c r="FZ93" s="174" t="str">
        <f t="shared" si="164"/>
        <v>拆分正确</v>
      </c>
      <c r="GA93" s="157" t="str">
        <f t="shared" si="165"/>
        <v>拆分正确</v>
      </c>
      <c r="GB93" s="157" t="str">
        <f t="shared" si="166"/>
        <v>拆分正确</v>
      </c>
      <c r="GC93" s="157" t="str">
        <f t="shared" si="167"/>
        <v>拆分正确</v>
      </c>
      <c r="GD93" s="157" t="str">
        <f t="shared" si="168"/>
        <v>拆分正确</v>
      </c>
      <c r="GE93" s="41"/>
      <c r="GF93" s="158" t="str">
        <f t="shared" si="169"/>
        <v>80级强化11</v>
      </c>
      <c r="GG93" s="174">
        <f t="shared" si="170"/>
        <v>14045.326548762359</v>
      </c>
      <c r="GH93" s="157">
        <f t="shared" si="171"/>
        <v>15605.918387513731</v>
      </c>
      <c r="GI93" s="157">
        <f t="shared" si="172"/>
        <v>9363.5510325082378</v>
      </c>
      <c r="GJ93" s="157">
        <f t="shared" si="173"/>
        <v>11704.438790635297</v>
      </c>
      <c r="GK93" s="163">
        <f t="shared" si="174"/>
        <v>5432.7192394317071</v>
      </c>
      <c r="GL93" s="169">
        <f>GG93*GL2</f>
        <v>1755.6658185952949</v>
      </c>
      <c r="GM93" s="159">
        <f>GH93*GM2</f>
        <v>1950.7397984392164</v>
      </c>
      <c r="GN93" s="159">
        <f>GI93*GN2</f>
        <v>1170.4438790635297</v>
      </c>
      <c r="GO93" s="170">
        <f>GJ93*GO2</f>
        <v>1463.0548488294121</v>
      </c>
      <c r="GP93" s="169">
        <f>GG93*GP2</f>
        <v>1755.6658185952949</v>
      </c>
      <c r="GQ93" s="159">
        <f>GH93*GQ2</f>
        <v>1950.7397984392164</v>
      </c>
      <c r="GR93" s="159">
        <f>GI93*GR2</f>
        <v>1170.4438790635297</v>
      </c>
      <c r="GS93" s="170">
        <f>GJ93*GS2</f>
        <v>1463.0548488294121</v>
      </c>
      <c r="GT93" s="169">
        <f>GG93*GT2</f>
        <v>1755.6658185952949</v>
      </c>
      <c r="GU93" s="159">
        <f>GH93*GU2</f>
        <v>1950.7397984392164</v>
      </c>
      <c r="GV93" s="159">
        <f>GI93*GV2</f>
        <v>1170.4438790635297</v>
      </c>
      <c r="GW93" s="170">
        <f>GJ93*GW2</f>
        <v>1463.0548488294121</v>
      </c>
      <c r="GX93" s="169">
        <f>GG93*GX2</f>
        <v>1755.6658185952949</v>
      </c>
      <c r="GY93" s="159">
        <f>GH93*GY2</f>
        <v>1950.7397984392164</v>
      </c>
      <c r="GZ93" s="159">
        <f>GI93*GZ2</f>
        <v>1170.4438790635297</v>
      </c>
      <c r="HA93" s="170">
        <f>GJ93*HA2</f>
        <v>1463.0548488294121</v>
      </c>
      <c r="HB93" s="169">
        <f>GG93*HB2</f>
        <v>1755.6658185952949</v>
      </c>
      <c r="HC93" s="159">
        <f>GH93*HC2</f>
        <v>1950.7397984392164</v>
      </c>
      <c r="HD93" s="159">
        <f>GI93*HD2</f>
        <v>1170.4438790635297</v>
      </c>
      <c r="HE93" s="170">
        <f>GJ93*HE2</f>
        <v>1463.0548488294121</v>
      </c>
      <c r="HF93" s="169">
        <f>GG93*HF2</f>
        <v>1755.6658185952949</v>
      </c>
      <c r="HG93" s="159">
        <f>GH93*HG2</f>
        <v>1950.7397984392164</v>
      </c>
      <c r="HH93" s="159">
        <f>GI93*HH2</f>
        <v>1170.4438790635297</v>
      </c>
      <c r="HI93" s="170">
        <f>GJ93*HI2</f>
        <v>1463.0548488294121</v>
      </c>
      <c r="HJ93" s="169">
        <f>GG93*HJ2</f>
        <v>1755.6658185952949</v>
      </c>
      <c r="HK93" s="159">
        <f>GH93*HK2</f>
        <v>1950.7397984392164</v>
      </c>
      <c r="HL93" s="159">
        <f>GI93*HL2</f>
        <v>1170.4438790635297</v>
      </c>
      <c r="HM93" s="170">
        <f>GJ93*HM2</f>
        <v>1463.0548488294121</v>
      </c>
      <c r="HN93" s="169">
        <f>GG93*HN2</f>
        <v>1755.6658185952949</v>
      </c>
      <c r="HO93" s="159">
        <f>GH93*HO2</f>
        <v>1950.7397984392164</v>
      </c>
      <c r="HP93" s="159">
        <f>GI93*HP2</f>
        <v>1170.4438790635297</v>
      </c>
      <c r="HQ93" s="172">
        <f>GJ93*HQ2</f>
        <v>1463.0548488294121</v>
      </c>
      <c r="HR93" s="176">
        <f>GK93*HR2</f>
        <v>5432.7192394317071</v>
      </c>
      <c r="HS93" s="174" t="str">
        <f t="shared" si="175"/>
        <v>拆分正确</v>
      </c>
      <c r="HT93" s="157" t="str">
        <f t="shared" si="176"/>
        <v>拆分正确</v>
      </c>
      <c r="HU93" s="157" t="str">
        <f t="shared" si="177"/>
        <v>拆分正确</v>
      </c>
      <c r="HV93" s="157" t="str">
        <f t="shared" si="178"/>
        <v>拆分正确</v>
      </c>
      <c r="HW93" s="157" t="str">
        <f t="shared" si="179"/>
        <v>拆分正确</v>
      </c>
    </row>
    <row r="94" spans="1:231" ht="14.1" customHeight="1">
      <c r="A94" s="157" t="s">
        <v>110</v>
      </c>
      <c r="B94" s="158">
        <f t="shared" si="220"/>
        <v>4.3333333333333348</v>
      </c>
      <c r="C94" s="158">
        <f t="shared" si="218"/>
        <v>4.3333333333333339</v>
      </c>
      <c r="D94" s="180">
        <f t="shared" si="219"/>
        <v>4.3333333333333339</v>
      </c>
      <c r="E94" s="174">
        <f>B94*E82</f>
        <v>18671.76731360966</v>
      </c>
      <c r="F94" s="157">
        <f>E94*职业设计!D$13/职业设计!B$13</f>
        <v>18671.76731360966</v>
      </c>
      <c r="G94" s="157">
        <f>G82*C94</f>
        <v>11203.060388165793</v>
      </c>
      <c r="H94" s="157">
        <f t="shared" si="180"/>
        <v>11203.060388165793</v>
      </c>
      <c r="I94" s="163">
        <f>I82*D94</f>
        <v>7222.2222222222235</v>
      </c>
      <c r="J94" s="169">
        <f>E94*J2</f>
        <v>2333.9709142012075</v>
      </c>
      <c r="K94" s="159">
        <f>F94*K2</f>
        <v>2333.9709142012075</v>
      </c>
      <c r="L94" s="159">
        <f>G94*L2</f>
        <v>1400.3825485207242</v>
      </c>
      <c r="M94" s="170">
        <f>H94*M2</f>
        <v>1400.3825485207242</v>
      </c>
      <c r="N94" s="169">
        <f>E94*N2</f>
        <v>2333.9709142012075</v>
      </c>
      <c r="O94" s="159">
        <f>F94*O2</f>
        <v>2333.9709142012075</v>
      </c>
      <c r="P94" s="159">
        <f>G94*P2</f>
        <v>1400.3825485207242</v>
      </c>
      <c r="Q94" s="170">
        <f>H94*Q2</f>
        <v>1400.3825485207242</v>
      </c>
      <c r="R94" s="169">
        <f>E94*R2</f>
        <v>2333.9709142012075</v>
      </c>
      <c r="S94" s="159">
        <f>F94*S2</f>
        <v>2333.9709142012075</v>
      </c>
      <c r="T94" s="159">
        <f>G94*T2</f>
        <v>1400.3825485207242</v>
      </c>
      <c r="U94" s="170">
        <f>H94*U2</f>
        <v>1400.3825485207242</v>
      </c>
      <c r="V94" s="169">
        <f>E94*V2</f>
        <v>2333.9709142012075</v>
      </c>
      <c r="W94" s="159">
        <f>F94*W2</f>
        <v>2333.9709142012075</v>
      </c>
      <c r="X94" s="159">
        <f>G94*X2</f>
        <v>1400.3825485207242</v>
      </c>
      <c r="Y94" s="170">
        <f>H94*Y2</f>
        <v>1400.3825485207242</v>
      </c>
      <c r="Z94" s="169">
        <f>E94*Z2</f>
        <v>2333.9709142012075</v>
      </c>
      <c r="AA94" s="159">
        <f>F94*AA2</f>
        <v>2333.9709142012075</v>
      </c>
      <c r="AB94" s="159">
        <f>G94*AB2</f>
        <v>1400.3825485207242</v>
      </c>
      <c r="AC94" s="170">
        <f>H94*AC2</f>
        <v>1400.3825485207242</v>
      </c>
      <c r="AD94" s="169">
        <f>E94*AD2</f>
        <v>2333.9709142012075</v>
      </c>
      <c r="AE94" s="159">
        <f>F94*AE2</f>
        <v>2333.9709142012075</v>
      </c>
      <c r="AF94" s="159">
        <f>G94*AF2</f>
        <v>1400.3825485207242</v>
      </c>
      <c r="AG94" s="170">
        <f>H94*AG2</f>
        <v>1400.3825485207242</v>
      </c>
      <c r="AH94" s="169">
        <f>E94*AH2</f>
        <v>2333.9709142012075</v>
      </c>
      <c r="AI94" s="159">
        <f>F94*AI2</f>
        <v>2333.9709142012075</v>
      </c>
      <c r="AJ94" s="159">
        <f>G94*AJ2</f>
        <v>1400.3825485207242</v>
      </c>
      <c r="AK94" s="170">
        <f>H94*AK2</f>
        <v>1400.3825485207242</v>
      </c>
      <c r="AL94" s="169">
        <f>E94*AL2</f>
        <v>2333.9709142012075</v>
      </c>
      <c r="AM94" s="159">
        <f>F94*AM2</f>
        <v>2333.9709142012075</v>
      </c>
      <c r="AN94" s="159">
        <f>G94*AN2</f>
        <v>1400.3825485207242</v>
      </c>
      <c r="AO94" s="172">
        <f>H94*AO2</f>
        <v>1400.3825485207242</v>
      </c>
      <c r="AP94" s="176">
        <f>I94*AP2</f>
        <v>7222.2222222222235</v>
      </c>
      <c r="AQ94" s="174" t="str">
        <f t="shared" si="131"/>
        <v>拆分正确</v>
      </c>
      <c r="AR94" s="157" t="str">
        <f t="shared" si="132"/>
        <v>拆分正确</v>
      </c>
      <c r="AS94" s="157" t="str">
        <f t="shared" si="133"/>
        <v>拆分正确</v>
      </c>
      <c r="AT94" s="157" t="str">
        <f t="shared" si="134"/>
        <v>拆分正确</v>
      </c>
      <c r="AU94" s="157" t="str">
        <f t="shared" si="135"/>
        <v>拆分正确</v>
      </c>
      <c r="AW94" s="158" t="str">
        <f t="shared" si="136"/>
        <v>80级强化12</v>
      </c>
      <c r="AX94" s="174">
        <f t="shared" si="137"/>
        <v>28007.650970414492</v>
      </c>
      <c r="AY94" s="157">
        <f t="shared" si="138"/>
        <v>11203.060388165795</v>
      </c>
      <c r="AZ94" s="157">
        <f t="shared" si="139"/>
        <v>16720.985653978794</v>
      </c>
      <c r="BA94" s="157">
        <f t="shared" si="140"/>
        <v>7468.706925443862</v>
      </c>
      <c r="BB94" s="163">
        <f t="shared" si="141"/>
        <v>4333.3333333333339</v>
      </c>
      <c r="BC94" s="169">
        <f t="shared" si="181"/>
        <v>2800.7650970414493</v>
      </c>
      <c r="BD94" s="159">
        <f t="shared" si="182"/>
        <v>1120.3060388165795</v>
      </c>
      <c r="BE94" s="159">
        <f t="shared" si="183"/>
        <v>1672.0985653978796</v>
      </c>
      <c r="BF94" s="170">
        <f t="shared" si="184"/>
        <v>746.8706925443862</v>
      </c>
      <c r="BG94" s="169">
        <f t="shared" si="185"/>
        <v>2800.7650970414493</v>
      </c>
      <c r="BH94" s="159">
        <f t="shared" si="186"/>
        <v>1120.3060388165795</v>
      </c>
      <c r="BI94" s="159">
        <f t="shared" si="187"/>
        <v>1672.0985653978796</v>
      </c>
      <c r="BJ94" s="170">
        <f t="shared" si="188"/>
        <v>746.8706925443862</v>
      </c>
      <c r="BK94" s="169">
        <f t="shared" si="189"/>
        <v>2800.7650970414493</v>
      </c>
      <c r="BL94" s="159">
        <f t="shared" si="190"/>
        <v>1120.3060388165795</v>
      </c>
      <c r="BM94" s="159">
        <f t="shared" si="191"/>
        <v>1672.0985653978796</v>
      </c>
      <c r="BN94" s="170">
        <f t="shared" si="192"/>
        <v>746.8706925443862</v>
      </c>
      <c r="BO94" s="169">
        <f t="shared" si="193"/>
        <v>2800.7650970414493</v>
      </c>
      <c r="BP94" s="159">
        <f t="shared" si="194"/>
        <v>1120.3060388165795</v>
      </c>
      <c r="BQ94" s="159">
        <f t="shared" si="195"/>
        <v>1672.0985653978796</v>
      </c>
      <c r="BR94" s="170">
        <f t="shared" si="196"/>
        <v>746.8706925443862</v>
      </c>
      <c r="BS94" s="169">
        <f t="shared" si="197"/>
        <v>2800.7650970414493</v>
      </c>
      <c r="BT94" s="159">
        <f t="shared" si="198"/>
        <v>1120.3060388165795</v>
      </c>
      <c r="BU94" s="159">
        <f t="shared" si="199"/>
        <v>1672.0985653978796</v>
      </c>
      <c r="BV94" s="170">
        <f t="shared" si="200"/>
        <v>746.8706925443862</v>
      </c>
      <c r="BW94" s="169">
        <f t="shared" si="201"/>
        <v>2800.7650970414493</v>
      </c>
      <c r="BX94" s="159">
        <f t="shared" si="202"/>
        <v>1120.3060388165795</v>
      </c>
      <c r="BY94" s="159">
        <f t="shared" si="203"/>
        <v>1672.0985653978796</v>
      </c>
      <c r="BZ94" s="170">
        <f t="shared" si="204"/>
        <v>746.8706925443862</v>
      </c>
      <c r="CA94" s="169">
        <f t="shared" si="205"/>
        <v>2800.7650970414493</v>
      </c>
      <c r="CB94" s="159">
        <f t="shared" si="206"/>
        <v>1120.3060388165795</v>
      </c>
      <c r="CC94" s="159">
        <f t="shared" si="207"/>
        <v>1672.0985653978796</v>
      </c>
      <c r="CD94" s="170">
        <f t="shared" si="208"/>
        <v>746.8706925443862</v>
      </c>
      <c r="CE94" s="169">
        <f t="shared" si="209"/>
        <v>2800.7650970414493</v>
      </c>
      <c r="CF94" s="159">
        <f t="shared" si="210"/>
        <v>1120.3060388165795</v>
      </c>
      <c r="CG94" s="159">
        <f t="shared" si="211"/>
        <v>1672.0985653978796</v>
      </c>
      <c r="CH94" s="172">
        <f t="shared" si="212"/>
        <v>746.8706925443862</v>
      </c>
      <c r="CI94" s="169">
        <f t="shared" si="213"/>
        <v>5601.5301940828986</v>
      </c>
      <c r="CJ94" s="159">
        <f t="shared" si="214"/>
        <v>2240.6120776331591</v>
      </c>
      <c r="CK94" s="159">
        <f t="shared" si="215"/>
        <v>3344.1971307957592</v>
      </c>
      <c r="CL94" s="172">
        <f t="shared" si="216"/>
        <v>1493.7413850887724</v>
      </c>
      <c r="CM94" s="176">
        <f t="shared" si="96"/>
        <v>4333.3333333333339</v>
      </c>
      <c r="CN94" s="174" t="str">
        <f t="shared" si="142"/>
        <v>拆分正确</v>
      </c>
      <c r="CO94" s="157" t="str">
        <f t="shared" si="143"/>
        <v>拆分正确</v>
      </c>
      <c r="CP94" s="157" t="str">
        <f t="shared" si="144"/>
        <v>拆分正确</v>
      </c>
      <c r="CQ94" s="157" t="str">
        <f t="shared" si="145"/>
        <v>拆分正确</v>
      </c>
      <c r="CR94" s="157" t="str">
        <f t="shared" si="146"/>
        <v>拆分正确</v>
      </c>
      <c r="CT94" s="158" t="str">
        <f t="shared" si="147"/>
        <v>80级强化12</v>
      </c>
      <c r="CU94" s="174">
        <f t="shared" si="148"/>
        <v>12510.084100118473</v>
      </c>
      <c r="CV94" s="157">
        <f t="shared" si="149"/>
        <v>28007.650970414492</v>
      </c>
      <c r="CW94" s="157">
        <f t="shared" si="150"/>
        <v>7468.706925443862</v>
      </c>
      <c r="CX94" s="157">
        <f t="shared" si="151"/>
        <v>16720.985653978794</v>
      </c>
      <c r="CY94" s="163">
        <f t="shared" si="152"/>
        <v>10833.333333333336</v>
      </c>
      <c r="CZ94" s="169">
        <f>CU94*CZ2</f>
        <v>1563.7605125148091</v>
      </c>
      <c r="DA94" s="159">
        <f>CV94*DA2</f>
        <v>3500.9563713018115</v>
      </c>
      <c r="DB94" s="159">
        <f>CW94*DB2</f>
        <v>933.58836568048275</v>
      </c>
      <c r="DC94" s="170">
        <f>CX94*DC2</f>
        <v>2090.1232067473493</v>
      </c>
      <c r="DD94" s="169">
        <f>CU94*DD2</f>
        <v>1563.7605125148091</v>
      </c>
      <c r="DE94" s="159">
        <f>CV94*DE2</f>
        <v>3500.9563713018115</v>
      </c>
      <c r="DF94" s="159">
        <f>CW94*DF2</f>
        <v>933.58836568048275</v>
      </c>
      <c r="DG94" s="170">
        <f>CX94*DG2</f>
        <v>2090.1232067473493</v>
      </c>
      <c r="DH94" s="169">
        <f>CU94*DH2</f>
        <v>1563.7605125148091</v>
      </c>
      <c r="DI94" s="159">
        <f>CV94*DI2</f>
        <v>3500.9563713018115</v>
      </c>
      <c r="DJ94" s="159">
        <f>CW94*DJ2</f>
        <v>933.58836568048275</v>
      </c>
      <c r="DK94" s="170">
        <f>CX94*DK2</f>
        <v>2090.1232067473493</v>
      </c>
      <c r="DL94" s="169">
        <f>CU94*DL2</f>
        <v>1563.7605125148091</v>
      </c>
      <c r="DM94" s="159">
        <f>CV94*DM2</f>
        <v>3500.9563713018115</v>
      </c>
      <c r="DN94" s="159">
        <f>CW94*DN2</f>
        <v>933.58836568048275</v>
      </c>
      <c r="DO94" s="170">
        <f>CX94*DO2</f>
        <v>2090.1232067473493</v>
      </c>
      <c r="DP94" s="169">
        <f>CU94*DP2</f>
        <v>1563.7605125148091</v>
      </c>
      <c r="DQ94" s="159">
        <f>CV94*DQ2</f>
        <v>3500.9563713018115</v>
      </c>
      <c r="DR94" s="159">
        <f>CW94*DR2</f>
        <v>933.58836568048275</v>
      </c>
      <c r="DS94" s="170">
        <f>CX94*DS2</f>
        <v>2090.1232067473493</v>
      </c>
      <c r="DT94" s="169">
        <f>CU94*DT2</f>
        <v>1563.7605125148091</v>
      </c>
      <c r="DU94" s="159">
        <f>CV94*DU2</f>
        <v>3500.9563713018115</v>
      </c>
      <c r="DV94" s="159">
        <f>CW94*DV2</f>
        <v>933.58836568048275</v>
      </c>
      <c r="DW94" s="170">
        <f>CX94*DW2</f>
        <v>2090.1232067473493</v>
      </c>
      <c r="DX94" s="169">
        <f>CU94*DX2</f>
        <v>1563.7605125148091</v>
      </c>
      <c r="DY94" s="159">
        <f>CV94*DY2</f>
        <v>3500.9563713018115</v>
      </c>
      <c r="DZ94" s="159">
        <f>CW94*DZ2</f>
        <v>933.58836568048275</v>
      </c>
      <c r="EA94" s="170">
        <f>CX94*EA2</f>
        <v>2090.1232067473493</v>
      </c>
      <c r="EB94" s="169">
        <f>CU94*EB2</f>
        <v>1563.7605125148091</v>
      </c>
      <c r="EC94" s="159">
        <f>CV94*EC2</f>
        <v>3500.9563713018115</v>
      </c>
      <c r="ED94" s="159">
        <f>CW94*ED2</f>
        <v>933.58836568048275</v>
      </c>
      <c r="EE94" s="172">
        <f>CX94*EE2</f>
        <v>2090.1232067473493</v>
      </c>
      <c r="EF94" s="176">
        <f>CY94*EF2</f>
        <v>10833.333333333336</v>
      </c>
      <c r="EG94" s="174" t="str">
        <f t="shared" si="153"/>
        <v>拆分正确</v>
      </c>
      <c r="EH94" s="157" t="str">
        <f t="shared" si="154"/>
        <v>拆分正确</v>
      </c>
      <c r="EI94" s="157" t="str">
        <f t="shared" si="155"/>
        <v>拆分正确</v>
      </c>
      <c r="EJ94" s="157" t="str">
        <f t="shared" si="156"/>
        <v>拆分正确</v>
      </c>
      <c r="EK94" s="157" t="str">
        <f t="shared" si="157"/>
        <v>拆分正确</v>
      </c>
      <c r="EL94" s="41"/>
      <c r="EM94" s="158" t="str">
        <f t="shared" si="158"/>
        <v>80级强化12</v>
      </c>
      <c r="EN94" s="174">
        <f t="shared" si="159"/>
        <v>18671.76731360966</v>
      </c>
      <c r="EO94" s="157">
        <f t="shared" si="160"/>
        <v>37343.53462721932</v>
      </c>
      <c r="EP94" s="157">
        <f t="shared" si="161"/>
        <v>7468.706925443862</v>
      </c>
      <c r="EQ94" s="157">
        <f t="shared" si="162"/>
        <v>16720.985653978794</v>
      </c>
      <c r="ER94" s="163">
        <f t="shared" si="163"/>
        <v>4333.3333333333339</v>
      </c>
      <c r="ES94" s="169">
        <f>EN94*ES2</f>
        <v>2333.9709142012075</v>
      </c>
      <c r="ET94" s="159">
        <f>EO94*ET2</f>
        <v>4667.941828402415</v>
      </c>
      <c r="EU94" s="159">
        <f>EP94*EU2</f>
        <v>933.58836568048275</v>
      </c>
      <c r="EV94" s="170">
        <f>EQ94*EV2</f>
        <v>2090.1232067473493</v>
      </c>
      <c r="EW94" s="169">
        <f>EN94*EW2</f>
        <v>2333.9709142012075</v>
      </c>
      <c r="EX94" s="159">
        <f>EO94*EX2</f>
        <v>4667.941828402415</v>
      </c>
      <c r="EY94" s="159">
        <f>EP94*EY2</f>
        <v>933.58836568048275</v>
      </c>
      <c r="EZ94" s="170">
        <f>EQ94*EZ2</f>
        <v>2090.1232067473493</v>
      </c>
      <c r="FA94" s="169">
        <f>EN94*FA2</f>
        <v>2333.9709142012075</v>
      </c>
      <c r="FB94" s="159">
        <f>EO94*FB2</f>
        <v>4667.941828402415</v>
      </c>
      <c r="FC94" s="159">
        <f>EP94*FC2</f>
        <v>933.58836568048275</v>
      </c>
      <c r="FD94" s="170">
        <f>EQ94*FD2</f>
        <v>2090.1232067473493</v>
      </c>
      <c r="FE94" s="169">
        <f>EN94*FE2</f>
        <v>2333.9709142012075</v>
      </c>
      <c r="FF94" s="159">
        <f>EO94*FF2</f>
        <v>4667.941828402415</v>
      </c>
      <c r="FG94" s="159">
        <f>EP94*FG2</f>
        <v>933.58836568048275</v>
      </c>
      <c r="FH94" s="170">
        <f>EQ94*FH2</f>
        <v>2090.1232067473493</v>
      </c>
      <c r="FI94" s="169">
        <f>EN94*FI2</f>
        <v>2333.9709142012075</v>
      </c>
      <c r="FJ94" s="159">
        <f>EO94*FJ2</f>
        <v>4667.941828402415</v>
      </c>
      <c r="FK94" s="159">
        <f>EP94*FK2</f>
        <v>933.58836568048275</v>
      </c>
      <c r="FL94" s="170">
        <f>EQ94*FL2</f>
        <v>2090.1232067473493</v>
      </c>
      <c r="FM94" s="169">
        <f>EN94*FM2</f>
        <v>2333.9709142012075</v>
      </c>
      <c r="FN94" s="159">
        <f>EO94*FN2</f>
        <v>4667.941828402415</v>
      </c>
      <c r="FO94" s="159">
        <f>EP94*FO2</f>
        <v>933.58836568048275</v>
      </c>
      <c r="FP94" s="170">
        <f>EQ94*FP2</f>
        <v>2090.1232067473493</v>
      </c>
      <c r="FQ94" s="169">
        <f>EN94*FQ2</f>
        <v>2333.9709142012075</v>
      </c>
      <c r="FR94" s="159">
        <f>EO94*FR2</f>
        <v>4667.941828402415</v>
      </c>
      <c r="FS94" s="159">
        <f>EP94*FS2</f>
        <v>933.58836568048275</v>
      </c>
      <c r="FT94" s="170">
        <f>EQ94*FT2</f>
        <v>2090.1232067473493</v>
      </c>
      <c r="FU94" s="169">
        <f>EN94*FU2</f>
        <v>2333.9709142012075</v>
      </c>
      <c r="FV94" s="159">
        <f>EO94*FV2</f>
        <v>4667.941828402415</v>
      </c>
      <c r="FW94" s="159">
        <f>EP94*FW2</f>
        <v>933.58836568048275</v>
      </c>
      <c r="FX94" s="172">
        <f>EQ94*FX2</f>
        <v>2090.1232067473493</v>
      </c>
      <c r="FY94" s="176">
        <f>ER94*FY2</f>
        <v>4333.3333333333339</v>
      </c>
      <c r="FZ94" s="174" t="str">
        <f t="shared" si="164"/>
        <v>拆分正确</v>
      </c>
      <c r="GA94" s="157" t="str">
        <f t="shared" si="165"/>
        <v>拆分正确</v>
      </c>
      <c r="GB94" s="157" t="str">
        <f t="shared" si="166"/>
        <v>拆分正确</v>
      </c>
      <c r="GC94" s="157" t="str">
        <f t="shared" si="167"/>
        <v>拆分正确</v>
      </c>
      <c r="GD94" s="157" t="str">
        <f t="shared" si="168"/>
        <v>拆分正确</v>
      </c>
      <c r="GE94" s="41"/>
      <c r="GF94" s="158" t="str">
        <f t="shared" si="169"/>
        <v>80级强化12</v>
      </c>
      <c r="GG94" s="174">
        <f t="shared" si="170"/>
        <v>16804.590582248693</v>
      </c>
      <c r="GH94" s="157">
        <f t="shared" si="171"/>
        <v>18671.76731360966</v>
      </c>
      <c r="GI94" s="157">
        <f t="shared" si="172"/>
        <v>11203.060388165793</v>
      </c>
      <c r="GJ94" s="157">
        <f t="shared" si="173"/>
        <v>14003.82548520724</v>
      </c>
      <c r="GK94" s="163">
        <f t="shared" si="174"/>
        <v>6500.0000000000009</v>
      </c>
      <c r="GL94" s="169">
        <f>GG94*GL2</f>
        <v>2100.5738227810866</v>
      </c>
      <c r="GM94" s="159">
        <f>GH94*GM2</f>
        <v>2333.9709142012075</v>
      </c>
      <c r="GN94" s="159">
        <f>GI94*GN2</f>
        <v>1400.3825485207242</v>
      </c>
      <c r="GO94" s="170">
        <f>GJ94*GO2</f>
        <v>1750.4781856509051</v>
      </c>
      <c r="GP94" s="169">
        <f>GG94*GP2</f>
        <v>2100.5738227810866</v>
      </c>
      <c r="GQ94" s="159">
        <f>GH94*GQ2</f>
        <v>2333.9709142012075</v>
      </c>
      <c r="GR94" s="159">
        <f>GI94*GR2</f>
        <v>1400.3825485207242</v>
      </c>
      <c r="GS94" s="170">
        <f>GJ94*GS2</f>
        <v>1750.4781856509051</v>
      </c>
      <c r="GT94" s="169">
        <f>GG94*GT2</f>
        <v>2100.5738227810866</v>
      </c>
      <c r="GU94" s="159">
        <f>GH94*GU2</f>
        <v>2333.9709142012075</v>
      </c>
      <c r="GV94" s="159">
        <f>GI94*GV2</f>
        <v>1400.3825485207242</v>
      </c>
      <c r="GW94" s="170">
        <f>GJ94*GW2</f>
        <v>1750.4781856509051</v>
      </c>
      <c r="GX94" s="169">
        <f>GG94*GX2</f>
        <v>2100.5738227810866</v>
      </c>
      <c r="GY94" s="159">
        <f>GH94*GY2</f>
        <v>2333.9709142012075</v>
      </c>
      <c r="GZ94" s="159">
        <f>GI94*GZ2</f>
        <v>1400.3825485207242</v>
      </c>
      <c r="HA94" s="170">
        <f>GJ94*HA2</f>
        <v>1750.4781856509051</v>
      </c>
      <c r="HB94" s="169">
        <f>GG94*HB2</f>
        <v>2100.5738227810866</v>
      </c>
      <c r="HC94" s="159">
        <f>GH94*HC2</f>
        <v>2333.9709142012075</v>
      </c>
      <c r="HD94" s="159">
        <f>GI94*HD2</f>
        <v>1400.3825485207242</v>
      </c>
      <c r="HE94" s="170">
        <f>GJ94*HE2</f>
        <v>1750.4781856509051</v>
      </c>
      <c r="HF94" s="169">
        <f>GG94*HF2</f>
        <v>2100.5738227810866</v>
      </c>
      <c r="HG94" s="159">
        <f>GH94*HG2</f>
        <v>2333.9709142012075</v>
      </c>
      <c r="HH94" s="159">
        <f>GI94*HH2</f>
        <v>1400.3825485207242</v>
      </c>
      <c r="HI94" s="170">
        <f>GJ94*HI2</f>
        <v>1750.4781856509051</v>
      </c>
      <c r="HJ94" s="169">
        <f>GG94*HJ2</f>
        <v>2100.5738227810866</v>
      </c>
      <c r="HK94" s="159">
        <f>GH94*HK2</f>
        <v>2333.9709142012075</v>
      </c>
      <c r="HL94" s="159">
        <f>GI94*HL2</f>
        <v>1400.3825485207242</v>
      </c>
      <c r="HM94" s="170">
        <f>GJ94*HM2</f>
        <v>1750.4781856509051</v>
      </c>
      <c r="HN94" s="169">
        <f>GG94*HN2</f>
        <v>2100.5738227810866</v>
      </c>
      <c r="HO94" s="159">
        <f>GH94*HO2</f>
        <v>2333.9709142012075</v>
      </c>
      <c r="HP94" s="159">
        <f>GI94*HP2</f>
        <v>1400.3825485207242</v>
      </c>
      <c r="HQ94" s="172">
        <f>GJ94*HQ2</f>
        <v>1750.4781856509051</v>
      </c>
      <c r="HR94" s="176">
        <f>GK94*HR2</f>
        <v>6500.0000000000009</v>
      </c>
      <c r="HS94" s="174" t="str">
        <f t="shared" si="175"/>
        <v>拆分正确</v>
      </c>
      <c r="HT94" s="157" t="str">
        <f t="shared" si="176"/>
        <v>拆分正确</v>
      </c>
      <c r="HU94" s="157" t="str">
        <f t="shared" si="177"/>
        <v>拆分正确</v>
      </c>
      <c r="HV94" s="157" t="str">
        <f t="shared" si="178"/>
        <v>拆分正确</v>
      </c>
      <c r="HW94" s="157" t="str">
        <f t="shared" si="179"/>
        <v>拆分正确</v>
      </c>
    </row>
  </sheetData>
  <phoneticPr fontId="1" type="noConversion"/>
  <conditionalFormatting sqref="A1:XFD1048576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V468"/>
  <sheetViews>
    <sheetView topLeftCell="A19" workbookViewId="0">
      <selection activeCell="H374" sqref="H374"/>
    </sheetView>
  </sheetViews>
  <sheetFormatPr defaultColWidth="9.625" defaultRowHeight="13.5"/>
  <cols>
    <col min="3" max="3" width="9.625" style="44"/>
    <col min="4" max="4" width="9.625" style="45"/>
    <col min="5" max="5" width="12.875" style="108" customWidth="1"/>
    <col min="7" max="7" width="9.625" style="139"/>
    <col min="8" max="8" width="9.625" style="218"/>
    <col min="9" max="9" width="9.625" style="126"/>
  </cols>
  <sheetData>
    <row r="1" spans="1:74" s="124" customFormat="1" ht="28.5" customHeight="1">
      <c r="A1" s="112" t="s">
        <v>191</v>
      </c>
      <c r="B1" s="112" t="str">
        <f>人物属性!D3</f>
        <v>裸体物理防御</v>
      </c>
      <c r="C1" s="127" t="s">
        <v>365</v>
      </c>
      <c r="D1" s="128" t="s">
        <v>367</v>
      </c>
      <c r="E1" s="112" t="str">
        <f>装备属性!A3</f>
        <v>装备品质等级及强化情况</v>
      </c>
      <c r="F1" s="112" t="str">
        <f>装备属性!G3</f>
        <v>附加物理防御</v>
      </c>
      <c r="G1" s="129" t="s">
        <v>785</v>
      </c>
      <c r="H1" s="350" t="str">
        <f>A1</f>
        <v>等级</v>
      </c>
      <c r="I1" s="135" t="str">
        <f>E2</f>
        <v>1级强化0</v>
      </c>
      <c r="J1" s="130" t="str">
        <f>E7</f>
        <v>1级强化5</v>
      </c>
      <c r="K1" s="130" t="str">
        <f>E9</f>
        <v>1级强化7</v>
      </c>
      <c r="L1" s="130" t="str">
        <f>E14</f>
        <v>1级强化12</v>
      </c>
      <c r="M1" s="130" t="str">
        <f>E15</f>
        <v>15级强化0</v>
      </c>
      <c r="N1" s="130" t="str">
        <f>E20</f>
        <v>15级强化5</v>
      </c>
      <c r="O1" s="130" t="str">
        <f>E22</f>
        <v>15级强化7</v>
      </c>
      <c r="P1" s="130" t="str">
        <f>E27</f>
        <v>15级强化12</v>
      </c>
      <c r="Q1" s="130" t="str">
        <f>E28</f>
        <v>30级强化0</v>
      </c>
      <c r="R1" s="130" t="str">
        <f>E33</f>
        <v>30级强化5</v>
      </c>
      <c r="S1" s="130" t="str">
        <f>E35</f>
        <v>30级强化7</v>
      </c>
      <c r="T1" s="130" t="str">
        <f>E40</f>
        <v>30级强化12</v>
      </c>
      <c r="U1" s="130" t="str">
        <f>E41</f>
        <v>45级强化0</v>
      </c>
      <c r="V1" s="130" t="str">
        <f>E46</f>
        <v>45级强化5</v>
      </c>
      <c r="W1" s="130" t="str">
        <f>E48</f>
        <v>45级强化7</v>
      </c>
      <c r="X1" s="130" t="str">
        <f>E53</f>
        <v>45级强化12</v>
      </c>
      <c r="Y1" s="130" t="str">
        <f>E54</f>
        <v>60级强化0</v>
      </c>
      <c r="Z1" s="130" t="str">
        <f>E59</f>
        <v>60级强化5</v>
      </c>
      <c r="AA1" s="130" t="str">
        <f>E61</f>
        <v>60级强化7</v>
      </c>
      <c r="AB1" s="130" t="str">
        <f>E66</f>
        <v>60级强化12</v>
      </c>
      <c r="AC1" s="130" t="str">
        <f>E67</f>
        <v>70级强化0</v>
      </c>
      <c r="AD1" s="130" t="str">
        <f>E72</f>
        <v>70级强化5</v>
      </c>
      <c r="AE1" s="130" t="str">
        <f>E74</f>
        <v>70级强化7</v>
      </c>
      <c r="AF1" s="130" t="str">
        <f>E79</f>
        <v>70级强化12</v>
      </c>
      <c r="AG1" s="130" t="str">
        <f>E80</f>
        <v>80级强化0</v>
      </c>
      <c r="AH1" s="130" t="str">
        <f>E85</f>
        <v>80级强化5</v>
      </c>
      <c r="AI1" s="130" t="str">
        <f>E87</f>
        <v>80级强化7</v>
      </c>
      <c r="AJ1" s="130" t="str">
        <f>E92</f>
        <v>80级强化12</v>
      </c>
      <c r="AM1" s="112" t="s">
        <v>117</v>
      </c>
      <c r="AN1" s="112" t="str">
        <f>人物属性!E3</f>
        <v>裸体魔法防御</v>
      </c>
      <c r="AO1" s="127" t="s">
        <v>365</v>
      </c>
      <c r="AP1" s="128" t="str">
        <f>D1</f>
        <v>实际装备附加防御值</v>
      </c>
      <c r="AQ1" s="112" t="str">
        <f>E1</f>
        <v>装备品质等级及强化情况</v>
      </c>
      <c r="AR1" s="112" t="str">
        <f>装备属性!H3</f>
        <v>附加魔法防御</v>
      </c>
      <c r="AS1" s="133" t="str">
        <f>G1</f>
        <v>防御值转化受伤系数</v>
      </c>
      <c r="AT1" s="133" t="str">
        <f>H1</f>
        <v>等级</v>
      </c>
      <c r="AU1" s="130" t="str">
        <f>AQ2</f>
        <v>1级强化0</v>
      </c>
      <c r="AV1" s="130" t="str">
        <f>AQ7</f>
        <v>1级强化5</v>
      </c>
      <c r="AW1" s="130" t="str">
        <f>AQ9</f>
        <v>1级强化7</v>
      </c>
      <c r="AX1" s="130" t="str">
        <f>AQ14</f>
        <v>1级强化12</v>
      </c>
      <c r="AY1" s="130" t="str">
        <f>AQ15</f>
        <v>15级强化0</v>
      </c>
      <c r="AZ1" s="130" t="str">
        <f>AQ20</f>
        <v>15级强化5</v>
      </c>
      <c r="BA1" s="130" t="str">
        <f>AQ22</f>
        <v>15级强化7</v>
      </c>
      <c r="BB1" s="130" t="str">
        <f>AQ27</f>
        <v>15级强化12</v>
      </c>
      <c r="BC1" s="130" t="str">
        <f>AQ28</f>
        <v>30级强化0</v>
      </c>
      <c r="BD1" s="130" t="str">
        <f>AQ33</f>
        <v>30级强化5</v>
      </c>
      <c r="BE1" s="130" t="str">
        <f>AQ35</f>
        <v>30级强化7</v>
      </c>
      <c r="BF1" s="130" t="str">
        <f>AQ40</f>
        <v>30级强化12</v>
      </c>
      <c r="BG1" s="130" t="str">
        <f>AQ41</f>
        <v>45级强化0</v>
      </c>
      <c r="BH1" s="130" t="str">
        <f>AQ46</f>
        <v>45级强化5</v>
      </c>
      <c r="BI1" s="130" t="str">
        <f>AQ48</f>
        <v>45级强化7</v>
      </c>
      <c r="BJ1" s="130" t="str">
        <f>AQ53</f>
        <v>45级强化12</v>
      </c>
      <c r="BK1" s="130" t="str">
        <f>AQ54</f>
        <v>60级强化0</v>
      </c>
      <c r="BL1" s="130" t="str">
        <f>AQ59</f>
        <v>60级强化5</v>
      </c>
      <c r="BM1" s="130" t="str">
        <f>AQ61</f>
        <v>60级强化7</v>
      </c>
      <c r="BN1" s="130" t="str">
        <f>AQ66</f>
        <v>60级强化12</v>
      </c>
      <c r="BO1" s="130" t="str">
        <f>AQ67</f>
        <v>70级强化0</v>
      </c>
      <c r="BP1" s="130" t="str">
        <f>AQ72</f>
        <v>70级强化5</v>
      </c>
      <c r="BQ1" s="130" t="str">
        <f>AQ74</f>
        <v>70级强化7</v>
      </c>
      <c r="BR1" s="130" t="str">
        <f>AQ79</f>
        <v>70级强化12</v>
      </c>
      <c r="BS1" s="130" t="str">
        <f>AQ80</f>
        <v>80级强化0</v>
      </c>
      <c r="BT1" s="130" t="str">
        <f>AQ85</f>
        <v>80级强化5</v>
      </c>
      <c r="BU1" s="130" t="str">
        <f>AQ87</f>
        <v>80级强化7</v>
      </c>
      <c r="BV1" s="130" t="str">
        <f>AQ92</f>
        <v>80级强化12</v>
      </c>
    </row>
    <row r="2" spans="1:74">
      <c r="A2" s="86">
        <v>1</v>
      </c>
      <c r="B2" s="86">
        <f>人物属性!D4</f>
        <v>84.141264600852708</v>
      </c>
      <c r="C2" s="115">
        <f>职业设计!B29</f>
        <v>0.45</v>
      </c>
      <c r="D2" s="74">
        <f>F2</f>
        <v>126.21189690127906</v>
      </c>
      <c r="E2" s="86" t="str">
        <f>装备属性!A4</f>
        <v>1级强化0</v>
      </c>
      <c r="F2" s="86">
        <f>装备属性!G4</f>
        <v>126.21189690127906</v>
      </c>
      <c r="G2" s="91">
        <f>C2*(B2+D2)</f>
        <v>94.658922675959303</v>
      </c>
      <c r="H2" s="216">
        <f>A2</f>
        <v>1</v>
      </c>
      <c r="I2" s="136">
        <f>G2/(VLOOKUP(I1,E2:F92,2,FALSE)+B2)</f>
        <v>0.45</v>
      </c>
      <c r="J2" s="132">
        <f>G2/(VLOOKUP(J1,E2:F92,2,FALSE)+B2)</f>
        <v>0.35522772595625018</v>
      </c>
      <c r="K2" s="132">
        <f>G2/(VLOOKUP(K1,E2:F92,2,FALSE)+B2)</f>
        <v>0.32316520350478256</v>
      </c>
      <c r="L2" s="131">
        <f>G2/(VLOOKUP(L1,E2:F92,2,FALSE)+B2)</f>
        <v>0.15</v>
      </c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M2" s="86">
        <v>1</v>
      </c>
      <c r="AN2" s="86">
        <f>人物属性!E4</f>
        <v>84.141264600852708</v>
      </c>
      <c r="AO2" s="115">
        <f>职业设计!E29</f>
        <v>0.45</v>
      </c>
      <c r="AP2" s="74">
        <f>AR2</f>
        <v>126.21189690127906</v>
      </c>
      <c r="AQ2" s="86" t="str">
        <f>E2</f>
        <v>1级强化0</v>
      </c>
      <c r="AR2" s="86">
        <f>装备属性!H4</f>
        <v>126.21189690127906</v>
      </c>
      <c r="AS2" s="134">
        <f t="shared" ref="AS2:AS33" si="0">AO2*(AN2+AP2)</f>
        <v>94.658922675959303</v>
      </c>
      <c r="AT2" s="352">
        <f t="shared" ref="AT2:AT65" si="1">H2</f>
        <v>1</v>
      </c>
      <c r="AU2" s="131">
        <f>AS2/(VLOOKUP(AU1,AQ2:AR92,2,FALSE)+AN2)</f>
        <v>0.45</v>
      </c>
      <c r="AV2" s="132">
        <f>AS2/(VLOOKUP(AV1,AQ2:AR92,2,FALSE)+AN2)</f>
        <v>0.35522772595625018</v>
      </c>
      <c r="AW2" s="132">
        <f>AS2/(VLOOKUP(AW1,AQ2:AR92,2,FALSE)+AN2)</f>
        <v>0.32316520350478256</v>
      </c>
      <c r="AX2" s="131">
        <f>AS2/(VLOOKUP(AX1,AQ2:AR92,2,FALSE)+AN2)</f>
        <v>0.15</v>
      </c>
      <c r="AY2" s="132"/>
      <c r="AZ2" s="132"/>
      <c r="BA2" s="132"/>
      <c r="BB2" s="132"/>
      <c r="BC2" s="132"/>
      <c r="BD2" s="132"/>
      <c r="BE2" s="132"/>
      <c r="BF2" s="132"/>
      <c r="BG2" s="132"/>
      <c r="BH2" s="132"/>
      <c r="BI2" s="132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</row>
    <row r="3" spans="1:74">
      <c r="A3" s="86">
        <v>2</v>
      </c>
      <c r="B3" s="86">
        <f>人物属性!D5</f>
        <v>88.072631465657494</v>
      </c>
      <c r="C3" s="115">
        <f>C2</f>
        <v>0.45</v>
      </c>
      <c r="D3" s="74">
        <f>(D2+D4)/2</f>
        <v>131.30602836353472</v>
      </c>
      <c r="E3" s="86" t="str">
        <f>装备属性!A5</f>
        <v>1级强化1</v>
      </c>
      <c r="F3" s="86">
        <f>装备属性!G5</f>
        <v>136.40015982579035</v>
      </c>
      <c r="G3" s="91">
        <f t="shared" ref="G3:G66" si="2">C3*(B3+D3)</f>
        <v>98.720396923136491</v>
      </c>
      <c r="H3" s="216">
        <f t="shared" ref="H3:H66" si="3">A3</f>
        <v>2</v>
      </c>
      <c r="I3" s="137">
        <f>G3/(VLOOKUP(I1,E2:F92,2,FALSE)+B3)</f>
        <v>0.46069773527508084</v>
      </c>
      <c r="J3" s="132">
        <f>G3/(VLOOKUP(J1,E2:F92,2,FALSE)+B3)</f>
        <v>0.36508309461769622</v>
      </c>
      <c r="K3" s="132">
        <f>G3/(VLOOKUP(K1,E2:F92,2,FALSE)+B3)</f>
        <v>0.33256745010644245</v>
      </c>
      <c r="L3" s="132">
        <f>G3/(VLOOKUP(L1,E2:F92,2,FALSE)+B3)</f>
        <v>0.15546743186923012</v>
      </c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M3" s="86">
        <v>2</v>
      </c>
      <c r="AN3" s="86">
        <f>人物属性!E5</f>
        <v>88.072631465657494</v>
      </c>
      <c r="AO3" s="115">
        <f>AO2</f>
        <v>0.45</v>
      </c>
      <c r="AP3" s="74">
        <f>(AP2+AP4)/2</f>
        <v>131.30602836353472</v>
      </c>
      <c r="AQ3" s="86" t="str">
        <f t="shared" ref="AQ3:AQ66" si="4">E3</f>
        <v>1级强化1</v>
      </c>
      <c r="AR3" s="86">
        <f>装备属性!H5</f>
        <v>136.40015982579035</v>
      </c>
      <c r="AS3" s="134">
        <f t="shared" si="0"/>
        <v>98.720396923136491</v>
      </c>
      <c r="AT3" s="352">
        <f t="shared" si="1"/>
        <v>2</v>
      </c>
      <c r="AU3" s="132">
        <f>AS3/(VLOOKUP(AU1,AQ2:AR92,2,FALSE)+AN3)</f>
        <v>0.46069773527508084</v>
      </c>
      <c r="AV3" s="132">
        <f>AS3/(VLOOKUP(AV1,AQ2:AR92,2,FALSE)+AN3)</f>
        <v>0.36508309461769622</v>
      </c>
      <c r="AW3" s="132">
        <f>AS3/(VLOOKUP(AW1,AQ2:AR92,2,FALSE)+AN3)</f>
        <v>0.33256745010644245</v>
      </c>
      <c r="AX3" s="132">
        <f>AS3/(VLOOKUP(AX1,AQ2:AR92,2,FALSE)+AN3)</f>
        <v>0.15546743186923012</v>
      </c>
      <c r="AY3" s="132"/>
      <c r="AZ3" s="132"/>
      <c r="BA3" s="132"/>
      <c r="BB3" s="132"/>
      <c r="BC3" s="132"/>
      <c r="BD3" s="132"/>
      <c r="BE3" s="132"/>
      <c r="BF3" s="132"/>
      <c r="BG3" s="132"/>
      <c r="BH3" s="132"/>
      <c r="BI3" s="132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</row>
    <row r="4" spans="1:74">
      <c r="A4" s="86">
        <v>3</v>
      </c>
      <c r="B4" s="86">
        <f>人物属性!D6</f>
        <v>92.003998330462281</v>
      </c>
      <c r="C4" s="115">
        <f t="shared" ref="C4:C67" si="5">C3</f>
        <v>0.45</v>
      </c>
      <c r="D4" s="74">
        <f>F3</f>
        <v>136.40015982579035</v>
      </c>
      <c r="E4" s="86" t="str">
        <f>装备属性!A6</f>
        <v>1级强化2</v>
      </c>
      <c r="F4" s="86">
        <f>装备属性!G6</f>
        <v>147.08188194377291</v>
      </c>
      <c r="G4" s="91">
        <f t="shared" si="2"/>
        <v>102.78187117031369</v>
      </c>
      <c r="H4" s="216">
        <f t="shared" si="3"/>
        <v>3</v>
      </c>
      <c r="I4" s="137">
        <f>G4/(VLOOKUP(I1,E2:F92,2,FALSE)+B4)</f>
        <v>0.47101001080219751</v>
      </c>
      <c r="J4" s="132">
        <f>G4/(VLOOKUP(J1,E2:F92,2,FALSE)+B4)</f>
        <v>0.37465599959778229</v>
      </c>
      <c r="K4" s="132">
        <f>G4/(VLOOKUP(K1,E2:F92,2,FALSE)+B4)</f>
        <v>0.34172390679885389</v>
      </c>
      <c r="L4" s="132">
        <f>G4/(VLOOKUP(L1,E2:F92,2,FALSE)+B4)</f>
        <v>0.16086758017913871</v>
      </c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M4" s="86">
        <v>3</v>
      </c>
      <c r="AN4" s="86">
        <f>人物属性!E6</f>
        <v>92.003998330462281</v>
      </c>
      <c r="AO4" s="115">
        <f t="shared" ref="AO4:AO67" si="6">AO3</f>
        <v>0.45</v>
      </c>
      <c r="AP4" s="74">
        <f>AR3</f>
        <v>136.40015982579035</v>
      </c>
      <c r="AQ4" s="86" t="str">
        <f t="shared" si="4"/>
        <v>1级强化2</v>
      </c>
      <c r="AR4" s="86">
        <f>装备属性!H6</f>
        <v>147.08188194377291</v>
      </c>
      <c r="AS4" s="134">
        <f t="shared" si="0"/>
        <v>102.78187117031369</v>
      </c>
      <c r="AT4" s="352">
        <f t="shared" si="1"/>
        <v>3</v>
      </c>
      <c r="AU4" s="132">
        <f>AS4/(VLOOKUP(AU1,AQ2:AR92,2,FALSE)+AN4)</f>
        <v>0.47101001080219751</v>
      </c>
      <c r="AV4" s="132">
        <f>AS4/(VLOOKUP(AV1,AQ2:AR92,2,FALSE)+AN4)</f>
        <v>0.37465599959778229</v>
      </c>
      <c r="AW4" s="132">
        <f>AS4/(VLOOKUP(AW1,AQ2:AR92,2,FALSE)+AN4)</f>
        <v>0.34172390679885389</v>
      </c>
      <c r="AX4" s="132">
        <f>AS4/(VLOOKUP(AX1,AQ2:AR92,2,FALSE)+AN4)</f>
        <v>0.16086758017913871</v>
      </c>
      <c r="AY4" s="132"/>
      <c r="AZ4" s="132"/>
      <c r="BA4" s="132"/>
      <c r="BB4" s="132"/>
      <c r="BC4" s="132"/>
      <c r="BD4" s="132"/>
      <c r="BE4" s="132"/>
      <c r="BF4" s="132"/>
      <c r="BG4" s="132"/>
      <c r="BH4" s="132"/>
      <c r="BI4" s="132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</row>
    <row r="5" spans="1:74">
      <c r="A5" s="86">
        <v>4</v>
      </c>
      <c r="B5" s="86">
        <f>人物属性!D7</f>
        <v>95.935365195267067</v>
      </c>
      <c r="C5" s="115">
        <f t="shared" si="5"/>
        <v>0.45</v>
      </c>
      <c r="D5" s="74">
        <f>(D4+D6)/2</f>
        <v>141.74102088478162</v>
      </c>
      <c r="E5" s="86" t="str">
        <f>装备属性!A7</f>
        <v>1级强化3</v>
      </c>
      <c r="F5" s="86">
        <f>装备属性!G7</f>
        <v>158.28096349979495</v>
      </c>
      <c r="G5" s="91">
        <f t="shared" si="2"/>
        <v>106.95437373602192</v>
      </c>
      <c r="H5" s="216">
        <f t="shared" si="3"/>
        <v>4</v>
      </c>
      <c r="I5" s="137">
        <f>G5/(VLOOKUP(I1,E2:F92,2,FALSE)+B5)</f>
        <v>0.48145708718903368</v>
      </c>
      <c r="J5" s="132">
        <f>G5/(VLOOKUP(J1,E2:F92,2,FALSE)+B5)</f>
        <v>0.38435741059980949</v>
      </c>
      <c r="K5" s="132">
        <f>G5/(VLOOKUP(K1,E2:F92,2,FALSE)+B5)</f>
        <v>0.3510084657996359</v>
      </c>
      <c r="L5" s="132">
        <f>G5/(VLOOKUP(L1,E2:F92,2,FALSE)+B5)</f>
        <v>0.16637439101976817</v>
      </c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M5" s="86">
        <v>4</v>
      </c>
      <c r="AN5" s="86">
        <f>人物属性!E7</f>
        <v>95.935365195267067</v>
      </c>
      <c r="AO5" s="115">
        <f t="shared" si="6"/>
        <v>0.45</v>
      </c>
      <c r="AP5" s="74">
        <f>(AP4+AP6)/2</f>
        <v>141.74102088478162</v>
      </c>
      <c r="AQ5" s="86" t="str">
        <f t="shared" si="4"/>
        <v>1级强化3</v>
      </c>
      <c r="AR5" s="86">
        <f>装备属性!H7</f>
        <v>158.28096349979495</v>
      </c>
      <c r="AS5" s="134">
        <f t="shared" si="0"/>
        <v>106.95437373602192</v>
      </c>
      <c r="AT5" s="352">
        <f t="shared" si="1"/>
        <v>4</v>
      </c>
      <c r="AU5" s="132">
        <f>AS5/(VLOOKUP(AU1,AQ2:AR92,2,FALSE)+AN5)</f>
        <v>0.48145708718903368</v>
      </c>
      <c r="AV5" s="132">
        <f>AS5/(VLOOKUP(AV1,AQ2:AR92,2,FALSE)+AN5)</f>
        <v>0.38435741059980949</v>
      </c>
      <c r="AW5" s="132">
        <f>AS5/(VLOOKUP(AW1,AQ2:AR92,2,FALSE)+AN5)</f>
        <v>0.3510084657996359</v>
      </c>
      <c r="AX5" s="132">
        <f>AS5/(VLOOKUP(AX1,AQ2:AR92,2,FALSE)+AN5)</f>
        <v>0.16637439101976817</v>
      </c>
      <c r="AY5" s="132"/>
      <c r="AZ5" s="132"/>
      <c r="BA5" s="132"/>
      <c r="BB5" s="132"/>
      <c r="BC5" s="132"/>
      <c r="BD5" s="132"/>
      <c r="BE5" s="132"/>
      <c r="BF5" s="132"/>
      <c r="BG5" s="132"/>
      <c r="BH5" s="132"/>
      <c r="BI5" s="132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</row>
    <row r="6" spans="1:74">
      <c r="A6" s="86">
        <v>5</v>
      </c>
      <c r="B6" s="86">
        <f>人物属性!D8</f>
        <v>99.866732060071854</v>
      </c>
      <c r="C6" s="115">
        <f t="shared" si="5"/>
        <v>0.45</v>
      </c>
      <c r="D6" s="74">
        <f>F4</f>
        <v>147.08188194377291</v>
      </c>
      <c r="E6" s="86" t="str">
        <f>装备属性!A8</f>
        <v>1级强化4</v>
      </c>
      <c r="F6" s="86">
        <f>装备属性!G8</f>
        <v>170.02246232490398</v>
      </c>
      <c r="G6" s="91">
        <f t="shared" si="2"/>
        <v>111.12687630173015</v>
      </c>
      <c r="H6" s="216">
        <f t="shared" si="3"/>
        <v>5</v>
      </c>
      <c r="I6" s="137">
        <f>G6/(VLOOKUP(I1,E2:F92,2,FALSE)+B6)</f>
        <v>0.49154082724346204</v>
      </c>
      <c r="J6" s="132">
        <f>G6/(VLOOKUP(J1,E2:F92,2,FALSE)+B6)</f>
        <v>0.3937885176380938</v>
      </c>
      <c r="K6" s="132">
        <f>G6/(VLOOKUP(K1,E2:F92,2,FALSE)+B6)</f>
        <v>0.36005649471353091</v>
      </c>
      <c r="L6" s="132">
        <f>G6/(VLOOKUP(L1,E2:F92,2,FALSE)+B6)</f>
        <v>0.17181425752718821</v>
      </c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M6" s="86">
        <v>5</v>
      </c>
      <c r="AN6" s="86">
        <f>人物属性!E8</f>
        <v>99.866732060071854</v>
      </c>
      <c r="AO6" s="115">
        <f t="shared" si="6"/>
        <v>0.45</v>
      </c>
      <c r="AP6" s="74">
        <f>AR4</f>
        <v>147.08188194377291</v>
      </c>
      <c r="AQ6" s="86" t="str">
        <f t="shared" si="4"/>
        <v>1级强化4</v>
      </c>
      <c r="AR6" s="86">
        <f>装备属性!H8</f>
        <v>170.02246232490398</v>
      </c>
      <c r="AS6" s="134">
        <f t="shared" si="0"/>
        <v>111.12687630173015</v>
      </c>
      <c r="AT6" s="352">
        <f t="shared" si="1"/>
        <v>5</v>
      </c>
      <c r="AU6" s="132">
        <f>AS6/(VLOOKUP(AU1,AQ2:AR92,2,FALSE)+AN6)</f>
        <v>0.49154082724346204</v>
      </c>
      <c r="AV6" s="132">
        <f>AS6/(VLOOKUP(AV1,AQ2:AR92,2,FALSE)+AN6)</f>
        <v>0.3937885176380938</v>
      </c>
      <c r="AW6" s="132">
        <f>AS6/(VLOOKUP(AW1,AQ2:AR92,2,FALSE)+AN6)</f>
        <v>0.36005649471353091</v>
      </c>
      <c r="AX6" s="132">
        <f>AS6/(VLOOKUP(AX1,AQ2:AR92,2,FALSE)+AN6)</f>
        <v>0.17181425752718821</v>
      </c>
      <c r="AY6" s="132"/>
      <c r="AZ6" s="132"/>
      <c r="BA6" s="132"/>
      <c r="BB6" s="132"/>
      <c r="BC6" s="132"/>
      <c r="BD6" s="132"/>
      <c r="BE6" s="132"/>
      <c r="BF6" s="132"/>
      <c r="BG6" s="132"/>
      <c r="BH6" s="132"/>
      <c r="BI6" s="132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</row>
    <row r="7" spans="1:74">
      <c r="A7" s="86">
        <v>6</v>
      </c>
      <c r="B7" s="86">
        <f>人物属性!D9</f>
        <v>103.79809892487664</v>
      </c>
      <c r="C7" s="115">
        <f t="shared" si="5"/>
        <v>0.45</v>
      </c>
      <c r="D7" s="74">
        <f>(D6+D8)/2</f>
        <v>152.68142272178392</v>
      </c>
      <c r="E7" s="86" t="str">
        <f>装备属性!A9</f>
        <v>1级强化5</v>
      </c>
      <c r="F7" s="86">
        <f>装备属性!G9</f>
        <v>182.33264990326879</v>
      </c>
      <c r="G7" s="91">
        <f t="shared" si="2"/>
        <v>115.41578474099725</v>
      </c>
      <c r="H7" s="216">
        <f t="shared" si="3"/>
        <v>6</v>
      </c>
      <c r="I7" s="137">
        <f>G7/(VLOOKUP(I1,E2:F92,2,FALSE)+B7)</f>
        <v>0.50178595206892607</v>
      </c>
      <c r="J7" s="132">
        <f>G7/(VLOOKUP(J1,E2:F92,2,FALSE)+B7)</f>
        <v>0.40336729000180876</v>
      </c>
      <c r="K7" s="132">
        <f>G7/(VLOOKUP(K1,E2:F92,2,FALSE)+B7)</f>
        <v>0.36924933541258864</v>
      </c>
      <c r="L7" s="132">
        <f>G7/(VLOOKUP(L1,E2:F92,2,FALSE)+B7)</f>
        <v>0.17736728187244882</v>
      </c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M7" s="86">
        <v>6</v>
      </c>
      <c r="AN7" s="86">
        <f>人物属性!E9</f>
        <v>103.79809892487664</v>
      </c>
      <c r="AO7" s="115">
        <f t="shared" si="6"/>
        <v>0.45</v>
      </c>
      <c r="AP7" s="74">
        <f>(AP6+AP8)/2</f>
        <v>152.68142272178392</v>
      </c>
      <c r="AQ7" s="86" t="str">
        <f t="shared" si="4"/>
        <v>1级强化5</v>
      </c>
      <c r="AR7" s="86">
        <f>装备属性!H9</f>
        <v>182.33264990326879</v>
      </c>
      <c r="AS7" s="134">
        <f t="shared" si="0"/>
        <v>115.41578474099725</v>
      </c>
      <c r="AT7" s="352">
        <f t="shared" si="1"/>
        <v>6</v>
      </c>
      <c r="AU7" s="132">
        <f>AS7/(VLOOKUP(AU1,AQ2:AR92,2,FALSE)+AN7)</f>
        <v>0.50178595206892607</v>
      </c>
      <c r="AV7" s="132">
        <f>AS7/(VLOOKUP(AV1,AQ2:AR92,2,FALSE)+AN7)</f>
        <v>0.40336729000180876</v>
      </c>
      <c r="AW7" s="132">
        <f>AS7/(VLOOKUP(AW1,AQ2:AR92,2,FALSE)+AN7)</f>
        <v>0.36924933541258864</v>
      </c>
      <c r="AX7" s="132">
        <f>AS7/(VLOOKUP(AX1,AQ2:AR92,2,FALSE)+AN7)</f>
        <v>0.17736728187244882</v>
      </c>
      <c r="AY7" s="132"/>
      <c r="AZ7" s="132"/>
      <c r="BA7" s="132"/>
      <c r="BB7" s="132"/>
      <c r="BC7" s="132"/>
      <c r="BD7" s="132"/>
      <c r="BE7" s="132"/>
      <c r="BF7" s="132"/>
      <c r="BG7" s="132"/>
      <c r="BH7" s="132"/>
      <c r="BI7" s="132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</row>
    <row r="8" spans="1:74">
      <c r="A8" s="86">
        <v>7</v>
      </c>
      <c r="B8" s="86">
        <f>人物属性!D10</f>
        <v>107.72946578968143</v>
      </c>
      <c r="C8" s="115">
        <f t="shared" si="5"/>
        <v>0.45</v>
      </c>
      <c r="D8" s="74">
        <f>F5</f>
        <v>158.28096349979495</v>
      </c>
      <c r="E8" s="86" t="str">
        <f>装备属性!A10</f>
        <v>1级强化6</v>
      </c>
      <c r="F8" s="86">
        <f>装备属性!G10</f>
        <v>195.2390701543579</v>
      </c>
      <c r="G8" s="91">
        <f t="shared" si="2"/>
        <v>119.70469318026439</v>
      </c>
      <c r="H8" s="216">
        <f t="shared" si="3"/>
        <v>7</v>
      </c>
      <c r="I8" s="137">
        <f>G8/(VLOOKUP(I1,E2:F92,2,FALSE)+B8)</f>
        <v>0.51168673980238288</v>
      </c>
      <c r="J8" s="132">
        <f>G8/(VLOOKUP(J1,E2:F92,2,FALSE)+B8)</f>
        <v>0.41268640992393385</v>
      </c>
      <c r="K8" s="132">
        <f>G8/(VLOOKUP(K1,E2:F92,2,FALSE)+B8)</f>
        <v>0.3782138006191722</v>
      </c>
      <c r="L8" s="132">
        <f>G8/(VLOOKUP(L1,E2:F92,2,FALSE)+B8)</f>
        <v>0.18285361087489396</v>
      </c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G8" s="132"/>
      <c r="AH8" s="132"/>
      <c r="AI8" s="132"/>
      <c r="AJ8" s="132"/>
      <c r="AM8" s="86">
        <v>7</v>
      </c>
      <c r="AN8" s="86">
        <f>人物属性!E10</f>
        <v>107.72946578968143</v>
      </c>
      <c r="AO8" s="115">
        <f t="shared" si="6"/>
        <v>0.45</v>
      </c>
      <c r="AP8" s="74">
        <f>AR5</f>
        <v>158.28096349979495</v>
      </c>
      <c r="AQ8" s="86" t="str">
        <f t="shared" si="4"/>
        <v>1级强化6</v>
      </c>
      <c r="AR8" s="86">
        <f>装备属性!H10</f>
        <v>195.2390701543579</v>
      </c>
      <c r="AS8" s="134">
        <f t="shared" si="0"/>
        <v>119.70469318026439</v>
      </c>
      <c r="AT8" s="352">
        <f t="shared" si="1"/>
        <v>7</v>
      </c>
      <c r="AU8" s="132">
        <f>AS8/(VLOOKUP(AU1,AQ2:AR92,2,FALSE)+AN8)</f>
        <v>0.51168673980238288</v>
      </c>
      <c r="AV8" s="132">
        <f>AS8/(VLOOKUP(AV1,AQ2:AR92,2,FALSE)+AN8)</f>
        <v>0.41268640992393385</v>
      </c>
      <c r="AW8" s="132">
        <f>AS8/(VLOOKUP(AW1,AQ2:AR92,2,FALSE)+AN8)</f>
        <v>0.3782138006191722</v>
      </c>
      <c r="AX8" s="132">
        <f>AS8/(VLOOKUP(AX1,AQ2:AR92,2,FALSE)+AN8)</f>
        <v>0.18285361087489396</v>
      </c>
      <c r="AY8" s="132"/>
      <c r="AZ8" s="132"/>
      <c r="BA8" s="132"/>
      <c r="BB8" s="132"/>
      <c r="BC8" s="132"/>
      <c r="BD8" s="132"/>
      <c r="BE8" s="132"/>
      <c r="BF8" s="132"/>
      <c r="BG8" s="132"/>
      <c r="BH8" s="132"/>
      <c r="BI8" s="132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</row>
    <row r="9" spans="1:74">
      <c r="A9" s="86">
        <v>8</v>
      </c>
      <c r="B9" s="86">
        <f>人物属性!D11</f>
        <v>111.66083265448621</v>
      </c>
      <c r="C9" s="115">
        <f t="shared" si="5"/>
        <v>0.45</v>
      </c>
      <c r="D9" s="74">
        <f>(D8+D10)/2</f>
        <v>164.15171291234947</v>
      </c>
      <c r="E9" s="86" t="str">
        <f>装备属性!A11</f>
        <v>1级强化7</v>
      </c>
      <c r="F9" s="86">
        <f>装备属性!G11</f>
        <v>208.77060106217942</v>
      </c>
      <c r="G9" s="91">
        <f t="shared" si="2"/>
        <v>124.11564550507606</v>
      </c>
      <c r="H9" s="216">
        <f t="shared" si="3"/>
        <v>8</v>
      </c>
      <c r="I9" s="137">
        <f>G9/(VLOOKUP(I1,E2:F92,2,FALSE)+B9)</f>
        <v>0.52177332700921997</v>
      </c>
      <c r="J9" s="132">
        <f>G9/(VLOOKUP(J1,E2:F92,2,FALSE)+B9)</f>
        <v>0.42217141830922578</v>
      </c>
      <c r="K9" s="132">
        <f>G9/(VLOOKUP(K1,E2:F92,2,FALSE)+B9)</f>
        <v>0.38733916977328309</v>
      </c>
      <c r="L9" s="132">
        <f>G9/(VLOOKUP(L1,E2:F92,2,FALSE)+B9)</f>
        <v>0.18845975289164402</v>
      </c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M9" s="86">
        <v>8</v>
      </c>
      <c r="AN9" s="86">
        <f>人物属性!E11</f>
        <v>111.66083265448621</v>
      </c>
      <c r="AO9" s="115">
        <f t="shared" si="6"/>
        <v>0.45</v>
      </c>
      <c r="AP9" s="74">
        <f>(AP8+AP10)/2</f>
        <v>164.15171291234947</v>
      </c>
      <c r="AQ9" s="86" t="str">
        <f t="shared" si="4"/>
        <v>1级强化7</v>
      </c>
      <c r="AR9" s="86">
        <f>装备属性!H11</f>
        <v>208.77060106217942</v>
      </c>
      <c r="AS9" s="134">
        <f t="shared" si="0"/>
        <v>124.11564550507606</v>
      </c>
      <c r="AT9" s="352">
        <f t="shared" si="1"/>
        <v>8</v>
      </c>
      <c r="AU9" s="132">
        <f>AS9/(VLOOKUP(AU1,AQ2:AR92,2,FALSE)+AN9)</f>
        <v>0.52177332700921997</v>
      </c>
      <c r="AV9" s="132">
        <f>AS9/(VLOOKUP(AV1,AQ2:AR92,2,FALSE)+AN9)</f>
        <v>0.42217141830922578</v>
      </c>
      <c r="AW9" s="132">
        <f>AS9/(VLOOKUP(AW1,AQ2:AR92,2,FALSE)+AN9)</f>
        <v>0.38733916977328309</v>
      </c>
      <c r="AX9" s="132">
        <f>AS9/(VLOOKUP(AX1,AQ2:AR92,2,FALSE)+AN9)</f>
        <v>0.18845975289164402</v>
      </c>
      <c r="AY9" s="132"/>
      <c r="AZ9" s="132"/>
      <c r="BA9" s="132"/>
      <c r="BB9" s="132"/>
      <c r="BC9" s="132"/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</row>
    <row r="10" spans="1:74">
      <c r="A10" s="86">
        <v>9</v>
      </c>
      <c r="B10" s="86">
        <f>人物属性!D12</f>
        <v>115.592199519291</v>
      </c>
      <c r="C10" s="115">
        <f t="shared" si="5"/>
        <v>0.45</v>
      </c>
      <c r="D10" s="74">
        <f>F6</f>
        <v>170.02246232490398</v>
      </c>
      <c r="E10" s="86" t="str">
        <f>装备属性!A12</f>
        <v>1级强化8</v>
      </c>
      <c r="F10" s="86">
        <f>装备属性!G12</f>
        <v>257.36889785212873</v>
      </c>
      <c r="G10" s="91">
        <f t="shared" si="2"/>
        <v>128.52659782988775</v>
      </c>
      <c r="H10" s="216">
        <f t="shared" si="3"/>
        <v>9</v>
      </c>
      <c r="I10" s="137">
        <f>G10/(VLOOKUP(I1,E2:F92,2,FALSE)+B10)</f>
        <v>0.53153192908006541</v>
      </c>
      <c r="J10" s="132">
        <f>G10/(VLOOKUP(J1,E2:F92,2,FALSE)+B10)</f>
        <v>0.43140610150176795</v>
      </c>
      <c r="K10" s="132">
        <f>G10/(VLOOKUP(K1,E2:F92,2,FALSE)+B10)</f>
        <v>0.39624333493077496</v>
      </c>
      <c r="L10" s="132">
        <f>G10/(VLOOKUP(L1,E2:F92,2,FALSE)+B10)</f>
        <v>0.193999360706613</v>
      </c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M10" s="86">
        <v>9</v>
      </c>
      <c r="AN10" s="86">
        <f>人物属性!E12</f>
        <v>115.592199519291</v>
      </c>
      <c r="AO10" s="115">
        <f t="shared" si="6"/>
        <v>0.45</v>
      </c>
      <c r="AP10" s="74">
        <f>AR6</f>
        <v>170.02246232490398</v>
      </c>
      <c r="AQ10" s="86" t="str">
        <f t="shared" si="4"/>
        <v>1级强化8</v>
      </c>
      <c r="AR10" s="86">
        <f>装备属性!H12</f>
        <v>257.36889785212873</v>
      </c>
      <c r="AS10" s="134">
        <f t="shared" si="0"/>
        <v>128.52659782988775</v>
      </c>
      <c r="AT10" s="352">
        <f t="shared" si="1"/>
        <v>9</v>
      </c>
      <c r="AU10" s="132">
        <f>AS10/(VLOOKUP(AU1,AQ2:AR92,2,FALSE)+AN10)</f>
        <v>0.53153192908006541</v>
      </c>
      <c r="AV10" s="132">
        <f>AS10/(VLOOKUP(AV1,AQ2:AR92,2,FALSE)+AN10)</f>
        <v>0.43140610150176795</v>
      </c>
      <c r="AW10" s="132">
        <f>AS10/(VLOOKUP(AW1,AQ2:AR92,2,FALSE)+AN10)</f>
        <v>0.39624333493077496</v>
      </c>
      <c r="AX10" s="132">
        <f>AS10/(VLOOKUP(AX1,AQ2:AR92,2,FALSE)+AN10)</f>
        <v>0.193999360706613</v>
      </c>
      <c r="AY10" s="132"/>
      <c r="AZ10" s="132"/>
      <c r="BA10" s="132"/>
      <c r="BB10" s="132"/>
      <c r="BC10" s="132"/>
      <c r="BD10" s="132"/>
      <c r="BE10" s="132"/>
      <c r="BF10" s="132"/>
      <c r="BG10" s="132"/>
      <c r="BH10" s="132"/>
      <c r="BI10" s="132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</row>
    <row r="11" spans="1:74">
      <c r="A11" s="86">
        <v>10</v>
      </c>
      <c r="B11" s="86">
        <f>人物属性!D13</f>
        <v>119.52356638409579</v>
      </c>
      <c r="C11" s="115">
        <f t="shared" si="5"/>
        <v>0.45</v>
      </c>
      <c r="D11" s="74">
        <f>(D10+D12)/2</f>
        <v>176.17755611408637</v>
      </c>
      <c r="E11" s="86" t="str">
        <f>装备属性!A13</f>
        <v>1级强化9</v>
      </c>
      <c r="F11" s="86">
        <f>装备属性!G13</f>
        <v>314.03035195234213</v>
      </c>
      <c r="G11" s="91">
        <f t="shared" si="2"/>
        <v>133.06550512418198</v>
      </c>
      <c r="H11" s="216">
        <f t="shared" si="3"/>
        <v>10</v>
      </c>
      <c r="I11" s="137">
        <f>G11/(VLOOKUP(I1,E2:F92,2,FALSE)+B11)</f>
        <v>0.54149898978826583</v>
      </c>
      <c r="J11" s="132">
        <f>G11/(VLOOKUP(J1,E2:F92,2,FALSE)+B11)</f>
        <v>0.4408241339562301</v>
      </c>
      <c r="K11" s="132">
        <f>G11/(VLOOKUP(K1,E2:F92,2,FALSE)+B11)</f>
        <v>0.40532399999448038</v>
      </c>
      <c r="L11" s="132">
        <f>G11/(VLOOKUP(L1,E2:F92,2,FALSE)+B11)</f>
        <v>0.19966560900242103</v>
      </c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M11" s="86">
        <v>10</v>
      </c>
      <c r="AN11" s="86">
        <f>人物属性!E13</f>
        <v>119.52356638409579</v>
      </c>
      <c r="AO11" s="115">
        <f t="shared" si="6"/>
        <v>0.45</v>
      </c>
      <c r="AP11" s="74">
        <f>(AP10+AP12)/2</f>
        <v>176.17755611408637</v>
      </c>
      <c r="AQ11" s="86" t="str">
        <f t="shared" si="4"/>
        <v>1级强化9</v>
      </c>
      <c r="AR11" s="86">
        <f>装备属性!H13</f>
        <v>314.03035195234213</v>
      </c>
      <c r="AS11" s="134">
        <f t="shared" si="0"/>
        <v>133.06550512418198</v>
      </c>
      <c r="AT11" s="352">
        <f t="shared" si="1"/>
        <v>10</v>
      </c>
      <c r="AU11" s="132">
        <f>AS11/(VLOOKUP(AU1,AQ2:AR92,2,FALSE)+AN11)</f>
        <v>0.54149898978826583</v>
      </c>
      <c r="AV11" s="132">
        <f>AS11/(VLOOKUP(AV1,AQ2:AR92,2,FALSE)+AN11)</f>
        <v>0.4408241339562301</v>
      </c>
      <c r="AW11" s="132">
        <f>AS11/(VLOOKUP(AW1,AQ2:AR92,2,FALSE)+AN11)</f>
        <v>0.40532399999448038</v>
      </c>
      <c r="AX11" s="132">
        <f>AS11/(VLOOKUP(AX1,AQ2:AR92,2,FALSE)+AN11)</f>
        <v>0.19966560900242103</v>
      </c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</row>
    <row r="12" spans="1:74">
      <c r="A12" s="86">
        <v>11</v>
      </c>
      <c r="B12" s="86">
        <f>人物属性!D14</f>
        <v>123.45493324890057</v>
      </c>
      <c r="C12" s="115">
        <f t="shared" si="5"/>
        <v>0.45</v>
      </c>
      <c r="D12" s="74">
        <f>F7</f>
        <v>182.33264990326879</v>
      </c>
      <c r="E12" s="86" t="str">
        <f>装备属性!A14</f>
        <v>1级强化10</v>
      </c>
      <c r="F12" s="86">
        <f>装备属性!G14</f>
        <v>380.09275727957112</v>
      </c>
      <c r="G12" s="91">
        <f t="shared" si="2"/>
        <v>137.60441241847622</v>
      </c>
      <c r="H12" s="216">
        <f t="shared" si="3"/>
        <v>11</v>
      </c>
      <c r="I12" s="137">
        <f>G12/(VLOOKUP(I1,E2:F92,2,FALSE)+B12)</f>
        <v>0.55115215880180957</v>
      </c>
      <c r="J12" s="132">
        <f>G12/(VLOOKUP(J1,E2:F92,2,FALSE)+B12)</f>
        <v>0.45</v>
      </c>
      <c r="K12" s="132">
        <f>G12/(VLOOKUP(K1,E2:F92,2,FALSE)+B12)</f>
        <v>0.41418975426985116</v>
      </c>
      <c r="L12" s="132">
        <f>G12/(VLOOKUP(L1,E2:F92,2,FALSE)+B12)</f>
        <v>0.20526539848885381</v>
      </c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  <c r="AM12" s="86">
        <v>11</v>
      </c>
      <c r="AN12" s="86">
        <f>人物属性!E14</f>
        <v>123.45493324890057</v>
      </c>
      <c r="AO12" s="115">
        <f t="shared" si="6"/>
        <v>0.45</v>
      </c>
      <c r="AP12" s="74">
        <f>AR7</f>
        <v>182.33264990326879</v>
      </c>
      <c r="AQ12" s="86" t="str">
        <f t="shared" si="4"/>
        <v>1级强化10</v>
      </c>
      <c r="AR12" s="86">
        <f>装备属性!H14</f>
        <v>380.09275727957112</v>
      </c>
      <c r="AS12" s="134">
        <f t="shared" si="0"/>
        <v>137.60441241847622</v>
      </c>
      <c r="AT12" s="352">
        <f t="shared" si="1"/>
        <v>11</v>
      </c>
      <c r="AU12" s="132">
        <f>AS12/(VLOOKUP(AU1,AQ2:AR92,2,FALSE)+AN12)</f>
        <v>0.55115215880180957</v>
      </c>
      <c r="AV12" s="132">
        <f>AS12/(VLOOKUP(AV1,AQ2:AR92,2,FALSE)+AN12)</f>
        <v>0.45</v>
      </c>
      <c r="AW12" s="132">
        <f>AS12/(VLOOKUP(AW1,AQ2:AR92,2,FALSE)+AN12)</f>
        <v>0.41418975426985116</v>
      </c>
      <c r="AX12" s="132">
        <f>AS12/(VLOOKUP(AX1,AQ2:AR92,2,FALSE)+AN12)</f>
        <v>0.20526539848885381</v>
      </c>
      <c r="AY12" s="132"/>
      <c r="AZ12" s="132"/>
      <c r="BA12" s="132"/>
      <c r="BB12" s="132"/>
      <c r="BC12" s="132"/>
      <c r="BD12" s="132"/>
      <c r="BE12" s="132"/>
      <c r="BF12" s="132"/>
      <c r="BG12" s="132"/>
      <c r="BH12" s="132"/>
      <c r="BI12" s="132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</row>
    <row r="13" spans="1:74">
      <c r="A13" s="86">
        <v>12</v>
      </c>
      <c r="B13" s="86">
        <f>人物属性!D15</f>
        <v>127.38630011370536</v>
      </c>
      <c r="C13" s="115">
        <f t="shared" si="5"/>
        <v>0.45</v>
      </c>
      <c r="D13" s="74">
        <f>(D12+D14)/2</f>
        <v>188.78586002881335</v>
      </c>
      <c r="E13" s="86" t="str">
        <f>装备属性!A15</f>
        <v>1级强化11</v>
      </c>
      <c r="F13" s="86">
        <f>装备属性!G15</f>
        <v>457.11586702716653</v>
      </c>
      <c r="G13" s="91">
        <f t="shared" si="2"/>
        <v>142.27747206413341</v>
      </c>
      <c r="H13" s="216">
        <f t="shared" si="3"/>
        <v>12</v>
      </c>
      <c r="I13" s="137">
        <f>G13/(VLOOKUP(I1,E2:F92,2,FALSE)+B13)</f>
        <v>0.56103502997588983</v>
      </c>
      <c r="J13" s="132">
        <f>G13/(VLOOKUP(J1,E2:F92,2,FALSE)+B13)</f>
        <v>0.45937606354514599</v>
      </c>
      <c r="K13" s="132">
        <f>G13/(VLOOKUP(K1,E2:F92,2,FALSE)+B13)</f>
        <v>0.4232472145193017</v>
      </c>
      <c r="L13" s="132">
        <f>G13/(VLOOKUP(L1,E2:F92,2,FALSE)+B13)</f>
        <v>0.21099884079091163</v>
      </c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32"/>
      <c r="AM13" s="86">
        <v>12</v>
      </c>
      <c r="AN13" s="86">
        <f>人物属性!E15</f>
        <v>127.38630011370536</v>
      </c>
      <c r="AO13" s="115">
        <f t="shared" si="6"/>
        <v>0.45</v>
      </c>
      <c r="AP13" s="74">
        <f>(AP12+AP14)/2</f>
        <v>188.78586002881335</v>
      </c>
      <c r="AQ13" s="86" t="str">
        <f t="shared" si="4"/>
        <v>1级强化11</v>
      </c>
      <c r="AR13" s="86">
        <f>装备属性!H15</f>
        <v>457.11586702716653</v>
      </c>
      <c r="AS13" s="134">
        <f t="shared" si="0"/>
        <v>142.27747206413341</v>
      </c>
      <c r="AT13" s="352">
        <f t="shared" si="1"/>
        <v>12</v>
      </c>
      <c r="AU13" s="132">
        <f>AS13/(VLOOKUP(AU1,AQ2:AR92,2,FALSE)+AN13)</f>
        <v>0.56103502997588983</v>
      </c>
      <c r="AV13" s="132">
        <f>AS13/(VLOOKUP(AV1,AQ2:AR92,2,FALSE)+AN13)</f>
        <v>0.45937606354514599</v>
      </c>
      <c r="AW13" s="132">
        <f>AS13/(VLOOKUP(AW1,AQ2:AR92,2,FALSE)+AN13)</f>
        <v>0.4232472145193017</v>
      </c>
      <c r="AX13" s="132">
        <f>AS13/(VLOOKUP(AX1,AQ2:AR92,2,FALSE)+AN13)</f>
        <v>0.21099884079091163</v>
      </c>
      <c r="AY13" s="132"/>
      <c r="AZ13" s="132"/>
      <c r="BA13" s="132"/>
      <c r="BB13" s="132"/>
      <c r="BC13" s="132"/>
      <c r="BD13" s="132"/>
      <c r="BE13" s="132"/>
      <c r="BF13" s="132"/>
      <c r="BG13" s="132"/>
      <c r="BH13" s="132"/>
      <c r="BI13" s="132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</row>
    <row r="14" spans="1:74">
      <c r="A14" s="86">
        <v>13</v>
      </c>
      <c r="B14" s="86">
        <f>人物属性!D16</f>
        <v>131.31766697851015</v>
      </c>
      <c r="C14" s="115">
        <f t="shared" si="5"/>
        <v>0.45</v>
      </c>
      <c r="D14" s="74">
        <f>F8</f>
        <v>195.2390701543579</v>
      </c>
      <c r="E14" s="86" t="str">
        <f>装备属性!A16</f>
        <v>1级强化12</v>
      </c>
      <c r="F14" s="86">
        <f>装备属性!G16</f>
        <v>546.91821990554263</v>
      </c>
      <c r="G14" s="91">
        <f t="shared" si="2"/>
        <v>146.95053170979065</v>
      </c>
      <c r="H14" s="216">
        <f t="shared" si="3"/>
        <v>13</v>
      </c>
      <c r="I14" s="137">
        <f>G14/(VLOOKUP(I1,E2:F92,2,FALSE)+B14)</f>
        <v>0.57061616342574517</v>
      </c>
      <c r="J14" s="132">
        <f>G14/(VLOOKUP(J1,E2:F92,2,FALSE)+B14)</f>
        <v>0.4685170835174996</v>
      </c>
      <c r="K14" s="132">
        <f>G14/(VLOOKUP(K1,E2:F92,2,FALSE)+B14)</f>
        <v>0.4320952691382135</v>
      </c>
      <c r="L14" s="132">
        <f>G14/(VLOOKUP(L1,E2:F92,2,FALSE)+B14)</f>
        <v>0.21666581576051644</v>
      </c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M14" s="86">
        <v>13</v>
      </c>
      <c r="AN14" s="86">
        <f>人物属性!E16</f>
        <v>131.31766697851015</v>
      </c>
      <c r="AO14" s="115">
        <f t="shared" si="6"/>
        <v>0.45</v>
      </c>
      <c r="AP14" s="74">
        <f>AR8</f>
        <v>195.2390701543579</v>
      </c>
      <c r="AQ14" s="86" t="str">
        <f t="shared" si="4"/>
        <v>1级强化12</v>
      </c>
      <c r="AR14" s="86">
        <f>装备属性!H16</f>
        <v>546.91821990554263</v>
      </c>
      <c r="AS14" s="134">
        <f t="shared" si="0"/>
        <v>146.95053170979065</v>
      </c>
      <c r="AT14" s="352">
        <f t="shared" si="1"/>
        <v>13</v>
      </c>
      <c r="AU14" s="132">
        <f>AS14/(VLOOKUP(AU1,AQ2:AR92,2,FALSE)+AN14)</f>
        <v>0.57061616342574517</v>
      </c>
      <c r="AV14" s="132">
        <f>AS14/(VLOOKUP(AV1,AQ2:AR92,2,FALSE)+AN14)</f>
        <v>0.4685170835174996</v>
      </c>
      <c r="AW14" s="132">
        <f>AS14/(VLOOKUP(AW1,AQ2:AR92,2,FALSE)+AN14)</f>
        <v>0.4320952691382135</v>
      </c>
      <c r="AX14" s="132">
        <f>AS14/(VLOOKUP(AX1,AQ2:AR92,2,FALSE)+AN14)</f>
        <v>0.21666581576051644</v>
      </c>
      <c r="AY14" s="132"/>
      <c r="AZ14" s="132"/>
      <c r="BA14" s="132"/>
      <c r="BB14" s="132"/>
      <c r="BC14" s="132"/>
      <c r="BD14" s="132"/>
      <c r="BE14" s="132"/>
      <c r="BF14" s="132"/>
      <c r="BG14" s="132"/>
      <c r="BH14" s="132"/>
      <c r="BI14" s="132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</row>
    <row r="15" spans="1:74">
      <c r="A15" s="86">
        <v>14</v>
      </c>
      <c r="B15" s="86">
        <f>人物属性!D17</f>
        <v>135.24903384331492</v>
      </c>
      <c r="C15" s="115">
        <f t="shared" si="5"/>
        <v>0.45</v>
      </c>
      <c r="D15" s="74">
        <f>(D14+D16)/2</f>
        <v>202.00483560826865</v>
      </c>
      <c r="E15" s="86" t="str">
        <f>装备属性!A17</f>
        <v>15级强化0</v>
      </c>
      <c r="F15" s="86">
        <f>装备属性!G17</f>
        <v>208.77060106217942</v>
      </c>
      <c r="G15" s="91">
        <f t="shared" si="2"/>
        <v>151.76424125321262</v>
      </c>
      <c r="H15" s="216">
        <f t="shared" si="3"/>
        <v>14</v>
      </c>
      <c r="I15" s="137">
        <f>G15/(VLOOKUP(I1,E2:F92,2,FALSE)+B15)</f>
        <v>0.58044710856423254</v>
      </c>
      <c r="J15" s="132">
        <f>G15/(VLOOKUP(J1,E2:F92,2,FALSE)+B15)</f>
        <v>0.47787466664580641</v>
      </c>
      <c r="K15" s="132">
        <f>G15/(VLOOKUP(K1,E2:F92,2,FALSE)+B15)</f>
        <v>0.44114993987161166</v>
      </c>
      <c r="L15" s="132">
        <f>G15/(VLOOKUP(L1,E2:F92,2,FALSE)+B15)</f>
        <v>0.22247365351999907</v>
      </c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M15" s="86">
        <v>14</v>
      </c>
      <c r="AN15" s="86">
        <f>人物属性!E17</f>
        <v>135.24903384331492</v>
      </c>
      <c r="AO15" s="115">
        <f t="shared" si="6"/>
        <v>0.45</v>
      </c>
      <c r="AP15" s="74">
        <f>(AP14+AP16)/2</f>
        <v>202.00483560826865</v>
      </c>
      <c r="AQ15" s="86" t="str">
        <f t="shared" si="4"/>
        <v>15级强化0</v>
      </c>
      <c r="AR15" s="86">
        <f>装备属性!H17</f>
        <v>208.77060106217942</v>
      </c>
      <c r="AS15" s="134">
        <f t="shared" si="0"/>
        <v>151.76424125321262</v>
      </c>
      <c r="AT15" s="352">
        <f t="shared" si="1"/>
        <v>14</v>
      </c>
      <c r="AU15" s="132">
        <f>AS15/(VLOOKUP(AU1,AQ2:AR92,2,FALSE)+AN15)</f>
        <v>0.58044710856423254</v>
      </c>
      <c r="AV15" s="132">
        <f>AS15/(VLOOKUP(AV1,AQ2:AR92,2,FALSE)+AN15)</f>
        <v>0.47787466664580641</v>
      </c>
      <c r="AW15" s="132">
        <f>AS15/(VLOOKUP(AW1,AQ2:AR92,2,FALSE)+AN15)</f>
        <v>0.44114993987161166</v>
      </c>
      <c r="AX15" s="132">
        <f>AS15/(VLOOKUP(AX1,AQ2:AR92,2,FALSE)+AN15)</f>
        <v>0.22247365351999907</v>
      </c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</row>
    <row r="16" spans="1:74">
      <c r="A16" s="86">
        <v>15</v>
      </c>
      <c r="B16" s="86">
        <f>人物属性!D18</f>
        <v>139.18040070811963</v>
      </c>
      <c r="C16" s="115">
        <f t="shared" si="5"/>
        <v>0.45</v>
      </c>
      <c r="D16" s="74">
        <f>F15</f>
        <v>208.77060106217942</v>
      </c>
      <c r="E16" s="86" t="str">
        <f>装备属性!A18</f>
        <v>15级强化1</v>
      </c>
      <c r="F16" s="86">
        <f>装备属性!G18</f>
        <v>225.62328949133322</v>
      </c>
      <c r="G16" s="91">
        <f t="shared" si="2"/>
        <v>156.57795079663458</v>
      </c>
      <c r="H16" s="216">
        <f t="shared" si="3"/>
        <v>15</v>
      </c>
      <c r="I16" s="137">
        <f>G16/(VLOOKUP(I1,E2:F92,2,FALSE)+B16)</f>
        <v>0.58998679391624309</v>
      </c>
      <c r="J16" s="132">
        <f>G16/(VLOOKUP(J1,E2:F92,2,FALSE)+B16)</f>
        <v>0.48700340623463451</v>
      </c>
      <c r="K16" s="132">
        <f>G16/(VLOOKUP(K1,E2:F92,2,FALSE)+B16)</f>
        <v>0.45</v>
      </c>
      <c r="L16" s="132">
        <f>G16/(VLOOKUP(L1,E2:F92,2,FALSE)+B16)</f>
        <v>0.22821493309021335</v>
      </c>
      <c r="M16" s="131">
        <f>G16/(VLOOKUP(M1,E2:F92,2,FALSE)+B16)</f>
        <v>0.45</v>
      </c>
      <c r="N16" s="132">
        <f>G16/(VLOOKUP(N1,E2:F92,2,FALSE)+B16)</f>
        <v>0.35522772595625013</v>
      </c>
      <c r="O16" s="132">
        <f>G16/(VLOOKUP(O1,E2:F92,2,FALSE)+B16)</f>
        <v>0.32316520350478251</v>
      </c>
      <c r="P16" s="131">
        <f>G16/(VLOOKUP(P1,E2:F92,2,FALSE)+B16)</f>
        <v>0.15</v>
      </c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32"/>
      <c r="AM16" s="86">
        <v>15</v>
      </c>
      <c r="AN16" s="86">
        <f>人物属性!E18</f>
        <v>139.18040070811963</v>
      </c>
      <c r="AO16" s="115">
        <f t="shared" si="6"/>
        <v>0.45</v>
      </c>
      <c r="AP16" s="74">
        <f>AR15</f>
        <v>208.77060106217942</v>
      </c>
      <c r="AQ16" s="86" t="str">
        <f t="shared" si="4"/>
        <v>15级强化1</v>
      </c>
      <c r="AR16" s="86">
        <f>装备属性!H18</f>
        <v>225.62328949133322</v>
      </c>
      <c r="AS16" s="134">
        <f t="shared" si="0"/>
        <v>156.57795079663458</v>
      </c>
      <c r="AT16" s="352">
        <f t="shared" si="1"/>
        <v>15</v>
      </c>
      <c r="AU16" s="132">
        <f>AS16/(VLOOKUP(AU1,AQ2:AR92,2,FALSE)+AN16)</f>
        <v>0.58998679391624309</v>
      </c>
      <c r="AV16" s="132">
        <f>AS16/(VLOOKUP(AV1,AQ2:AR92,2,FALSE)+AN16)</f>
        <v>0.48700340623463451</v>
      </c>
      <c r="AW16" s="132">
        <f>AS16/(VLOOKUP(AW1,AQ2:AR92,2,FALSE)+AN16)</f>
        <v>0.45</v>
      </c>
      <c r="AX16" s="132">
        <f>AS16/(VLOOKUP(AX1,AQ2:AR92,2,FALSE)+AN16)</f>
        <v>0.22821493309021335</v>
      </c>
      <c r="AY16" s="131">
        <f>AS16/(VLOOKUP(AY1,AQ2:AR92,2,FALSE)+AN16)</f>
        <v>0.45</v>
      </c>
      <c r="AZ16" s="132">
        <f>AS16/(VLOOKUP(AZ1,AQ2:AR92,2,FALSE)+AN16)</f>
        <v>0.35522772595625013</v>
      </c>
      <c r="BA16" s="132">
        <f>AS16/(VLOOKUP(BA1,AQ2:AR92,2,FALSE)+AN16)</f>
        <v>0.32316520350478251</v>
      </c>
      <c r="BB16" s="131">
        <f>AS16/(VLOOKUP(BB1,AQ2:AR92,2,FALSE)+AN16)</f>
        <v>0.15</v>
      </c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</row>
    <row r="17" spans="1:74">
      <c r="A17" s="86">
        <v>16</v>
      </c>
      <c r="B17" s="86">
        <f>人物属性!D19</f>
        <v>145.24985153336948</v>
      </c>
      <c r="C17" s="115">
        <f t="shared" si="5"/>
        <v>0.45</v>
      </c>
      <c r="D17" s="74">
        <f>(D16+D18)/2</f>
        <v>217.19694527675631</v>
      </c>
      <c r="E17" s="86" t="str">
        <f>装备属性!A19</f>
        <v>15级强化2</v>
      </c>
      <c r="F17" s="86">
        <f>装备属性!G19</f>
        <v>243.29222246596947</v>
      </c>
      <c r="G17" s="91">
        <f t="shared" si="2"/>
        <v>163.10105856455661</v>
      </c>
      <c r="H17" s="216">
        <f t="shared" si="3"/>
        <v>16</v>
      </c>
      <c r="I17" s="137">
        <f>G17/(VLOOKUP(I1,E2:F92,2,FALSE)+B17)</f>
        <v>0.600825197307021</v>
      </c>
      <c r="J17" s="132">
        <f>G17/(VLOOKUP(J1,E2:F92,2,FALSE)+B17)</f>
        <v>0.49789307380358955</v>
      </c>
      <c r="K17" s="132">
        <f>G17/(VLOOKUP(K1,E2:F92,2,FALSE)+B17)</f>
        <v>0.46071083568409421</v>
      </c>
      <c r="L17" s="132">
        <f>G17/(VLOOKUP(L1,E2:F92,2,FALSE)+B17)</f>
        <v>0.23563794011112696</v>
      </c>
      <c r="M17" s="132">
        <f>G17/(VLOOKUP(M1,E2:F92,2,FALSE)+B17)</f>
        <v>0.46071083568409421</v>
      </c>
      <c r="N17" s="132">
        <f>G17/(VLOOKUP(N1,E2:F92,2,FALSE)+B17)</f>
        <v>0.36500070880154706</v>
      </c>
      <c r="O17" s="132">
        <f>G17/(VLOOKUP(O1,E2:F92,2,FALSE)+B17)</f>
        <v>0.33246367402382382</v>
      </c>
      <c r="P17" s="132">
        <f>G17/(VLOOKUP(P1,E2:F92,2,FALSE)+B17)</f>
        <v>0.1553458139801962</v>
      </c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32"/>
      <c r="AM17" s="86">
        <v>16</v>
      </c>
      <c r="AN17" s="86">
        <f>人物属性!E19</f>
        <v>145.24985153336948</v>
      </c>
      <c r="AO17" s="115">
        <f t="shared" si="6"/>
        <v>0.45</v>
      </c>
      <c r="AP17" s="74">
        <f>(AP16+AP18)/2</f>
        <v>217.19694527675631</v>
      </c>
      <c r="AQ17" s="86" t="str">
        <f t="shared" si="4"/>
        <v>15级强化2</v>
      </c>
      <c r="AR17" s="86">
        <f>装备属性!H19</f>
        <v>243.29222246596947</v>
      </c>
      <c r="AS17" s="134">
        <f t="shared" si="0"/>
        <v>163.10105856455661</v>
      </c>
      <c r="AT17" s="352">
        <f t="shared" si="1"/>
        <v>16</v>
      </c>
      <c r="AU17" s="132">
        <f>AS17/(VLOOKUP(AU1,AQ2:AR92,2,FALSE)+AN17)</f>
        <v>0.600825197307021</v>
      </c>
      <c r="AV17" s="132">
        <f>AS17/(VLOOKUP(AV1,AQ2:AR92,2,FALSE)+AN17)</f>
        <v>0.49789307380358955</v>
      </c>
      <c r="AW17" s="132">
        <f>AS17/(VLOOKUP(AW1,AQ2:AR92,2,FALSE)+AN17)</f>
        <v>0.46071083568409421</v>
      </c>
      <c r="AX17" s="132">
        <f>AS17/(VLOOKUP(AX1,AQ2:AR92,2,FALSE)+AN17)</f>
        <v>0.23563794011112696</v>
      </c>
      <c r="AY17" s="132">
        <f>AS17/(VLOOKUP(AY1,AQ2:AR92,2,FALSE)+AN17)</f>
        <v>0.46071083568409421</v>
      </c>
      <c r="AZ17" s="132">
        <f>AS17/(VLOOKUP(AZ1,AQ2:AR92,2,FALSE)+AN17)</f>
        <v>0.36500070880154706</v>
      </c>
      <c r="BA17" s="132">
        <f>AS17/(VLOOKUP(BA1,AQ2:AR92,2,FALSE)+AN17)</f>
        <v>0.33246367402382382</v>
      </c>
      <c r="BB17" s="132">
        <f>AS17/(VLOOKUP(BB1,AQ2:AR92,2,FALSE)+AN17)</f>
        <v>0.1553458139801962</v>
      </c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</row>
    <row r="18" spans="1:74">
      <c r="A18" s="86">
        <v>17</v>
      </c>
      <c r="B18" s="86">
        <f>人物属性!D20</f>
        <v>151.31930235861932</v>
      </c>
      <c r="C18" s="115">
        <f t="shared" si="5"/>
        <v>0.45</v>
      </c>
      <c r="D18" s="74">
        <f>F16</f>
        <v>225.62328949133322</v>
      </c>
      <c r="E18" s="86" t="str">
        <f>装备属性!A20</f>
        <v>15级强化3</v>
      </c>
      <c r="F18" s="86">
        <f>装备属性!G20</f>
        <v>261.81693404386345</v>
      </c>
      <c r="G18" s="91">
        <f t="shared" si="2"/>
        <v>169.62416633247867</v>
      </c>
      <c r="H18" s="216">
        <f t="shared" si="3"/>
        <v>17</v>
      </c>
      <c r="I18" s="137">
        <f>G18/(VLOOKUP(I1,E2:F92,2,FALSE)+B18)</f>
        <v>0.61118954115725022</v>
      </c>
      <c r="J18" s="132">
        <f>G18/(VLOOKUP(J1,E2:F92,2,FALSE)+B18)</f>
        <v>0.50838655425980617</v>
      </c>
      <c r="K18" s="132">
        <f>G18/(VLOOKUP(K1,E2:F92,2,FALSE)+B18)</f>
        <v>0.47106060103622777</v>
      </c>
      <c r="L18" s="132">
        <f>G18/(VLOOKUP(L1,E2:F92,2,FALSE)+B18)</f>
        <v>0.24293189770501233</v>
      </c>
      <c r="M18" s="132">
        <f>G18/(VLOOKUP(M1,E2:F92,2,FALSE)+B18)</f>
        <v>0.47106060103622777</v>
      </c>
      <c r="N18" s="132">
        <f>G18/(VLOOKUP(N1,E2:F92,2,FALSE)+B18)</f>
        <v>0.37451176223660032</v>
      </c>
      <c r="O18" s="132">
        <f>G18/(VLOOKUP(O1,E2:F92,2,FALSE)+B18)</f>
        <v>0.3415348765668626</v>
      </c>
      <c r="P18" s="132">
        <f>G18/(VLOOKUP(P1,E2:F92,2,FALSE)+B18)</f>
        <v>0.16063017643816041</v>
      </c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32"/>
      <c r="AM18" s="86">
        <v>17</v>
      </c>
      <c r="AN18" s="86">
        <f>人物属性!E20</f>
        <v>151.31930235861932</v>
      </c>
      <c r="AO18" s="115">
        <f t="shared" si="6"/>
        <v>0.45</v>
      </c>
      <c r="AP18" s="74">
        <f>AR16</f>
        <v>225.62328949133322</v>
      </c>
      <c r="AQ18" s="86" t="str">
        <f t="shared" si="4"/>
        <v>15级强化3</v>
      </c>
      <c r="AR18" s="86">
        <f>装备属性!H20</f>
        <v>261.81693404386345</v>
      </c>
      <c r="AS18" s="134">
        <f t="shared" si="0"/>
        <v>169.62416633247867</v>
      </c>
      <c r="AT18" s="352">
        <f t="shared" si="1"/>
        <v>17</v>
      </c>
      <c r="AU18" s="132">
        <f>AS18/(VLOOKUP(AU1,AQ2:AR92,2,FALSE)+AN18)</f>
        <v>0.61118954115725022</v>
      </c>
      <c r="AV18" s="132">
        <f>AS18/(VLOOKUP(AV1,AQ2:AR92,2,FALSE)+AN18)</f>
        <v>0.50838655425980617</v>
      </c>
      <c r="AW18" s="132">
        <f>AS18/(VLOOKUP(AW1,AQ2:AR92,2,FALSE)+AN18)</f>
        <v>0.47106060103622777</v>
      </c>
      <c r="AX18" s="132">
        <f>AS18/(VLOOKUP(AX1,AQ2:AR92,2,FALSE)+AN18)</f>
        <v>0.24293189770501233</v>
      </c>
      <c r="AY18" s="132">
        <f>AS18/(VLOOKUP(AY1,AQ2:AR92,2,FALSE)+AN18)</f>
        <v>0.47106060103622777</v>
      </c>
      <c r="AZ18" s="132">
        <f>AS18/(VLOOKUP(AZ1,AQ2:AR92,2,FALSE)+AN18)</f>
        <v>0.37451176223660032</v>
      </c>
      <c r="BA18" s="132">
        <f>AS18/(VLOOKUP(BA1,AQ2:AR92,2,FALSE)+AN18)</f>
        <v>0.3415348765668626</v>
      </c>
      <c r="BB18" s="132">
        <f>AS18/(VLOOKUP(BB1,AQ2:AR92,2,FALSE)+AN18)</f>
        <v>0.16063017643816041</v>
      </c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</row>
    <row r="19" spans="1:74">
      <c r="A19" s="86">
        <v>18</v>
      </c>
      <c r="B19" s="86">
        <f>人物属性!D21</f>
        <v>157.38875318386917</v>
      </c>
      <c r="C19" s="115">
        <f t="shared" si="5"/>
        <v>0.45</v>
      </c>
      <c r="D19" s="74">
        <f>(D18+D20)/2</f>
        <v>234.45775597865133</v>
      </c>
      <c r="E19" s="86" t="str">
        <f>装备属性!A21</f>
        <v>15级强化4</v>
      </c>
      <c r="F19" s="86">
        <f>装备属性!G21</f>
        <v>281.23887307870928</v>
      </c>
      <c r="G19" s="91">
        <f t="shared" si="2"/>
        <v>176.33092912313424</v>
      </c>
      <c r="H19" s="216">
        <f t="shared" si="3"/>
        <v>18</v>
      </c>
      <c r="I19" s="137">
        <f>G19/(VLOOKUP(I1,E2:F92,2,FALSE)+B19)</f>
        <v>0.62175784530180966</v>
      </c>
      <c r="J19" s="132">
        <f>G19/(VLOOKUP(J1,E2:F92,2,FALSE)+B19)</f>
        <v>0.51904568720359856</v>
      </c>
      <c r="K19" s="132">
        <f>G19/(VLOOKUP(K1,E2:F92,2,FALSE)+B19)</f>
        <v>0.48156882264066075</v>
      </c>
      <c r="L19" s="132">
        <f>G19/(VLOOKUP(L1,E2:F92,2,FALSE)+B19)</f>
        <v>0.25036090207891354</v>
      </c>
      <c r="M19" s="132">
        <f>G19/(VLOOKUP(M1,E2:F92,2,FALSE)+B19)</f>
        <v>0.48156882264066075</v>
      </c>
      <c r="N19" s="132">
        <f>G19/(VLOOKUP(N1,E2:F92,2,FALSE)+B19)</f>
        <v>0.38417140549599033</v>
      </c>
      <c r="O19" s="132">
        <f>G19/(VLOOKUP(O1,E2:F92,2,FALSE)+B19)</f>
        <v>0.3507523639105099</v>
      </c>
      <c r="P19" s="132">
        <f>G19/(VLOOKUP(P1,E2:F92,2,FALSE)+B19)</f>
        <v>0.16602706409600551</v>
      </c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132"/>
      <c r="AJ19" s="132"/>
      <c r="AM19" s="86">
        <v>18</v>
      </c>
      <c r="AN19" s="86">
        <f>人物属性!E21</f>
        <v>157.38875318386917</v>
      </c>
      <c r="AO19" s="115">
        <f t="shared" si="6"/>
        <v>0.45</v>
      </c>
      <c r="AP19" s="74">
        <f>(AP18+AP20)/2</f>
        <v>234.45775597865133</v>
      </c>
      <c r="AQ19" s="86" t="str">
        <f t="shared" si="4"/>
        <v>15级强化4</v>
      </c>
      <c r="AR19" s="86">
        <f>装备属性!H21</f>
        <v>281.23887307870928</v>
      </c>
      <c r="AS19" s="134">
        <f t="shared" si="0"/>
        <v>176.33092912313424</v>
      </c>
      <c r="AT19" s="352">
        <f t="shared" si="1"/>
        <v>18</v>
      </c>
      <c r="AU19" s="132">
        <f>AS19/(VLOOKUP(AU1,AQ2:AR92,2,FALSE)+AN19)</f>
        <v>0.62175784530180966</v>
      </c>
      <c r="AV19" s="132">
        <f>AS19/(VLOOKUP(AV1,AQ2:AR92,2,FALSE)+AN19)</f>
        <v>0.51904568720359856</v>
      </c>
      <c r="AW19" s="132">
        <f>AS19/(VLOOKUP(AW1,AQ2:AR92,2,FALSE)+AN19)</f>
        <v>0.48156882264066075</v>
      </c>
      <c r="AX19" s="132">
        <f>AS19/(VLOOKUP(AX1,AQ2:AR92,2,FALSE)+AN19)</f>
        <v>0.25036090207891354</v>
      </c>
      <c r="AY19" s="132">
        <f>AS19/(VLOOKUP(AY1,AQ2:AR92,2,FALSE)+AN19)</f>
        <v>0.48156882264066075</v>
      </c>
      <c r="AZ19" s="132">
        <f>AS19/(VLOOKUP(AZ1,AQ2:AR92,2,FALSE)+AN19)</f>
        <v>0.38417140549599033</v>
      </c>
      <c r="BA19" s="132">
        <f>AS19/(VLOOKUP(BA1,AQ2:AR92,2,FALSE)+AN19)</f>
        <v>0.3507523639105099</v>
      </c>
      <c r="BB19" s="132">
        <f>AS19/(VLOOKUP(BB1,AQ2:AR92,2,FALSE)+AN19)</f>
        <v>0.16602706409600551</v>
      </c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</row>
    <row r="20" spans="1:74">
      <c r="A20" s="86">
        <v>19</v>
      </c>
      <c r="B20" s="86">
        <f>人物属性!D22</f>
        <v>163.45820400911902</v>
      </c>
      <c r="C20" s="115">
        <f t="shared" si="5"/>
        <v>0.45</v>
      </c>
      <c r="D20" s="74">
        <f>F17</f>
        <v>243.29222246596947</v>
      </c>
      <c r="E20" s="86" t="str">
        <f>装备属性!A22</f>
        <v>15级强化5</v>
      </c>
      <c r="F20" s="86">
        <f>装备属性!G22</f>
        <v>301.60149596150779</v>
      </c>
      <c r="G20" s="91">
        <f t="shared" si="2"/>
        <v>183.03769191378981</v>
      </c>
      <c r="H20" s="216">
        <f t="shared" si="3"/>
        <v>19</v>
      </c>
      <c r="I20" s="137">
        <f>G20/(VLOOKUP(I1,E2:F92,2,FALSE)+B20)</f>
        <v>0.63188327458900484</v>
      </c>
      <c r="J20" s="132">
        <f>G20/(VLOOKUP(J1,E2:F92,2,FALSE)+B20)</f>
        <v>0.52933063394489221</v>
      </c>
      <c r="K20" s="132">
        <f>G20/(VLOOKUP(K1,E2:F92,2,FALSE)+B20)</f>
        <v>0.49173435644973773</v>
      </c>
      <c r="L20" s="132">
        <f>G20/(VLOOKUP(L1,E2:F92,2,FALSE)+B20)</f>
        <v>0.25766295973777747</v>
      </c>
      <c r="M20" s="132">
        <f>G20/(VLOOKUP(M1,E2:F92,2,FALSE)+B20)</f>
        <v>0.49173435644973773</v>
      </c>
      <c r="N20" s="132">
        <f>G20/(VLOOKUP(N1,E2:F92,2,FALSE)+B20)</f>
        <v>0.39357891454656357</v>
      </c>
      <c r="O20" s="132">
        <f>G20/(VLOOKUP(O1,E2:F92,2,FALSE)+B20)</f>
        <v>0.35974993762819429</v>
      </c>
      <c r="P20" s="132">
        <f>G20/(VLOOKUP(P1,E2:F92,2,FALSE)+B20)</f>
        <v>0.17136261817188744</v>
      </c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M20" s="86">
        <v>19</v>
      </c>
      <c r="AN20" s="86">
        <f>人物属性!E22</f>
        <v>163.45820400911902</v>
      </c>
      <c r="AO20" s="115">
        <f t="shared" si="6"/>
        <v>0.45</v>
      </c>
      <c r="AP20" s="74">
        <f>AR17</f>
        <v>243.29222246596947</v>
      </c>
      <c r="AQ20" s="86" t="str">
        <f t="shared" si="4"/>
        <v>15级强化5</v>
      </c>
      <c r="AR20" s="86">
        <f>装备属性!H22</f>
        <v>301.60149596150779</v>
      </c>
      <c r="AS20" s="134">
        <f t="shared" si="0"/>
        <v>183.03769191378981</v>
      </c>
      <c r="AT20" s="352">
        <f t="shared" si="1"/>
        <v>19</v>
      </c>
      <c r="AU20" s="132">
        <f>AS20/(VLOOKUP(AU1,AQ2:AR92,2,FALSE)+AN20)</f>
        <v>0.63188327458900484</v>
      </c>
      <c r="AV20" s="132">
        <f>AS20/(VLOOKUP(AV1,AQ2:AR92,2,FALSE)+AN20)</f>
        <v>0.52933063394489221</v>
      </c>
      <c r="AW20" s="132">
        <f>AS20/(VLOOKUP(AW1,AQ2:AR92,2,FALSE)+AN20)</f>
        <v>0.49173435644973773</v>
      </c>
      <c r="AX20" s="132">
        <f>AS20/(VLOOKUP(AX1,AQ2:AR92,2,FALSE)+AN20)</f>
        <v>0.25766295973777747</v>
      </c>
      <c r="AY20" s="132">
        <f>AS20/(VLOOKUP(AY1,AQ2:AR92,2,FALSE)+AN20)</f>
        <v>0.49173435644973773</v>
      </c>
      <c r="AZ20" s="132">
        <f>AS20/(VLOOKUP(AZ1,AQ2:AR92,2,FALSE)+AN20)</f>
        <v>0.39357891454656357</v>
      </c>
      <c r="BA20" s="132">
        <f>AS20/(VLOOKUP(BA1,AQ2:AR92,2,FALSE)+AN20)</f>
        <v>0.35974993762819429</v>
      </c>
      <c r="BB20" s="132">
        <f>AS20/(VLOOKUP(BB1,AQ2:AR92,2,FALSE)+AN20)</f>
        <v>0.17136261817188744</v>
      </c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</row>
    <row r="21" spans="1:74">
      <c r="A21" s="86">
        <v>20</v>
      </c>
      <c r="B21" s="86">
        <f>人物属性!D23</f>
        <v>169.52765483436886</v>
      </c>
      <c r="C21" s="115">
        <f t="shared" si="5"/>
        <v>0.45</v>
      </c>
      <c r="D21" s="74">
        <f>(D20+D22)/2</f>
        <v>252.55457825491646</v>
      </c>
      <c r="E21" s="86" t="str">
        <f>装备属性!A23</f>
        <v>15级强化6</v>
      </c>
      <c r="F21" s="86">
        <f>装备属性!G23</f>
        <v>322.95036385379962</v>
      </c>
      <c r="G21" s="91">
        <f t="shared" si="2"/>
        <v>189.9370048901784</v>
      </c>
      <c r="H21" s="216">
        <f t="shared" si="3"/>
        <v>20</v>
      </c>
      <c r="I21" s="137">
        <f>G21/(VLOOKUP(I1,E2:F92,2,FALSE)+B21)</f>
        <v>0.64224417659210153</v>
      </c>
      <c r="J21" s="132">
        <f>G21/(VLOOKUP(J1,E2:F92,2,FALSE)+B21)</f>
        <v>0.53980799292436155</v>
      </c>
      <c r="K21" s="132">
        <f>G21/(VLOOKUP(K1,E2:F92,2,FALSE)+B21)</f>
        <v>0.50208268721735716</v>
      </c>
      <c r="L21" s="132">
        <f>G21/(VLOOKUP(L1,E2:F92,2,FALSE)+B21)</f>
        <v>0.26511005448824798</v>
      </c>
      <c r="M21" s="132">
        <f>G21/(VLOOKUP(M1,E2:F92,2,FALSE)+B21)</f>
        <v>0.50208268721735716</v>
      </c>
      <c r="N21" s="132">
        <f>G21/(VLOOKUP(N1,E2:F92,2,FALSE)+B21)</f>
        <v>0.40315273332019164</v>
      </c>
      <c r="O21" s="132">
        <f>G21/(VLOOKUP(O1,E2:F92,2,FALSE)+B21)</f>
        <v>0.36890935996046093</v>
      </c>
      <c r="P21" s="132">
        <f>G21/(VLOOKUP(P1,E2:F92,2,FALSE)+B21)</f>
        <v>0.17681712811138264</v>
      </c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M21" s="86">
        <v>20</v>
      </c>
      <c r="AN21" s="86">
        <f>人物属性!E23</f>
        <v>169.52765483436886</v>
      </c>
      <c r="AO21" s="115">
        <f t="shared" si="6"/>
        <v>0.45</v>
      </c>
      <c r="AP21" s="74">
        <f>(AP20+AP22)/2</f>
        <v>252.55457825491646</v>
      </c>
      <c r="AQ21" s="86" t="str">
        <f t="shared" si="4"/>
        <v>15级强化6</v>
      </c>
      <c r="AR21" s="86">
        <f>装备属性!H23</f>
        <v>322.95036385379962</v>
      </c>
      <c r="AS21" s="134">
        <f t="shared" si="0"/>
        <v>189.9370048901784</v>
      </c>
      <c r="AT21" s="352">
        <f t="shared" si="1"/>
        <v>20</v>
      </c>
      <c r="AU21" s="132">
        <f>AS21/(VLOOKUP(AU1,AQ2:AR92,2,FALSE)+AN21)</f>
        <v>0.64224417659210153</v>
      </c>
      <c r="AV21" s="132">
        <f>AS21/(VLOOKUP(AV1,AQ2:AR92,2,FALSE)+AN21)</f>
        <v>0.53980799292436155</v>
      </c>
      <c r="AW21" s="132">
        <f>AS21/(VLOOKUP(AW1,AQ2:AR92,2,FALSE)+AN21)</f>
        <v>0.50208268721735716</v>
      </c>
      <c r="AX21" s="132">
        <f>AS21/(VLOOKUP(AX1,AQ2:AR92,2,FALSE)+AN21)</f>
        <v>0.26511005448824798</v>
      </c>
      <c r="AY21" s="132">
        <f>AS21/(VLOOKUP(AY1,AQ2:AR92,2,FALSE)+AN21)</f>
        <v>0.50208268721735716</v>
      </c>
      <c r="AZ21" s="132">
        <f>AS21/(VLOOKUP(AZ1,AQ2:AR92,2,FALSE)+AN21)</f>
        <v>0.40315273332019164</v>
      </c>
      <c r="BA21" s="132">
        <f>AS21/(VLOOKUP(BA1,AQ2:AR92,2,FALSE)+AN21)</f>
        <v>0.36890935996046093</v>
      </c>
      <c r="BB21" s="132">
        <f>AS21/(VLOOKUP(BB1,AQ2:AR92,2,FALSE)+AN21)</f>
        <v>0.17681712811138264</v>
      </c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</row>
    <row r="22" spans="1:74">
      <c r="A22" s="86">
        <v>21</v>
      </c>
      <c r="B22" s="86">
        <f>人物属性!D24</f>
        <v>175.59710565961871</v>
      </c>
      <c r="C22" s="115">
        <f t="shared" si="5"/>
        <v>0.45</v>
      </c>
      <c r="D22" s="74">
        <f>F18</f>
        <v>261.81693404386345</v>
      </c>
      <c r="E22" s="86" t="str">
        <f>装备属性!A24</f>
        <v>15级强化7</v>
      </c>
      <c r="F22" s="86">
        <f>装备属性!G24</f>
        <v>345.33324463030056</v>
      </c>
      <c r="G22" s="91">
        <f t="shared" si="2"/>
        <v>196.83631786656699</v>
      </c>
      <c r="H22" s="216">
        <f t="shared" si="3"/>
        <v>21</v>
      </c>
      <c r="I22" s="137">
        <f>G22/(VLOOKUP(I1,E2:F92,2,FALSE)+B22)</f>
        <v>0.65218835818805698</v>
      </c>
      <c r="J22" s="132">
        <f>G22/(VLOOKUP(J1,E2:F92,2,FALSE)+B22)</f>
        <v>0.54993002064614116</v>
      </c>
      <c r="K22" s="132">
        <f>G22/(VLOOKUP(K1,E2:F92,2,FALSE)+B22)</f>
        <v>0.51210420236743592</v>
      </c>
      <c r="L22" s="132">
        <f>G22/(VLOOKUP(L1,E2:F92,2,FALSE)+B22)</f>
        <v>0.27243203140722161</v>
      </c>
      <c r="M22" s="132">
        <f>G22/(VLOOKUP(M1,E2:F92,2,FALSE)+B22)</f>
        <v>0.51210420236743592</v>
      </c>
      <c r="N22" s="132">
        <f>G22/(VLOOKUP(N1,E2:F92,2,FALSE)+B22)</f>
        <v>0.41248301482418398</v>
      </c>
      <c r="O22" s="132">
        <f>G22/(VLOOKUP(O1,E2:F92,2,FALSE)+B22)</f>
        <v>0.37785534622242578</v>
      </c>
      <c r="P22" s="132">
        <f>G22/(VLOOKUP(P1,E2:F92,2,FALSE)+B22)</f>
        <v>0.18221034617249027</v>
      </c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M22" s="86">
        <v>21</v>
      </c>
      <c r="AN22" s="86">
        <f>人物属性!E24</f>
        <v>175.59710565961871</v>
      </c>
      <c r="AO22" s="115">
        <f t="shared" si="6"/>
        <v>0.45</v>
      </c>
      <c r="AP22" s="74">
        <f>AR18</f>
        <v>261.81693404386345</v>
      </c>
      <c r="AQ22" s="86" t="str">
        <f t="shared" si="4"/>
        <v>15级强化7</v>
      </c>
      <c r="AR22" s="86">
        <f>装备属性!H24</f>
        <v>345.33324463030056</v>
      </c>
      <c r="AS22" s="134">
        <f t="shared" si="0"/>
        <v>196.83631786656699</v>
      </c>
      <c r="AT22" s="352">
        <f t="shared" si="1"/>
        <v>21</v>
      </c>
      <c r="AU22" s="132">
        <f>AS22/(VLOOKUP(AU1,AQ2:AR92,2,FALSE)+AN22)</f>
        <v>0.65218835818805698</v>
      </c>
      <c r="AV22" s="132">
        <f>AS22/(VLOOKUP(AV1,AQ2:AR92,2,FALSE)+AN22)</f>
        <v>0.54993002064614116</v>
      </c>
      <c r="AW22" s="132">
        <f>AS22/(VLOOKUP(AW1,AQ2:AR92,2,FALSE)+AN22)</f>
        <v>0.51210420236743592</v>
      </c>
      <c r="AX22" s="132">
        <f>AS22/(VLOOKUP(AX1,AQ2:AR92,2,FALSE)+AN22)</f>
        <v>0.27243203140722161</v>
      </c>
      <c r="AY22" s="132">
        <f>AS22/(VLOOKUP(AY1,AQ2:AR92,2,FALSE)+AN22)</f>
        <v>0.51210420236743592</v>
      </c>
      <c r="AZ22" s="132">
        <f>AS22/(VLOOKUP(AZ1,AQ2:AR92,2,FALSE)+AN22)</f>
        <v>0.41248301482418398</v>
      </c>
      <c r="BA22" s="132">
        <f>AS22/(VLOOKUP(BA1,AQ2:AR92,2,FALSE)+AN22)</f>
        <v>0.37785534622242578</v>
      </c>
      <c r="BB22" s="132">
        <f>AS22/(VLOOKUP(BB1,AQ2:AR92,2,FALSE)+AN22)</f>
        <v>0.18221034617249027</v>
      </c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</row>
    <row r="23" spans="1:74">
      <c r="A23" s="86">
        <v>22</v>
      </c>
      <c r="B23" s="86">
        <f>人物属性!D25</f>
        <v>181.66655648486855</v>
      </c>
      <c r="C23" s="115">
        <f t="shared" si="5"/>
        <v>0.45</v>
      </c>
      <c r="D23" s="74">
        <f>(D22+D24)/2</f>
        <v>271.52790356128639</v>
      </c>
      <c r="E23" s="86" t="str">
        <f>装备属性!A25</f>
        <v>15级强化8</v>
      </c>
      <c r="F23" s="86">
        <f>装备属性!G25</f>
        <v>425.72103596008196</v>
      </c>
      <c r="G23" s="91">
        <f t="shared" si="2"/>
        <v>203.93750702076974</v>
      </c>
      <c r="H23" s="216">
        <f t="shared" si="3"/>
        <v>22</v>
      </c>
      <c r="I23" s="137">
        <f>G23/(VLOOKUP(I1,E2:F92,2,FALSE)+B23)</f>
        <v>0.66239616568746063</v>
      </c>
      <c r="J23" s="132">
        <f>G23/(VLOOKUP(J1,E2:F92,2,FALSE)+B23)</f>
        <v>0.56026909795871471</v>
      </c>
      <c r="K23" s="132">
        <f>G23/(VLOOKUP(K1,E2:F92,2,FALSE)+B23)</f>
        <v>0.52233119486378576</v>
      </c>
      <c r="L23" s="132">
        <f>G23/(VLOOKUP(L1,E2:F92,2,FALSE)+B23)</f>
        <v>0.27990909723797208</v>
      </c>
      <c r="M23" s="132">
        <f>G23/(VLOOKUP(M1,E2:F92,2,FALSE)+B23)</f>
        <v>0.52233119486378576</v>
      </c>
      <c r="N23" s="132">
        <f>G23/(VLOOKUP(N1,E2:F92,2,FALSE)+B23)</f>
        <v>0.42199666621537896</v>
      </c>
      <c r="O23" s="132">
        <f>G23/(VLOOKUP(O1,E2:F92,2,FALSE)+B23)</f>
        <v>0.386978337732241</v>
      </c>
      <c r="P23" s="132">
        <f>G23/(VLOOKUP(P1,E2:F92,2,FALSE)+B23)</f>
        <v>0.18772913131161256</v>
      </c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M23" s="86">
        <v>22</v>
      </c>
      <c r="AN23" s="86">
        <f>人物属性!E25</f>
        <v>181.66655648486855</v>
      </c>
      <c r="AO23" s="115">
        <f t="shared" si="6"/>
        <v>0.45</v>
      </c>
      <c r="AP23" s="74">
        <f>(AP22+AP24)/2</f>
        <v>271.52790356128639</v>
      </c>
      <c r="AQ23" s="86" t="str">
        <f t="shared" si="4"/>
        <v>15级强化8</v>
      </c>
      <c r="AR23" s="86">
        <f>装备属性!H25</f>
        <v>425.72103596008196</v>
      </c>
      <c r="AS23" s="134">
        <f t="shared" si="0"/>
        <v>203.93750702076974</v>
      </c>
      <c r="AT23" s="352">
        <f t="shared" si="1"/>
        <v>22</v>
      </c>
      <c r="AU23" s="132">
        <f>AS23/(VLOOKUP(AU1,AQ2:AR92,2,FALSE)+AN23)</f>
        <v>0.66239616568746063</v>
      </c>
      <c r="AV23" s="132">
        <f>AS23/(VLOOKUP(AV1,AQ2:AR92,2,FALSE)+AN23)</f>
        <v>0.56026909795871471</v>
      </c>
      <c r="AW23" s="132">
        <f>AS23/(VLOOKUP(AW1,AQ2:AR92,2,FALSE)+AN23)</f>
        <v>0.52233119486378576</v>
      </c>
      <c r="AX23" s="132">
        <f>AS23/(VLOOKUP(AX1,AQ2:AR92,2,FALSE)+AN23)</f>
        <v>0.27990909723797208</v>
      </c>
      <c r="AY23" s="132">
        <f>AS23/(VLOOKUP(AY1,AQ2:AR92,2,FALSE)+AN23)</f>
        <v>0.52233119486378576</v>
      </c>
      <c r="AZ23" s="132">
        <f>AS23/(VLOOKUP(AZ1,AQ2:AR92,2,FALSE)+AN23)</f>
        <v>0.42199666621537896</v>
      </c>
      <c r="BA23" s="132">
        <f>AS23/(VLOOKUP(BA1,AQ2:AR92,2,FALSE)+AN23)</f>
        <v>0.386978337732241</v>
      </c>
      <c r="BB23" s="132">
        <f>AS23/(VLOOKUP(BB1,AQ2:AR92,2,FALSE)+AN23)</f>
        <v>0.18772913131161256</v>
      </c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</row>
    <row r="24" spans="1:74">
      <c r="A24" s="86">
        <v>23</v>
      </c>
      <c r="B24" s="86">
        <f>人物属性!D26</f>
        <v>187.7360073101184</v>
      </c>
      <c r="C24" s="115">
        <f t="shared" si="5"/>
        <v>0.45</v>
      </c>
      <c r="D24" s="74">
        <f>F19</f>
        <v>281.23887307870928</v>
      </c>
      <c r="E24" s="86" t="str">
        <f>装备属性!A26</f>
        <v>15级强化9</v>
      </c>
      <c r="F24" s="86">
        <f>装备属性!G26</f>
        <v>519.44631955051307</v>
      </c>
      <c r="G24" s="91">
        <f t="shared" si="2"/>
        <v>211.03869617497244</v>
      </c>
      <c r="H24" s="216">
        <f t="shared" si="3"/>
        <v>23</v>
      </c>
      <c r="I24" s="137">
        <f>G24/(VLOOKUP(I1,E2:F92,2,FALSE)+B24)</f>
        <v>0.67220928486552056</v>
      </c>
      <c r="J24" s="132">
        <f>G24/(VLOOKUP(J1,E2:F92,2,FALSE)+B24)</f>
        <v>0.57026903538411344</v>
      </c>
      <c r="K24" s="132">
        <f>G24/(VLOOKUP(K1,E2:F92,2,FALSE)+B24)</f>
        <v>0.53224509180643653</v>
      </c>
      <c r="L24" s="132">
        <f>G24/(VLOOKUP(L1,E2:F92,2,FALSE)+B24)</f>
        <v>0.28726261737417474</v>
      </c>
      <c r="M24" s="132">
        <f>G24/(VLOOKUP(M1,E2:F92,2,FALSE)+B24)</f>
        <v>0.53224509180643653</v>
      </c>
      <c r="N24" s="132">
        <f>G24/(VLOOKUP(N1,E2:F92,2,FALSE)+B24)</f>
        <v>0.43127431428002982</v>
      </c>
      <c r="O24" s="132">
        <f>G24/(VLOOKUP(O1,E2:F92,2,FALSE)+B24)</f>
        <v>0.39589358306969125</v>
      </c>
      <c r="P24" s="132">
        <f>G24/(VLOOKUP(P1,E2:F92,2,FALSE)+B24)</f>
        <v>0.19318659142152547</v>
      </c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M24" s="86">
        <v>23</v>
      </c>
      <c r="AN24" s="86">
        <f>人物属性!E26</f>
        <v>187.7360073101184</v>
      </c>
      <c r="AO24" s="115">
        <f t="shared" si="6"/>
        <v>0.45</v>
      </c>
      <c r="AP24" s="74">
        <f>AR19</f>
        <v>281.23887307870928</v>
      </c>
      <c r="AQ24" s="86" t="str">
        <f t="shared" si="4"/>
        <v>15级强化9</v>
      </c>
      <c r="AR24" s="86">
        <f>装备属性!H26</f>
        <v>519.44631955051307</v>
      </c>
      <c r="AS24" s="134">
        <f t="shared" si="0"/>
        <v>211.03869617497244</v>
      </c>
      <c r="AT24" s="352">
        <f t="shared" si="1"/>
        <v>23</v>
      </c>
      <c r="AU24" s="132">
        <f>AS24/(VLOOKUP(AU1,AQ2:AR92,2,FALSE)+AN24)</f>
        <v>0.67220928486552056</v>
      </c>
      <c r="AV24" s="132">
        <f>AS24/(VLOOKUP(AV1,AQ2:AR92,2,FALSE)+AN24)</f>
        <v>0.57026903538411344</v>
      </c>
      <c r="AW24" s="132">
        <f>AS24/(VLOOKUP(AW1,AQ2:AR92,2,FALSE)+AN24)</f>
        <v>0.53224509180643653</v>
      </c>
      <c r="AX24" s="132">
        <f>AS24/(VLOOKUP(AX1,AQ2:AR92,2,FALSE)+AN24)</f>
        <v>0.28726261737417474</v>
      </c>
      <c r="AY24" s="132">
        <f>AS24/(VLOOKUP(AY1,AQ2:AR92,2,FALSE)+AN24)</f>
        <v>0.53224509180643653</v>
      </c>
      <c r="AZ24" s="132">
        <f>AS24/(VLOOKUP(AZ1,AQ2:AR92,2,FALSE)+AN24)</f>
        <v>0.43127431428002982</v>
      </c>
      <c r="BA24" s="132">
        <f>AS24/(VLOOKUP(BA1,AQ2:AR92,2,FALSE)+AN24)</f>
        <v>0.39589358306969125</v>
      </c>
      <c r="BB24" s="132">
        <f>AS24/(VLOOKUP(BB1,AQ2:AR92,2,FALSE)+AN24)</f>
        <v>0.19318659142152547</v>
      </c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</row>
    <row r="25" spans="1:74">
      <c r="A25" s="86">
        <v>24</v>
      </c>
      <c r="B25" s="86">
        <f>人物属性!D27</f>
        <v>193.80545813536824</v>
      </c>
      <c r="C25" s="115">
        <f t="shared" si="5"/>
        <v>0.45</v>
      </c>
      <c r="D25" s="74">
        <f>(D24+D26)/2</f>
        <v>291.42018452010853</v>
      </c>
      <c r="E25" s="86" t="str">
        <f>装备属性!A27</f>
        <v>15级强化10</v>
      </c>
      <c r="F25" s="86">
        <f>装备属性!G27</f>
        <v>628.72197744326081</v>
      </c>
      <c r="G25" s="91">
        <f t="shared" si="2"/>
        <v>218.35153919496457</v>
      </c>
      <c r="H25" s="216">
        <f t="shared" si="3"/>
        <v>24</v>
      </c>
      <c r="I25" s="137">
        <f>G25/(VLOOKUP(I1,E2:F92,2,FALSE)+B25)</f>
        <v>0.68231155516537434</v>
      </c>
      <c r="J25" s="132">
        <f>G25/(VLOOKUP(J1,E2:F92,2,FALSE)+B25)</f>
        <v>0.58050895277150549</v>
      </c>
      <c r="K25" s="132">
        <f>G25/(VLOOKUP(K1,E2:F92,2,FALSE)+B25)</f>
        <v>0.54238580314538154</v>
      </c>
      <c r="L25" s="132">
        <f>G25/(VLOOKUP(L1,E2:F92,2,FALSE)+B25)</f>
        <v>0.29478136809730121</v>
      </c>
      <c r="M25" s="132">
        <f>G25/(VLOOKUP(M1,E2:F92,2,FALSE)+B25)</f>
        <v>0.54238580314538154</v>
      </c>
      <c r="N25" s="132">
        <f>G25/(VLOOKUP(N1,E2:F92,2,FALSE)+B25)</f>
        <v>0.44075186549009626</v>
      </c>
      <c r="O25" s="132">
        <f>G25/(VLOOKUP(O1,E2:F92,2,FALSE)+B25)</f>
        <v>0.40500067621720875</v>
      </c>
      <c r="P25" s="132">
        <f>G25/(VLOOKUP(P1,E2:F92,2,FALSE)+B25)</f>
        <v>0.19877642221701336</v>
      </c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M25" s="86">
        <v>24</v>
      </c>
      <c r="AN25" s="86">
        <f>人物属性!E27</f>
        <v>193.80545813536824</v>
      </c>
      <c r="AO25" s="115">
        <f t="shared" si="6"/>
        <v>0.45</v>
      </c>
      <c r="AP25" s="74">
        <f>(AP24+AP26)/2</f>
        <v>291.42018452010853</v>
      </c>
      <c r="AQ25" s="86" t="str">
        <f t="shared" si="4"/>
        <v>15级强化10</v>
      </c>
      <c r="AR25" s="86">
        <f>装备属性!H27</f>
        <v>628.72197744326081</v>
      </c>
      <c r="AS25" s="134">
        <f t="shared" si="0"/>
        <v>218.35153919496457</v>
      </c>
      <c r="AT25" s="352">
        <f t="shared" si="1"/>
        <v>24</v>
      </c>
      <c r="AU25" s="132">
        <f>AS25/(VLOOKUP(AU1,AQ2:AR92,2,FALSE)+AN25)</f>
        <v>0.68231155516537434</v>
      </c>
      <c r="AV25" s="132">
        <f>AS25/(VLOOKUP(AV1,AQ2:AR92,2,FALSE)+AN25)</f>
        <v>0.58050895277150549</v>
      </c>
      <c r="AW25" s="132">
        <f>AS25/(VLOOKUP(AW1,AQ2:AR92,2,FALSE)+AN25)</f>
        <v>0.54238580314538154</v>
      </c>
      <c r="AX25" s="132">
        <f>AS25/(VLOOKUP(AX1,AQ2:AR92,2,FALSE)+AN25)</f>
        <v>0.29478136809730121</v>
      </c>
      <c r="AY25" s="132">
        <f>AS25/(VLOOKUP(AY1,AQ2:AR92,2,FALSE)+AN25)</f>
        <v>0.54238580314538154</v>
      </c>
      <c r="AZ25" s="132">
        <f>AS25/(VLOOKUP(AZ1,AQ2:AR92,2,FALSE)+AN25)</f>
        <v>0.44075186549009626</v>
      </c>
      <c r="BA25" s="132">
        <f>AS25/(VLOOKUP(BA1,AQ2:AR92,2,FALSE)+AN25)</f>
        <v>0.40500067621720875</v>
      </c>
      <c r="BB25" s="132">
        <f>AS25/(VLOOKUP(BB1,AQ2:AR92,2,FALSE)+AN25)</f>
        <v>0.19877642221701336</v>
      </c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</row>
    <row r="26" spans="1:74">
      <c r="A26" s="86">
        <v>25</v>
      </c>
      <c r="B26" s="86">
        <f>人物属性!D28</f>
        <v>199.87490896061809</v>
      </c>
      <c r="C26" s="115">
        <f t="shared" si="5"/>
        <v>0.45</v>
      </c>
      <c r="D26" s="74">
        <f>F20</f>
        <v>301.60149596150779</v>
      </c>
      <c r="E26" s="86" t="str">
        <f>装备属性!A28</f>
        <v>15级强化11</v>
      </c>
      <c r="F26" s="86">
        <f>装备属性!G28</f>
        <v>756.12804067881586</v>
      </c>
      <c r="G26" s="91">
        <f t="shared" si="2"/>
        <v>225.66438221495665</v>
      </c>
      <c r="H26" s="216">
        <f t="shared" si="3"/>
        <v>25</v>
      </c>
      <c r="I26" s="137">
        <f>G26/(VLOOKUP(I1,E2:F92,2,FALSE)+B26)</f>
        <v>0.69203775853025173</v>
      </c>
      <c r="J26" s="132">
        <f>G26/(VLOOKUP(J1,E2:F92,2,FALSE)+B26)</f>
        <v>0.59042365066181501</v>
      </c>
      <c r="K26" s="132">
        <f>G26/(VLOOKUP(K1,E2:F92,2,FALSE)+B26)</f>
        <v>0.55222528250063796</v>
      </c>
      <c r="L26" s="132">
        <f>G26/(VLOOKUP(L1,E2:F92,2,FALSE)+B26)</f>
        <v>0.30217790374903131</v>
      </c>
      <c r="M26" s="132">
        <f>G26/(VLOOKUP(M1,E2:F92,2,FALSE)+B26)</f>
        <v>0.55222528250063796</v>
      </c>
      <c r="N26" s="132">
        <f>G26/(VLOOKUP(N1,E2:F92,2,FALSE)+B26)</f>
        <v>0.45</v>
      </c>
      <c r="O26" s="132">
        <f>G26/(VLOOKUP(O1,E2:F92,2,FALSE)+B26)</f>
        <v>0.41390500257315938</v>
      </c>
      <c r="P26" s="132">
        <f>G26/(VLOOKUP(P1,E2:F92,2,FALSE)+B26)</f>
        <v>0.2043048211542641</v>
      </c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M26" s="86">
        <v>25</v>
      </c>
      <c r="AN26" s="86">
        <f>人物属性!E28</f>
        <v>199.87490896061809</v>
      </c>
      <c r="AO26" s="115">
        <f t="shared" si="6"/>
        <v>0.45</v>
      </c>
      <c r="AP26" s="74">
        <f>AR20</f>
        <v>301.60149596150779</v>
      </c>
      <c r="AQ26" s="86" t="str">
        <f t="shared" si="4"/>
        <v>15级强化11</v>
      </c>
      <c r="AR26" s="86">
        <f>装备属性!H28</f>
        <v>756.12804067881586</v>
      </c>
      <c r="AS26" s="134">
        <f t="shared" si="0"/>
        <v>225.66438221495665</v>
      </c>
      <c r="AT26" s="352">
        <f t="shared" si="1"/>
        <v>25</v>
      </c>
      <c r="AU26" s="132">
        <f>AS26/(VLOOKUP(AU1,AQ2:AR92,2,FALSE)+AN26)</f>
        <v>0.69203775853025173</v>
      </c>
      <c r="AV26" s="132">
        <f>AS26/(VLOOKUP(AV1,AQ2:AR92,2,FALSE)+AN26)</f>
        <v>0.59042365066181501</v>
      </c>
      <c r="AW26" s="132">
        <f>AS26/(VLOOKUP(AW1,AQ2:AR92,2,FALSE)+AN26)</f>
        <v>0.55222528250063796</v>
      </c>
      <c r="AX26" s="132">
        <f>AS26/(VLOOKUP(AX1,AQ2:AR92,2,FALSE)+AN26)</f>
        <v>0.30217790374903131</v>
      </c>
      <c r="AY26" s="132">
        <f>AS26/(VLOOKUP(AY1,AQ2:AR92,2,FALSE)+AN26)</f>
        <v>0.55222528250063796</v>
      </c>
      <c r="AZ26" s="132">
        <f>AS26/(VLOOKUP(AZ1,AQ2:AR92,2,FALSE)+AN26)</f>
        <v>0.45</v>
      </c>
      <c r="BA26" s="132">
        <f>AS26/(VLOOKUP(BA1,AQ2:AR92,2,FALSE)+AN26)</f>
        <v>0.41390500257315938</v>
      </c>
      <c r="BB26" s="132">
        <f>AS26/(VLOOKUP(BB1,AQ2:AR92,2,FALSE)+AN26)</f>
        <v>0.2043048211542641</v>
      </c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</row>
    <row r="27" spans="1:74">
      <c r="A27" s="86">
        <v>26</v>
      </c>
      <c r="B27" s="86">
        <f>人物属性!D29</f>
        <v>205.94435978586793</v>
      </c>
      <c r="C27" s="115">
        <f t="shared" si="5"/>
        <v>0.45</v>
      </c>
      <c r="D27" s="74">
        <f>(D26+D28)/2</f>
        <v>312.27592990765368</v>
      </c>
      <c r="E27" s="86" t="str">
        <f>装备属性!A29</f>
        <v>15级强化12</v>
      </c>
      <c r="F27" s="86">
        <f>装备属性!G29</f>
        <v>904.6726046027776</v>
      </c>
      <c r="G27" s="91">
        <f t="shared" si="2"/>
        <v>233.19913036208473</v>
      </c>
      <c r="H27" s="216">
        <f t="shared" si="3"/>
        <v>26</v>
      </c>
      <c r="I27" s="137">
        <f>G27/(VLOOKUP(I1,E2:F92,2,FALSE)+B27)</f>
        <v>0.70207658494216318</v>
      </c>
      <c r="J27" s="132">
        <f>G27/(VLOOKUP(J1,E2:F92,2,FALSE)+B27)</f>
        <v>0.60059989271265168</v>
      </c>
      <c r="K27" s="132">
        <f>G27/(VLOOKUP(K1,E2:F92,2,FALSE)+B27)</f>
        <v>0.56231183433850007</v>
      </c>
      <c r="L27" s="132">
        <f>G27/(VLOOKUP(L1,E2:F92,2,FALSE)+B27)</f>
        <v>0.30974992867578871</v>
      </c>
      <c r="M27" s="132">
        <f>G27/(VLOOKUP(M1,E2:F92,2,FALSE)+B27)</f>
        <v>0.56231183433850007</v>
      </c>
      <c r="N27" s="132">
        <f>G27/(VLOOKUP(N1,E2:F92,2,FALSE)+B27)</f>
        <v>0.45946416017660585</v>
      </c>
      <c r="O27" s="132">
        <f>G27/(VLOOKUP(O1,E2:F92,2,FALSE)+B27)</f>
        <v>0.4230157882235297</v>
      </c>
      <c r="P27" s="132">
        <f>G27/(VLOOKUP(P1,E2:F92,2,FALSE)+B27)</f>
        <v>0.20997259887026165</v>
      </c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M27" s="86">
        <v>26</v>
      </c>
      <c r="AN27" s="86">
        <f>人物属性!E29</f>
        <v>205.94435978586793</v>
      </c>
      <c r="AO27" s="115">
        <f t="shared" si="6"/>
        <v>0.45</v>
      </c>
      <c r="AP27" s="74">
        <f>(AP26+AP28)/2</f>
        <v>312.27592990765368</v>
      </c>
      <c r="AQ27" s="86" t="str">
        <f t="shared" si="4"/>
        <v>15级强化12</v>
      </c>
      <c r="AR27" s="86">
        <f>装备属性!H29</f>
        <v>904.6726046027776</v>
      </c>
      <c r="AS27" s="134">
        <f t="shared" si="0"/>
        <v>233.19913036208473</v>
      </c>
      <c r="AT27" s="352">
        <f t="shared" si="1"/>
        <v>26</v>
      </c>
      <c r="AU27" s="132">
        <f>AS27/(VLOOKUP(AU1,AQ2:AR92,2,FALSE)+AN27)</f>
        <v>0.70207658494216318</v>
      </c>
      <c r="AV27" s="132">
        <f>AS27/(VLOOKUP(AV1,AQ2:AR92,2,FALSE)+AN27)</f>
        <v>0.60059989271265168</v>
      </c>
      <c r="AW27" s="132">
        <f>AS27/(VLOOKUP(AW1,AQ2:AR92,2,FALSE)+AN27)</f>
        <v>0.56231183433850007</v>
      </c>
      <c r="AX27" s="132">
        <f>AS27/(VLOOKUP(AX1,AQ2:AR92,2,FALSE)+AN27)</f>
        <v>0.30974992867578871</v>
      </c>
      <c r="AY27" s="132">
        <f>AS27/(VLOOKUP(AY1,AQ2:AR92,2,FALSE)+AN27)</f>
        <v>0.56231183433850007</v>
      </c>
      <c r="AZ27" s="132">
        <f>AS27/(VLOOKUP(AZ1,AQ2:AR92,2,FALSE)+AN27)</f>
        <v>0.45946416017660585</v>
      </c>
      <c r="BA27" s="132">
        <f>AS27/(VLOOKUP(BA1,AQ2:AR92,2,FALSE)+AN27)</f>
        <v>0.4230157882235297</v>
      </c>
      <c r="BB27" s="132">
        <f>AS27/(VLOOKUP(BB1,AQ2:AR92,2,FALSE)+AN27)</f>
        <v>0.20997259887026165</v>
      </c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</row>
    <row r="28" spans="1:74">
      <c r="A28" s="86">
        <v>27</v>
      </c>
      <c r="B28" s="86">
        <f>人物属性!D30</f>
        <v>212.01381061111778</v>
      </c>
      <c r="C28" s="115">
        <f t="shared" si="5"/>
        <v>0.45</v>
      </c>
      <c r="D28" s="74">
        <f>F21</f>
        <v>322.95036385379962</v>
      </c>
      <c r="E28" s="86" t="str">
        <f>装备属性!A30</f>
        <v>30级强化0</v>
      </c>
      <c r="F28" s="86">
        <f>装备属性!G30</f>
        <v>345.33324463030056</v>
      </c>
      <c r="G28" s="91">
        <f t="shared" si="2"/>
        <v>240.73387850921284</v>
      </c>
      <c r="H28" s="216">
        <f t="shared" si="3"/>
        <v>27</v>
      </c>
      <c r="I28" s="137">
        <f>G28/(VLOOKUP(I1,E2:F92,2,FALSE)+B28)</f>
        <v>0.71175511843785355</v>
      </c>
      <c r="J28" s="132">
        <f>G28/(VLOOKUP(J1,E2:F92,2,FALSE)+B28)</f>
        <v>0.61046288635429602</v>
      </c>
      <c r="K28" s="132">
        <f>G28/(VLOOKUP(K1,E2:F92,2,FALSE)+B28)</f>
        <v>0.57210740662161685</v>
      </c>
      <c r="L28" s="132">
        <f>G28/(VLOOKUP(L1,E2:F92,2,FALSE)+B28)</f>
        <v>0.31720084122069231</v>
      </c>
      <c r="M28" s="132">
        <f>G28/(VLOOKUP(M1,E2:F92,2,FALSE)+B28)</f>
        <v>0.57210740662161685</v>
      </c>
      <c r="N28" s="132">
        <f>G28/(VLOOKUP(N1,E2:F92,2,FALSE)+B28)</f>
        <v>0.46870464222657066</v>
      </c>
      <c r="O28" s="132">
        <f>G28/(VLOOKUP(O1,E2:F92,2,FALSE)+B28)</f>
        <v>0.43192814287847542</v>
      </c>
      <c r="P28" s="132">
        <f>G28/(VLOOKUP(P1,E2:F92,2,FALSE)+B28)</f>
        <v>0.21557876520160008</v>
      </c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M28" s="86">
        <v>27</v>
      </c>
      <c r="AN28" s="86">
        <f>人物属性!E30</f>
        <v>212.01381061111778</v>
      </c>
      <c r="AO28" s="115">
        <f t="shared" si="6"/>
        <v>0.45</v>
      </c>
      <c r="AP28" s="74">
        <f>AR21</f>
        <v>322.95036385379962</v>
      </c>
      <c r="AQ28" s="86" t="str">
        <f t="shared" si="4"/>
        <v>30级强化0</v>
      </c>
      <c r="AR28" s="86">
        <f>装备属性!H30</f>
        <v>345.33324463030056</v>
      </c>
      <c r="AS28" s="134">
        <f t="shared" si="0"/>
        <v>240.73387850921284</v>
      </c>
      <c r="AT28" s="352">
        <f t="shared" si="1"/>
        <v>27</v>
      </c>
      <c r="AU28" s="132">
        <f>AS28/(VLOOKUP(AU1,AQ2:AR92,2,FALSE)+AN28)</f>
        <v>0.71175511843785355</v>
      </c>
      <c r="AV28" s="132">
        <f>AS28/(VLOOKUP(AV1,AQ2:AR92,2,FALSE)+AN28)</f>
        <v>0.61046288635429602</v>
      </c>
      <c r="AW28" s="132">
        <f>AS28/(VLOOKUP(AW1,AQ2:AR92,2,FALSE)+AN28)</f>
        <v>0.57210740662161685</v>
      </c>
      <c r="AX28" s="132">
        <f>AS28/(VLOOKUP(AX1,AQ2:AR92,2,FALSE)+AN28)</f>
        <v>0.31720084122069231</v>
      </c>
      <c r="AY28" s="132">
        <f>AS28/(VLOOKUP(AY1,AQ2:AR92,2,FALSE)+AN28)</f>
        <v>0.57210740662161685</v>
      </c>
      <c r="AZ28" s="132">
        <f>AS28/(VLOOKUP(AZ1,AQ2:AR92,2,FALSE)+AN28)</f>
        <v>0.46870464222657066</v>
      </c>
      <c r="BA28" s="132">
        <f>AS28/(VLOOKUP(BA1,AQ2:AR92,2,FALSE)+AN28)</f>
        <v>0.43192814287847542</v>
      </c>
      <c r="BB28" s="132">
        <f>AS28/(VLOOKUP(BB1,AQ2:AR92,2,FALSE)+AN28)</f>
        <v>0.21557876520160008</v>
      </c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</row>
    <row r="29" spans="1:74">
      <c r="A29" s="86">
        <v>28</v>
      </c>
      <c r="B29" s="86">
        <f>人物属性!D31</f>
        <v>218.08326143636762</v>
      </c>
      <c r="C29" s="115">
        <f t="shared" si="5"/>
        <v>0.45</v>
      </c>
      <c r="D29" s="74">
        <f>D28+(D31-D28)/3</f>
        <v>330.41132411263328</v>
      </c>
      <c r="E29" s="86" t="str">
        <f>装备属性!A31</f>
        <v>30级强化1</v>
      </c>
      <c r="F29" s="86">
        <f>装备属性!G31</f>
        <v>373.20974422542247</v>
      </c>
      <c r="G29" s="91">
        <f t="shared" si="2"/>
        <v>246.82256349705042</v>
      </c>
      <c r="H29" s="216">
        <f t="shared" si="3"/>
        <v>28</v>
      </c>
      <c r="I29" s="137">
        <f>G29/(VLOOKUP(I1,E2:F92,2,FALSE)+B29)</f>
        <v>0.71689234518655098</v>
      </c>
      <c r="J29" s="132">
        <f>G29/(VLOOKUP(J1,E2:F92,2,FALSE)+B29)</f>
        <v>0.61641547327946533</v>
      </c>
      <c r="K29" s="132">
        <f>G29/(VLOOKUP(K1,E2:F92,2,FALSE)+B29)</f>
        <v>0.57823668749838375</v>
      </c>
      <c r="L29" s="132">
        <f>G29/(VLOOKUP(L1,E2:F92,2,FALSE)+B29)</f>
        <v>0.32264324908769088</v>
      </c>
      <c r="M29" s="132">
        <f>G29/(VLOOKUP(M1,E2:F92,2,FALSE)+B29)</f>
        <v>0.57823668749838375</v>
      </c>
      <c r="N29" s="132">
        <f>G29/(VLOOKUP(N1,E2:F92,2,FALSE)+B29)</f>
        <v>0.47494670563924357</v>
      </c>
      <c r="O29" s="132">
        <f>G29/(VLOOKUP(O1,E2:F92,2,FALSE)+B29)</f>
        <v>0.43808188230084322</v>
      </c>
      <c r="P29" s="132">
        <f>G29/(VLOOKUP(P1,E2:F92,2,FALSE)+B29)</f>
        <v>0.21983636065762927</v>
      </c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M29" s="86">
        <v>28</v>
      </c>
      <c r="AN29" s="86">
        <f>人物属性!E31</f>
        <v>218.08326143636762</v>
      </c>
      <c r="AO29" s="115">
        <f t="shared" si="6"/>
        <v>0.45</v>
      </c>
      <c r="AP29" s="74">
        <f>AP28+(AP31-AP28)/3</f>
        <v>330.41132411263328</v>
      </c>
      <c r="AQ29" s="86" t="str">
        <f t="shared" si="4"/>
        <v>30级强化1</v>
      </c>
      <c r="AR29" s="86">
        <f>装备属性!H31</f>
        <v>373.20974422542247</v>
      </c>
      <c r="AS29" s="134">
        <f t="shared" si="0"/>
        <v>246.82256349705042</v>
      </c>
      <c r="AT29" s="352">
        <f t="shared" si="1"/>
        <v>28</v>
      </c>
      <c r="AU29" s="132">
        <f>AS29/(VLOOKUP(AU1,AQ2:AR92,2,FALSE)+AN29)</f>
        <v>0.71689234518655098</v>
      </c>
      <c r="AV29" s="132">
        <f>AS29/(VLOOKUP(AV1,AQ2:AR92,2,FALSE)+AN29)</f>
        <v>0.61641547327946533</v>
      </c>
      <c r="AW29" s="132">
        <f>AS29/(VLOOKUP(AW1,AQ2:AR92,2,FALSE)+AN29)</f>
        <v>0.57823668749838375</v>
      </c>
      <c r="AX29" s="132">
        <f>AS29/(VLOOKUP(AX1,AQ2:AR92,2,FALSE)+AN29)</f>
        <v>0.32264324908769088</v>
      </c>
      <c r="AY29" s="132">
        <f>AS29/(VLOOKUP(AY1,AQ2:AR92,2,FALSE)+AN29)</f>
        <v>0.57823668749838375</v>
      </c>
      <c r="AZ29" s="132">
        <f>AS29/(VLOOKUP(AZ1,AQ2:AR92,2,FALSE)+AN29)</f>
        <v>0.47494670563924357</v>
      </c>
      <c r="BA29" s="132">
        <f>AS29/(VLOOKUP(BA1,AQ2:AR92,2,FALSE)+AN29)</f>
        <v>0.43808188230084322</v>
      </c>
      <c r="BB29" s="132">
        <f>AS29/(VLOOKUP(BB1,AQ2:AR92,2,FALSE)+AN29)</f>
        <v>0.21983636065762927</v>
      </c>
      <c r="BC29" s="132"/>
      <c r="BD29" s="132"/>
      <c r="BE29" s="132"/>
      <c r="BF29" s="132"/>
      <c r="BG29" s="132"/>
      <c r="BH29" s="132"/>
      <c r="BI29" s="132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</row>
    <row r="30" spans="1:74">
      <c r="A30" s="86">
        <v>29</v>
      </c>
      <c r="B30" s="86">
        <f>人物属性!D32</f>
        <v>224.15271226161747</v>
      </c>
      <c r="C30" s="115">
        <f t="shared" si="5"/>
        <v>0.45</v>
      </c>
      <c r="D30" s="74">
        <f>D29+(D31-D28)/3</f>
        <v>337.87228437146695</v>
      </c>
      <c r="E30" s="86" t="str">
        <f>装备属性!A32</f>
        <v>30级强化2</v>
      </c>
      <c r="F30" s="86">
        <f>装备属性!G32</f>
        <v>402.43641657412712</v>
      </c>
      <c r="G30" s="91">
        <f t="shared" si="2"/>
        <v>252.91124848488798</v>
      </c>
      <c r="H30" s="216">
        <f t="shared" si="3"/>
        <v>29</v>
      </c>
      <c r="I30" s="137">
        <f>G30/(VLOOKUP(I1,E2:F92,2,FALSE)+B30)</f>
        <v>0.72185158509346159</v>
      </c>
      <c r="J30" s="132">
        <f>G30/(VLOOKUP(J1,E2:F92,2,FALSE)+B30)</f>
        <v>0.62219029767250844</v>
      </c>
      <c r="K30" s="132">
        <f>G30/(VLOOKUP(K1,E2:F92,2,FALSE)+B30)</f>
        <v>0.58419410713446085</v>
      </c>
      <c r="L30" s="132">
        <f>G30/(VLOOKUP(L1,E2:F92,2,FALSE)+B30)</f>
        <v>0.32799997760784411</v>
      </c>
      <c r="M30" s="132">
        <f>G30/(VLOOKUP(M1,E2:F92,2,FALSE)+B30)</f>
        <v>0.58419410713446085</v>
      </c>
      <c r="N30" s="132">
        <f>G30/(VLOOKUP(N1,E2:F92,2,FALSE)+B30)</f>
        <v>0.48104464886670917</v>
      </c>
      <c r="O30" s="132">
        <f>G30/(VLOOKUP(O1,E2:F92,2,FALSE)+B30)</f>
        <v>0.44410445143406346</v>
      </c>
      <c r="P30" s="132">
        <f>G30/(VLOOKUP(P1,E2:F92,2,FALSE)+B30)</f>
        <v>0.22404817176444494</v>
      </c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M30" s="86">
        <v>29</v>
      </c>
      <c r="AN30" s="86">
        <f>人物属性!E32</f>
        <v>224.15271226161747</v>
      </c>
      <c r="AO30" s="115">
        <f t="shared" si="6"/>
        <v>0.45</v>
      </c>
      <c r="AP30" s="74">
        <f>AP29+(AP31-AP28)/3</f>
        <v>337.87228437146695</v>
      </c>
      <c r="AQ30" s="86" t="str">
        <f t="shared" si="4"/>
        <v>30级强化2</v>
      </c>
      <c r="AR30" s="86">
        <f>装备属性!H32</f>
        <v>402.43641657412712</v>
      </c>
      <c r="AS30" s="134">
        <f t="shared" si="0"/>
        <v>252.91124848488798</v>
      </c>
      <c r="AT30" s="352">
        <f t="shared" si="1"/>
        <v>29</v>
      </c>
      <c r="AU30" s="132">
        <f>AS30/(VLOOKUP(AU1,AQ2:AR92,2,FALSE)+AN30)</f>
        <v>0.72185158509346159</v>
      </c>
      <c r="AV30" s="132">
        <f>AS30/(VLOOKUP(AV1,AQ2:AR92,2,FALSE)+AN30)</f>
        <v>0.62219029767250844</v>
      </c>
      <c r="AW30" s="132">
        <f>AS30/(VLOOKUP(AW1,AQ2:AR92,2,FALSE)+AN30)</f>
        <v>0.58419410713446085</v>
      </c>
      <c r="AX30" s="132">
        <f>AS30/(VLOOKUP(AX1,AQ2:AR92,2,FALSE)+AN30)</f>
        <v>0.32799997760784411</v>
      </c>
      <c r="AY30" s="132">
        <f>AS30/(VLOOKUP(AY1,AQ2:AR92,2,FALSE)+AN30)</f>
        <v>0.58419410713446085</v>
      </c>
      <c r="AZ30" s="132">
        <f>AS30/(VLOOKUP(AZ1,AQ2:AR92,2,FALSE)+AN30)</f>
        <v>0.48104464886670917</v>
      </c>
      <c r="BA30" s="132">
        <f>AS30/(VLOOKUP(BA1,AQ2:AR92,2,FALSE)+AN30)</f>
        <v>0.44410445143406346</v>
      </c>
      <c r="BB30" s="132">
        <f>AS30/(VLOOKUP(BB1,AQ2:AR92,2,FALSE)+AN30)</f>
        <v>0.22404817176444494</v>
      </c>
      <c r="BC30" s="132"/>
      <c r="BD30" s="132"/>
      <c r="BE30" s="132"/>
      <c r="BF30" s="132"/>
      <c r="BG30" s="132"/>
      <c r="BH30" s="132"/>
      <c r="BI30" s="132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</row>
    <row r="31" spans="1:74">
      <c r="A31" s="86">
        <v>30</v>
      </c>
      <c r="B31" s="86">
        <f>人物属性!D33</f>
        <v>230.22216308686711</v>
      </c>
      <c r="C31" s="115">
        <f t="shared" si="5"/>
        <v>0.45</v>
      </c>
      <c r="D31" s="74">
        <f>F22</f>
        <v>345.33324463030056</v>
      </c>
      <c r="E31" s="86" t="str">
        <f>装备属性!A33</f>
        <v>30级强化3</v>
      </c>
      <c r="F31" s="86">
        <f>装备属性!G33</f>
        <v>433.0786560584562</v>
      </c>
      <c r="G31" s="91">
        <f t="shared" si="2"/>
        <v>258.99993347272544</v>
      </c>
      <c r="H31" s="216">
        <f t="shared" si="3"/>
        <v>30</v>
      </c>
      <c r="I31" s="137">
        <f>G31/(VLOOKUP(I1,E2:F92,2,FALSE)+B31)</f>
        <v>0.72664193057571136</v>
      </c>
      <c r="J31" s="132">
        <f>G31/(VLOOKUP(J1,E2:F92,2,FALSE)+B31)</f>
        <v>0.62779520518869347</v>
      </c>
      <c r="K31" s="132">
        <f>G31/(VLOOKUP(K1,E2:F92,2,FALSE)+B31)</f>
        <v>0.58998679391624309</v>
      </c>
      <c r="L31" s="132">
        <f>G31/(VLOOKUP(L1,E2:F92,2,FALSE)+B31)</f>
        <v>0.33327303424310029</v>
      </c>
      <c r="M31" s="132">
        <f>G31/(VLOOKUP(M1,E2:F92,2,FALSE)+B31)</f>
        <v>0.58998679391624309</v>
      </c>
      <c r="N31" s="132">
        <f>G31/(VLOOKUP(N1,E2:F92,2,FALSE)+B31)</f>
        <v>0.48700340623463445</v>
      </c>
      <c r="O31" s="132">
        <f>G31/(VLOOKUP(O1,E2:F92,2,FALSE)+B31)</f>
        <v>0.45</v>
      </c>
      <c r="P31" s="132">
        <f>G31/(VLOOKUP(P1,E2:F92,2,FALSE)+B31)</f>
        <v>0.22821493309021335</v>
      </c>
      <c r="Q31" s="131">
        <f>G31/(VLOOKUP(Q1,E2:F92,2,FALSE)+B31)</f>
        <v>0.45</v>
      </c>
      <c r="R31" s="132">
        <f>G31/(VLOOKUP(R1,E2:F92,2,FALSE)+B31)</f>
        <v>0.35522772595625013</v>
      </c>
      <c r="S31" s="132">
        <f>G31/(VLOOKUP(S1,E2:F92,2,FALSE)+B31)</f>
        <v>0.32316520350478251</v>
      </c>
      <c r="T31" s="131">
        <f>G31/(VLOOKUP(T1,E2:F92,2,FALSE)+B31)</f>
        <v>0.15</v>
      </c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M31" s="86">
        <v>30</v>
      </c>
      <c r="AN31" s="86">
        <f>人物属性!E33</f>
        <v>230.22216308686711</v>
      </c>
      <c r="AO31" s="115">
        <f t="shared" si="6"/>
        <v>0.45</v>
      </c>
      <c r="AP31" s="74">
        <f>AR22</f>
        <v>345.33324463030056</v>
      </c>
      <c r="AQ31" s="86" t="str">
        <f t="shared" si="4"/>
        <v>30级强化3</v>
      </c>
      <c r="AR31" s="86">
        <f>装备属性!H33</f>
        <v>433.0786560584562</v>
      </c>
      <c r="AS31" s="134">
        <f t="shared" si="0"/>
        <v>258.99993347272544</v>
      </c>
      <c r="AT31" s="352">
        <f t="shared" si="1"/>
        <v>30</v>
      </c>
      <c r="AU31" s="132">
        <f>AS31/(VLOOKUP(AU1,AQ2:AR92,2,FALSE)+AN31)</f>
        <v>0.72664193057571136</v>
      </c>
      <c r="AV31" s="132">
        <f>AS31/(VLOOKUP(AV1,AQ2:AR92,2,FALSE)+AN31)</f>
        <v>0.62779520518869347</v>
      </c>
      <c r="AW31" s="132">
        <f>AS31/(VLOOKUP(AW1,AQ2:AR92,2,FALSE)+AN31)</f>
        <v>0.58998679391624309</v>
      </c>
      <c r="AX31" s="132">
        <f>AS31/(VLOOKUP(AX1,AQ2:AR92,2,FALSE)+AN31)</f>
        <v>0.33327303424310029</v>
      </c>
      <c r="AY31" s="132">
        <f>AS31/(VLOOKUP(AY1,AQ2:AR92,2,FALSE)+AN31)</f>
        <v>0.58998679391624309</v>
      </c>
      <c r="AZ31" s="132">
        <f>AS31/(VLOOKUP(AZ1,AQ2:AR92,2,FALSE)+AN31)</f>
        <v>0.48700340623463445</v>
      </c>
      <c r="BA31" s="132">
        <f>AS31/(VLOOKUP(BA1,AQ2:AR92,2,FALSE)+AN31)</f>
        <v>0.45</v>
      </c>
      <c r="BB31" s="132">
        <f>AS31/(VLOOKUP(BB1,AQ2:AR92,2,FALSE)+AN31)</f>
        <v>0.22821493309021335</v>
      </c>
      <c r="BC31" s="131">
        <f>AS31/(VLOOKUP(BC1,AQ2:AR92,2,FALSE)+AN31)</f>
        <v>0.45</v>
      </c>
      <c r="BD31" s="132">
        <f>AS31/(VLOOKUP(BD1,AQ2:AR92,2,FALSE)+AN31)</f>
        <v>0.35522772595625013</v>
      </c>
      <c r="BE31" s="132">
        <f>AS31/(VLOOKUP(BE1,AQ2:AR92,2,FALSE)+AN31)</f>
        <v>0.32316520350478251</v>
      </c>
      <c r="BF31" s="131">
        <f>AS31/(VLOOKUP(BF1,AQ2:AR92,2,FALSE)+AN31)</f>
        <v>0.15</v>
      </c>
      <c r="BG31" s="132"/>
      <c r="BH31" s="132"/>
      <c r="BI31" s="132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</row>
    <row r="32" spans="1:74">
      <c r="A32" s="86">
        <v>31</v>
      </c>
      <c r="B32" s="86">
        <f>人物属性!D34</f>
        <v>240.2618101250213</v>
      </c>
      <c r="C32" s="115">
        <f t="shared" si="5"/>
        <v>0.45</v>
      </c>
      <c r="D32" s="74">
        <f>(D31+D33)/2</f>
        <v>359.27149442786151</v>
      </c>
      <c r="E32" s="86" t="str">
        <f>装备属性!A34</f>
        <v>30级强化4</v>
      </c>
      <c r="F32" s="86">
        <f>装备属性!G34</f>
        <v>465.20502437751651</v>
      </c>
      <c r="G32" s="91">
        <f t="shared" si="2"/>
        <v>269.78998704879729</v>
      </c>
      <c r="H32" s="216">
        <f t="shared" si="3"/>
        <v>31</v>
      </c>
      <c r="I32" s="137">
        <f>G32/(VLOOKUP(I1,E2:F92,2,FALSE)+B32)</f>
        <v>0.73617829021888204</v>
      </c>
      <c r="J32" s="132">
        <f>G32/(VLOOKUP(J1,E2:F92,2,FALSE)+B32)</f>
        <v>0.6384134496953332</v>
      </c>
      <c r="K32" s="132">
        <f>G32/(VLOOKUP(K1,E2:F92,2,FALSE)+B32)</f>
        <v>0.600825197307021</v>
      </c>
      <c r="L32" s="132">
        <f>G32/(VLOOKUP(L1,E2:F92,2,FALSE)+B32)</f>
        <v>0.34272971462236174</v>
      </c>
      <c r="M32" s="132">
        <f>G32/(VLOOKUP(M1,E2:F92,2,FALSE)+B32)</f>
        <v>0.600825197307021</v>
      </c>
      <c r="N32" s="132">
        <f>G32/(VLOOKUP(N1,E2:F92,2,FALSE)+B32)</f>
        <v>0.4978930738035896</v>
      </c>
      <c r="O32" s="132">
        <f>G32/(VLOOKUP(O1,E2:F92,2,FALSE)+B32)</f>
        <v>0.46071083568409432</v>
      </c>
      <c r="P32" s="132">
        <f>G32/(VLOOKUP(P1,E2:F92,2,FALSE)+B32)</f>
        <v>0.23563794011112699</v>
      </c>
      <c r="Q32" s="132">
        <f>G32/(VLOOKUP(Q1,E2:F92,2,FALSE)+B32)</f>
        <v>0.46071083568409432</v>
      </c>
      <c r="R32" s="132">
        <f>G32/(VLOOKUP(R1,E2:F92,2,FALSE)+B32)</f>
        <v>0.36500070880154711</v>
      </c>
      <c r="S32" s="132">
        <f>G32/(VLOOKUP(S1,E2:F92,2,FALSE)+B32)</f>
        <v>0.33246367402382387</v>
      </c>
      <c r="T32" s="132">
        <f>G32/(VLOOKUP(T1,E2:F92,2,FALSE)+B32)</f>
        <v>0.1553458139801962</v>
      </c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M32" s="86">
        <v>31</v>
      </c>
      <c r="AN32" s="86">
        <f>人物属性!E34</f>
        <v>240.2618101250213</v>
      </c>
      <c r="AO32" s="115">
        <f t="shared" si="6"/>
        <v>0.45</v>
      </c>
      <c r="AP32" s="74">
        <f>(AP31+AP33)/2</f>
        <v>359.27149442786151</v>
      </c>
      <c r="AQ32" s="86" t="str">
        <f t="shared" si="4"/>
        <v>30级强化4</v>
      </c>
      <c r="AR32" s="86">
        <f>装备属性!H34</f>
        <v>465.20502437751651</v>
      </c>
      <c r="AS32" s="134">
        <f t="shared" si="0"/>
        <v>269.78998704879729</v>
      </c>
      <c r="AT32" s="352">
        <f t="shared" si="1"/>
        <v>31</v>
      </c>
      <c r="AU32" s="132">
        <f>AS32/(VLOOKUP(AU1,AQ2:AR92,2,FALSE)+AN32)</f>
        <v>0.73617829021888204</v>
      </c>
      <c r="AV32" s="132">
        <f>AS32/(VLOOKUP(AV1,AQ2:AR92,2,FALSE)+AN32)</f>
        <v>0.6384134496953332</v>
      </c>
      <c r="AW32" s="132">
        <f>AS32/(VLOOKUP(AW1,AQ2:AR92,2,FALSE)+AN32)</f>
        <v>0.600825197307021</v>
      </c>
      <c r="AX32" s="132">
        <f>AS32/(VLOOKUP(AX1,AQ2:AR92,2,FALSE)+AN32)</f>
        <v>0.34272971462236174</v>
      </c>
      <c r="AY32" s="132">
        <f>AS32/(VLOOKUP(AY1,AQ2:AR92,2,FALSE)+AN32)</f>
        <v>0.600825197307021</v>
      </c>
      <c r="AZ32" s="132">
        <f>AS32/(VLOOKUP(AZ1,AQ2:AR92,2,FALSE)+AN32)</f>
        <v>0.4978930738035896</v>
      </c>
      <c r="BA32" s="132">
        <f>AS32/(VLOOKUP(BA1,AQ2:AR92,2,FALSE)+AN32)</f>
        <v>0.46071083568409432</v>
      </c>
      <c r="BB32" s="132">
        <f>AS32/(VLOOKUP(BB1,AQ2:AR92,2,FALSE)+AN32)</f>
        <v>0.23563794011112699</v>
      </c>
      <c r="BC32" s="132">
        <f>AS32/(VLOOKUP(BC1,AQ2:AR92,2,FALSE)+AN32)</f>
        <v>0.46071083568409432</v>
      </c>
      <c r="BD32" s="132">
        <f>AS32/(VLOOKUP(BD1,AQ2:AR92,2,FALSE)+AN32)</f>
        <v>0.36500070880154711</v>
      </c>
      <c r="BE32" s="132">
        <f>AS32/(VLOOKUP(BE1,AQ2:AR92,2,FALSE)+AN32)</f>
        <v>0.33246367402382387</v>
      </c>
      <c r="BF32" s="132">
        <f>AS32/(VLOOKUP(BF1,AQ2:AR92,2,FALSE)+AN32)</f>
        <v>0.1553458139801962</v>
      </c>
      <c r="BG32" s="132"/>
      <c r="BH32" s="132"/>
      <c r="BI32" s="132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</row>
    <row r="33" spans="1:74">
      <c r="A33" s="86">
        <v>32</v>
      </c>
      <c r="B33" s="86">
        <f>人物属性!D35</f>
        <v>250.30145716317548</v>
      </c>
      <c r="C33" s="115">
        <f t="shared" si="5"/>
        <v>0.45</v>
      </c>
      <c r="D33" s="74">
        <f>F29</f>
        <v>373.20974422542247</v>
      </c>
      <c r="E33" s="86" t="str">
        <f>装备属性!A35</f>
        <v>30级强化5</v>
      </c>
      <c r="F33" s="86">
        <f>装备属性!G35</f>
        <v>498.88740395358366</v>
      </c>
      <c r="G33" s="91">
        <f t="shared" si="2"/>
        <v>280.58004062486913</v>
      </c>
      <c r="H33" s="216">
        <f t="shared" si="3"/>
        <v>32</v>
      </c>
      <c r="I33" s="137">
        <f>G33/(VLOOKUP(I1,E2:F92,2,FALSE)+B33)</f>
        <v>0.74520607993318921</v>
      </c>
      <c r="J33" s="132">
        <f>G33/(VLOOKUP(J1,E2:F92,2,FALSE)+B33)</f>
        <v>0.6485388831855956</v>
      </c>
      <c r="K33" s="132">
        <f>G33/(VLOOKUP(K1,E2:F92,2,FALSE)+B33)</f>
        <v>0.61118954115725022</v>
      </c>
      <c r="L33" s="132">
        <f>G33/(VLOOKUP(L1,E2:F92,2,FALSE)+B33)</f>
        <v>0.35194821288973771</v>
      </c>
      <c r="M33" s="132">
        <f>G33/(VLOOKUP(M1,E2:F92,2,FALSE)+B33)</f>
        <v>0.61118954115725022</v>
      </c>
      <c r="N33" s="132">
        <f>G33/(VLOOKUP(N1,E2:F92,2,FALSE)+B33)</f>
        <v>0.50838655425980628</v>
      </c>
      <c r="O33" s="132">
        <f>G33/(VLOOKUP(O1,E2:F92,2,FALSE)+B33)</f>
        <v>0.47106060103622777</v>
      </c>
      <c r="P33" s="132">
        <f>G33/(VLOOKUP(P1,E2:F92,2,FALSE)+B33)</f>
        <v>0.24293189770501233</v>
      </c>
      <c r="Q33" s="132">
        <f>G33/(VLOOKUP(Q1,E2:F92,2,FALSE)+B33)</f>
        <v>0.47106060103622777</v>
      </c>
      <c r="R33" s="132">
        <f>G33/(VLOOKUP(R1,E2:F92,2,FALSE)+B33)</f>
        <v>0.37451176223660038</v>
      </c>
      <c r="S33" s="132">
        <f>G33/(VLOOKUP(S1,E2:F92,2,FALSE)+B33)</f>
        <v>0.3415348765668626</v>
      </c>
      <c r="T33" s="132">
        <f>G33/(VLOOKUP(T1,E2:F92,2,FALSE)+B33)</f>
        <v>0.16063017643816041</v>
      </c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M33" s="86">
        <v>32</v>
      </c>
      <c r="AN33" s="86">
        <f>人物属性!E35</f>
        <v>250.30145716317548</v>
      </c>
      <c r="AO33" s="115">
        <f t="shared" si="6"/>
        <v>0.45</v>
      </c>
      <c r="AP33" s="74">
        <f>AR29</f>
        <v>373.20974422542247</v>
      </c>
      <c r="AQ33" s="86" t="str">
        <f t="shared" si="4"/>
        <v>30级强化5</v>
      </c>
      <c r="AR33" s="86">
        <f>装备属性!H35</f>
        <v>498.88740395358366</v>
      </c>
      <c r="AS33" s="134">
        <f t="shared" si="0"/>
        <v>280.58004062486913</v>
      </c>
      <c r="AT33" s="352">
        <f t="shared" si="1"/>
        <v>32</v>
      </c>
      <c r="AU33" s="132">
        <f>AS33/(VLOOKUP(AU1,AQ2:AR92,2,FALSE)+AN33)</f>
        <v>0.74520607993318921</v>
      </c>
      <c r="AV33" s="132">
        <f>AS33/(VLOOKUP(AV1,AQ2:AR92,2,FALSE)+AN33)</f>
        <v>0.6485388831855956</v>
      </c>
      <c r="AW33" s="132">
        <f>AS33/(VLOOKUP(AW1,AQ2:AR92,2,FALSE)+AN33)</f>
        <v>0.61118954115725022</v>
      </c>
      <c r="AX33" s="132">
        <f>AS33/(VLOOKUP(AX1,AQ2:AR92,2,FALSE)+AN33)</f>
        <v>0.35194821288973771</v>
      </c>
      <c r="AY33" s="132">
        <f>AS33/(VLOOKUP(AY1,AQ2:AR92,2,FALSE)+AN33)</f>
        <v>0.61118954115725022</v>
      </c>
      <c r="AZ33" s="132">
        <f>AS33/(VLOOKUP(AZ1,AQ2:AR92,2,FALSE)+AN33)</f>
        <v>0.50838655425980628</v>
      </c>
      <c r="BA33" s="132">
        <f>AS33/(VLOOKUP(BA1,AQ2:AR92,2,FALSE)+AN33)</f>
        <v>0.47106060103622777</v>
      </c>
      <c r="BB33" s="132">
        <f>AS33/(VLOOKUP(BB1,AQ2:AR92,2,FALSE)+AN33)</f>
        <v>0.24293189770501233</v>
      </c>
      <c r="BC33" s="132">
        <f>AS33/(VLOOKUP(BC1,AQ2:AR92,2,FALSE)+AN33)</f>
        <v>0.47106060103622777</v>
      </c>
      <c r="BD33" s="132">
        <f>AS33/(VLOOKUP(BD1,AQ2:AR92,2,FALSE)+AN33)</f>
        <v>0.37451176223660038</v>
      </c>
      <c r="BE33" s="132">
        <f>AS33/(VLOOKUP(BE1,AQ2:AR92,2,FALSE)+AN33)</f>
        <v>0.3415348765668626</v>
      </c>
      <c r="BF33" s="132">
        <f>AS33/(VLOOKUP(BF1,AQ2:AR92,2,FALSE)+AN33)</f>
        <v>0.16063017643816041</v>
      </c>
      <c r="BG33" s="132"/>
      <c r="BH33" s="132"/>
      <c r="BI33" s="132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</row>
    <row r="34" spans="1:74">
      <c r="A34" s="86">
        <v>33</v>
      </c>
      <c r="B34" s="86">
        <f>人物属性!D36</f>
        <v>260.34110420132964</v>
      </c>
      <c r="C34" s="115">
        <f t="shared" si="5"/>
        <v>0.45</v>
      </c>
      <c r="D34" s="74">
        <f>(D33+D35)/2</f>
        <v>387.82308039977477</v>
      </c>
      <c r="E34" s="86" t="str">
        <f>装备属性!A36</f>
        <v>30级强化6</v>
      </c>
      <c r="F34" s="86">
        <f>装备属性!G36</f>
        <v>534.2011587682905</v>
      </c>
      <c r="G34" s="91">
        <f t="shared" si="2"/>
        <v>291.67388307049697</v>
      </c>
      <c r="H34" s="216">
        <f t="shared" si="3"/>
        <v>33</v>
      </c>
      <c r="I34" s="137">
        <f>G34/(VLOOKUP(I1,E2:F92,2,FALSE)+B34)</f>
        <v>0.75455081771069599</v>
      </c>
      <c r="J34" s="132">
        <f>G34/(VLOOKUP(J1,E2:F92,2,FALSE)+B34)</f>
        <v>0.65889129492320886</v>
      </c>
      <c r="K34" s="132">
        <f>G34/(VLOOKUP(K1,E2:F92,2,FALSE)+B34)</f>
        <v>0.62175784530180955</v>
      </c>
      <c r="L34" s="132">
        <f>G34/(VLOOKUP(L1,E2:F92,2,FALSE)+B34)</f>
        <v>0.36131373693725527</v>
      </c>
      <c r="M34" s="132">
        <f>G34/(VLOOKUP(M1,E2:F92,2,FALSE)+B34)</f>
        <v>0.62175784530180955</v>
      </c>
      <c r="N34" s="132">
        <f>G34/(VLOOKUP(N1,E2:F92,2,FALSE)+B34)</f>
        <v>0.51904568720359856</v>
      </c>
      <c r="O34" s="132">
        <f>G34/(VLOOKUP(O1,E2:F92,2,FALSE)+B34)</f>
        <v>0.4815688226406607</v>
      </c>
      <c r="P34" s="132">
        <f>G34/(VLOOKUP(P1,E2:F92,2,FALSE)+B34)</f>
        <v>0.25036090207891354</v>
      </c>
      <c r="Q34" s="132">
        <f>G34/(VLOOKUP(Q1,E2:F92,2,FALSE)+B34)</f>
        <v>0.4815688226406607</v>
      </c>
      <c r="R34" s="132">
        <f>G34/(VLOOKUP(R1,E2:F92,2,FALSE)+B34)</f>
        <v>0.38417140549599033</v>
      </c>
      <c r="S34" s="132">
        <f>G34/(VLOOKUP(S1,E2:F92,2,FALSE)+B34)</f>
        <v>0.35075236391050985</v>
      </c>
      <c r="T34" s="132">
        <f>G34/(VLOOKUP(T1,E2:F92,2,FALSE)+B34)</f>
        <v>0.16602706409600546</v>
      </c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M34" s="86">
        <v>33</v>
      </c>
      <c r="AN34" s="86">
        <f>人物属性!E36</f>
        <v>260.34110420132964</v>
      </c>
      <c r="AO34" s="115">
        <f t="shared" si="6"/>
        <v>0.45</v>
      </c>
      <c r="AP34" s="74">
        <f>(AP33+AP35)/2</f>
        <v>387.82308039977477</v>
      </c>
      <c r="AQ34" s="86" t="str">
        <f t="shared" si="4"/>
        <v>30级强化6</v>
      </c>
      <c r="AR34" s="86">
        <f>装备属性!H36</f>
        <v>534.2011587682905</v>
      </c>
      <c r="AS34" s="134">
        <f t="shared" ref="AS34:AS65" si="7">AO34*(AN34+AP34)</f>
        <v>291.67388307049697</v>
      </c>
      <c r="AT34" s="352">
        <f t="shared" si="1"/>
        <v>33</v>
      </c>
      <c r="AU34" s="132">
        <f>AS34/(VLOOKUP(AU1,AQ2:AR92,2,FALSE)+AN34)</f>
        <v>0.75455081771069599</v>
      </c>
      <c r="AV34" s="132">
        <f>AS34/(VLOOKUP(AV1,AQ2:AR92,2,FALSE)+AN34)</f>
        <v>0.65889129492320886</v>
      </c>
      <c r="AW34" s="132">
        <f>AS34/(VLOOKUP(AW1,AQ2:AR92,2,FALSE)+AN34)</f>
        <v>0.62175784530180955</v>
      </c>
      <c r="AX34" s="132">
        <f>AS34/(VLOOKUP(AX1,AQ2:AR92,2,FALSE)+AN34)</f>
        <v>0.36131373693725527</v>
      </c>
      <c r="AY34" s="132">
        <f>AS34/(VLOOKUP(AY1,AQ2:AR92,2,FALSE)+AN34)</f>
        <v>0.62175784530180955</v>
      </c>
      <c r="AZ34" s="132">
        <f>AS34/(VLOOKUP(AZ1,AQ2:AR92,2,FALSE)+AN34)</f>
        <v>0.51904568720359856</v>
      </c>
      <c r="BA34" s="132">
        <f>AS34/(VLOOKUP(BA1,AQ2:AR92,2,FALSE)+AN34)</f>
        <v>0.4815688226406607</v>
      </c>
      <c r="BB34" s="132">
        <f>AS34/(VLOOKUP(BB1,AQ2:AR92,2,FALSE)+AN34)</f>
        <v>0.25036090207891354</v>
      </c>
      <c r="BC34" s="132">
        <f>AS34/(VLOOKUP(BC1,AQ2:AR92,2,FALSE)+AN34)</f>
        <v>0.4815688226406607</v>
      </c>
      <c r="BD34" s="132">
        <f>AS34/(VLOOKUP(BD1,AQ2:AR92,2,FALSE)+AN34)</f>
        <v>0.38417140549599033</v>
      </c>
      <c r="BE34" s="132">
        <f>AS34/(VLOOKUP(BE1,AQ2:AR92,2,FALSE)+AN34)</f>
        <v>0.35075236391050985</v>
      </c>
      <c r="BF34" s="132">
        <f>AS34/(VLOOKUP(BF1,AQ2:AR92,2,FALSE)+AN34)</f>
        <v>0.16602706409600546</v>
      </c>
      <c r="BG34" s="132"/>
      <c r="BH34" s="132"/>
      <c r="BI34" s="132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</row>
    <row r="35" spans="1:74">
      <c r="A35" s="86">
        <v>34</v>
      </c>
      <c r="B35" s="86">
        <f>人物属性!D37</f>
        <v>270.3807512394838</v>
      </c>
      <c r="C35" s="115">
        <f t="shared" si="5"/>
        <v>0.45</v>
      </c>
      <c r="D35" s="74">
        <f>F30</f>
        <v>402.43641657412712</v>
      </c>
      <c r="E35" s="86" t="str">
        <f>装备属性!A37</f>
        <v>30级强化7</v>
      </c>
      <c r="F35" s="86">
        <f>装备属性!G37</f>
        <v>571.22530298876973</v>
      </c>
      <c r="G35" s="91">
        <f t="shared" si="2"/>
        <v>302.76772551612493</v>
      </c>
      <c r="H35" s="216">
        <f t="shared" si="3"/>
        <v>34</v>
      </c>
      <c r="I35" s="137">
        <f>G35/(VLOOKUP(I1,E2:F92,2,FALSE)+B35)</f>
        <v>0.76342243593144821</v>
      </c>
      <c r="J35" s="132">
        <f>G35/(VLOOKUP(J1,E2:F92,2,FALSE)+B35)</f>
        <v>0.66878454393413067</v>
      </c>
      <c r="K35" s="132">
        <f>G35/(VLOOKUP(K1,E2:F92,2,FALSE)+B35)</f>
        <v>0.63188327458900495</v>
      </c>
      <c r="L35" s="132">
        <f>G35/(VLOOKUP(L1,E2:F92,2,FALSE)+B35)</f>
        <v>0.37044917001663524</v>
      </c>
      <c r="M35" s="132">
        <f>G35/(VLOOKUP(M1,E2:F92,2,FALSE)+B35)</f>
        <v>0.63188327458900495</v>
      </c>
      <c r="N35" s="132">
        <f>G35/(VLOOKUP(N1,E2:F92,2,FALSE)+B35)</f>
        <v>0.5293306339448921</v>
      </c>
      <c r="O35" s="132">
        <f>G35/(VLOOKUP(O1,E2:F92,2,FALSE)+B35)</f>
        <v>0.49173435644973773</v>
      </c>
      <c r="P35" s="132">
        <f>G35/(VLOOKUP(P1,E2:F92,2,FALSE)+B35)</f>
        <v>0.25766295973777747</v>
      </c>
      <c r="Q35" s="132">
        <f>G35/(VLOOKUP(Q1,E2:F92,2,FALSE)+B35)</f>
        <v>0.49173435644973773</v>
      </c>
      <c r="R35" s="132">
        <f>G35/(VLOOKUP(R1,E2:F92,2,FALSE)+B35)</f>
        <v>0.39357891454656357</v>
      </c>
      <c r="S35" s="132">
        <f>G35/(VLOOKUP(S1,E2:F92,2,FALSE)+B35)</f>
        <v>0.35974993762819435</v>
      </c>
      <c r="T35" s="132">
        <f>G35/(VLOOKUP(T1,E2:F92,2,FALSE)+B35)</f>
        <v>0.17136261817188742</v>
      </c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M35" s="86">
        <v>34</v>
      </c>
      <c r="AN35" s="86">
        <f>人物属性!E37</f>
        <v>270.3807512394838</v>
      </c>
      <c r="AO35" s="115">
        <f t="shared" si="6"/>
        <v>0.45</v>
      </c>
      <c r="AP35" s="74">
        <f>AR30</f>
        <v>402.43641657412712</v>
      </c>
      <c r="AQ35" s="86" t="str">
        <f t="shared" si="4"/>
        <v>30级强化7</v>
      </c>
      <c r="AR35" s="86">
        <f>装备属性!H37</f>
        <v>571.22530298876973</v>
      </c>
      <c r="AS35" s="134">
        <f t="shared" si="7"/>
        <v>302.76772551612493</v>
      </c>
      <c r="AT35" s="352">
        <f t="shared" si="1"/>
        <v>34</v>
      </c>
      <c r="AU35" s="132">
        <f>AS35/(VLOOKUP(AU1,AQ2:AR92,2,FALSE)+AN35)</f>
        <v>0.76342243593144821</v>
      </c>
      <c r="AV35" s="132">
        <f>AS35/(VLOOKUP(AV1,AQ2:AR92,2,FALSE)+AN35)</f>
        <v>0.66878454393413067</v>
      </c>
      <c r="AW35" s="132">
        <f>AS35/(VLOOKUP(AW1,AQ2:AR92,2,FALSE)+AN35)</f>
        <v>0.63188327458900495</v>
      </c>
      <c r="AX35" s="132">
        <f>AS35/(VLOOKUP(AX1,AQ2:AR92,2,FALSE)+AN35)</f>
        <v>0.37044917001663524</v>
      </c>
      <c r="AY35" s="132">
        <f>AS35/(VLOOKUP(AY1,AQ2:AR92,2,FALSE)+AN35)</f>
        <v>0.63188327458900495</v>
      </c>
      <c r="AZ35" s="132">
        <f>AS35/(VLOOKUP(AZ1,AQ2:AR92,2,FALSE)+AN35)</f>
        <v>0.5293306339448921</v>
      </c>
      <c r="BA35" s="132">
        <f>AS35/(VLOOKUP(BA1,AQ2:AR92,2,FALSE)+AN35)</f>
        <v>0.49173435644973773</v>
      </c>
      <c r="BB35" s="132">
        <f>AS35/(VLOOKUP(BB1,AQ2:AR92,2,FALSE)+AN35)</f>
        <v>0.25766295973777747</v>
      </c>
      <c r="BC35" s="132">
        <f>AS35/(VLOOKUP(BC1,AQ2:AR92,2,FALSE)+AN35)</f>
        <v>0.49173435644973773</v>
      </c>
      <c r="BD35" s="132">
        <f>AS35/(VLOOKUP(BD1,AQ2:AR92,2,FALSE)+AN35)</f>
        <v>0.39357891454656357</v>
      </c>
      <c r="BE35" s="132">
        <f>AS35/(VLOOKUP(BE1,AQ2:AR92,2,FALSE)+AN35)</f>
        <v>0.35974993762819435</v>
      </c>
      <c r="BF35" s="132">
        <f>AS35/(VLOOKUP(BF1,AQ2:AR92,2,FALSE)+AN35)</f>
        <v>0.17136261817188742</v>
      </c>
      <c r="BG35" s="132"/>
      <c r="BH35" s="132"/>
      <c r="BI35" s="132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</row>
    <row r="36" spans="1:74">
      <c r="A36" s="86">
        <v>35</v>
      </c>
      <c r="B36" s="86">
        <f>人物属性!D38</f>
        <v>280.42039827763796</v>
      </c>
      <c r="C36" s="115">
        <f t="shared" si="5"/>
        <v>0.45</v>
      </c>
      <c r="D36" s="74">
        <f>(D35+D37)/2</f>
        <v>417.75753631629163</v>
      </c>
      <c r="E36" s="86" t="str">
        <f>装备属性!A38</f>
        <v>30级强化8</v>
      </c>
      <c r="F36" s="86">
        <f>装备属性!G38</f>
        <v>704.19697939980256</v>
      </c>
      <c r="G36" s="91">
        <f t="shared" si="2"/>
        <v>314.18007056726833</v>
      </c>
      <c r="H36" s="216">
        <f t="shared" si="3"/>
        <v>35</v>
      </c>
      <c r="I36" s="137">
        <f>G36/(VLOOKUP(I1,E2:F92,2,FALSE)+B36)</f>
        <v>0.77263924752713009</v>
      </c>
      <c r="J36" s="132">
        <f>G36/(VLOOKUP(J1,E2:F92,2,FALSE)+B36)</f>
        <v>0.67893679318227662</v>
      </c>
      <c r="K36" s="132">
        <f>G36/(VLOOKUP(K1,E2:F92,2,FALSE)+B36)</f>
        <v>0.64224417659210165</v>
      </c>
      <c r="L36" s="132">
        <f>G36/(VLOOKUP(L1,E2:F92,2,FALSE)+B36)</f>
        <v>0.3797478609873205</v>
      </c>
      <c r="M36" s="132">
        <f>G36/(VLOOKUP(M1,E2:F92,2,FALSE)+B36)</f>
        <v>0.64224417659210165</v>
      </c>
      <c r="N36" s="132">
        <f>G36/(VLOOKUP(N1,E2:F92,2,FALSE)+B36)</f>
        <v>0.53980799292436166</v>
      </c>
      <c r="O36" s="132">
        <f>G36/(VLOOKUP(O1,E2:F92,2,FALSE)+B36)</f>
        <v>0.50208268721735727</v>
      </c>
      <c r="P36" s="132">
        <f>G36/(VLOOKUP(P1,E2:F92,2,FALSE)+B36)</f>
        <v>0.26511005448824793</v>
      </c>
      <c r="Q36" s="132">
        <f>G36/(VLOOKUP(Q1,E2:F92,2,FALSE)+B36)</f>
        <v>0.50208268721735727</v>
      </c>
      <c r="R36" s="132">
        <f>G36/(VLOOKUP(R1,E2:F92,2,FALSE)+B36)</f>
        <v>0.40315273332019164</v>
      </c>
      <c r="S36" s="132">
        <f>G36/(VLOOKUP(S1,E2:F92,2,FALSE)+B36)</f>
        <v>0.36890935996046087</v>
      </c>
      <c r="T36" s="132">
        <f>G36/(VLOOKUP(T1,E2:F92,2,FALSE)+B36)</f>
        <v>0.17681712811138262</v>
      </c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M36" s="86">
        <v>35</v>
      </c>
      <c r="AN36" s="86">
        <f>人物属性!E38</f>
        <v>280.42039827763796</v>
      </c>
      <c r="AO36" s="115">
        <f t="shared" si="6"/>
        <v>0.45</v>
      </c>
      <c r="AP36" s="74">
        <f>(AP35+AP37)/2</f>
        <v>417.75753631629163</v>
      </c>
      <c r="AQ36" s="86" t="str">
        <f t="shared" si="4"/>
        <v>30级强化8</v>
      </c>
      <c r="AR36" s="86">
        <f>装备属性!H38</f>
        <v>704.19697939980256</v>
      </c>
      <c r="AS36" s="134">
        <f t="shared" si="7"/>
        <v>314.18007056726833</v>
      </c>
      <c r="AT36" s="352">
        <f t="shared" si="1"/>
        <v>35</v>
      </c>
      <c r="AU36" s="132">
        <f>AS36/(VLOOKUP(AU1,AQ2:AR92,2,FALSE)+AN36)</f>
        <v>0.77263924752713009</v>
      </c>
      <c r="AV36" s="132">
        <f>AS36/(VLOOKUP(AV1,AQ2:AR92,2,FALSE)+AN36)</f>
        <v>0.67893679318227662</v>
      </c>
      <c r="AW36" s="132">
        <f>AS36/(VLOOKUP(AW1,AQ2:AR92,2,FALSE)+AN36)</f>
        <v>0.64224417659210165</v>
      </c>
      <c r="AX36" s="132">
        <f>AS36/(VLOOKUP(AX1,AQ2:AR92,2,FALSE)+AN36)</f>
        <v>0.3797478609873205</v>
      </c>
      <c r="AY36" s="132">
        <f>AS36/(VLOOKUP(AY1,AQ2:AR92,2,FALSE)+AN36)</f>
        <v>0.64224417659210165</v>
      </c>
      <c r="AZ36" s="132">
        <f>AS36/(VLOOKUP(AZ1,AQ2:AR92,2,FALSE)+AN36)</f>
        <v>0.53980799292436166</v>
      </c>
      <c r="BA36" s="132">
        <f>AS36/(VLOOKUP(BA1,AQ2:AR92,2,FALSE)+AN36)</f>
        <v>0.50208268721735727</v>
      </c>
      <c r="BB36" s="132">
        <f>AS36/(VLOOKUP(BB1,AQ2:AR92,2,FALSE)+AN36)</f>
        <v>0.26511005448824793</v>
      </c>
      <c r="BC36" s="132">
        <f>AS36/(VLOOKUP(BC1,AQ2:AR92,2,FALSE)+AN36)</f>
        <v>0.50208268721735727</v>
      </c>
      <c r="BD36" s="132">
        <f>AS36/(VLOOKUP(BD1,AQ2:AR92,2,FALSE)+AN36)</f>
        <v>0.40315273332019164</v>
      </c>
      <c r="BE36" s="132">
        <f>AS36/(VLOOKUP(BE1,AQ2:AR92,2,FALSE)+AN36)</f>
        <v>0.36890935996046087</v>
      </c>
      <c r="BF36" s="132">
        <f>AS36/(VLOOKUP(BF1,AQ2:AR92,2,FALSE)+AN36)</f>
        <v>0.17681712811138262</v>
      </c>
      <c r="BG36" s="132"/>
      <c r="BH36" s="132"/>
      <c r="BI36" s="132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</row>
    <row r="37" spans="1:74">
      <c r="A37" s="86">
        <v>36</v>
      </c>
      <c r="B37" s="86">
        <f>人物属性!D39</f>
        <v>290.46004531579212</v>
      </c>
      <c r="C37" s="115">
        <f t="shared" si="5"/>
        <v>0.45</v>
      </c>
      <c r="D37" s="74">
        <f>F31</f>
        <v>433.0786560584562</v>
      </c>
      <c r="E37" s="86" t="str">
        <f>装备属性!A39</f>
        <v>30级强化9</v>
      </c>
      <c r="F37" s="86">
        <f>装备属性!G39</f>
        <v>859.23057187644997</v>
      </c>
      <c r="G37" s="91">
        <f t="shared" si="2"/>
        <v>325.59241561841179</v>
      </c>
      <c r="H37" s="216">
        <f t="shared" si="3"/>
        <v>36</v>
      </c>
      <c r="I37" s="137">
        <f>G37/(VLOOKUP(I1,E2:F92,2,FALSE)+B37)</f>
        <v>0.78141190377726411</v>
      </c>
      <c r="J37" s="132">
        <f>G37/(VLOOKUP(J1,E2:F92,2,FALSE)+B37)</f>
        <v>0.68865788095045288</v>
      </c>
      <c r="K37" s="132">
        <f>G37/(VLOOKUP(K1,E2:F92,2,FALSE)+B37)</f>
        <v>0.65218835818805709</v>
      </c>
      <c r="L37" s="132">
        <f>G37/(VLOOKUP(L1,E2:F92,2,FALSE)+B37)</f>
        <v>0.388823580860857</v>
      </c>
      <c r="M37" s="132">
        <f>G37/(VLOOKUP(M1,E2:F92,2,FALSE)+B37)</f>
        <v>0.65218835818805709</v>
      </c>
      <c r="N37" s="132">
        <f>G37/(VLOOKUP(N1,E2:F92,2,FALSE)+B37)</f>
        <v>0.54993002064614127</v>
      </c>
      <c r="O37" s="132">
        <f>G37/(VLOOKUP(O1,E2:F92,2,FALSE)+B37)</f>
        <v>0.51210420236743603</v>
      </c>
      <c r="P37" s="132">
        <f>G37/(VLOOKUP(P1,E2:F92,2,FALSE)+B37)</f>
        <v>0.27243203140722161</v>
      </c>
      <c r="Q37" s="132">
        <f>G37/(VLOOKUP(Q1,E2:F92,2,FALSE)+B37)</f>
        <v>0.51210420236743603</v>
      </c>
      <c r="R37" s="132">
        <f>G37/(VLOOKUP(R1,E2:F92,2,FALSE)+B37)</f>
        <v>0.41248301482418404</v>
      </c>
      <c r="S37" s="132">
        <f>G37/(VLOOKUP(S1,E2:F92,2,FALSE)+B37)</f>
        <v>0.37785534622242584</v>
      </c>
      <c r="T37" s="132">
        <f>G37/(VLOOKUP(T1,E2:F92,2,FALSE)+B37)</f>
        <v>0.18221034617249024</v>
      </c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M37" s="86">
        <v>36</v>
      </c>
      <c r="AN37" s="86">
        <f>人物属性!E39</f>
        <v>290.46004531579212</v>
      </c>
      <c r="AO37" s="115">
        <f t="shared" si="6"/>
        <v>0.45</v>
      </c>
      <c r="AP37" s="74">
        <f>AR31</f>
        <v>433.0786560584562</v>
      </c>
      <c r="AQ37" s="86" t="str">
        <f t="shared" si="4"/>
        <v>30级强化9</v>
      </c>
      <c r="AR37" s="86">
        <f>装备属性!H39</f>
        <v>859.23057187644997</v>
      </c>
      <c r="AS37" s="134">
        <f t="shared" si="7"/>
        <v>325.59241561841179</v>
      </c>
      <c r="AT37" s="352">
        <f t="shared" si="1"/>
        <v>36</v>
      </c>
      <c r="AU37" s="132">
        <f>AS37/(VLOOKUP(AU1,AQ2:AR92,2,FALSE)+AN37)</f>
        <v>0.78141190377726411</v>
      </c>
      <c r="AV37" s="132">
        <f>AS37/(VLOOKUP(AV1,AQ2:AR92,2,FALSE)+AN37)</f>
        <v>0.68865788095045288</v>
      </c>
      <c r="AW37" s="132">
        <f>AS37/(VLOOKUP(AW1,AQ2:AR92,2,FALSE)+AN37)</f>
        <v>0.65218835818805709</v>
      </c>
      <c r="AX37" s="132">
        <f>AS37/(VLOOKUP(AX1,AQ2:AR92,2,FALSE)+AN37)</f>
        <v>0.388823580860857</v>
      </c>
      <c r="AY37" s="132">
        <f>AS37/(VLOOKUP(AY1,AQ2:AR92,2,FALSE)+AN37)</f>
        <v>0.65218835818805709</v>
      </c>
      <c r="AZ37" s="132">
        <f>AS37/(VLOOKUP(AZ1,AQ2:AR92,2,FALSE)+AN37)</f>
        <v>0.54993002064614127</v>
      </c>
      <c r="BA37" s="132">
        <f>AS37/(VLOOKUP(BA1,AQ2:AR92,2,FALSE)+AN37)</f>
        <v>0.51210420236743603</v>
      </c>
      <c r="BB37" s="132">
        <f>AS37/(VLOOKUP(BB1,AQ2:AR92,2,FALSE)+AN37)</f>
        <v>0.27243203140722161</v>
      </c>
      <c r="BC37" s="132">
        <f>AS37/(VLOOKUP(BC1,AQ2:AR92,2,FALSE)+AN37)</f>
        <v>0.51210420236743603</v>
      </c>
      <c r="BD37" s="132">
        <f>AS37/(VLOOKUP(BD1,AQ2:AR92,2,FALSE)+AN37)</f>
        <v>0.41248301482418404</v>
      </c>
      <c r="BE37" s="132">
        <f>AS37/(VLOOKUP(BE1,AQ2:AR92,2,FALSE)+AN37)</f>
        <v>0.37785534622242584</v>
      </c>
      <c r="BF37" s="132">
        <f>AS37/(VLOOKUP(BF1,AQ2:AR92,2,FALSE)+AN37)</f>
        <v>0.18221034617249024</v>
      </c>
      <c r="BG37" s="132"/>
      <c r="BH37" s="132"/>
      <c r="BI37" s="132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</row>
    <row r="38" spans="1:74">
      <c r="A38" s="86">
        <v>37</v>
      </c>
      <c r="B38" s="86">
        <f>人物属性!D40</f>
        <v>300.49969235394627</v>
      </c>
      <c r="C38" s="115">
        <f t="shared" si="5"/>
        <v>0.45</v>
      </c>
      <c r="D38" s="74">
        <f>(D37+D39)/2</f>
        <v>449.14184021798633</v>
      </c>
      <c r="E38" s="86" t="str">
        <f>装备属性!A40</f>
        <v>30级强化10</v>
      </c>
      <c r="F38" s="86">
        <f>装备属性!G40</f>
        <v>1039.9864700116188</v>
      </c>
      <c r="G38" s="91">
        <f t="shared" si="2"/>
        <v>337.33868965736968</v>
      </c>
      <c r="H38" s="216">
        <f t="shared" si="3"/>
        <v>37</v>
      </c>
      <c r="I38" s="137">
        <f>G38/(VLOOKUP(I1,E2:F92,2,FALSE)+B38)</f>
        <v>0.79055431854137004</v>
      </c>
      <c r="J38" s="132">
        <f>G38/(VLOOKUP(J1,E2:F92,2,FALSE)+B38)</f>
        <v>0.69866630739840163</v>
      </c>
      <c r="K38" s="132">
        <f>G38/(VLOOKUP(K1,E2:F92,2,FALSE)+B38)</f>
        <v>0.66239616568746063</v>
      </c>
      <c r="L38" s="132">
        <f>G38/(VLOOKUP(L1,E2:F92,2,FALSE)+B38)</f>
        <v>0.39807830915199344</v>
      </c>
      <c r="M38" s="132">
        <f>G38/(VLOOKUP(M1,E2:F92,2,FALSE)+B38)</f>
        <v>0.66239616568746063</v>
      </c>
      <c r="N38" s="132">
        <f>G38/(VLOOKUP(N1,E2:F92,2,FALSE)+B38)</f>
        <v>0.56026909795871482</v>
      </c>
      <c r="O38" s="132">
        <f>G38/(VLOOKUP(O1,E2:F92,2,FALSE)+B38)</f>
        <v>0.52233119486378576</v>
      </c>
      <c r="P38" s="132">
        <f>G38/(VLOOKUP(P1,E2:F92,2,FALSE)+B38)</f>
        <v>0.27990909723797203</v>
      </c>
      <c r="Q38" s="132">
        <f>G38/(VLOOKUP(Q1,E2:F92,2,FALSE)+B38)</f>
        <v>0.52233119486378576</v>
      </c>
      <c r="R38" s="132">
        <f>G38/(VLOOKUP(R1,E2:F92,2,FALSE)+B38)</f>
        <v>0.42199666621537896</v>
      </c>
      <c r="S38" s="132">
        <f>G38/(VLOOKUP(S1,E2:F92,2,FALSE)+B38)</f>
        <v>0.38697833773224088</v>
      </c>
      <c r="T38" s="132">
        <f>G38/(VLOOKUP(T1,E2:F92,2,FALSE)+B38)</f>
        <v>0.18772913131161248</v>
      </c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M38" s="86">
        <v>37</v>
      </c>
      <c r="AN38" s="86">
        <f>人物属性!E40</f>
        <v>300.49969235394627</v>
      </c>
      <c r="AO38" s="115">
        <f t="shared" si="6"/>
        <v>0.45</v>
      </c>
      <c r="AP38" s="74">
        <f>(AP37+AP39)/2</f>
        <v>449.14184021798633</v>
      </c>
      <c r="AQ38" s="86" t="str">
        <f t="shared" si="4"/>
        <v>30级强化10</v>
      </c>
      <c r="AR38" s="86">
        <f>装备属性!H40</f>
        <v>1039.9864700116188</v>
      </c>
      <c r="AS38" s="134">
        <f t="shared" si="7"/>
        <v>337.33868965736968</v>
      </c>
      <c r="AT38" s="352">
        <f t="shared" si="1"/>
        <v>37</v>
      </c>
      <c r="AU38" s="132">
        <f>AS38/(VLOOKUP(AU1,AQ2:AR92,2,FALSE)+AN38)</f>
        <v>0.79055431854137004</v>
      </c>
      <c r="AV38" s="132">
        <f>AS38/(VLOOKUP(AV1,AQ2:AR92,2,FALSE)+AN38)</f>
        <v>0.69866630739840163</v>
      </c>
      <c r="AW38" s="132">
        <f>AS38/(VLOOKUP(AW1,AQ2:AR92,2,FALSE)+AN38)</f>
        <v>0.66239616568746063</v>
      </c>
      <c r="AX38" s="132">
        <f>AS38/(VLOOKUP(AX1,AQ2:AR92,2,FALSE)+AN38)</f>
        <v>0.39807830915199344</v>
      </c>
      <c r="AY38" s="132">
        <f>AS38/(VLOOKUP(AY1,AQ2:AR92,2,FALSE)+AN38)</f>
        <v>0.66239616568746063</v>
      </c>
      <c r="AZ38" s="132">
        <f>AS38/(VLOOKUP(AZ1,AQ2:AR92,2,FALSE)+AN38)</f>
        <v>0.56026909795871482</v>
      </c>
      <c r="BA38" s="132">
        <f>AS38/(VLOOKUP(BA1,AQ2:AR92,2,FALSE)+AN38)</f>
        <v>0.52233119486378576</v>
      </c>
      <c r="BB38" s="132">
        <f>AS38/(VLOOKUP(BB1,AQ2:AR92,2,FALSE)+AN38)</f>
        <v>0.27990909723797203</v>
      </c>
      <c r="BC38" s="132">
        <f>AS38/(VLOOKUP(BC1,AQ2:AR92,2,FALSE)+AN38)</f>
        <v>0.52233119486378576</v>
      </c>
      <c r="BD38" s="132">
        <f>AS38/(VLOOKUP(BD1,AQ2:AR92,2,FALSE)+AN38)</f>
        <v>0.42199666621537896</v>
      </c>
      <c r="BE38" s="132">
        <f>AS38/(VLOOKUP(BE1,AQ2:AR92,2,FALSE)+AN38)</f>
        <v>0.38697833773224088</v>
      </c>
      <c r="BF38" s="132">
        <f>AS38/(VLOOKUP(BF1,AQ2:AR92,2,FALSE)+AN38)</f>
        <v>0.18772913131161248</v>
      </c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</row>
    <row r="39" spans="1:74">
      <c r="A39" s="86">
        <v>38</v>
      </c>
      <c r="B39" s="86">
        <f>人物属性!D41</f>
        <v>310.53933939210043</v>
      </c>
      <c r="C39" s="115">
        <f t="shared" si="5"/>
        <v>0.45</v>
      </c>
      <c r="D39" s="74">
        <f>F32</f>
        <v>465.20502437751651</v>
      </c>
      <c r="E39" s="86" t="str">
        <f>装备属性!A41</f>
        <v>30级强化11</v>
      </c>
      <c r="F39" s="86">
        <f>装备属性!G41</f>
        <v>1250.7323747456066</v>
      </c>
      <c r="G39" s="91">
        <f t="shared" si="2"/>
        <v>349.08496369632763</v>
      </c>
      <c r="H39" s="216">
        <f t="shared" si="3"/>
        <v>38</v>
      </c>
      <c r="I39" s="137">
        <f>G39/(VLOOKUP(I1,E2:F92,2,FALSE)+B39)</f>
        <v>0.79927641798782756</v>
      </c>
      <c r="J39" s="132">
        <f>G39/(VLOOKUP(J1,E2:F92,2,FALSE)+B39)</f>
        <v>0.70826699686341354</v>
      </c>
      <c r="K39" s="132">
        <f>G39/(VLOOKUP(K1,E2:F92,2,FALSE)+B39)</f>
        <v>0.67220928486552078</v>
      </c>
      <c r="L39" s="132">
        <f>G39/(VLOOKUP(L1,E2:F92,2,FALSE)+B39)</f>
        <v>0.40711631719973246</v>
      </c>
      <c r="M39" s="132">
        <f>G39/(VLOOKUP(M1,E2:F92,2,FALSE)+B39)</f>
        <v>0.67220928486552078</v>
      </c>
      <c r="N39" s="132">
        <f>G39/(VLOOKUP(N1,E2:F92,2,FALSE)+B39)</f>
        <v>0.57026903538411344</v>
      </c>
      <c r="O39" s="132">
        <f>G39/(VLOOKUP(O1,E2:F92,2,FALSE)+B39)</f>
        <v>0.53224509180643653</v>
      </c>
      <c r="P39" s="132">
        <f>G39/(VLOOKUP(P1,E2:F92,2,FALSE)+B39)</f>
        <v>0.28726261737417469</v>
      </c>
      <c r="Q39" s="132">
        <f>G39/(VLOOKUP(Q1,E2:F92,2,FALSE)+B39)</f>
        <v>0.53224509180643653</v>
      </c>
      <c r="R39" s="132">
        <f>G39/(VLOOKUP(R1,E2:F92,2,FALSE)+B39)</f>
        <v>0.43127431428002982</v>
      </c>
      <c r="S39" s="132">
        <f>G39/(VLOOKUP(S1,E2:F92,2,FALSE)+B39)</f>
        <v>0.3958935830696913</v>
      </c>
      <c r="T39" s="132">
        <f>G39/(VLOOKUP(T1,E2:F92,2,FALSE)+B39)</f>
        <v>0.19318659142152544</v>
      </c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M39" s="86">
        <v>38</v>
      </c>
      <c r="AN39" s="86">
        <f>人物属性!E41</f>
        <v>310.53933939210043</v>
      </c>
      <c r="AO39" s="115">
        <f t="shared" si="6"/>
        <v>0.45</v>
      </c>
      <c r="AP39" s="74">
        <f>AR32</f>
        <v>465.20502437751651</v>
      </c>
      <c r="AQ39" s="86" t="str">
        <f t="shared" si="4"/>
        <v>30级强化11</v>
      </c>
      <c r="AR39" s="86">
        <f>装备属性!H41</f>
        <v>1250.7323747456066</v>
      </c>
      <c r="AS39" s="134">
        <f t="shared" si="7"/>
        <v>349.08496369632763</v>
      </c>
      <c r="AT39" s="352">
        <f t="shared" si="1"/>
        <v>38</v>
      </c>
      <c r="AU39" s="132">
        <f>AS39/(VLOOKUP(AU1,AQ2:AR92,2,FALSE)+AN39)</f>
        <v>0.79927641798782756</v>
      </c>
      <c r="AV39" s="132">
        <f>AS39/(VLOOKUP(AV1,AQ2:AR92,2,FALSE)+AN39)</f>
        <v>0.70826699686341354</v>
      </c>
      <c r="AW39" s="132">
        <f>AS39/(VLOOKUP(AW1,AQ2:AR92,2,FALSE)+AN39)</f>
        <v>0.67220928486552078</v>
      </c>
      <c r="AX39" s="132">
        <f>AS39/(VLOOKUP(AX1,AQ2:AR92,2,FALSE)+AN39)</f>
        <v>0.40711631719973246</v>
      </c>
      <c r="AY39" s="132">
        <f>AS39/(VLOOKUP(AY1,AQ2:AR92,2,FALSE)+AN39)</f>
        <v>0.67220928486552078</v>
      </c>
      <c r="AZ39" s="132">
        <f>AS39/(VLOOKUP(AZ1,AQ2:AR92,2,FALSE)+AN39)</f>
        <v>0.57026903538411344</v>
      </c>
      <c r="BA39" s="132">
        <f>AS39/(VLOOKUP(BA1,AQ2:AR92,2,FALSE)+AN39)</f>
        <v>0.53224509180643653</v>
      </c>
      <c r="BB39" s="132">
        <f>AS39/(VLOOKUP(BB1,AQ2:AR92,2,FALSE)+AN39)</f>
        <v>0.28726261737417469</v>
      </c>
      <c r="BC39" s="132">
        <f>AS39/(VLOOKUP(BC1,AQ2:AR92,2,FALSE)+AN39)</f>
        <v>0.53224509180643653</v>
      </c>
      <c r="BD39" s="132">
        <f>AS39/(VLOOKUP(BD1,AQ2:AR92,2,FALSE)+AN39)</f>
        <v>0.43127431428002982</v>
      </c>
      <c r="BE39" s="132">
        <f>AS39/(VLOOKUP(BE1,AQ2:AR92,2,FALSE)+AN39)</f>
        <v>0.3958935830696913</v>
      </c>
      <c r="BF39" s="132">
        <f>AS39/(VLOOKUP(BF1,AQ2:AR92,2,FALSE)+AN39)</f>
        <v>0.19318659142152544</v>
      </c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</row>
    <row r="40" spans="1:74">
      <c r="A40" s="86">
        <v>39</v>
      </c>
      <c r="B40" s="86">
        <f>人物属性!D42</f>
        <v>320.57898643025459</v>
      </c>
      <c r="C40" s="115">
        <f t="shared" si="5"/>
        <v>0.45</v>
      </c>
      <c r="D40" s="74">
        <f>(D39+D41)/2</f>
        <v>482.04621416555005</v>
      </c>
      <c r="E40" s="86" t="str">
        <f>装备属性!A42</f>
        <v>30级强化12</v>
      </c>
      <c r="F40" s="86">
        <f>装备属性!G42</f>
        <v>1496.444060064636</v>
      </c>
      <c r="G40" s="91">
        <f t="shared" si="2"/>
        <v>361.18134026811214</v>
      </c>
      <c r="H40" s="216">
        <f t="shared" si="3"/>
        <v>39</v>
      </c>
      <c r="I40" s="137">
        <f>G40/(VLOOKUP(I1,E2:F92,2,FALSE)+B40)</f>
        <v>0.80839013001996185</v>
      </c>
      <c r="J40" s="132">
        <f>G40/(VLOOKUP(J1,E2:F92,2,FALSE)+B40)</f>
        <v>0.71818051954674234</v>
      </c>
      <c r="K40" s="132">
        <f>G40/(VLOOKUP(K1,E2:F92,2,FALSE)+B40)</f>
        <v>0.68231155516537456</v>
      </c>
      <c r="L40" s="132">
        <f>G40/(VLOOKUP(L1,E2:F92,2,FALSE)+B40)</f>
        <v>0.41634870709693489</v>
      </c>
      <c r="M40" s="132">
        <f>G40/(VLOOKUP(M1,E2:F92,2,FALSE)+B40)</f>
        <v>0.68231155516537456</v>
      </c>
      <c r="N40" s="132">
        <f>G40/(VLOOKUP(N1,E2:F92,2,FALSE)+B40)</f>
        <v>0.5805089527715056</v>
      </c>
      <c r="O40" s="132">
        <f>G40/(VLOOKUP(O1,E2:F92,2,FALSE)+B40)</f>
        <v>0.54238580314538165</v>
      </c>
      <c r="P40" s="132">
        <f>G40/(VLOOKUP(P1,E2:F92,2,FALSE)+B40)</f>
        <v>0.29478136809730116</v>
      </c>
      <c r="Q40" s="132">
        <f>G40/(VLOOKUP(Q1,E2:F92,2,FALSE)+B40)</f>
        <v>0.54238580314538165</v>
      </c>
      <c r="R40" s="132">
        <f>G40/(VLOOKUP(R1,E2:F92,2,FALSE)+B40)</f>
        <v>0.44075186549009621</v>
      </c>
      <c r="S40" s="132">
        <f>G40/(VLOOKUP(S1,E2:F92,2,FALSE)+B40)</f>
        <v>0.40500067621720864</v>
      </c>
      <c r="T40" s="132">
        <f>G40/(VLOOKUP(T1,E2:F92,2,FALSE)+B40)</f>
        <v>0.19877642221701328</v>
      </c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M40" s="86">
        <v>39</v>
      </c>
      <c r="AN40" s="86">
        <f>人物属性!E42</f>
        <v>320.57898643025459</v>
      </c>
      <c r="AO40" s="115">
        <f t="shared" si="6"/>
        <v>0.45</v>
      </c>
      <c r="AP40" s="74">
        <f>(AP39+AP41)/2</f>
        <v>482.04621416555005</v>
      </c>
      <c r="AQ40" s="86" t="str">
        <f t="shared" si="4"/>
        <v>30级强化12</v>
      </c>
      <c r="AR40" s="86">
        <f>装备属性!H42</f>
        <v>1496.444060064636</v>
      </c>
      <c r="AS40" s="134">
        <f t="shared" si="7"/>
        <v>361.18134026811214</v>
      </c>
      <c r="AT40" s="352">
        <f t="shared" si="1"/>
        <v>39</v>
      </c>
      <c r="AU40" s="132">
        <f>AS40/(VLOOKUP(AU1,AQ2:AR92,2,FALSE)+AN40)</f>
        <v>0.80839013001996185</v>
      </c>
      <c r="AV40" s="132">
        <f>AS40/(VLOOKUP(AV1,AQ2:AR92,2,FALSE)+AN40)</f>
        <v>0.71818051954674234</v>
      </c>
      <c r="AW40" s="132">
        <f>AS40/(VLOOKUP(AW1,AQ2:AR92,2,FALSE)+AN40)</f>
        <v>0.68231155516537456</v>
      </c>
      <c r="AX40" s="132">
        <f>AS40/(VLOOKUP(AX1,AQ2:AR92,2,FALSE)+AN40)</f>
        <v>0.41634870709693489</v>
      </c>
      <c r="AY40" s="132">
        <f>AS40/(VLOOKUP(AY1,AQ2:AR92,2,FALSE)+AN40)</f>
        <v>0.68231155516537456</v>
      </c>
      <c r="AZ40" s="132">
        <f>AS40/(VLOOKUP(AZ1,AQ2:AR92,2,FALSE)+AN40)</f>
        <v>0.5805089527715056</v>
      </c>
      <c r="BA40" s="132">
        <f>AS40/(VLOOKUP(BA1,AQ2:AR92,2,FALSE)+AN40)</f>
        <v>0.54238580314538165</v>
      </c>
      <c r="BB40" s="132">
        <f>AS40/(VLOOKUP(BB1,AQ2:AR92,2,FALSE)+AN40)</f>
        <v>0.29478136809730116</v>
      </c>
      <c r="BC40" s="132">
        <f>AS40/(VLOOKUP(BC1,AQ2:AR92,2,FALSE)+AN40)</f>
        <v>0.54238580314538165</v>
      </c>
      <c r="BD40" s="132">
        <f>AS40/(VLOOKUP(BD1,AQ2:AR92,2,FALSE)+AN40)</f>
        <v>0.44075186549009621</v>
      </c>
      <c r="BE40" s="132">
        <f>AS40/(VLOOKUP(BE1,AQ2:AR92,2,FALSE)+AN40)</f>
        <v>0.40500067621720864</v>
      </c>
      <c r="BF40" s="132">
        <f>AS40/(VLOOKUP(BF1,AQ2:AR92,2,FALSE)+AN40)</f>
        <v>0.19877642221701328</v>
      </c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</row>
    <row r="41" spans="1:74">
      <c r="A41" s="86">
        <v>40</v>
      </c>
      <c r="B41" s="86">
        <f>人物属性!D43</f>
        <v>330.61863346840875</v>
      </c>
      <c r="C41" s="115">
        <f t="shared" si="5"/>
        <v>0.45</v>
      </c>
      <c r="D41" s="74">
        <f>F33</f>
        <v>498.88740395358366</v>
      </c>
      <c r="E41" s="86" t="str">
        <f>装备属性!A43</f>
        <v>45级强化0</v>
      </c>
      <c r="F41" s="86">
        <f>装备属性!G43</f>
        <v>571.22530298876973</v>
      </c>
      <c r="G41" s="91">
        <f t="shared" si="2"/>
        <v>373.27771683989664</v>
      </c>
      <c r="H41" s="216">
        <f t="shared" si="3"/>
        <v>40</v>
      </c>
      <c r="I41" s="137">
        <f>G41/(VLOOKUP(I1,E2:F92,2,FALSE)+B41)</f>
        <v>0.81710326264276489</v>
      </c>
      <c r="J41" s="132">
        <f>G41/(VLOOKUP(J1,E2:F92,2,FALSE)+B41)</f>
        <v>0.72770598093898264</v>
      </c>
      <c r="K41" s="132">
        <f>G41/(VLOOKUP(K1,E2:F92,2,FALSE)+B41)</f>
        <v>0.69203775853025196</v>
      </c>
      <c r="L41" s="132">
        <f>G41/(VLOOKUP(L1,E2:F92,2,FALSE)+B41)</f>
        <v>0.42536984675312439</v>
      </c>
      <c r="M41" s="132">
        <f>G41/(VLOOKUP(M1,E2:F92,2,FALSE)+B41)</f>
        <v>0.69203775853025196</v>
      </c>
      <c r="N41" s="132">
        <f>G41/(VLOOKUP(N1,E2:F92,2,FALSE)+B41)</f>
        <v>0.59042365066181512</v>
      </c>
      <c r="O41" s="132">
        <f>G41/(VLOOKUP(O1,E2:F92,2,FALSE)+B41)</f>
        <v>0.55222528250063807</v>
      </c>
      <c r="P41" s="132">
        <f>G41/(VLOOKUP(P1,E2:F92,2,FALSE)+B41)</f>
        <v>0.30217790374903125</v>
      </c>
      <c r="Q41" s="132">
        <f>G41/(VLOOKUP(Q1,E2:F92,2,FALSE)+B41)</f>
        <v>0.55222528250063807</v>
      </c>
      <c r="R41" s="132">
        <f>G41/(VLOOKUP(R1,E2:F92,2,FALSE)+B41)</f>
        <v>0.45000000000000007</v>
      </c>
      <c r="S41" s="132">
        <f>G41/(VLOOKUP(S1,E2:F92,2,FALSE)+B41)</f>
        <v>0.41390500257315943</v>
      </c>
      <c r="T41" s="132">
        <f>G41/(VLOOKUP(T1,E2:F92,2,FALSE)+B41)</f>
        <v>0.20430482115426404</v>
      </c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M41" s="86">
        <v>40</v>
      </c>
      <c r="AN41" s="86">
        <f>人物属性!E43</f>
        <v>330.61863346840875</v>
      </c>
      <c r="AO41" s="115">
        <f t="shared" si="6"/>
        <v>0.45</v>
      </c>
      <c r="AP41" s="74">
        <f>AR33</f>
        <v>498.88740395358366</v>
      </c>
      <c r="AQ41" s="86" t="str">
        <f t="shared" si="4"/>
        <v>45级强化0</v>
      </c>
      <c r="AR41" s="86">
        <f>装备属性!H43</f>
        <v>571.22530298876973</v>
      </c>
      <c r="AS41" s="134">
        <f t="shared" si="7"/>
        <v>373.27771683989664</v>
      </c>
      <c r="AT41" s="352">
        <f t="shared" si="1"/>
        <v>40</v>
      </c>
      <c r="AU41" s="132">
        <f>AS41/(VLOOKUP(AU1,AQ2:AR92,2,FALSE)+AN41)</f>
        <v>0.81710326264276489</v>
      </c>
      <c r="AV41" s="132">
        <f>AS41/(VLOOKUP(AV1,AQ2:AR92,2,FALSE)+AN41)</f>
        <v>0.72770598093898264</v>
      </c>
      <c r="AW41" s="132">
        <f>AS41/(VLOOKUP(AW1,AQ2:AR92,2,FALSE)+AN41)</f>
        <v>0.69203775853025196</v>
      </c>
      <c r="AX41" s="132">
        <f>AS41/(VLOOKUP(AX1,AQ2:AR92,2,FALSE)+AN41)</f>
        <v>0.42536984675312439</v>
      </c>
      <c r="AY41" s="132">
        <f>AS41/(VLOOKUP(AY1,AQ2:AR92,2,FALSE)+AN41)</f>
        <v>0.69203775853025196</v>
      </c>
      <c r="AZ41" s="132">
        <f>AS41/(VLOOKUP(AZ1,AQ2:AR92,2,FALSE)+AN41)</f>
        <v>0.59042365066181512</v>
      </c>
      <c r="BA41" s="132">
        <f>AS41/(VLOOKUP(BA1,AQ2:AR92,2,FALSE)+AN41)</f>
        <v>0.55222528250063807</v>
      </c>
      <c r="BB41" s="132">
        <f>AS41/(VLOOKUP(BB1,AQ2:AR92,2,FALSE)+AN41)</f>
        <v>0.30217790374903125</v>
      </c>
      <c r="BC41" s="132">
        <f>AS41/(VLOOKUP(BC1,AQ2:AR92,2,FALSE)+AN41)</f>
        <v>0.55222528250063807</v>
      </c>
      <c r="BD41" s="132">
        <f>AS41/(VLOOKUP(BD1,AQ2:AR92,2,FALSE)+AN41)</f>
        <v>0.45000000000000007</v>
      </c>
      <c r="BE41" s="132">
        <f>AS41/(VLOOKUP(BE1,AQ2:AR92,2,FALSE)+AN41)</f>
        <v>0.41390500257315943</v>
      </c>
      <c r="BF41" s="132">
        <f>AS41/(VLOOKUP(BF1,AQ2:AR92,2,FALSE)+AN41)</f>
        <v>0.20430482115426404</v>
      </c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</row>
    <row r="42" spans="1:74">
      <c r="A42" s="86">
        <v>41</v>
      </c>
      <c r="B42" s="86">
        <f>人物属性!D44</f>
        <v>340.6582805065629</v>
      </c>
      <c r="C42" s="115">
        <f t="shared" si="5"/>
        <v>0.45</v>
      </c>
      <c r="D42" s="74">
        <f>(D41+D43)/2</f>
        <v>516.54428136093702</v>
      </c>
      <c r="E42" s="86" t="str">
        <f>装备属性!A44</f>
        <v>45级强化1</v>
      </c>
      <c r="F42" s="86">
        <f>装备属性!G44</f>
        <v>617.33659454581971</v>
      </c>
      <c r="G42" s="91">
        <f t="shared" si="2"/>
        <v>385.74115284037498</v>
      </c>
      <c r="H42" s="216">
        <f t="shared" si="3"/>
        <v>41</v>
      </c>
      <c r="I42" s="137">
        <f>G42/(VLOOKUP(I1,E2:F92,2,FALSE)+B42)</f>
        <v>0.82622787127266983</v>
      </c>
      <c r="J42" s="132">
        <f>G42/(VLOOKUP(J1,E2:F92,2,FALSE)+B42)</f>
        <v>0.73756757605355883</v>
      </c>
      <c r="K42" s="132">
        <f>G42/(VLOOKUP(K1,E2:F92,2,FALSE)+B42)</f>
        <v>0.70207658494216341</v>
      </c>
      <c r="L42" s="132">
        <f>G42/(VLOOKUP(L1,E2:F92,2,FALSE)+B42)</f>
        <v>0.43460045715639578</v>
      </c>
      <c r="M42" s="132">
        <f>G42/(VLOOKUP(M1,E2:F92,2,FALSE)+B42)</f>
        <v>0.70207658494216341</v>
      </c>
      <c r="N42" s="132">
        <f>G42/(VLOOKUP(N1,E2:F92,2,FALSE)+B42)</f>
        <v>0.6005998927126518</v>
      </c>
      <c r="O42" s="132">
        <f>G42/(VLOOKUP(O1,E2:F92,2,FALSE)+B42)</f>
        <v>0.56231183433850018</v>
      </c>
      <c r="P42" s="132">
        <f>G42/(VLOOKUP(P1,E2:F92,2,FALSE)+B42)</f>
        <v>0.30974992867578865</v>
      </c>
      <c r="Q42" s="132">
        <f>G42/(VLOOKUP(Q1,E2:F92,2,FALSE)+B42)</f>
        <v>0.56231183433850018</v>
      </c>
      <c r="R42" s="132">
        <f>G42/(VLOOKUP(R1,E2:F92,2,FALSE)+B42)</f>
        <v>0.45946416017660591</v>
      </c>
      <c r="S42" s="132">
        <f>G42/(VLOOKUP(S1,E2:F92,2,FALSE)+B42)</f>
        <v>0.42301578822352964</v>
      </c>
      <c r="T42" s="132">
        <f>G42/(VLOOKUP(T1,E2:F92,2,FALSE)+B42)</f>
        <v>0.20997259887026154</v>
      </c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M42" s="86">
        <v>41</v>
      </c>
      <c r="AN42" s="86">
        <f>人物属性!E44</f>
        <v>340.6582805065629</v>
      </c>
      <c r="AO42" s="115">
        <f t="shared" si="6"/>
        <v>0.45</v>
      </c>
      <c r="AP42" s="74">
        <f>(AP41+AP43)/2</f>
        <v>516.54428136093702</v>
      </c>
      <c r="AQ42" s="86" t="str">
        <f t="shared" si="4"/>
        <v>45级强化1</v>
      </c>
      <c r="AR42" s="86">
        <f>装备属性!H44</f>
        <v>617.33659454581971</v>
      </c>
      <c r="AS42" s="134">
        <f t="shared" si="7"/>
        <v>385.74115284037498</v>
      </c>
      <c r="AT42" s="352">
        <f t="shared" si="1"/>
        <v>41</v>
      </c>
      <c r="AU42" s="132">
        <f>AS42/(VLOOKUP(AU1,AQ2:AR92,2,FALSE)+AN42)</f>
        <v>0.82622787127266983</v>
      </c>
      <c r="AV42" s="132">
        <f>AS42/(VLOOKUP(AV1,AQ2:AR92,2,FALSE)+AN42)</f>
        <v>0.73756757605355883</v>
      </c>
      <c r="AW42" s="132">
        <f>AS42/(VLOOKUP(AW1,AQ2:AR92,2,FALSE)+AN42)</f>
        <v>0.70207658494216341</v>
      </c>
      <c r="AX42" s="132">
        <f>AS42/(VLOOKUP(AX1,AQ2:AR92,2,FALSE)+AN42)</f>
        <v>0.43460045715639578</v>
      </c>
      <c r="AY42" s="132">
        <f>AS42/(VLOOKUP(AY1,AQ2:AR92,2,FALSE)+AN42)</f>
        <v>0.70207658494216341</v>
      </c>
      <c r="AZ42" s="132">
        <f>AS42/(VLOOKUP(AZ1,AQ2:AR92,2,FALSE)+AN42)</f>
        <v>0.6005998927126518</v>
      </c>
      <c r="BA42" s="132">
        <f>AS42/(VLOOKUP(BA1,AQ2:AR92,2,FALSE)+AN42)</f>
        <v>0.56231183433850018</v>
      </c>
      <c r="BB42" s="132">
        <f>AS42/(VLOOKUP(BB1,AQ2:AR92,2,FALSE)+AN42)</f>
        <v>0.30974992867578865</v>
      </c>
      <c r="BC42" s="132">
        <f>AS42/(VLOOKUP(BC1,AQ2:AR92,2,FALSE)+AN42)</f>
        <v>0.56231183433850018</v>
      </c>
      <c r="BD42" s="132">
        <f>AS42/(VLOOKUP(BD1,AQ2:AR92,2,FALSE)+AN42)</f>
        <v>0.45946416017660591</v>
      </c>
      <c r="BE42" s="132">
        <f>AS42/(VLOOKUP(BE1,AQ2:AR92,2,FALSE)+AN42)</f>
        <v>0.42301578822352964</v>
      </c>
      <c r="BF42" s="132">
        <f>AS42/(VLOOKUP(BF1,AQ2:AR92,2,FALSE)+AN42)</f>
        <v>0.20997259887026154</v>
      </c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</row>
    <row r="43" spans="1:74">
      <c r="A43" s="86">
        <v>42</v>
      </c>
      <c r="B43" s="86">
        <f>人物属性!D45</f>
        <v>350.69792754471706</v>
      </c>
      <c r="C43" s="115">
        <f t="shared" si="5"/>
        <v>0.45</v>
      </c>
      <c r="D43" s="74">
        <f>F34</f>
        <v>534.2011587682905</v>
      </c>
      <c r="E43" s="86" t="str">
        <f>装备属性!A45</f>
        <v>45级强化2</v>
      </c>
      <c r="F43" s="86">
        <f>装备属性!G45</f>
        <v>665.68124432205332</v>
      </c>
      <c r="G43" s="91">
        <f t="shared" si="2"/>
        <v>398.20458884085338</v>
      </c>
      <c r="H43" s="216">
        <f t="shared" si="3"/>
        <v>42</v>
      </c>
      <c r="I43" s="137">
        <f>G43/(VLOOKUP(I1,E2:F92,2,FALSE)+B43)</f>
        <v>0.83496830727576021</v>
      </c>
      <c r="J43" s="132">
        <f>G43/(VLOOKUP(J1,E2:F92,2,FALSE)+B43)</f>
        <v>0.74705768428399577</v>
      </c>
      <c r="K43" s="132">
        <f>G43/(VLOOKUP(K1,E2:F92,2,FALSE)+B43)</f>
        <v>0.71175511843785377</v>
      </c>
      <c r="L43" s="132">
        <f>G43/(VLOOKUP(L1,E2:F92,2,FALSE)+B43)</f>
        <v>0.44362458270384381</v>
      </c>
      <c r="M43" s="132">
        <f>G43/(VLOOKUP(M1,E2:F92,2,FALSE)+B43)</f>
        <v>0.71175511843785377</v>
      </c>
      <c r="N43" s="132">
        <f>G43/(VLOOKUP(N1,E2:F92,2,FALSE)+B43)</f>
        <v>0.61046288635429602</v>
      </c>
      <c r="O43" s="132">
        <f>G43/(VLOOKUP(O1,E2:F92,2,FALSE)+B43)</f>
        <v>0.57210740662161674</v>
      </c>
      <c r="P43" s="132">
        <f>G43/(VLOOKUP(P1,E2:F92,2,FALSE)+B43)</f>
        <v>0.3172008412206922</v>
      </c>
      <c r="Q43" s="132">
        <f>G43/(VLOOKUP(Q1,E2:F92,2,FALSE)+B43)</f>
        <v>0.57210740662161674</v>
      </c>
      <c r="R43" s="132">
        <f>G43/(VLOOKUP(R1,E2:F92,2,FALSE)+B43)</f>
        <v>0.46870464222657049</v>
      </c>
      <c r="S43" s="132">
        <f>G43/(VLOOKUP(S1,E2:F92,2,FALSE)+B43)</f>
        <v>0.43192814287847531</v>
      </c>
      <c r="T43" s="132">
        <f>G43/(VLOOKUP(T1,E2:F92,2,FALSE)+B43)</f>
        <v>0.21557876520159996</v>
      </c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M43" s="86">
        <v>42</v>
      </c>
      <c r="AN43" s="86">
        <f>人物属性!E45</f>
        <v>350.69792754471706</v>
      </c>
      <c r="AO43" s="115">
        <f t="shared" si="6"/>
        <v>0.45</v>
      </c>
      <c r="AP43" s="74">
        <f>AR34</f>
        <v>534.2011587682905</v>
      </c>
      <c r="AQ43" s="86" t="str">
        <f t="shared" si="4"/>
        <v>45级强化2</v>
      </c>
      <c r="AR43" s="86">
        <f>装备属性!H45</f>
        <v>665.68124432205332</v>
      </c>
      <c r="AS43" s="134">
        <f t="shared" si="7"/>
        <v>398.20458884085338</v>
      </c>
      <c r="AT43" s="352">
        <f t="shared" si="1"/>
        <v>42</v>
      </c>
      <c r="AU43" s="132">
        <f>AS43/(VLOOKUP(AU1,AQ2:AR92,2,FALSE)+AN43)</f>
        <v>0.83496830727576021</v>
      </c>
      <c r="AV43" s="132">
        <f>AS43/(VLOOKUP(AV1,AQ2:AR92,2,FALSE)+AN43)</f>
        <v>0.74705768428399577</v>
      </c>
      <c r="AW43" s="132">
        <f>AS43/(VLOOKUP(AW1,AQ2:AR92,2,FALSE)+AN43)</f>
        <v>0.71175511843785377</v>
      </c>
      <c r="AX43" s="132">
        <f>AS43/(VLOOKUP(AX1,AQ2:AR92,2,FALSE)+AN43)</f>
        <v>0.44362458270384381</v>
      </c>
      <c r="AY43" s="132">
        <f>AS43/(VLOOKUP(AY1,AQ2:AR92,2,FALSE)+AN43)</f>
        <v>0.71175511843785377</v>
      </c>
      <c r="AZ43" s="132">
        <f>AS43/(VLOOKUP(AZ1,AQ2:AR92,2,FALSE)+AN43)</f>
        <v>0.61046288635429602</v>
      </c>
      <c r="BA43" s="132">
        <f>AS43/(VLOOKUP(BA1,AQ2:AR92,2,FALSE)+AN43)</f>
        <v>0.57210740662161674</v>
      </c>
      <c r="BB43" s="132">
        <f>AS43/(VLOOKUP(BB1,AQ2:AR92,2,FALSE)+AN43)</f>
        <v>0.3172008412206922</v>
      </c>
      <c r="BC43" s="132">
        <f>AS43/(VLOOKUP(BC1,AQ2:AR92,2,FALSE)+AN43)</f>
        <v>0.57210740662161674</v>
      </c>
      <c r="BD43" s="132">
        <f>AS43/(VLOOKUP(BD1,AQ2:AR92,2,FALSE)+AN43)</f>
        <v>0.46870464222657049</v>
      </c>
      <c r="BE43" s="132">
        <f>AS43/(VLOOKUP(BE1,AQ2:AR92,2,FALSE)+AN43)</f>
        <v>0.43192814287847531</v>
      </c>
      <c r="BF43" s="132">
        <f>AS43/(VLOOKUP(BF1,AQ2:AR92,2,FALSE)+AN43)</f>
        <v>0.21557876520159996</v>
      </c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</row>
    <row r="44" spans="1:74">
      <c r="A44" s="86">
        <v>43</v>
      </c>
      <c r="B44" s="86">
        <f>人物属性!D46</f>
        <v>360.73757458287122</v>
      </c>
      <c r="C44" s="115">
        <f t="shared" si="5"/>
        <v>0.45</v>
      </c>
      <c r="D44" s="74">
        <f>D43+(D46-D43)/3</f>
        <v>546.54254017511687</v>
      </c>
      <c r="E44" s="86" t="str">
        <f>装备属性!A46</f>
        <v>45级强化3</v>
      </c>
      <c r="F44" s="86">
        <f>装备属性!G46</f>
        <v>716.36742297950912</v>
      </c>
      <c r="G44" s="91">
        <f t="shared" si="2"/>
        <v>408.27605164109463</v>
      </c>
      <c r="H44" s="216">
        <f t="shared" si="3"/>
        <v>43</v>
      </c>
      <c r="I44" s="137">
        <f>G44/(VLOOKUP(I1,E2:F92,2,FALSE)+B44)</f>
        <v>0.83843617366855194</v>
      </c>
      <c r="J44" s="132">
        <f>G44/(VLOOKUP(J1,E2:F92,2,FALSE)+B44)</f>
        <v>0.75179237091742723</v>
      </c>
      <c r="K44" s="132">
        <f>G44/(VLOOKUP(K1,E2:F92,2,FALSE)+B44)</f>
        <v>0.71689234518655109</v>
      </c>
      <c r="L44" s="132">
        <f>G44/(VLOOKUP(L1,E2:F92,2,FALSE)+B44)</f>
        <v>0.44981374450566153</v>
      </c>
      <c r="M44" s="132">
        <f>G44/(VLOOKUP(M1,E2:F92,2,FALSE)+B44)</f>
        <v>0.71689234518655109</v>
      </c>
      <c r="N44" s="132">
        <f>G44/(VLOOKUP(N1,E2:F92,2,FALSE)+B44)</f>
        <v>0.61641547327946544</v>
      </c>
      <c r="O44" s="132">
        <f>G44/(VLOOKUP(O1,E2:F92,2,FALSE)+B44)</f>
        <v>0.57823668749838386</v>
      </c>
      <c r="P44" s="132">
        <f>G44/(VLOOKUP(P1,E2:F92,2,FALSE)+B44)</f>
        <v>0.32264324908769071</v>
      </c>
      <c r="Q44" s="132">
        <f>G44/(VLOOKUP(Q1,E2:F92,2,FALSE)+B44)</f>
        <v>0.57823668749838386</v>
      </c>
      <c r="R44" s="132">
        <f>G44/(VLOOKUP(R1,E2:F92,2,FALSE)+B44)</f>
        <v>0.47494670563924352</v>
      </c>
      <c r="S44" s="132">
        <f>G44/(VLOOKUP(S1,E2:F92,2,FALSE)+B44)</f>
        <v>0.43808188230084305</v>
      </c>
      <c r="T44" s="132">
        <f>G44/(VLOOKUP(T1,E2:F92,2,FALSE)+B44)</f>
        <v>0.21983636065762913</v>
      </c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M44" s="86">
        <v>43</v>
      </c>
      <c r="AN44" s="86">
        <f>人物属性!E46</f>
        <v>360.73757458287122</v>
      </c>
      <c r="AO44" s="115">
        <f t="shared" si="6"/>
        <v>0.45</v>
      </c>
      <c r="AP44" s="74">
        <f>AP43+(AP46-AP43)/3</f>
        <v>546.54254017511687</v>
      </c>
      <c r="AQ44" s="86" t="str">
        <f t="shared" si="4"/>
        <v>45级强化3</v>
      </c>
      <c r="AR44" s="86">
        <f>装备属性!H46</f>
        <v>716.36742297950912</v>
      </c>
      <c r="AS44" s="134">
        <f t="shared" si="7"/>
        <v>408.27605164109463</v>
      </c>
      <c r="AT44" s="352">
        <f t="shared" si="1"/>
        <v>43</v>
      </c>
      <c r="AU44" s="132">
        <f>AS44/(VLOOKUP(AU1,AQ2:AR92,2,FALSE)+AN44)</f>
        <v>0.83843617366855194</v>
      </c>
      <c r="AV44" s="132">
        <f>AS44/(VLOOKUP(AV1,AQ2:AR92,2,FALSE)+AN44)</f>
        <v>0.75179237091742723</v>
      </c>
      <c r="AW44" s="132">
        <f>AS44/(VLOOKUP(AW1,AQ2:AR92,2,FALSE)+AN44)</f>
        <v>0.71689234518655109</v>
      </c>
      <c r="AX44" s="132">
        <f>AS44/(VLOOKUP(AX1,AQ2:AR92,2,FALSE)+AN44)</f>
        <v>0.44981374450566153</v>
      </c>
      <c r="AY44" s="132">
        <f>AS44/(VLOOKUP(AY1,AQ2:AR92,2,FALSE)+AN44)</f>
        <v>0.71689234518655109</v>
      </c>
      <c r="AZ44" s="132">
        <f>AS44/(VLOOKUP(AZ1,AQ2:AR92,2,FALSE)+AN44)</f>
        <v>0.61641547327946544</v>
      </c>
      <c r="BA44" s="132">
        <f>AS44/(VLOOKUP(BA1,AQ2:AR92,2,FALSE)+AN44)</f>
        <v>0.57823668749838386</v>
      </c>
      <c r="BB44" s="132">
        <f>AS44/(VLOOKUP(BB1,AQ2:AR92,2,FALSE)+AN44)</f>
        <v>0.32264324908769071</v>
      </c>
      <c r="BC44" s="132">
        <f>AS44/(VLOOKUP(BC1,AQ2:AR92,2,FALSE)+AN44)</f>
        <v>0.57823668749838386</v>
      </c>
      <c r="BD44" s="132">
        <f>AS44/(VLOOKUP(BD1,AQ2:AR92,2,FALSE)+AN44)</f>
        <v>0.47494670563924352</v>
      </c>
      <c r="BE44" s="132">
        <f>AS44/(VLOOKUP(BE1,AQ2:AR92,2,FALSE)+AN44)</f>
        <v>0.43808188230084305</v>
      </c>
      <c r="BF44" s="132">
        <f>AS44/(VLOOKUP(BF1,AQ2:AR92,2,FALSE)+AN44)</f>
        <v>0.21983636065762913</v>
      </c>
      <c r="BG44" s="132"/>
      <c r="BH44" s="132"/>
      <c r="BI44" s="132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2"/>
    </row>
    <row r="45" spans="1:74">
      <c r="A45" s="86">
        <v>44</v>
      </c>
      <c r="B45" s="86">
        <f>人物属性!D47</f>
        <v>370.77722162102538</v>
      </c>
      <c r="C45" s="115">
        <f t="shared" si="5"/>
        <v>0.45</v>
      </c>
      <c r="D45" s="74">
        <f>D44+(D46-D43)/3</f>
        <v>558.88392158194324</v>
      </c>
      <c r="E45" s="86" t="str">
        <f>装备属性!A47</f>
        <v>45级强化4</v>
      </c>
      <c r="F45" s="86">
        <f>装备属性!G47</f>
        <v>769.50854032727648</v>
      </c>
      <c r="G45" s="91">
        <f t="shared" si="2"/>
        <v>418.34751444133587</v>
      </c>
      <c r="H45" s="216">
        <f t="shared" si="3"/>
        <v>44</v>
      </c>
      <c r="I45" s="137">
        <f>G45/(VLOOKUP(I1,E2:F92,2,FALSE)+B45)</f>
        <v>0.8417639317440323</v>
      </c>
      <c r="J45" s="132">
        <f>G45/(VLOOKUP(J1,E2:F92,2,FALSE)+B45)</f>
        <v>0.75635517639276284</v>
      </c>
      <c r="K45" s="132">
        <f>G45/(VLOOKUP(K1,E2:F92,2,FALSE)+B45)</f>
        <v>0.7218515850934617</v>
      </c>
      <c r="L45" s="132">
        <f>G45/(VLOOKUP(L1,E2:F92,2,FALSE)+B45)</f>
        <v>0.45586748665267768</v>
      </c>
      <c r="M45" s="132">
        <f>G45/(VLOOKUP(M1,E2:F92,2,FALSE)+B45)</f>
        <v>0.7218515850934617</v>
      </c>
      <c r="N45" s="132">
        <f>G45/(VLOOKUP(N1,E2:F92,2,FALSE)+B45)</f>
        <v>0.62219029767250855</v>
      </c>
      <c r="O45" s="132">
        <f>G45/(VLOOKUP(O1,E2:F92,2,FALSE)+B45)</f>
        <v>0.58419410713446085</v>
      </c>
      <c r="P45" s="132">
        <f>G45/(VLOOKUP(P1,E2:F92,2,FALSE)+B45)</f>
        <v>0.327999977607844</v>
      </c>
      <c r="Q45" s="132">
        <f>G45/(VLOOKUP(Q1,E2:F92,2,FALSE)+B45)</f>
        <v>0.58419410713446085</v>
      </c>
      <c r="R45" s="132">
        <f>G45/(VLOOKUP(R1,E2:F92,2,FALSE)+B45)</f>
        <v>0.48104464886670911</v>
      </c>
      <c r="S45" s="132">
        <f>G45/(VLOOKUP(S1,E2:F92,2,FALSE)+B45)</f>
        <v>0.44410445143406346</v>
      </c>
      <c r="T45" s="132">
        <f>G45/(VLOOKUP(T1,E2:F92,2,FALSE)+B45)</f>
        <v>0.22404817176444483</v>
      </c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  <c r="AJ45" s="132"/>
      <c r="AM45" s="86">
        <v>44</v>
      </c>
      <c r="AN45" s="86">
        <f>人物属性!E47</f>
        <v>370.77722162102538</v>
      </c>
      <c r="AO45" s="115">
        <f t="shared" si="6"/>
        <v>0.45</v>
      </c>
      <c r="AP45" s="74">
        <f>AP44+(AP46-AP43)/3</f>
        <v>558.88392158194324</v>
      </c>
      <c r="AQ45" s="86" t="str">
        <f t="shared" si="4"/>
        <v>45级强化4</v>
      </c>
      <c r="AR45" s="86">
        <f>装备属性!H47</f>
        <v>769.50854032727648</v>
      </c>
      <c r="AS45" s="134">
        <f t="shared" si="7"/>
        <v>418.34751444133587</v>
      </c>
      <c r="AT45" s="352">
        <f t="shared" si="1"/>
        <v>44</v>
      </c>
      <c r="AU45" s="132">
        <f>AS45/(VLOOKUP(AU1,AQ2:AR92,2,FALSE)+AN45)</f>
        <v>0.8417639317440323</v>
      </c>
      <c r="AV45" s="132">
        <f>AS45/(VLOOKUP(AV1,AQ2:AR92,2,FALSE)+AN45)</f>
        <v>0.75635517639276284</v>
      </c>
      <c r="AW45" s="132">
        <f>AS45/(VLOOKUP(AW1,AQ2:AR92,2,FALSE)+AN45)</f>
        <v>0.7218515850934617</v>
      </c>
      <c r="AX45" s="132">
        <f>AS45/(VLOOKUP(AX1,AQ2:AR92,2,FALSE)+AN45)</f>
        <v>0.45586748665267768</v>
      </c>
      <c r="AY45" s="132">
        <f>AS45/(VLOOKUP(AY1,AQ2:AR92,2,FALSE)+AN45)</f>
        <v>0.7218515850934617</v>
      </c>
      <c r="AZ45" s="132">
        <f>AS45/(VLOOKUP(AZ1,AQ2:AR92,2,FALSE)+AN45)</f>
        <v>0.62219029767250855</v>
      </c>
      <c r="BA45" s="132">
        <f>AS45/(VLOOKUP(BA1,AQ2:AR92,2,FALSE)+AN45)</f>
        <v>0.58419410713446085</v>
      </c>
      <c r="BB45" s="132">
        <f>AS45/(VLOOKUP(BB1,AQ2:AR92,2,FALSE)+AN45)</f>
        <v>0.327999977607844</v>
      </c>
      <c r="BC45" s="132">
        <f>AS45/(VLOOKUP(BC1,AQ2:AR92,2,FALSE)+AN45)</f>
        <v>0.58419410713446085</v>
      </c>
      <c r="BD45" s="132">
        <f>AS45/(VLOOKUP(BD1,AQ2:AR92,2,FALSE)+AN45)</f>
        <v>0.48104464886670911</v>
      </c>
      <c r="BE45" s="132">
        <f>AS45/(VLOOKUP(BE1,AQ2:AR92,2,FALSE)+AN45)</f>
        <v>0.44410445143406346</v>
      </c>
      <c r="BF45" s="132">
        <f>AS45/(VLOOKUP(BF1,AQ2:AR92,2,FALSE)+AN45)</f>
        <v>0.22404817176444483</v>
      </c>
      <c r="BG45" s="132"/>
      <c r="BH45" s="132"/>
      <c r="BI45" s="132"/>
      <c r="BJ45" s="132"/>
      <c r="BK45" s="132"/>
      <c r="BL45" s="132"/>
      <c r="BM45" s="132"/>
      <c r="BN45" s="132"/>
      <c r="BO45" s="132"/>
      <c r="BP45" s="132"/>
      <c r="BQ45" s="132"/>
      <c r="BR45" s="132"/>
      <c r="BS45" s="132"/>
      <c r="BT45" s="132"/>
      <c r="BU45" s="132"/>
      <c r="BV45" s="132"/>
    </row>
    <row r="46" spans="1:74">
      <c r="A46" s="86">
        <v>45</v>
      </c>
      <c r="B46" s="86">
        <f>人物属性!D48</f>
        <v>380.81686865917982</v>
      </c>
      <c r="C46" s="115">
        <f t="shared" si="5"/>
        <v>0.45</v>
      </c>
      <c r="D46" s="74">
        <f>F35</f>
        <v>571.22530298876973</v>
      </c>
      <c r="E46" s="86" t="str">
        <f>装备属性!A48</f>
        <v>45级强化5</v>
      </c>
      <c r="F46" s="86">
        <f>装备属性!G48</f>
        <v>825.22349907478861</v>
      </c>
      <c r="G46" s="91">
        <f t="shared" si="2"/>
        <v>428.41897724157729</v>
      </c>
      <c r="H46" s="216">
        <f t="shared" si="3"/>
        <v>45</v>
      </c>
      <c r="I46" s="137">
        <f>G46/(VLOOKUP(I1,E2:F92,2,FALSE)+B46)</f>
        <v>0.84495990433207879</v>
      </c>
      <c r="J46" s="132">
        <f>G46/(VLOOKUP(J1,E2:F92,2,FALSE)+B46)</f>
        <v>0.76075529343468518</v>
      </c>
      <c r="K46" s="132">
        <f>G46/(VLOOKUP(K1,E2:F92,2,FALSE)+B46)</f>
        <v>0.72664193057571147</v>
      </c>
      <c r="L46" s="132">
        <f>G46/(VLOOKUP(L1,E2:F92,2,FALSE)+B46)</f>
        <v>0.46179020554711842</v>
      </c>
      <c r="M46" s="132">
        <f>G46/(VLOOKUP(M1,E2:F92,2,FALSE)+B46)</f>
        <v>0.72664193057571147</v>
      </c>
      <c r="N46" s="132">
        <f>G46/(VLOOKUP(N1,E2:F92,2,FALSE)+B46)</f>
        <v>0.62779520518869358</v>
      </c>
      <c r="O46" s="132">
        <f>G46/(VLOOKUP(O1,E2:F92,2,FALSE)+B46)</f>
        <v>0.5899867939162432</v>
      </c>
      <c r="P46" s="132">
        <f>G46/(VLOOKUP(P1,E2:F92,2,FALSE)+B46)</f>
        <v>0.33327303424310034</v>
      </c>
      <c r="Q46" s="132">
        <f>G46/(VLOOKUP(Q1,E2:F92,2,FALSE)+B46)</f>
        <v>0.5899867939162432</v>
      </c>
      <c r="R46" s="132">
        <f>G46/(VLOOKUP(R1,E2:F92,2,FALSE)+B46)</f>
        <v>0.48700340623463451</v>
      </c>
      <c r="S46" s="132">
        <f>G46/(VLOOKUP(S1,E2:F92,2,FALSE)+B46)</f>
        <v>0.45</v>
      </c>
      <c r="T46" s="132">
        <f>G46/(VLOOKUP(T1,E2:F92,2,FALSE)+B46)</f>
        <v>0.22821493309021329</v>
      </c>
      <c r="U46" s="131">
        <f>G46/(VLOOKUP(U1,E2:F92,2,FALSE)+B46)</f>
        <v>0.45</v>
      </c>
      <c r="V46" s="132">
        <f>G46/(VLOOKUP(V1,E2:F92,2,FALSE)+B46)</f>
        <v>0.35522772595625013</v>
      </c>
      <c r="W46" s="132">
        <f>G46/(VLOOKUP(W1,E2:F92,2,FALSE)+B46)</f>
        <v>0.32316520350478251</v>
      </c>
      <c r="X46" s="131">
        <f>G46/(VLOOKUP(X1,E2:F92,2,FALSE)+B46)</f>
        <v>0.14999999999999997</v>
      </c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M46" s="86">
        <v>45</v>
      </c>
      <c r="AN46" s="86">
        <f>人物属性!E48</f>
        <v>380.81686865917982</v>
      </c>
      <c r="AO46" s="115">
        <f t="shared" si="6"/>
        <v>0.45</v>
      </c>
      <c r="AP46" s="74">
        <f>AR35</f>
        <v>571.22530298876973</v>
      </c>
      <c r="AQ46" s="86" t="str">
        <f t="shared" si="4"/>
        <v>45级强化5</v>
      </c>
      <c r="AR46" s="86">
        <f>装备属性!H48</f>
        <v>825.22349907478861</v>
      </c>
      <c r="AS46" s="134">
        <f t="shared" si="7"/>
        <v>428.41897724157729</v>
      </c>
      <c r="AT46" s="352">
        <f t="shared" si="1"/>
        <v>45</v>
      </c>
      <c r="AU46" s="132">
        <f>AS46/(VLOOKUP(AU1,AQ2:AR92,2,FALSE)+AN46)</f>
        <v>0.84495990433207879</v>
      </c>
      <c r="AV46" s="132">
        <f>AS46/(VLOOKUP(AV1,AQ2:AR92,2,FALSE)+AN46)</f>
        <v>0.76075529343468518</v>
      </c>
      <c r="AW46" s="132">
        <f>AS46/(VLOOKUP(AW1,AQ2:AR92,2,FALSE)+AN46)</f>
        <v>0.72664193057571147</v>
      </c>
      <c r="AX46" s="132">
        <f>AS46/(VLOOKUP(AX1,AQ2:AR92,2,FALSE)+AN46)</f>
        <v>0.46179020554711842</v>
      </c>
      <c r="AY46" s="132">
        <f>AS46/(VLOOKUP(AY1,AQ2:AR92,2,FALSE)+AN46)</f>
        <v>0.72664193057571147</v>
      </c>
      <c r="AZ46" s="132">
        <f>AS46/(VLOOKUP(AZ1,AQ2:AR92,2,FALSE)+AN46)</f>
        <v>0.62779520518869358</v>
      </c>
      <c r="BA46" s="132">
        <f>AS46/(VLOOKUP(BA1,AQ2:AR92,2,FALSE)+AN46)</f>
        <v>0.5899867939162432</v>
      </c>
      <c r="BB46" s="132">
        <f>AS46/(VLOOKUP(BB1,AQ2:AR92,2,FALSE)+AN46)</f>
        <v>0.33327303424310034</v>
      </c>
      <c r="BC46" s="132">
        <f>AS46/(VLOOKUP(BC1,AQ2:AR92,2,FALSE)+AN46)</f>
        <v>0.5899867939162432</v>
      </c>
      <c r="BD46" s="132">
        <f>AS46/(VLOOKUP(BD1,AQ2:AR92,2,FALSE)+AN46)</f>
        <v>0.48700340623463451</v>
      </c>
      <c r="BE46" s="132">
        <f>AS46/(VLOOKUP(BE1,AQ2:AR92,2,FALSE)+AN46)</f>
        <v>0.45</v>
      </c>
      <c r="BF46" s="132">
        <f>AS46/(VLOOKUP(BF1,AQ2:AR92,2,FALSE)+AN46)</f>
        <v>0.22821493309021329</v>
      </c>
      <c r="BG46" s="131">
        <f>AS46/(VLOOKUP(BG1,AQ2:AR92,2,FALSE)+AN46)</f>
        <v>0.45</v>
      </c>
      <c r="BH46" s="132">
        <f>AS46/(VLOOKUP(BH1,AQ2:AR92,2,FALSE)+AN46)</f>
        <v>0.35522772595625013</v>
      </c>
      <c r="BI46" s="132">
        <f>AS46/(VLOOKUP(BI1,AQ2:AR92,2,FALSE)+AN46)</f>
        <v>0.32316520350478251</v>
      </c>
      <c r="BJ46" s="131">
        <f>AS46/(VLOOKUP(BJ1,AQ2:AR92,2,FALSE)+AN46)</f>
        <v>0.14999999999999997</v>
      </c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2"/>
    </row>
    <row r="47" spans="1:74">
      <c r="A47" s="86">
        <v>46</v>
      </c>
      <c r="B47" s="86">
        <f>人物属性!D49</f>
        <v>397.42372742659876</v>
      </c>
      <c r="C47" s="115">
        <f t="shared" si="5"/>
        <v>0.45</v>
      </c>
      <c r="D47" s="74">
        <f>(D46+D48)/2</f>
        <v>594.28094876729472</v>
      </c>
      <c r="E47" s="86" t="str">
        <f>装备属性!A49</f>
        <v>45级强化6</v>
      </c>
      <c r="F47" s="86">
        <f>装备属性!G49</f>
        <v>883.63696087542553</v>
      </c>
      <c r="G47" s="91">
        <f t="shared" si="2"/>
        <v>446.26710428725204</v>
      </c>
      <c r="H47" s="216">
        <f t="shared" si="3"/>
        <v>46</v>
      </c>
      <c r="I47" s="137">
        <f>G47/(VLOOKUP(I1,E2:F92,2,FALSE)+B47)</f>
        <v>0.85224740936995336</v>
      </c>
      <c r="J47" s="132">
        <f>G47/(VLOOKUP(J1,E2:F92,2,FALSE)+B47)</f>
        <v>0.76974936669534333</v>
      </c>
      <c r="K47" s="132">
        <f>G47/(VLOOKUP(K1,E2:F92,2,FALSE)+B47)</f>
        <v>0.73617829021888204</v>
      </c>
      <c r="L47" s="132">
        <f>G47/(VLOOKUP(L1,E2:F92,2,FALSE)+B47)</f>
        <v>0.47256939665552328</v>
      </c>
      <c r="M47" s="132">
        <f>G47/(VLOOKUP(M1,E2:F92,2,FALSE)+B47)</f>
        <v>0.73617829021888204</v>
      </c>
      <c r="N47" s="132">
        <f>G47/(VLOOKUP(N1,E2:F92,2,FALSE)+B47)</f>
        <v>0.63841344969533331</v>
      </c>
      <c r="O47" s="132">
        <f>G47/(VLOOKUP(O1,E2:F92,2,FALSE)+B47)</f>
        <v>0.60082519730702111</v>
      </c>
      <c r="P47" s="132">
        <f>G47/(VLOOKUP(P1,E2:F92,2,FALSE)+B47)</f>
        <v>0.34272971462236168</v>
      </c>
      <c r="Q47" s="132">
        <f>G47/(VLOOKUP(Q1,E2:F92,2,FALSE)+B47)</f>
        <v>0.60082519730702111</v>
      </c>
      <c r="R47" s="132">
        <f>G47/(VLOOKUP(R1,E2:F92,2,FALSE)+B47)</f>
        <v>0.4978930738035896</v>
      </c>
      <c r="S47" s="132">
        <f>G47/(VLOOKUP(S1,E2:F92,2,FALSE)+B47)</f>
        <v>0.46071083568409421</v>
      </c>
      <c r="T47" s="132">
        <f>G47/(VLOOKUP(T1,E2:F92,2,FALSE)+B47)</f>
        <v>0.23563794011112693</v>
      </c>
      <c r="U47" s="132">
        <f>G47/(VLOOKUP(U1,E2:F92,2,FALSE)+B47)</f>
        <v>0.46071083568409421</v>
      </c>
      <c r="V47" s="132">
        <f>G47/(VLOOKUP(V1,E2:F92,2,FALSE)+B47)</f>
        <v>0.36500070880154706</v>
      </c>
      <c r="W47" s="132">
        <f>G47/(VLOOKUP(W1,E2:F92,2,FALSE)+B47)</f>
        <v>0.33246367402382382</v>
      </c>
      <c r="X47" s="132">
        <f>G47/(VLOOKUP(X1,E2:F92,2,FALSE)+B47)</f>
        <v>0.15534581398019617</v>
      </c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  <c r="AI47" s="132"/>
      <c r="AJ47" s="132"/>
      <c r="AM47" s="86">
        <v>46</v>
      </c>
      <c r="AN47" s="86">
        <f>人物属性!E49</f>
        <v>397.42372742659876</v>
      </c>
      <c r="AO47" s="115">
        <f t="shared" si="6"/>
        <v>0.45</v>
      </c>
      <c r="AP47" s="74">
        <f>(AP46+AP48)/2</f>
        <v>594.28094876729472</v>
      </c>
      <c r="AQ47" s="86" t="str">
        <f t="shared" si="4"/>
        <v>45级强化6</v>
      </c>
      <c r="AR47" s="86">
        <f>装备属性!H49</f>
        <v>883.63696087542553</v>
      </c>
      <c r="AS47" s="134">
        <f t="shared" si="7"/>
        <v>446.26710428725204</v>
      </c>
      <c r="AT47" s="352">
        <f t="shared" si="1"/>
        <v>46</v>
      </c>
      <c r="AU47" s="132">
        <f>AS47/(VLOOKUP(AU1,AQ2:AR92,2,FALSE)+AN47)</f>
        <v>0.85224740936995336</v>
      </c>
      <c r="AV47" s="132">
        <f>AS47/(VLOOKUP(AV1,AQ2:AR92,2,FALSE)+AN47)</f>
        <v>0.76974936669534333</v>
      </c>
      <c r="AW47" s="132">
        <f>AS47/(VLOOKUP(AW1,AQ2:AR92,2,FALSE)+AN47)</f>
        <v>0.73617829021888204</v>
      </c>
      <c r="AX47" s="132">
        <f>AS47/(VLOOKUP(AX1,AQ2:AR92,2,FALSE)+AN47)</f>
        <v>0.47256939665552328</v>
      </c>
      <c r="AY47" s="132">
        <f>AS47/(VLOOKUP(AY1,AQ2:AR92,2,FALSE)+AN47)</f>
        <v>0.73617829021888204</v>
      </c>
      <c r="AZ47" s="132">
        <f>AS47/(VLOOKUP(AZ1,AQ2:AR92,2,FALSE)+AN47)</f>
        <v>0.63841344969533331</v>
      </c>
      <c r="BA47" s="132">
        <f>AS47/(VLOOKUP(BA1,AQ2:AR92,2,FALSE)+AN47)</f>
        <v>0.60082519730702111</v>
      </c>
      <c r="BB47" s="132">
        <f>AS47/(VLOOKUP(BB1,AQ2:AR92,2,FALSE)+AN47)</f>
        <v>0.34272971462236168</v>
      </c>
      <c r="BC47" s="132">
        <f>AS47/(VLOOKUP(BC1,AQ2:AR92,2,FALSE)+AN47)</f>
        <v>0.60082519730702111</v>
      </c>
      <c r="BD47" s="132">
        <f>AS47/(VLOOKUP(BD1,AQ2:AR92,2,FALSE)+AN47)</f>
        <v>0.4978930738035896</v>
      </c>
      <c r="BE47" s="132">
        <f>AS47/(VLOOKUP(BE1,AQ2:AR92,2,FALSE)+AN47)</f>
        <v>0.46071083568409421</v>
      </c>
      <c r="BF47" s="132">
        <f>AS47/(VLOOKUP(BF1,AQ2:AR92,2,FALSE)+AN47)</f>
        <v>0.23563794011112693</v>
      </c>
      <c r="BG47" s="132">
        <f>AS47/(VLOOKUP(BG1,AQ2:AR92,2,FALSE)+AN47)</f>
        <v>0.46071083568409421</v>
      </c>
      <c r="BH47" s="132">
        <f>AS47/(VLOOKUP(BH1,AQ2:AR92,2,FALSE)+AN47)</f>
        <v>0.36500070880154706</v>
      </c>
      <c r="BI47" s="132">
        <f>AS47/(VLOOKUP(BI1,AQ2:AR92,2,FALSE)+AN47)</f>
        <v>0.33246367402382382</v>
      </c>
      <c r="BJ47" s="132">
        <f>AS47/(VLOOKUP(BJ1,AQ2:AR92,2,FALSE)+AN47)</f>
        <v>0.15534581398019617</v>
      </c>
      <c r="BK47" s="132"/>
      <c r="BL47" s="132"/>
      <c r="BM47" s="132"/>
      <c r="BN47" s="132"/>
      <c r="BO47" s="132"/>
      <c r="BP47" s="132"/>
      <c r="BQ47" s="132"/>
      <c r="BR47" s="132"/>
      <c r="BS47" s="132"/>
      <c r="BT47" s="132"/>
      <c r="BU47" s="132"/>
      <c r="BV47" s="132"/>
    </row>
    <row r="48" spans="1:74">
      <c r="A48" s="86">
        <v>47</v>
      </c>
      <c r="B48" s="86">
        <f>人物属性!D50</f>
        <v>414.0305861940177</v>
      </c>
      <c r="C48" s="115">
        <f t="shared" si="5"/>
        <v>0.45</v>
      </c>
      <c r="D48" s="74">
        <f>F42</f>
        <v>617.33659454581971</v>
      </c>
      <c r="E48" s="86" t="str">
        <f>装备属性!A50</f>
        <v>45级强化7</v>
      </c>
      <c r="F48" s="86">
        <f>装备属性!G50</f>
        <v>944.87962525569537</v>
      </c>
      <c r="G48" s="91">
        <f t="shared" si="2"/>
        <v>464.11523133292678</v>
      </c>
      <c r="H48" s="216">
        <f t="shared" si="3"/>
        <v>47</v>
      </c>
      <c r="I48" s="137">
        <f>G48/(VLOOKUP(I1,E2:F92,2,FALSE)+B48)</f>
        <v>0.8590868838633311</v>
      </c>
      <c r="J48" s="132">
        <f>G48/(VLOOKUP(J1,E2:F92,2,FALSE)+B48)</f>
        <v>0.77824252609900035</v>
      </c>
      <c r="K48" s="132">
        <f>G48/(VLOOKUP(K1,E2:F92,2,FALSE)+B48)</f>
        <v>0.7452060799331891</v>
      </c>
      <c r="L48" s="132">
        <f>G48/(VLOOKUP(L1,E2:F92,2,FALSE)+B48)</f>
        <v>0.48297602160176006</v>
      </c>
      <c r="M48" s="132">
        <f>G48/(VLOOKUP(M1,E2:F92,2,FALSE)+B48)</f>
        <v>0.7452060799331891</v>
      </c>
      <c r="N48" s="132">
        <f>G48/(VLOOKUP(N1,E2:F92,2,FALSE)+B48)</f>
        <v>0.64853888318559538</v>
      </c>
      <c r="O48" s="132">
        <f>G48/(VLOOKUP(O1,E2:F92,2,FALSE)+B48)</f>
        <v>0.6111895411572501</v>
      </c>
      <c r="P48" s="132">
        <f>G48/(VLOOKUP(P1,E2:F92,2,FALSE)+B48)</f>
        <v>0.3519482128897376</v>
      </c>
      <c r="Q48" s="132">
        <f>G48/(VLOOKUP(Q1,E2:F92,2,FALSE)+B48)</f>
        <v>0.6111895411572501</v>
      </c>
      <c r="R48" s="132">
        <f>G48/(VLOOKUP(R1,E2:F92,2,FALSE)+B48)</f>
        <v>0.50838655425980628</v>
      </c>
      <c r="S48" s="132">
        <f>G48/(VLOOKUP(S1,E2:F92,2,FALSE)+B48)</f>
        <v>0.47106060103622771</v>
      </c>
      <c r="T48" s="132">
        <f>G48/(VLOOKUP(T1,E2:F92,2,FALSE)+B48)</f>
        <v>0.24293189770501231</v>
      </c>
      <c r="U48" s="132">
        <f>G48/(VLOOKUP(U1,E2:F92,2,FALSE)+B48)</f>
        <v>0.47106060103622771</v>
      </c>
      <c r="V48" s="132">
        <f>G48/(VLOOKUP(V1,E2:F92,2,FALSE)+B48)</f>
        <v>0.37451176223660032</v>
      </c>
      <c r="W48" s="132">
        <f>G48/(VLOOKUP(W1,E2:F92,2,FALSE)+B48)</f>
        <v>0.34153487656686249</v>
      </c>
      <c r="X48" s="132">
        <f>G48/(VLOOKUP(X1,E2:F92,2,FALSE)+B48)</f>
        <v>0.16063017643816035</v>
      </c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M48" s="86">
        <v>47</v>
      </c>
      <c r="AN48" s="86">
        <f>人物属性!E50</f>
        <v>414.0305861940177</v>
      </c>
      <c r="AO48" s="115">
        <f t="shared" si="6"/>
        <v>0.45</v>
      </c>
      <c r="AP48" s="74">
        <f>AR42</f>
        <v>617.33659454581971</v>
      </c>
      <c r="AQ48" s="86" t="str">
        <f t="shared" si="4"/>
        <v>45级强化7</v>
      </c>
      <c r="AR48" s="86">
        <f>装备属性!H50</f>
        <v>944.87962525569537</v>
      </c>
      <c r="AS48" s="134">
        <f t="shared" si="7"/>
        <v>464.11523133292678</v>
      </c>
      <c r="AT48" s="352">
        <f t="shared" si="1"/>
        <v>47</v>
      </c>
      <c r="AU48" s="132">
        <f>AS48/(VLOOKUP(AU1,AQ2:AR92,2,FALSE)+AN48)</f>
        <v>0.8590868838633311</v>
      </c>
      <c r="AV48" s="132">
        <f>AS48/(VLOOKUP(AV1,AQ2:AR92,2,FALSE)+AN48)</f>
        <v>0.77824252609900035</v>
      </c>
      <c r="AW48" s="132">
        <f>AS48/(VLOOKUP(AW1,AQ2:AR92,2,FALSE)+AN48)</f>
        <v>0.7452060799331891</v>
      </c>
      <c r="AX48" s="132">
        <f>AS48/(VLOOKUP(AX1,AQ2:AR92,2,FALSE)+AN48)</f>
        <v>0.48297602160176006</v>
      </c>
      <c r="AY48" s="132">
        <f>AS48/(VLOOKUP(AY1,AQ2:AR92,2,FALSE)+AN48)</f>
        <v>0.7452060799331891</v>
      </c>
      <c r="AZ48" s="132">
        <f>AS48/(VLOOKUP(AZ1,AQ2:AR92,2,FALSE)+AN48)</f>
        <v>0.64853888318559538</v>
      </c>
      <c r="BA48" s="132">
        <f>AS48/(VLOOKUP(BA1,AQ2:AR92,2,FALSE)+AN48)</f>
        <v>0.6111895411572501</v>
      </c>
      <c r="BB48" s="132">
        <f>AS48/(VLOOKUP(BB1,AQ2:AR92,2,FALSE)+AN48)</f>
        <v>0.3519482128897376</v>
      </c>
      <c r="BC48" s="132">
        <f>AS48/(VLOOKUP(BC1,AQ2:AR92,2,FALSE)+AN48)</f>
        <v>0.6111895411572501</v>
      </c>
      <c r="BD48" s="132">
        <f>AS48/(VLOOKUP(BD1,AQ2:AR92,2,FALSE)+AN48)</f>
        <v>0.50838655425980628</v>
      </c>
      <c r="BE48" s="132">
        <f>AS48/(VLOOKUP(BE1,AQ2:AR92,2,FALSE)+AN48)</f>
        <v>0.47106060103622771</v>
      </c>
      <c r="BF48" s="132">
        <f>AS48/(VLOOKUP(BF1,AQ2:AR92,2,FALSE)+AN48)</f>
        <v>0.24293189770501231</v>
      </c>
      <c r="BG48" s="132">
        <f>AS48/(VLOOKUP(BG1,AQ2:AR92,2,FALSE)+AN48)</f>
        <v>0.47106060103622771</v>
      </c>
      <c r="BH48" s="132">
        <f>AS48/(VLOOKUP(BH1,AQ2:AR92,2,FALSE)+AN48)</f>
        <v>0.37451176223660032</v>
      </c>
      <c r="BI48" s="132">
        <f>AS48/(VLOOKUP(BI1,AQ2:AR92,2,FALSE)+AN48)</f>
        <v>0.34153487656686249</v>
      </c>
      <c r="BJ48" s="132">
        <f>AS48/(VLOOKUP(BJ1,AQ2:AR92,2,FALSE)+AN48)</f>
        <v>0.16063017643816035</v>
      </c>
      <c r="BK48" s="132"/>
      <c r="BL48" s="132"/>
      <c r="BM48" s="132"/>
      <c r="BN48" s="132"/>
      <c r="BO48" s="132"/>
      <c r="BP48" s="132"/>
      <c r="BQ48" s="132"/>
      <c r="BR48" s="132"/>
      <c r="BS48" s="132"/>
      <c r="BT48" s="132"/>
      <c r="BU48" s="132"/>
      <c r="BV48" s="132"/>
    </row>
    <row r="49" spans="1:74">
      <c r="A49" s="86">
        <v>48</v>
      </c>
      <c r="B49" s="86">
        <f>人物属性!D51</f>
        <v>430.63744496143664</v>
      </c>
      <c r="C49" s="115">
        <f t="shared" si="5"/>
        <v>0.45</v>
      </c>
      <c r="D49" s="74">
        <f>(D48+D50)/2</f>
        <v>641.50891943393651</v>
      </c>
      <c r="E49" s="86" t="str">
        <f>装备属性!A51</f>
        <v>45级强化8</v>
      </c>
      <c r="F49" s="86">
        <f>装备属性!G51</f>
        <v>1164.8317651897844</v>
      </c>
      <c r="G49" s="91">
        <f t="shared" si="2"/>
        <v>482.46586397791793</v>
      </c>
      <c r="H49" s="216">
        <f t="shared" si="3"/>
        <v>48</v>
      </c>
      <c r="I49" s="137">
        <f>G49/(VLOOKUP(I1,E2:F92,2,FALSE)+B49)</f>
        <v>0.86642082105012863</v>
      </c>
      <c r="J49" s="132">
        <f>G49/(VLOOKUP(J1,E2:F92,2,FALSE)+B49)</f>
        <v>0.78709527270560842</v>
      </c>
      <c r="K49" s="132">
        <f>G49/(VLOOKUP(K1,E2:F92,2,FALSE)+B49)</f>
        <v>0.7545508177106961</v>
      </c>
      <c r="L49" s="132">
        <f>G49/(VLOOKUP(L1,E2:F92,2,FALSE)+B49)</f>
        <v>0.49354311096296438</v>
      </c>
      <c r="M49" s="132">
        <f>G49/(VLOOKUP(M1,E2:F92,2,FALSE)+B49)</f>
        <v>0.7545508177106961</v>
      </c>
      <c r="N49" s="132">
        <f>G49/(VLOOKUP(N1,E2:F92,2,FALSE)+B49)</f>
        <v>0.65889129492320886</v>
      </c>
      <c r="O49" s="132">
        <f>G49/(VLOOKUP(O1,E2:F92,2,FALSE)+B49)</f>
        <v>0.62175784530180966</v>
      </c>
      <c r="P49" s="132">
        <f>G49/(VLOOKUP(P1,E2:F92,2,FALSE)+B49)</f>
        <v>0.36131373693725538</v>
      </c>
      <c r="Q49" s="132">
        <f>G49/(VLOOKUP(Q1,E2:F92,2,FALSE)+B49)</f>
        <v>0.62175784530180966</v>
      </c>
      <c r="R49" s="132">
        <f>G49/(VLOOKUP(R1,E2:F92,2,FALSE)+B49)</f>
        <v>0.51904568720359867</v>
      </c>
      <c r="S49" s="132">
        <f>G49/(VLOOKUP(S1,E2:F92,2,FALSE)+B49)</f>
        <v>0.48156882264066075</v>
      </c>
      <c r="T49" s="132">
        <f>G49/(VLOOKUP(T1,E2:F92,2,FALSE)+B49)</f>
        <v>0.25036090207891354</v>
      </c>
      <c r="U49" s="132">
        <f>G49/(VLOOKUP(U1,E2:F92,2,FALSE)+B49)</f>
        <v>0.48156882264066075</v>
      </c>
      <c r="V49" s="132">
        <f>G49/(VLOOKUP(V1,E2:F92,2,FALSE)+B49)</f>
        <v>0.38417140549599038</v>
      </c>
      <c r="W49" s="132">
        <f>G49/(VLOOKUP(W1,E2:F92,2,FALSE)+B49)</f>
        <v>0.35075236391050996</v>
      </c>
      <c r="X49" s="132">
        <f>G49/(VLOOKUP(X1,E2:F92,2,FALSE)+B49)</f>
        <v>0.16602706409600548</v>
      </c>
      <c r="Y49" s="132"/>
      <c r="Z49" s="132"/>
      <c r="AA49" s="132"/>
      <c r="AB49" s="132"/>
      <c r="AC49" s="132"/>
      <c r="AD49" s="132"/>
      <c r="AE49" s="132"/>
      <c r="AF49" s="132"/>
      <c r="AG49" s="132"/>
      <c r="AH49" s="132"/>
      <c r="AI49" s="132"/>
      <c r="AJ49" s="132"/>
      <c r="AM49" s="86">
        <v>48</v>
      </c>
      <c r="AN49" s="86">
        <f>人物属性!E51</f>
        <v>430.63744496143664</v>
      </c>
      <c r="AO49" s="115">
        <f t="shared" si="6"/>
        <v>0.45</v>
      </c>
      <c r="AP49" s="74">
        <f>(AP48+AP50)/2</f>
        <v>641.50891943393651</v>
      </c>
      <c r="AQ49" s="86" t="str">
        <f t="shared" si="4"/>
        <v>45级强化8</v>
      </c>
      <c r="AR49" s="86">
        <f>装备属性!H51</f>
        <v>1164.8317651897844</v>
      </c>
      <c r="AS49" s="134">
        <f t="shared" si="7"/>
        <v>482.46586397791793</v>
      </c>
      <c r="AT49" s="352">
        <f t="shared" si="1"/>
        <v>48</v>
      </c>
      <c r="AU49" s="132">
        <f>AS49/(VLOOKUP(AU1,AQ2:AR92,2,FALSE)+AN49)</f>
        <v>0.86642082105012863</v>
      </c>
      <c r="AV49" s="132">
        <f>AS49/(VLOOKUP(AV1,AQ2:AR92,2,FALSE)+AN49)</f>
        <v>0.78709527270560842</v>
      </c>
      <c r="AW49" s="132">
        <f>AS49/(VLOOKUP(AW1,AQ2:AR92,2,FALSE)+AN49)</f>
        <v>0.7545508177106961</v>
      </c>
      <c r="AX49" s="132">
        <f>AS49/(VLOOKUP(AX1,AQ2:AR92,2,FALSE)+AN49)</f>
        <v>0.49354311096296438</v>
      </c>
      <c r="AY49" s="132">
        <f>AS49/(VLOOKUP(AY1,AQ2:AR92,2,FALSE)+AN49)</f>
        <v>0.7545508177106961</v>
      </c>
      <c r="AZ49" s="132">
        <f>AS49/(VLOOKUP(AZ1,AQ2:AR92,2,FALSE)+AN49)</f>
        <v>0.65889129492320886</v>
      </c>
      <c r="BA49" s="132">
        <f>AS49/(VLOOKUP(BA1,AQ2:AR92,2,FALSE)+AN49)</f>
        <v>0.62175784530180966</v>
      </c>
      <c r="BB49" s="132">
        <f>AS49/(VLOOKUP(BB1,AQ2:AR92,2,FALSE)+AN49)</f>
        <v>0.36131373693725538</v>
      </c>
      <c r="BC49" s="132">
        <f>AS49/(VLOOKUP(BC1,AQ2:AR92,2,FALSE)+AN49)</f>
        <v>0.62175784530180966</v>
      </c>
      <c r="BD49" s="132">
        <f>AS49/(VLOOKUP(BD1,AQ2:AR92,2,FALSE)+AN49)</f>
        <v>0.51904568720359867</v>
      </c>
      <c r="BE49" s="132">
        <f>AS49/(VLOOKUP(BE1,AQ2:AR92,2,FALSE)+AN49)</f>
        <v>0.48156882264066075</v>
      </c>
      <c r="BF49" s="132">
        <f>AS49/(VLOOKUP(BF1,AQ2:AR92,2,FALSE)+AN49)</f>
        <v>0.25036090207891354</v>
      </c>
      <c r="BG49" s="132">
        <f>AS49/(VLOOKUP(BG1,AQ2:AR92,2,FALSE)+AN49)</f>
        <v>0.48156882264066075</v>
      </c>
      <c r="BH49" s="132">
        <f>AS49/(VLOOKUP(BH1,AQ2:AR92,2,FALSE)+AN49)</f>
        <v>0.38417140549599038</v>
      </c>
      <c r="BI49" s="132">
        <f>AS49/(VLOOKUP(BI1,AQ2:AR92,2,FALSE)+AN49)</f>
        <v>0.35075236391050996</v>
      </c>
      <c r="BJ49" s="132">
        <f>AS49/(VLOOKUP(BJ1,AQ2:AR92,2,FALSE)+AN49)</f>
        <v>0.16602706409600548</v>
      </c>
      <c r="BK49" s="132"/>
      <c r="BL49" s="132"/>
      <c r="BM49" s="132"/>
      <c r="BN49" s="132"/>
      <c r="BO49" s="132"/>
      <c r="BP49" s="132"/>
      <c r="BQ49" s="132"/>
      <c r="BR49" s="132"/>
      <c r="BS49" s="132"/>
      <c r="BT49" s="132"/>
      <c r="BU49" s="132"/>
      <c r="BV49" s="132"/>
    </row>
    <row r="50" spans="1:74">
      <c r="A50" s="86">
        <v>49</v>
      </c>
      <c r="B50" s="86">
        <f>人物属性!D52</f>
        <v>447.24430372885558</v>
      </c>
      <c r="C50" s="115">
        <f t="shared" si="5"/>
        <v>0.45</v>
      </c>
      <c r="D50" s="74">
        <f>F43</f>
        <v>665.68124432205332</v>
      </c>
      <c r="E50" s="86" t="str">
        <f>装备属性!A52</f>
        <v>45级强化9</v>
      </c>
      <c r="F50" s="86">
        <f>装备属性!G52</f>
        <v>1421.2771327092601</v>
      </c>
      <c r="G50" s="91">
        <f t="shared" si="2"/>
        <v>500.81649662290903</v>
      </c>
      <c r="H50" s="216">
        <f t="shared" si="3"/>
        <v>49</v>
      </c>
      <c r="I50" s="137">
        <f>G50/(VLOOKUP(I1,E2:F92,2,FALSE)+B50)</f>
        <v>0.87332998766530656</v>
      </c>
      <c r="J50" s="132">
        <f>G50/(VLOOKUP(J1,E2:F92,2,FALSE)+B50)</f>
        <v>0.79548098724647265</v>
      </c>
      <c r="K50" s="132">
        <f>G50/(VLOOKUP(K1,E2:F92,2,FALSE)+B50)</f>
        <v>0.76342243593144832</v>
      </c>
      <c r="L50" s="132">
        <f>G50/(VLOOKUP(L1,E2:F92,2,FALSE)+B50)</f>
        <v>0.5037571671803267</v>
      </c>
      <c r="M50" s="132">
        <f>G50/(VLOOKUP(M1,E2:F92,2,FALSE)+B50)</f>
        <v>0.76342243593144832</v>
      </c>
      <c r="N50" s="132">
        <f>G50/(VLOOKUP(N1,E2:F92,2,FALSE)+B50)</f>
        <v>0.66878454393413067</v>
      </c>
      <c r="O50" s="132">
        <f>G50/(VLOOKUP(O1,E2:F92,2,FALSE)+B50)</f>
        <v>0.63188327458900495</v>
      </c>
      <c r="P50" s="132">
        <f>G50/(VLOOKUP(P1,E2:F92,2,FALSE)+B50)</f>
        <v>0.37044917001663519</v>
      </c>
      <c r="Q50" s="132">
        <f>G50/(VLOOKUP(Q1,E2:F92,2,FALSE)+B50)</f>
        <v>0.63188327458900495</v>
      </c>
      <c r="R50" s="132">
        <f>G50/(VLOOKUP(R1,E2:F92,2,FALSE)+B50)</f>
        <v>0.52933063394489221</v>
      </c>
      <c r="S50" s="132">
        <f>G50/(VLOOKUP(S1,E2:F92,2,FALSE)+B50)</f>
        <v>0.49173435644973779</v>
      </c>
      <c r="T50" s="132">
        <f>G50/(VLOOKUP(T1,E2:F92,2,FALSE)+B50)</f>
        <v>0.25766295973777747</v>
      </c>
      <c r="U50" s="132">
        <f>G50/(VLOOKUP(U1,E2:F92,2,FALSE)+B50)</f>
        <v>0.49173435644973779</v>
      </c>
      <c r="V50" s="132">
        <f>G50/(VLOOKUP(V1,E2:F92,2,FALSE)+B50)</f>
        <v>0.39357891454656363</v>
      </c>
      <c r="W50" s="132">
        <f>G50/(VLOOKUP(W1,E2:F92,2,FALSE)+B50)</f>
        <v>0.35974993762819429</v>
      </c>
      <c r="X50" s="132">
        <f>G50/(VLOOKUP(X1,E2:F92,2,FALSE)+B50)</f>
        <v>0.17136261817188744</v>
      </c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  <c r="AI50" s="132"/>
      <c r="AJ50" s="132"/>
      <c r="AM50" s="86">
        <v>49</v>
      </c>
      <c r="AN50" s="86">
        <f>人物属性!E52</f>
        <v>447.24430372885558</v>
      </c>
      <c r="AO50" s="115">
        <f t="shared" si="6"/>
        <v>0.45</v>
      </c>
      <c r="AP50" s="74">
        <f>AR43</f>
        <v>665.68124432205332</v>
      </c>
      <c r="AQ50" s="86" t="str">
        <f t="shared" si="4"/>
        <v>45级强化9</v>
      </c>
      <c r="AR50" s="86">
        <f>装备属性!H52</f>
        <v>1421.2771327092601</v>
      </c>
      <c r="AS50" s="134">
        <f t="shared" si="7"/>
        <v>500.81649662290903</v>
      </c>
      <c r="AT50" s="352">
        <f t="shared" si="1"/>
        <v>49</v>
      </c>
      <c r="AU50" s="132">
        <f>AS50/(VLOOKUP(AU1,AQ2:AR92,2,FALSE)+AN50)</f>
        <v>0.87332998766530656</v>
      </c>
      <c r="AV50" s="132">
        <f>AS50/(VLOOKUP(AV1,AQ2:AR92,2,FALSE)+AN50)</f>
        <v>0.79548098724647265</v>
      </c>
      <c r="AW50" s="132">
        <f>AS50/(VLOOKUP(AW1,AQ2:AR92,2,FALSE)+AN50)</f>
        <v>0.76342243593144832</v>
      </c>
      <c r="AX50" s="132">
        <f>AS50/(VLOOKUP(AX1,AQ2:AR92,2,FALSE)+AN50)</f>
        <v>0.5037571671803267</v>
      </c>
      <c r="AY50" s="132">
        <f>AS50/(VLOOKUP(AY1,AQ2:AR92,2,FALSE)+AN50)</f>
        <v>0.76342243593144832</v>
      </c>
      <c r="AZ50" s="132">
        <f>AS50/(VLOOKUP(AZ1,AQ2:AR92,2,FALSE)+AN50)</f>
        <v>0.66878454393413067</v>
      </c>
      <c r="BA50" s="132">
        <f>AS50/(VLOOKUP(BA1,AQ2:AR92,2,FALSE)+AN50)</f>
        <v>0.63188327458900495</v>
      </c>
      <c r="BB50" s="132">
        <f>AS50/(VLOOKUP(BB1,AQ2:AR92,2,FALSE)+AN50)</f>
        <v>0.37044917001663519</v>
      </c>
      <c r="BC50" s="132">
        <f>AS50/(VLOOKUP(BC1,AQ2:AR92,2,FALSE)+AN50)</f>
        <v>0.63188327458900495</v>
      </c>
      <c r="BD50" s="132">
        <f>AS50/(VLOOKUP(BD1,AQ2:AR92,2,FALSE)+AN50)</f>
        <v>0.52933063394489221</v>
      </c>
      <c r="BE50" s="132">
        <f>AS50/(VLOOKUP(BE1,AQ2:AR92,2,FALSE)+AN50)</f>
        <v>0.49173435644973779</v>
      </c>
      <c r="BF50" s="132">
        <f>AS50/(VLOOKUP(BF1,AQ2:AR92,2,FALSE)+AN50)</f>
        <v>0.25766295973777747</v>
      </c>
      <c r="BG50" s="132">
        <f>AS50/(VLOOKUP(BG1,AQ2:AR92,2,FALSE)+AN50)</f>
        <v>0.49173435644973779</v>
      </c>
      <c r="BH50" s="132">
        <f>AS50/(VLOOKUP(BH1,AQ2:AR92,2,FALSE)+AN50)</f>
        <v>0.39357891454656363</v>
      </c>
      <c r="BI50" s="132">
        <f>AS50/(VLOOKUP(BI1,AQ2:AR92,2,FALSE)+AN50)</f>
        <v>0.35974993762819429</v>
      </c>
      <c r="BJ50" s="132">
        <f>AS50/(VLOOKUP(BJ1,AQ2:AR92,2,FALSE)+AN50)</f>
        <v>0.17136261817188744</v>
      </c>
      <c r="BK50" s="132"/>
      <c r="BL50" s="132"/>
      <c r="BM50" s="132"/>
      <c r="BN50" s="132"/>
      <c r="BO50" s="132"/>
      <c r="BP50" s="132"/>
      <c r="BQ50" s="132"/>
      <c r="BR50" s="132"/>
      <c r="BS50" s="132"/>
      <c r="BT50" s="132"/>
      <c r="BU50" s="132"/>
      <c r="BV50" s="132"/>
    </row>
    <row r="51" spans="1:74">
      <c r="A51" s="86">
        <v>50</v>
      </c>
      <c r="B51" s="86">
        <f>人物属性!D53</f>
        <v>463.85116249627453</v>
      </c>
      <c r="C51" s="115">
        <f t="shared" si="5"/>
        <v>0.45</v>
      </c>
      <c r="D51" s="74">
        <f>(D50+D52)/2</f>
        <v>691.02433365078127</v>
      </c>
      <c r="E51" s="86" t="str">
        <f>装备属性!A53</f>
        <v>45级强化10</v>
      </c>
      <c r="F51" s="86">
        <f>装备属性!G53</f>
        <v>1720.2704798160719</v>
      </c>
      <c r="G51" s="91">
        <f t="shared" si="2"/>
        <v>519.69397326617513</v>
      </c>
      <c r="H51" s="216">
        <f t="shared" si="3"/>
        <v>50</v>
      </c>
      <c r="I51" s="137">
        <f>G51/(VLOOKUP(I1,E2:F92,2,FALSE)+B51)</f>
        <v>0.88074310870566208</v>
      </c>
      <c r="J51" s="132">
        <f>G51/(VLOOKUP(J1,E2:F92,2,FALSE)+B51)</f>
        <v>0.8042509937479555</v>
      </c>
      <c r="K51" s="132">
        <f>G51/(VLOOKUP(K1,E2:F92,2,FALSE)+B51)</f>
        <v>0.7726392475271302</v>
      </c>
      <c r="L51" s="132">
        <f>G51/(VLOOKUP(L1,E2:F92,2,FALSE)+B51)</f>
        <v>0.51415682183730615</v>
      </c>
      <c r="M51" s="132">
        <f>G51/(VLOOKUP(M1,E2:F92,2,FALSE)+B51)</f>
        <v>0.7726392475271302</v>
      </c>
      <c r="N51" s="132">
        <f>G51/(VLOOKUP(N1,E2:F92,2,FALSE)+B51)</f>
        <v>0.67893679318227662</v>
      </c>
      <c r="O51" s="132">
        <f>G51/(VLOOKUP(O1,E2:F92,2,FALSE)+B51)</f>
        <v>0.64224417659210165</v>
      </c>
      <c r="P51" s="132">
        <f>G51/(VLOOKUP(P1,E2:F92,2,FALSE)+B51)</f>
        <v>0.37974786098732061</v>
      </c>
      <c r="Q51" s="132">
        <f>G51/(VLOOKUP(Q1,E2:F92,2,FALSE)+B51)</f>
        <v>0.64224417659210165</v>
      </c>
      <c r="R51" s="132">
        <f>G51/(VLOOKUP(R1,E2:F92,2,FALSE)+B51)</f>
        <v>0.53980799292436166</v>
      </c>
      <c r="S51" s="132">
        <f>G51/(VLOOKUP(S1,E2:F92,2,FALSE)+B51)</f>
        <v>0.50208268721735716</v>
      </c>
      <c r="T51" s="132">
        <f>G51/(VLOOKUP(T1,E2:F92,2,FALSE)+B51)</f>
        <v>0.26511005448824793</v>
      </c>
      <c r="U51" s="132">
        <f>G51/(VLOOKUP(U1,E2:F92,2,FALSE)+B51)</f>
        <v>0.50208268721735716</v>
      </c>
      <c r="V51" s="132">
        <f>G51/(VLOOKUP(V1,E2:F92,2,FALSE)+B51)</f>
        <v>0.40315273332019164</v>
      </c>
      <c r="W51" s="132">
        <f>G51/(VLOOKUP(W1,E2:F92,2,FALSE)+B51)</f>
        <v>0.36890935996046093</v>
      </c>
      <c r="X51" s="132">
        <f>G51/(VLOOKUP(X1,E2:F92,2,FALSE)+B51)</f>
        <v>0.17681712811138264</v>
      </c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M51" s="86">
        <v>50</v>
      </c>
      <c r="AN51" s="86">
        <f>人物属性!E53</f>
        <v>463.85116249627453</v>
      </c>
      <c r="AO51" s="115">
        <f t="shared" si="6"/>
        <v>0.45</v>
      </c>
      <c r="AP51" s="74">
        <f>(AP50+AP52)/2</f>
        <v>691.02433365078127</v>
      </c>
      <c r="AQ51" s="86" t="str">
        <f t="shared" si="4"/>
        <v>45级强化10</v>
      </c>
      <c r="AR51" s="86">
        <f>装备属性!H53</f>
        <v>1720.2704798160719</v>
      </c>
      <c r="AS51" s="134">
        <f t="shared" si="7"/>
        <v>519.69397326617513</v>
      </c>
      <c r="AT51" s="352">
        <f t="shared" si="1"/>
        <v>50</v>
      </c>
      <c r="AU51" s="132">
        <f>AS51/(VLOOKUP(AU1,AQ2:AR92,2,FALSE)+AN51)</f>
        <v>0.88074310870566208</v>
      </c>
      <c r="AV51" s="132">
        <f>AS51/(VLOOKUP(AV1,AQ2:AR92,2,FALSE)+AN51)</f>
        <v>0.8042509937479555</v>
      </c>
      <c r="AW51" s="132">
        <f>AS51/(VLOOKUP(AW1,AQ2:AR92,2,FALSE)+AN51)</f>
        <v>0.7726392475271302</v>
      </c>
      <c r="AX51" s="132">
        <f>AS51/(VLOOKUP(AX1,AQ2:AR92,2,FALSE)+AN51)</f>
        <v>0.51415682183730615</v>
      </c>
      <c r="AY51" s="132">
        <f>AS51/(VLOOKUP(AY1,AQ2:AR92,2,FALSE)+AN51)</f>
        <v>0.7726392475271302</v>
      </c>
      <c r="AZ51" s="132">
        <f>AS51/(VLOOKUP(AZ1,AQ2:AR92,2,FALSE)+AN51)</f>
        <v>0.67893679318227662</v>
      </c>
      <c r="BA51" s="132">
        <f>AS51/(VLOOKUP(BA1,AQ2:AR92,2,FALSE)+AN51)</f>
        <v>0.64224417659210165</v>
      </c>
      <c r="BB51" s="132">
        <f>AS51/(VLOOKUP(BB1,AQ2:AR92,2,FALSE)+AN51)</f>
        <v>0.37974786098732061</v>
      </c>
      <c r="BC51" s="132">
        <f>AS51/(VLOOKUP(BC1,AQ2:AR92,2,FALSE)+AN51)</f>
        <v>0.64224417659210165</v>
      </c>
      <c r="BD51" s="132">
        <f>AS51/(VLOOKUP(BD1,AQ2:AR92,2,FALSE)+AN51)</f>
        <v>0.53980799292436166</v>
      </c>
      <c r="BE51" s="132">
        <f>AS51/(VLOOKUP(BE1,AQ2:AR92,2,FALSE)+AN51)</f>
        <v>0.50208268721735716</v>
      </c>
      <c r="BF51" s="132">
        <f>AS51/(VLOOKUP(BF1,AQ2:AR92,2,FALSE)+AN51)</f>
        <v>0.26511005448824793</v>
      </c>
      <c r="BG51" s="132">
        <f>AS51/(VLOOKUP(BG1,AQ2:AR92,2,FALSE)+AN51)</f>
        <v>0.50208268721735716</v>
      </c>
      <c r="BH51" s="132">
        <f>AS51/(VLOOKUP(BH1,AQ2:AR92,2,FALSE)+AN51)</f>
        <v>0.40315273332019164</v>
      </c>
      <c r="BI51" s="132">
        <f>AS51/(VLOOKUP(BI1,AQ2:AR92,2,FALSE)+AN51)</f>
        <v>0.36890935996046093</v>
      </c>
      <c r="BJ51" s="132">
        <f>AS51/(VLOOKUP(BJ1,AQ2:AR92,2,FALSE)+AN51)</f>
        <v>0.17681712811138264</v>
      </c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2"/>
      <c r="BV51" s="132"/>
    </row>
    <row r="52" spans="1:74">
      <c r="A52" s="86">
        <v>51</v>
      </c>
      <c r="B52" s="86">
        <f>人物属性!D54</f>
        <v>480.45802126369347</v>
      </c>
      <c r="C52" s="115">
        <f t="shared" si="5"/>
        <v>0.45</v>
      </c>
      <c r="D52" s="74">
        <f>F44</f>
        <v>716.36742297950912</v>
      </c>
      <c r="E52" s="86" t="str">
        <f>装备属性!A54</f>
        <v>45级强化11</v>
      </c>
      <c r="F52" s="86">
        <f>装备属性!G54</f>
        <v>2068.8711290648635</v>
      </c>
      <c r="G52" s="91">
        <f t="shared" si="2"/>
        <v>538.57144990944118</v>
      </c>
      <c r="H52" s="216">
        <f t="shared" si="3"/>
        <v>51</v>
      </c>
      <c r="I52" s="137">
        <f>G52/(VLOOKUP(I1,E2:F92,2,FALSE)+B52)</f>
        <v>0.88775037921525357</v>
      </c>
      <c r="J52" s="132">
        <f>G52/(VLOOKUP(J1,E2:F92,2,FALSE)+B52)</f>
        <v>0.812581518326426</v>
      </c>
      <c r="K52" s="132">
        <f>G52/(VLOOKUP(K1,E2:F92,2,FALSE)+B52)</f>
        <v>0.78141190377726388</v>
      </c>
      <c r="L52" s="132">
        <f>G52/(VLOOKUP(L1,E2:F92,2,FALSE)+B52)</f>
        <v>0.52422026938885014</v>
      </c>
      <c r="M52" s="132">
        <f>G52/(VLOOKUP(M1,E2:F92,2,FALSE)+B52)</f>
        <v>0.78141190377726388</v>
      </c>
      <c r="N52" s="132">
        <f>G52/(VLOOKUP(N1,E2:F92,2,FALSE)+B52)</f>
        <v>0.68865788095045277</v>
      </c>
      <c r="O52" s="132">
        <f>G52/(VLOOKUP(O1,E2:F92,2,FALSE)+B52)</f>
        <v>0.65218835818805698</v>
      </c>
      <c r="P52" s="132">
        <f>G52/(VLOOKUP(P1,E2:F92,2,FALSE)+B52)</f>
        <v>0.38882358086085694</v>
      </c>
      <c r="Q52" s="132">
        <f>G52/(VLOOKUP(Q1,E2:F92,2,FALSE)+B52)</f>
        <v>0.65218835818805698</v>
      </c>
      <c r="R52" s="132">
        <f>G52/(VLOOKUP(R1,E2:F92,2,FALSE)+B52)</f>
        <v>0.54993002064614127</v>
      </c>
      <c r="S52" s="132">
        <f>G52/(VLOOKUP(S1,E2:F92,2,FALSE)+B52)</f>
        <v>0.51210420236743603</v>
      </c>
      <c r="T52" s="132">
        <f>G52/(VLOOKUP(T1,E2:F92,2,FALSE)+B52)</f>
        <v>0.27243203140722155</v>
      </c>
      <c r="U52" s="132">
        <f>G52/(VLOOKUP(U1,E2:F92,2,FALSE)+B52)</f>
        <v>0.51210420236743603</v>
      </c>
      <c r="V52" s="132">
        <f>G52/(VLOOKUP(V1,E2:F92,2,FALSE)+B52)</f>
        <v>0.41248301482418392</v>
      </c>
      <c r="W52" s="132">
        <f>G52/(VLOOKUP(W1,E2:F92,2,FALSE)+B52)</f>
        <v>0.37785534622242578</v>
      </c>
      <c r="X52" s="132">
        <f>G52/(VLOOKUP(X1,E2:F92,2,FALSE)+B52)</f>
        <v>0.18221034617249024</v>
      </c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M52" s="86">
        <v>51</v>
      </c>
      <c r="AN52" s="86">
        <f>人物属性!E54</f>
        <v>480.45802126369347</v>
      </c>
      <c r="AO52" s="115">
        <f t="shared" si="6"/>
        <v>0.45</v>
      </c>
      <c r="AP52" s="74">
        <f>AR44</f>
        <v>716.36742297950912</v>
      </c>
      <c r="AQ52" s="86" t="str">
        <f t="shared" si="4"/>
        <v>45级强化11</v>
      </c>
      <c r="AR52" s="86">
        <f>装备属性!H54</f>
        <v>2068.8711290648635</v>
      </c>
      <c r="AS52" s="134">
        <f t="shared" si="7"/>
        <v>538.57144990944118</v>
      </c>
      <c r="AT52" s="352">
        <f t="shared" si="1"/>
        <v>51</v>
      </c>
      <c r="AU52" s="132">
        <f>AS52/(VLOOKUP(AU1,AQ2:AR92,2,FALSE)+AN52)</f>
        <v>0.88775037921525357</v>
      </c>
      <c r="AV52" s="132">
        <f>AS52/(VLOOKUP(AV1,AQ2:AR92,2,FALSE)+AN52)</f>
        <v>0.812581518326426</v>
      </c>
      <c r="AW52" s="132">
        <f>AS52/(VLOOKUP(AW1,AQ2:AR92,2,FALSE)+AN52)</f>
        <v>0.78141190377726388</v>
      </c>
      <c r="AX52" s="132">
        <f>AS52/(VLOOKUP(AX1,AQ2:AR92,2,FALSE)+AN52)</f>
        <v>0.52422026938885014</v>
      </c>
      <c r="AY52" s="132">
        <f>AS52/(VLOOKUP(AY1,AQ2:AR92,2,FALSE)+AN52)</f>
        <v>0.78141190377726388</v>
      </c>
      <c r="AZ52" s="132">
        <f>AS52/(VLOOKUP(AZ1,AQ2:AR92,2,FALSE)+AN52)</f>
        <v>0.68865788095045277</v>
      </c>
      <c r="BA52" s="132">
        <f>AS52/(VLOOKUP(BA1,AQ2:AR92,2,FALSE)+AN52)</f>
        <v>0.65218835818805698</v>
      </c>
      <c r="BB52" s="132">
        <f>AS52/(VLOOKUP(BB1,AQ2:AR92,2,FALSE)+AN52)</f>
        <v>0.38882358086085694</v>
      </c>
      <c r="BC52" s="132">
        <f>AS52/(VLOOKUP(BC1,AQ2:AR92,2,FALSE)+AN52)</f>
        <v>0.65218835818805698</v>
      </c>
      <c r="BD52" s="132">
        <f>AS52/(VLOOKUP(BD1,AQ2:AR92,2,FALSE)+AN52)</f>
        <v>0.54993002064614127</v>
      </c>
      <c r="BE52" s="132">
        <f>AS52/(VLOOKUP(BE1,AQ2:AR92,2,FALSE)+AN52)</f>
        <v>0.51210420236743603</v>
      </c>
      <c r="BF52" s="132">
        <f>AS52/(VLOOKUP(BF1,AQ2:AR92,2,FALSE)+AN52)</f>
        <v>0.27243203140722155</v>
      </c>
      <c r="BG52" s="132">
        <f>AS52/(VLOOKUP(BG1,AQ2:AR92,2,FALSE)+AN52)</f>
        <v>0.51210420236743603</v>
      </c>
      <c r="BH52" s="132">
        <f>AS52/(VLOOKUP(BH1,AQ2:AR92,2,FALSE)+AN52)</f>
        <v>0.41248301482418392</v>
      </c>
      <c r="BI52" s="132">
        <f>AS52/(VLOOKUP(BI1,AQ2:AR92,2,FALSE)+AN52)</f>
        <v>0.37785534622242578</v>
      </c>
      <c r="BJ52" s="132">
        <f>AS52/(VLOOKUP(BJ1,AQ2:AR92,2,FALSE)+AN52)</f>
        <v>0.18221034617249024</v>
      </c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2"/>
      <c r="BV52" s="132"/>
    </row>
    <row r="53" spans="1:74">
      <c r="A53" s="86">
        <v>52</v>
      </c>
      <c r="B53" s="86">
        <f>人物属性!D55</f>
        <v>497.06488003111241</v>
      </c>
      <c r="C53" s="115">
        <f t="shared" si="5"/>
        <v>0.45</v>
      </c>
      <c r="D53" s="74">
        <f>(D52+D54)/2</f>
        <v>742.93798165339285</v>
      </c>
      <c r="E53" s="86" t="str">
        <f>装备属性!A55</f>
        <v>45级强化12</v>
      </c>
      <c r="F53" s="86">
        <f>装备属性!G55</f>
        <v>2475.3096462846693</v>
      </c>
      <c r="G53" s="91">
        <f t="shared" si="2"/>
        <v>558.00128775802739</v>
      </c>
      <c r="H53" s="216">
        <f t="shared" si="3"/>
        <v>52</v>
      </c>
      <c r="I53" s="137">
        <f>G53/(VLOOKUP(I1,E2:F92,2,FALSE)+B53)</f>
        <v>0.89527046155059176</v>
      </c>
      <c r="J53" s="132">
        <f>G53/(VLOOKUP(J1,E2:F92,2,FALSE)+B53)</f>
        <v>0.8213178046318792</v>
      </c>
      <c r="K53" s="132">
        <f>G53/(VLOOKUP(K1,E2:F92,2,FALSE)+B53)</f>
        <v>0.79055431854137004</v>
      </c>
      <c r="L53" s="132">
        <f>G53/(VLOOKUP(L1,E2:F92,2,FALSE)+B53)</f>
        <v>0.53449264436549293</v>
      </c>
      <c r="M53" s="132">
        <f>G53/(VLOOKUP(M1,E2:F92,2,FALSE)+B53)</f>
        <v>0.79055431854137004</v>
      </c>
      <c r="N53" s="132">
        <f>G53/(VLOOKUP(N1,E2:F92,2,FALSE)+B53)</f>
        <v>0.69866630739840152</v>
      </c>
      <c r="O53" s="132">
        <f>G53/(VLOOKUP(O1,E2:F92,2,FALSE)+B53)</f>
        <v>0.66239616568746051</v>
      </c>
      <c r="P53" s="132">
        <f>G53/(VLOOKUP(P1,E2:F92,2,FALSE)+B53)</f>
        <v>0.39807830915199349</v>
      </c>
      <c r="Q53" s="132">
        <f>G53/(VLOOKUP(Q1,E2:F92,2,FALSE)+B53)</f>
        <v>0.66239616568746051</v>
      </c>
      <c r="R53" s="132">
        <f>G53/(VLOOKUP(R1,E2:F92,2,FALSE)+B53)</f>
        <v>0.56026909795871471</v>
      </c>
      <c r="S53" s="132">
        <f>G53/(VLOOKUP(S1,E2:F92,2,FALSE)+B53)</f>
        <v>0.52233119486378576</v>
      </c>
      <c r="T53" s="132">
        <f>G53/(VLOOKUP(T1,E2:F92,2,FALSE)+B53)</f>
        <v>0.27990909723797203</v>
      </c>
      <c r="U53" s="132">
        <f>G53/(VLOOKUP(U1,E2:F92,2,FALSE)+B53)</f>
        <v>0.52233119486378576</v>
      </c>
      <c r="V53" s="132">
        <f>G53/(VLOOKUP(V1,E2:F92,2,FALSE)+B53)</f>
        <v>0.42199666621537896</v>
      </c>
      <c r="W53" s="132">
        <f>G53/(VLOOKUP(W1,E2:F92,2,FALSE)+B53)</f>
        <v>0.38697833773224094</v>
      </c>
      <c r="X53" s="132">
        <f>G53/(VLOOKUP(X1,E2:F92,2,FALSE)+B53)</f>
        <v>0.18772913131161251</v>
      </c>
      <c r="Y53" s="132"/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  <c r="AJ53" s="132"/>
      <c r="AM53" s="86">
        <v>52</v>
      </c>
      <c r="AN53" s="86">
        <f>人物属性!E55</f>
        <v>497.06488003111241</v>
      </c>
      <c r="AO53" s="115">
        <f t="shared" si="6"/>
        <v>0.45</v>
      </c>
      <c r="AP53" s="74">
        <f>(AP52+AP54)/2</f>
        <v>742.93798165339285</v>
      </c>
      <c r="AQ53" s="86" t="str">
        <f t="shared" si="4"/>
        <v>45级强化12</v>
      </c>
      <c r="AR53" s="86">
        <f>装备属性!H55</f>
        <v>2475.3096462846693</v>
      </c>
      <c r="AS53" s="134">
        <f t="shared" si="7"/>
        <v>558.00128775802739</v>
      </c>
      <c r="AT53" s="352">
        <f t="shared" si="1"/>
        <v>52</v>
      </c>
      <c r="AU53" s="132">
        <f>AS53/(VLOOKUP(AU1,AQ2:AR92,2,FALSE)+AN53)</f>
        <v>0.89527046155059176</v>
      </c>
      <c r="AV53" s="132">
        <f>AS53/(VLOOKUP(AV1,AQ2:AR92,2,FALSE)+AN53)</f>
        <v>0.8213178046318792</v>
      </c>
      <c r="AW53" s="132">
        <f>AS53/(VLOOKUP(AW1,AQ2:AR92,2,FALSE)+AN53)</f>
        <v>0.79055431854137004</v>
      </c>
      <c r="AX53" s="132">
        <f>AS53/(VLOOKUP(AX1,AQ2:AR92,2,FALSE)+AN53)</f>
        <v>0.53449264436549293</v>
      </c>
      <c r="AY53" s="132">
        <f>AS53/(VLOOKUP(AY1,AQ2:AR92,2,FALSE)+AN53)</f>
        <v>0.79055431854137004</v>
      </c>
      <c r="AZ53" s="132">
        <f>AS53/(VLOOKUP(AZ1,AQ2:AR92,2,FALSE)+AN53)</f>
        <v>0.69866630739840152</v>
      </c>
      <c r="BA53" s="132">
        <f>AS53/(VLOOKUP(BA1,AQ2:AR92,2,FALSE)+AN53)</f>
        <v>0.66239616568746051</v>
      </c>
      <c r="BB53" s="132">
        <f>AS53/(VLOOKUP(BB1,AQ2:AR92,2,FALSE)+AN53)</f>
        <v>0.39807830915199349</v>
      </c>
      <c r="BC53" s="132">
        <f>AS53/(VLOOKUP(BC1,AQ2:AR92,2,FALSE)+AN53)</f>
        <v>0.66239616568746051</v>
      </c>
      <c r="BD53" s="132">
        <f>AS53/(VLOOKUP(BD1,AQ2:AR92,2,FALSE)+AN53)</f>
        <v>0.56026909795871471</v>
      </c>
      <c r="BE53" s="132">
        <f>AS53/(VLOOKUP(BE1,AQ2:AR92,2,FALSE)+AN53)</f>
        <v>0.52233119486378576</v>
      </c>
      <c r="BF53" s="132">
        <f>AS53/(VLOOKUP(BF1,AQ2:AR92,2,FALSE)+AN53)</f>
        <v>0.27990909723797203</v>
      </c>
      <c r="BG53" s="132">
        <f>AS53/(VLOOKUP(BG1,AQ2:AR92,2,FALSE)+AN53)</f>
        <v>0.52233119486378576</v>
      </c>
      <c r="BH53" s="132">
        <f>AS53/(VLOOKUP(BH1,AQ2:AR92,2,FALSE)+AN53)</f>
        <v>0.42199666621537896</v>
      </c>
      <c r="BI53" s="132">
        <f>AS53/(VLOOKUP(BI1,AQ2:AR92,2,FALSE)+AN53)</f>
        <v>0.38697833773224094</v>
      </c>
      <c r="BJ53" s="132">
        <f>AS53/(VLOOKUP(BJ1,AQ2:AR92,2,FALSE)+AN53)</f>
        <v>0.18772913131161251</v>
      </c>
      <c r="BK53" s="132"/>
      <c r="BL53" s="132"/>
      <c r="BM53" s="132"/>
      <c r="BN53" s="132"/>
      <c r="BO53" s="132"/>
      <c r="BP53" s="132"/>
      <c r="BQ53" s="132"/>
      <c r="BR53" s="132"/>
      <c r="BS53" s="132"/>
      <c r="BT53" s="132"/>
      <c r="BU53" s="132"/>
      <c r="BV53" s="132"/>
    </row>
    <row r="54" spans="1:74">
      <c r="A54" s="86">
        <v>53</v>
      </c>
      <c r="B54" s="86">
        <f>人物属性!D56</f>
        <v>513.67173879853135</v>
      </c>
      <c r="C54" s="115">
        <f t="shared" si="5"/>
        <v>0.45</v>
      </c>
      <c r="D54" s="74">
        <f>F45</f>
        <v>769.50854032727648</v>
      </c>
      <c r="E54" s="86" t="str">
        <f>装备属性!A56</f>
        <v>60级强化0</v>
      </c>
      <c r="F54" s="86">
        <f>装备属性!G56</f>
        <v>944.87962525569537</v>
      </c>
      <c r="G54" s="91">
        <f t="shared" si="2"/>
        <v>577.43112560661359</v>
      </c>
      <c r="H54" s="216">
        <f t="shared" si="3"/>
        <v>53</v>
      </c>
      <c r="I54" s="137">
        <f>G54/(VLOOKUP(I1,E2:F92,2,FALSE)+B54)</f>
        <v>0.90240020746132155</v>
      </c>
      <c r="J54" s="132">
        <f>G54/(VLOOKUP(J1,E2:F92,2,FALSE)+B54)</f>
        <v>0.82963719048330775</v>
      </c>
      <c r="K54" s="132">
        <f>G54/(VLOOKUP(K1,E2:F92,2,FALSE)+B54)</f>
        <v>0.79927641798782756</v>
      </c>
      <c r="L54" s="132">
        <f>G54/(VLOOKUP(L1,E2:F92,2,FALSE)+B54)</f>
        <v>0.54444332691228936</v>
      </c>
      <c r="M54" s="132">
        <f>G54/(VLOOKUP(M1,E2:F92,2,FALSE)+B54)</f>
        <v>0.79927641798782756</v>
      </c>
      <c r="N54" s="132">
        <f>G54/(VLOOKUP(N1,E2:F92,2,FALSE)+B54)</f>
        <v>0.70826699686341343</v>
      </c>
      <c r="O54" s="132">
        <f>G54/(VLOOKUP(O1,E2:F92,2,FALSE)+B54)</f>
        <v>0.67220928486552078</v>
      </c>
      <c r="P54" s="132">
        <f>G54/(VLOOKUP(P1,E2:F92,2,FALSE)+B54)</f>
        <v>0.40711631719973251</v>
      </c>
      <c r="Q54" s="132">
        <f>G54/(VLOOKUP(Q1,E2:F92,2,FALSE)+B54)</f>
        <v>0.67220928486552078</v>
      </c>
      <c r="R54" s="132">
        <f>G54/(VLOOKUP(R1,E2:F92,2,FALSE)+B54)</f>
        <v>0.57026903538411355</v>
      </c>
      <c r="S54" s="132">
        <f>G54/(VLOOKUP(S1,E2:F92,2,FALSE)+B54)</f>
        <v>0.53224509180643664</v>
      </c>
      <c r="T54" s="132">
        <f>G54/(VLOOKUP(T1,E2:F92,2,FALSE)+B54)</f>
        <v>0.28726261737417474</v>
      </c>
      <c r="U54" s="132">
        <f>G54/(VLOOKUP(U1,E2:F92,2,FALSE)+B54)</f>
        <v>0.53224509180643664</v>
      </c>
      <c r="V54" s="132">
        <f>G54/(VLOOKUP(V1,E2:F92,2,FALSE)+B54)</f>
        <v>0.43127431428002988</v>
      </c>
      <c r="W54" s="132">
        <f>G54/(VLOOKUP(W1,E2:F92,2,FALSE)+B54)</f>
        <v>0.3958935830696913</v>
      </c>
      <c r="X54" s="132">
        <f>G54/(VLOOKUP(X1,E2:F92,2,FALSE)+B54)</f>
        <v>0.19318659142152547</v>
      </c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32"/>
      <c r="AM54" s="86">
        <v>53</v>
      </c>
      <c r="AN54" s="86">
        <f>人物属性!E56</f>
        <v>513.67173879853135</v>
      </c>
      <c r="AO54" s="115">
        <f t="shared" si="6"/>
        <v>0.45</v>
      </c>
      <c r="AP54" s="74">
        <f>AR45</f>
        <v>769.50854032727648</v>
      </c>
      <c r="AQ54" s="86" t="str">
        <f t="shared" si="4"/>
        <v>60级强化0</v>
      </c>
      <c r="AR54" s="86">
        <f>装备属性!H56</f>
        <v>944.87962525569537</v>
      </c>
      <c r="AS54" s="134">
        <f t="shared" si="7"/>
        <v>577.43112560661359</v>
      </c>
      <c r="AT54" s="352">
        <f t="shared" si="1"/>
        <v>53</v>
      </c>
      <c r="AU54" s="132">
        <f>AS54/(VLOOKUP(AU1,AQ2:AR92,2,FALSE)+AN54)</f>
        <v>0.90240020746132155</v>
      </c>
      <c r="AV54" s="132">
        <f>AS54/(VLOOKUP(AV1,AQ2:AR92,2,FALSE)+AN54)</f>
        <v>0.82963719048330775</v>
      </c>
      <c r="AW54" s="132">
        <f>AS54/(VLOOKUP(AW1,AQ2:AR92,2,FALSE)+AN54)</f>
        <v>0.79927641798782756</v>
      </c>
      <c r="AX54" s="132">
        <f>AS54/(VLOOKUP(AX1,AQ2:AR92,2,FALSE)+AN54)</f>
        <v>0.54444332691228936</v>
      </c>
      <c r="AY54" s="132">
        <f>AS54/(VLOOKUP(AY1,AQ2:AR92,2,FALSE)+AN54)</f>
        <v>0.79927641798782756</v>
      </c>
      <c r="AZ54" s="132">
        <f>AS54/(VLOOKUP(AZ1,AQ2:AR92,2,FALSE)+AN54)</f>
        <v>0.70826699686341343</v>
      </c>
      <c r="BA54" s="132">
        <f>AS54/(VLOOKUP(BA1,AQ2:AR92,2,FALSE)+AN54)</f>
        <v>0.67220928486552078</v>
      </c>
      <c r="BB54" s="132">
        <f>AS54/(VLOOKUP(BB1,AQ2:AR92,2,FALSE)+AN54)</f>
        <v>0.40711631719973251</v>
      </c>
      <c r="BC54" s="132">
        <f>AS54/(VLOOKUP(BC1,AQ2:AR92,2,FALSE)+AN54)</f>
        <v>0.67220928486552078</v>
      </c>
      <c r="BD54" s="132">
        <f>AS54/(VLOOKUP(BD1,AQ2:AR92,2,FALSE)+AN54)</f>
        <v>0.57026903538411355</v>
      </c>
      <c r="BE54" s="132">
        <f>AS54/(VLOOKUP(BE1,AQ2:AR92,2,FALSE)+AN54)</f>
        <v>0.53224509180643664</v>
      </c>
      <c r="BF54" s="132">
        <f>AS54/(VLOOKUP(BF1,AQ2:AR92,2,FALSE)+AN54)</f>
        <v>0.28726261737417474</v>
      </c>
      <c r="BG54" s="132">
        <f>AS54/(VLOOKUP(BG1,AQ2:AR92,2,FALSE)+AN54)</f>
        <v>0.53224509180643664</v>
      </c>
      <c r="BH54" s="132">
        <f>AS54/(VLOOKUP(BH1,AQ2:AR92,2,FALSE)+AN54)</f>
        <v>0.43127431428002988</v>
      </c>
      <c r="BI54" s="132">
        <f>AS54/(VLOOKUP(BI1,AQ2:AR92,2,FALSE)+AN54)</f>
        <v>0.3958935830696913</v>
      </c>
      <c r="BJ54" s="132">
        <f>AS54/(VLOOKUP(BJ1,AQ2:AR92,2,FALSE)+AN54)</f>
        <v>0.19318659142152547</v>
      </c>
      <c r="BK54" s="132"/>
      <c r="BL54" s="132"/>
      <c r="BM54" s="132"/>
      <c r="BN54" s="132"/>
      <c r="BO54" s="132"/>
      <c r="BP54" s="132"/>
      <c r="BQ54" s="132"/>
      <c r="BR54" s="132"/>
      <c r="BS54" s="132"/>
      <c r="BT54" s="132"/>
      <c r="BU54" s="132"/>
      <c r="BV54" s="132"/>
    </row>
    <row r="55" spans="1:74">
      <c r="A55" s="86">
        <v>54</v>
      </c>
      <c r="B55" s="86">
        <f>人物属性!D57</f>
        <v>530.27859756595024</v>
      </c>
      <c r="C55" s="115">
        <f t="shared" si="5"/>
        <v>0.45</v>
      </c>
      <c r="D55" s="74">
        <f>(D54+D56)/2</f>
        <v>797.36601970103254</v>
      </c>
      <c r="E55" s="86" t="str">
        <f>装备属性!A57</f>
        <v>60级强化1</v>
      </c>
      <c r="F55" s="86">
        <f>装备属性!G57</f>
        <v>1021.1535922149952</v>
      </c>
      <c r="G55" s="91">
        <f t="shared" si="2"/>
        <v>597.44007777014224</v>
      </c>
      <c r="H55" s="216">
        <f t="shared" si="3"/>
        <v>54</v>
      </c>
      <c r="I55" s="137">
        <f>G55/(VLOOKUP(I1,E2:F92,2,FALSE)+B55)</f>
        <v>0.91005137592280139</v>
      </c>
      <c r="J55" s="132">
        <f>G55/(VLOOKUP(J1,E2:F92,2,FALSE)+B55)</f>
        <v>0.83838148765108911</v>
      </c>
      <c r="K55" s="132">
        <f>G55/(VLOOKUP(K1,E2:F92,2,FALSE)+B55)</f>
        <v>0.80839013001996163</v>
      </c>
      <c r="L55" s="132">
        <f>G55/(VLOOKUP(L1,E2:F92,2,FALSE)+B55)</f>
        <v>0.55462480772317446</v>
      </c>
      <c r="M55" s="132">
        <f>G55/(VLOOKUP(M1,E2:F92,2,FALSE)+B55)</f>
        <v>0.80839013001996163</v>
      </c>
      <c r="N55" s="132">
        <f>G55/(VLOOKUP(N1,E2:F92,2,FALSE)+B55)</f>
        <v>0.71818051954674211</v>
      </c>
      <c r="O55" s="132">
        <f>G55/(VLOOKUP(O1,E2:F92,2,FALSE)+B55)</f>
        <v>0.68231155516537434</v>
      </c>
      <c r="P55" s="132">
        <f>G55/(VLOOKUP(P1,E2:F92,2,FALSE)+B55)</f>
        <v>0.41634870709693489</v>
      </c>
      <c r="Q55" s="132">
        <f>G55/(VLOOKUP(Q1,E2:F92,2,FALSE)+B55)</f>
        <v>0.68231155516537434</v>
      </c>
      <c r="R55" s="132">
        <f>G55/(VLOOKUP(R1,E2:F92,2,FALSE)+B55)</f>
        <v>0.58050895277150549</v>
      </c>
      <c r="S55" s="132">
        <f>G55/(VLOOKUP(S1,E2:F92,2,FALSE)+B55)</f>
        <v>0.54238580314538143</v>
      </c>
      <c r="T55" s="132">
        <f>G55/(VLOOKUP(T1,E2:F92,2,FALSE)+B55)</f>
        <v>0.29478136809730116</v>
      </c>
      <c r="U55" s="132">
        <f>G55/(VLOOKUP(U1,E2:F92,2,FALSE)+B55)</f>
        <v>0.54238580314538143</v>
      </c>
      <c r="V55" s="132">
        <f>G55/(VLOOKUP(V1,E2:F92,2,FALSE)+B55)</f>
        <v>0.44075186549009621</v>
      </c>
      <c r="W55" s="132">
        <f>G55/(VLOOKUP(W1,E2:F92,2,FALSE)+B55)</f>
        <v>0.40500067621720864</v>
      </c>
      <c r="X55" s="132">
        <f>G55/(VLOOKUP(X1,E2:F92,2,FALSE)+B55)</f>
        <v>0.19877642221701328</v>
      </c>
      <c r="Y55" s="132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32"/>
      <c r="AM55" s="86">
        <v>54</v>
      </c>
      <c r="AN55" s="86">
        <f>人物属性!E57</f>
        <v>530.27859756595024</v>
      </c>
      <c r="AO55" s="115">
        <f t="shared" si="6"/>
        <v>0.45</v>
      </c>
      <c r="AP55" s="74">
        <f>(AP54+AP56)/2</f>
        <v>797.36601970103254</v>
      </c>
      <c r="AQ55" s="86" t="str">
        <f t="shared" si="4"/>
        <v>60级强化1</v>
      </c>
      <c r="AR55" s="86">
        <f>装备属性!H57</f>
        <v>1021.1535922149952</v>
      </c>
      <c r="AS55" s="134">
        <f t="shared" si="7"/>
        <v>597.44007777014224</v>
      </c>
      <c r="AT55" s="352">
        <f t="shared" si="1"/>
        <v>54</v>
      </c>
      <c r="AU55" s="132">
        <f>AS55/(VLOOKUP(AU1,AQ2:AR92,2,FALSE)+AN55)</f>
        <v>0.91005137592280139</v>
      </c>
      <c r="AV55" s="132">
        <f>AS55/(VLOOKUP(AV1,AQ2:AR92,2,FALSE)+AN55)</f>
        <v>0.83838148765108911</v>
      </c>
      <c r="AW55" s="132">
        <f>AS55/(VLOOKUP(AW1,AQ2:AR92,2,FALSE)+AN55)</f>
        <v>0.80839013001996163</v>
      </c>
      <c r="AX55" s="132">
        <f>AS55/(VLOOKUP(AX1,AQ2:AR92,2,FALSE)+AN55)</f>
        <v>0.55462480772317446</v>
      </c>
      <c r="AY55" s="132">
        <f>AS55/(VLOOKUP(AY1,AQ2:AR92,2,FALSE)+AN55)</f>
        <v>0.80839013001996163</v>
      </c>
      <c r="AZ55" s="132">
        <f>AS55/(VLOOKUP(AZ1,AQ2:AR92,2,FALSE)+AN55)</f>
        <v>0.71818051954674211</v>
      </c>
      <c r="BA55" s="132">
        <f>AS55/(VLOOKUP(BA1,AQ2:AR92,2,FALSE)+AN55)</f>
        <v>0.68231155516537434</v>
      </c>
      <c r="BB55" s="132">
        <f>AS55/(VLOOKUP(BB1,AQ2:AR92,2,FALSE)+AN55)</f>
        <v>0.41634870709693489</v>
      </c>
      <c r="BC55" s="132">
        <f>AS55/(VLOOKUP(BC1,AQ2:AR92,2,FALSE)+AN55)</f>
        <v>0.68231155516537434</v>
      </c>
      <c r="BD55" s="132">
        <f>AS55/(VLOOKUP(BD1,AQ2:AR92,2,FALSE)+AN55)</f>
        <v>0.58050895277150549</v>
      </c>
      <c r="BE55" s="132">
        <f>AS55/(VLOOKUP(BE1,AQ2:AR92,2,FALSE)+AN55)</f>
        <v>0.54238580314538143</v>
      </c>
      <c r="BF55" s="132">
        <f>AS55/(VLOOKUP(BF1,AQ2:AR92,2,FALSE)+AN55)</f>
        <v>0.29478136809730116</v>
      </c>
      <c r="BG55" s="132">
        <f>AS55/(VLOOKUP(BG1,AQ2:AR92,2,FALSE)+AN55)</f>
        <v>0.54238580314538143</v>
      </c>
      <c r="BH55" s="132">
        <f>AS55/(VLOOKUP(BH1,AQ2:AR92,2,FALSE)+AN55)</f>
        <v>0.44075186549009621</v>
      </c>
      <c r="BI55" s="132">
        <f>AS55/(VLOOKUP(BI1,AQ2:AR92,2,FALSE)+AN55)</f>
        <v>0.40500067621720864</v>
      </c>
      <c r="BJ55" s="132">
        <f>AS55/(VLOOKUP(BJ1,AQ2:AR92,2,FALSE)+AN55)</f>
        <v>0.19877642221701328</v>
      </c>
      <c r="BK55" s="132"/>
      <c r="BL55" s="132"/>
      <c r="BM55" s="132"/>
      <c r="BN55" s="132"/>
      <c r="BO55" s="132"/>
      <c r="BP55" s="132"/>
      <c r="BQ55" s="132"/>
      <c r="BR55" s="132"/>
      <c r="BS55" s="132"/>
      <c r="BT55" s="132"/>
      <c r="BU55" s="132"/>
      <c r="BV55" s="132"/>
    </row>
    <row r="56" spans="1:74">
      <c r="A56" s="86">
        <v>55</v>
      </c>
      <c r="B56" s="86">
        <f>人物属性!D58</f>
        <v>546.88545633336912</v>
      </c>
      <c r="C56" s="115">
        <f t="shared" si="5"/>
        <v>0.45</v>
      </c>
      <c r="D56" s="74">
        <f>F46</f>
        <v>825.22349907478861</v>
      </c>
      <c r="E56" s="86" t="str">
        <f>装备属性!A58</f>
        <v>60级强化2</v>
      </c>
      <c r="F56" s="86">
        <f>装备属性!G58</f>
        <v>1101.1218189806493</v>
      </c>
      <c r="G56" s="91">
        <f t="shared" si="2"/>
        <v>617.449029933671</v>
      </c>
      <c r="H56" s="216">
        <f t="shared" si="3"/>
        <v>55</v>
      </c>
      <c r="I56" s="137">
        <f>G56/(VLOOKUP(I1,E2:F92,2,FALSE)+B56)</f>
        <v>0.91732500056113342</v>
      </c>
      <c r="J56" s="132">
        <f>G56/(VLOOKUP(J1,E2:F92,2,FALSE)+B56)</f>
        <v>0.84672750807054586</v>
      </c>
      <c r="K56" s="132">
        <f>G56/(VLOOKUP(K1,E2:F92,2,FALSE)+B56)</f>
        <v>0.81710326264276478</v>
      </c>
      <c r="L56" s="132">
        <f>G56/(VLOOKUP(L1,E2:F92,2,FALSE)+B56)</f>
        <v>0.5644971244353415</v>
      </c>
      <c r="M56" s="132">
        <f>G56/(VLOOKUP(M1,E2:F92,2,FALSE)+B56)</f>
        <v>0.81710326264276478</v>
      </c>
      <c r="N56" s="132">
        <f>G56/(VLOOKUP(N1,E2:F92,2,FALSE)+B56)</f>
        <v>0.72770598093898242</v>
      </c>
      <c r="O56" s="132">
        <f>G56/(VLOOKUP(O1,E2:F92,2,FALSE)+B56)</f>
        <v>0.69203775853025185</v>
      </c>
      <c r="P56" s="132">
        <f>G56/(VLOOKUP(P1,E2:F92,2,FALSE)+B56)</f>
        <v>0.42536984675312428</v>
      </c>
      <c r="Q56" s="132">
        <f>G56/(VLOOKUP(Q1,E2:F92,2,FALSE)+B56)</f>
        <v>0.69203775853025185</v>
      </c>
      <c r="R56" s="132">
        <f>G56/(VLOOKUP(R1,E2:F92,2,FALSE)+B56)</f>
        <v>0.59042365066181501</v>
      </c>
      <c r="S56" s="132">
        <f>G56/(VLOOKUP(S1,E2:F92,2,FALSE)+B56)</f>
        <v>0.55222528250063796</v>
      </c>
      <c r="T56" s="132">
        <f>G56/(VLOOKUP(T1,E2:F92,2,FALSE)+B56)</f>
        <v>0.30217790374903125</v>
      </c>
      <c r="U56" s="132">
        <f>G56/(VLOOKUP(U1,E2:F92,2,FALSE)+B56)</f>
        <v>0.55222528250063796</v>
      </c>
      <c r="V56" s="132">
        <f>G56/(VLOOKUP(V1,E2:F92,2,FALSE)+B56)</f>
        <v>0.45</v>
      </c>
      <c r="W56" s="132">
        <f>G56/(VLOOKUP(W1,E2:F92,2,FALSE)+B56)</f>
        <v>0.41390500257315932</v>
      </c>
      <c r="X56" s="132">
        <f>G56/(VLOOKUP(X1,E2:F92,2,FALSE)+B56)</f>
        <v>0.20430482115426402</v>
      </c>
      <c r="Y56" s="132"/>
      <c r="Z56" s="132"/>
      <c r="AA56" s="132"/>
      <c r="AB56" s="132"/>
      <c r="AC56" s="132"/>
      <c r="AD56" s="132"/>
      <c r="AE56" s="132"/>
      <c r="AF56" s="132"/>
      <c r="AG56" s="132"/>
      <c r="AH56" s="132"/>
      <c r="AI56" s="132"/>
      <c r="AJ56" s="132"/>
      <c r="AM56" s="86">
        <v>55</v>
      </c>
      <c r="AN56" s="86">
        <f>人物属性!E58</f>
        <v>546.88545633336912</v>
      </c>
      <c r="AO56" s="115">
        <f t="shared" si="6"/>
        <v>0.45</v>
      </c>
      <c r="AP56" s="74">
        <f>AR46</f>
        <v>825.22349907478861</v>
      </c>
      <c r="AQ56" s="86" t="str">
        <f t="shared" si="4"/>
        <v>60级强化2</v>
      </c>
      <c r="AR56" s="86">
        <f>装备属性!H58</f>
        <v>1101.1218189806493</v>
      </c>
      <c r="AS56" s="134">
        <f t="shared" si="7"/>
        <v>617.449029933671</v>
      </c>
      <c r="AT56" s="352">
        <f t="shared" si="1"/>
        <v>55</v>
      </c>
      <c r="AU56" s="132">
        <f>AS56/(VLOOKUP(AU1,AQ2:AR92,2,FALSE)+AN56)</f>
        <v>0.91732500056113342</v>
      </c>
      <c r="AV56" s="132">
        <f>AS56/(VLOOKUP(AV1,AQ2:AR92,2,FALSE)+AN56)</f>
        <v>0.84672750807054586</v>
      </c>
      <c r="AW56" s="132">
        <f>AS56/(VLOOKUP(AW1,AQ2:AR92,2,FALSE)+AN56)</f>
        <v>0.81710326264276478</v>
      </c>
      <c r="AX56" s="132">
        <f>AS56/(VLOOKUP(AX1,AQ2:AR92,2,FALSE)+AN56)</f>
        <v>0.5644971244353415</v>
      </c>
      <c r="AY56" s="132">
        <f>AS56/(VLOOKUP(AY1,AQ2:AR92,2,FALSE)+AN56)</f>
        <v>0.81710326264276478</v>
      </c>
      <c r="AZ56" s="132">
        <f>AS56/(VLOOKUP(AZ1,AQ2:AR92,2,FALSE)+AN56)</f>
        <v>0.72770598093898242</v>
      </c>
      <c r="BA56" s="132">
        <f>AS56/(VLOOKUP(BA1,AQ2:AR92,2,FALSE)+AN56)</f>
        <v>0.69203775853025185</v>
      </c>
      <c r="BB56" s="132">
        <f>AS56/(VLOOKUP(BB1,AQ2:AR92,2,FALSE)+AN56)</f>
        <v>0.42536984675312428</v>
      </c>
      <c r="BC56" s="132">
        <f>AS56/(VLOOKUP(BC1,AQ2:AR92,2,FALSE)+AN56)</f>
        <v>0.69203775853025185</v>
      </c>
      <c r="BD56" s="132">
        <f>AS56/(VLOOKUP(BD1,AQ2:AR92,2,FALSE)+AN56)</f>
        <v>0.59042365066181501</v>
      </c>
      <c r="BE56" s="132">
        <f>AS56/(VLOOKUP(BE1,AQ2:AR92,2,FALSE)+AN56)</f>
        <v>0.55222528250063796</v>
      </c>
      <c r="BF56" s="132">
        <f>AS56/(VLOOKUP(BF1,AQ2:AR92,2,FALSE)+AN56)</f>
        <v>0.30217790374903125</v>
      </c>
      <c r="BG56" s="132">
        <f>AS56/(VLOOKUP(BG1,AQ2:AR92,2,FALSE)+AN56)</f>
        <v>0.55222528250063796</v>
      </c>
      <c r="BH56" s="132">
        <f>AS56/(VLOOKUP(BH1,AQ2:AR92,2,FALSE)+AN56)</f>
        <v>0.45</v>
      </c>
      <c r="BI56" s="132">
        <f>AS56/(VLOOKUP(BI1,AQ2:AR92,2,FALSE)+AN56)</f>
        <v>0.41390500257315932</v>
      </c>
      <c r="BJ56" s="132">
        <f>AS56/(VLOOKUP(BJ1,AQ2:AR92,2,FALSE)+AN56)</f>
        <v>0.20430482115426402</v>
      </c>
      <c r="BK56" s="132"/>
      <c r="BL56" s="132"/>
      <c r="BM56" s="132"/>
      <c r="BN56" s="132"/>
      <c r="BO56" s="132"/>
      <c r="BP56" s="132"/>
      <c r="BQ56" s="132"/>
      <c r="BR56" s="132"/>
      <c r="BS56" s="132"/>
      <c r="BT56" s="132"/>
      <c r="BU56" s="132"/>
      <c r="BV56" s="132"/>
    </row>
    <row r="57" spans="1:74">
      <c r="A57" s="86">
        <v>56</v>
      </c>
      <c r="B57" s="86">
        <f>人物属性!D59</f>
        <v>563.49231510078801</v>
      </c>
      <c r="C57" s="115">
        <f t="shared" si="5"/>
        <v>0.45</v>
      </c>
      <c r="D57" s="74">
        <f>(D56+D58)/2</f>
        <v>854.43022997510707</v>
      </c>
      <c r="E57" s="86" t="str">
        <f>装备属性!A59</f>
        <v>60级强化3</v>
      </c>
      <c r="F57" s="86">
        <f>装备属性!G59</f>
        <v>1184.963233646487</v>
      </c>
      <c r="G57" s="91">
        <f t="shared" si="2"/>
        <v>638.06514528415278</v>
      </c>
      <c r="H57" s="216">
        <f t="shared" si="3"/>
        <v>56</v>
      </c>
      <c r="I57" s="137">
        <f>G57/(VLOOKUP(I1,E2:F92,2,FALSE)+B57)</f>
        <v>0.9251286771643501</v>
      </c>
      <c r="J57" s="132">
        <f>G57/(VLOOKUP(J1,E2:F92,2,FALSE)+B57)</f>
        <v>0.85551593902556222</v>
      </c>
      <c r="K57" s="132">
        <f>G57/(VLOOKUP(K1,E2:F92,2,FALSE)+B57)</f>
        <v>0.82622787127266961</v>
      </c>
      <c r="L57" s="132">
        <f>G57/(VLOOKUP(L1,E2:F92,2,FALSE)+B57)</f>
        <v>0.57462093988554885</v>
      </c>
      <c r="M57" s="132">
        <f>G57/(VLOOKUP(M1,E2:F92,2,FALSE)+B57)</f>
        <v>0.82622787127266961</v>
      </c>
      <c r="N57" s="132">
        <f>G57/(VLOOKUP(N1,E2:F92,2,FALSE)+B57)</f>
        <v>0.73756757605355872</v>
      </c>
      <c r="O57" s="132">
        <f>G57/(VLOOKUP(O1,E2:F92,2,FALSE)+B57)</f>
        <v>0.70207658494216341</v>
      </c>
      <c r="P57" s="132">
        <f>G57/(VLOOKUP(P1,E2:F92,2,FALSE)+B57)</f>
        <v>0.43460045715639584</v>
      </c>
      <c r="Q57" s="132">
        <f>G57/(VLOOKUP(Q1,E2:F92,2,FALSE)+B57)</f>
        <v>0.70207658494216341</v>
      </c>
      <c r="R57" s="132">
        <f>G57/(VLOOKUP(R1,E2:F92,2,FALSE)+B57)</f>
        <v>0.6005998927126518</v>
      </c>
      <c r="S57" s="132">
        <f>G57/(VLOOKUP(S1,E2:F92,2,FALSE)+B57)</f>
        <v>0.56231183433850007</v>
      </c>
      <c r="T57" s="132">
        <f>G57/(VLOOKUP(T1,E2:F92,2,FALSE)+B57)</f>
        <v>0.30974992867578865</v>
      </c>
      <c r="U57" s="132">
        <f>G57/(VLOOKUP(U1,E2:F92,2,FALSE)+B57)</f>
        <v>0.56231183433850007</v>
      </c>
      <c r="V57" s="132">
        <f>G57/(VLOOKUP(V1,E2:F92,2,FALSE)+B57)</f>
        <v>0.45946416017660585</v>
      </c>
      <c r="W57" s="132">
        <f>G57/(VLOOKUP(W1,E2:F92,2,FALSE)+B57)</f>
        <v>0.42301578822352975</v>
      </c>
      <c r="X57" s="132">
        <f>G57/(VLOOKUP(X1,E2:F92,2,FALSE)+B57)</f>
        <v>0.2099725988702616</v>
      </c>
      <c r="Y57" s="132"/>
      <c r="Z57" s="132"/>
      <c r="AA57" s="132"/>
      <c r="AB57" s="132"/>
      <c r="AC57" s="132"/>
      <c r="AD57" s="132"/>
      <c r="AE57" s="132"/>
      <c r="AF57" s="132"/>
      <c r="AG57" s="132"/>
      <c r="AH57" s="132"/>
      <c r="AI57" s="132"/>
      <c r="AJ57" s="132"/>
      <c r="AM57" s="86">
        <v>56</v>
      </c>
      <c r="AN57" s="86">
        <f>人物属性!E59</f>
        <v>563.49231510078801</v>
      </c>
      <c r="AO57" s="115">
        <f t="shared" si="6"/>
        <v>0.45</v>
      </c>
      <c r="AP57" s="74">
        <f>(AP56+AP58)/2</f>
        <v>854.43022997510707</v>
      </c>
      <c r="AQ57" s="86" t="str">
        <f t="shared" si="4"/>
        <v>60级强化3</v>
      </c>
      <c r="AR57" s="86">
        <f>装备属性!H59</f>
        <v>1184.963233646487</v>
      </c>
      <c r="AS57" s="134">
        <f t="shared" si="7"/>
        <v>638.06514528415278</v>
      </c>
      <c r="AT57" s="352">
        <f t="shared" si="1"/>
        <v>56</v>
      </c>
      <c r="AU57" s="132">
        <f>AS57/(VLOOKUP(AU1,AQ2:AR92,2,FALSE)+AN57)</f>
        <v>0.9251286771643501</v>
      </c>
      <c r="AV57" s="132">
        <f>AS57/(VLOOKUP(AV1,AQ2:AR92,2,FALSE)+AN57)</f>
        <v>0.85551593902556222</v>
      </c>
      <c r="AW57" s="132">
        <f>AS57/(VLOOKUP(AW1,AQ2:AR92,2,FALSE)+AN57)</f>
        <v>0.82622787127266961</v>
      </c>
      <c r="AX57" s="132">
        <f>AS57/(VLOOKUP(AX1,AQ2:AR92,2,FALSE)+AN57)</f>
        <v>0.57462093988554885</v>
      </c>
      <c r="AY57" s="132">
        <f>AS57/(VLOOKUP(AY1,AQ2:AR92,2,FALSE)+AN57)</f>
        <v>0.82622787127266961</v>
      </c>
      <c r="AZ57" s="132">
        <f>AS57/(VLOOKUP(AZ1,AQ2:AR92,2,FALSE)+AN57)</f>
        <v>0.73756757605355872</v>
      </c>
      <c r="BA57" s="132">
        <f>AS57/(VLOOKUP(BA1,AQ2:AR92,2,FALSE)+AN57)</f>
        <v>0.70207658494216341</v>
      </c>
      <c r="BB57" s="132">
        <f>AS57/(VLOOKUP(BB1,AQ2:AR92,2,FALSE)+AN57)</f>
        <v>0.43460045715639584</v>
      </c>
      <c r="BC57" s="132">
        <f>AS57/(VLOOKUP(BC1,AQ2:AR92,2,FALSE)+AN57)</f>
        <v>0.70207658494216341</v>
      </c>
      <c r="BD57" s="132">
        <f>AS57/(VLOOKUP(BD1,AQ2:AR92,2,FALSE)+AN57)</f>
        <v>0.6005998927126518</v>
      </c>
      <c r="BE57" s="132">
        <f>AS57/(VLOOKUP(BE1,AQ2:AR92,2,FALSE)+AN57)</f>
        <v>0.56231183433850007</v>
      </c>
      <c r="BF57" s="132">
        <f>AS57/(VLOOKUP(BF1,AQ2:AR92,2,FALSE)+AN57)</f>
        <v>0.30974992867578865</v>
      </c>
      <c r="BG57" s="132">
        <f>AS57/(VLOOKUP(BG1,AQ2:AR92,2,FALSE)+AN57)</f>
        <v>0.56231183433850007</v>
      </c>
      <c r="BH57" s="132">
        <f>AS57/(VLOOKUP(BH1,AQ2:AR92,2,FALSE)+AN57)</f>
        <v>0.45946416017660585</v>
      </c>
      <c r="BI57" s="132">
        <f>AS57/(VLOOKUP(BI1,AQ2:AR92,2,FALSE)+AN57)</f>
        <v>0.42301578822352975</v>
      </c>
      <c r="BJ57" s="132">
        <f>AS57/(VLOOKUP(BJ1,AQ2:AR92,2,FALSE)+AN57)</f>
        <v>0.2099725988702616</v>
      </c>
      <c r="BK57" s="132"/>
      <c r="BL57" s="132"/>
      <c r="BM57" s="132"/>
      <c r="BN57" s="132"/>
      <c r="BO57" s="132"/>
      <c r="BP57" s="132"/>
      <c r="BQ57" s="132"/>
      <c r="BR57" s="132"/>
      <c r="BS57" s="132"/>
      <c r="BT57" s="132"/>
      <c r="BU57" s="132"/>
      <c r="BV57" s="132"/>
    </row>
    <row r="58" spans="1:74">
      <c r="A58" s="86">
        <v>57</v>
      </c>
      <c r="B58" s="86">
        <f>人物属性!D60</f>
        <v>580.09917386820689</v>
      </c>
      <c r="C58" s="115">
        <f t="shared" si="5"/>
        <v>0.45</v>
      </c>
      <c r="D58" s="74">
        <f>F47</f>
        <v>883.63696087542553</v>
      </c>
      <c r="E58" s="86" t="str">
        <f>装备属性!A60</f>
        <v>60级强化4</v>
      </c>
      <c r="F58" s="86">
        <f>装备属性!G60</f>
        <v>1272.8654305248604</v>
      </c>
      <c r="G58" s="91">
        <f t="shared" si="2"/>
        <v>658.68126063463455</v>
      </c>
      <c r="H58" s="216">
        <f t="shared" si="3"/>
        <v>57</v>
      </c>
      <c r="I58" s="137">
        <f>G58/(VLOOKUP(I1,E2:F92,2,FALSE)+B58)</f>
        <v>0.93256539206873623</v>
      </c>
      <c r="J58" s="132">
        <f>G58/(VLOOKUP(J1,E2:F92,2,FALSE)+B58)</f>
        <v>0.8639215207156169</v>
      </c>
      <c r="K58" s="132">
        <f>G58/(VLOOKUP(K1,E2:F92,2,FALSE)+B58)</f>
        <v>0.83496830727576021</v>
      </c>
      <c r="L58" s="132">
        <f>G58/(VLOOKUP(L1,E2:F92,2,FALSE)+B58)</f>
        <v>0.58444640186881258</v>
      </c>
      <c r="M58" s="132">
        <f>G58/(VLOOKUP(M1,E2:F92,2,FALSE)+B58)</f>
        <v>0.83496830727576021</v>
      </c>
      <c r="N58" s="132">
        <f>G58/(VLOOKUP(N1,E2:F92,2,FALSE)+B58)</f>
        <v>0.74705768428399577</v>
      </c>
      <c r="O58" s="132">
        <f>G58/(VLOOKUP(O1,E2:F92,2,FALSE)+B58)</f>
        <v>0.71175511843785366</v>
      </c>
      <c r="P58" s="132">
        <f>G58/(VLOOKUP(P1,E2:F92,2,FALSE)+B58)</f>
        <v>0.44362458270384386</v>
      </c>
      <c r="Q58" s="132">
        <f>G58/(VLOOKUP(Q1,E2:F92,2,FALSE)+B58)</f>
        <v>0.71175511843785366</v>
      </c>
      <c r="R58" s="132">
        <f>G58/(VLOOKUP(R1,E2:F92,2,FALSE)+B58)</f>
        <v>0.61046288635429613</v>
      </c>
      <c r="S58" s="132">
        <f>G58/(VLOOKUP(S1,E2:F92,2,FALSE)+B58)</f>
        <v>0.57210740662161674</v>
      </c>
      <c r="T58" s="132">
        <f>G58/(VLOOKUP(T1,E2:F92,2,FALSE)+B58)</f>
        <v>0.31720084122069231</v>
      </c>
      <c r="U58" s="132">
        <f>G58/(VLOOKUP(U1,E2:F92,2,FALSE)+B58)</f>
        <v>0.57210740662161674</v>
      </c>
      <c r="V58" s="132">
        <f>G58/(VLOOKUP(V1,E2:F92,2,FALSE)+B58)</f>
        <v>0.4687046422265706</v>
      </c>
      <c r="W58" s="132">
        <f>G58/(VLOOKUP(W1,E2:F92,2,FALSE)+B58)</f>
        <v>0.43192814287847531</v>
      </c>
      <c r="X58" s="132">
        <f>G58/(VLOOKUP(X1,E2:F92,2,FALSE)+B58)</f>
        <v>0.21557876520159999</v>
      </c>
      <c r="Y58" s="132"/>
      <c r="Z58" s="132"/>
      <c r="AA58" s="132"/>
      <c r="AB58" s="132"/>
      <c r="AC58" s="132"/>
      <c r="AD58" s="132"/>
      <c r="AE58" s="132"/>
      <c r="AF58" s="132"/>
      <c r="AG58" s="132"/>
      <c r="AH58" s="132"/>
      <c r="AI58" s="132"/>
      <c r="AJ58" s="132"/>
      <c r="AM58" s="86">
        <v>57</v>
      </c>
      <c r="AN58" s="86">
        <f>人物属性!E60</f>
        <v>580.09917386820689</v>
      </c>
      <c r="AO58" s="115">
        <f t="shared" si="6"/>
        <v>0.45</v>
      </c>
      <c r="AP58" s="74">
        <f>AR47</f>
        <v>883.63696087542553</v>
      </c>
      <c r="AQ58" s="86" t="str">
        <f t="shared" si="4"/>
        <v>60级强化4</v>
      </c>
      <c r="AR58" s="86">
        <f>装备属性!H60</f>
        <v>1272.8654305248604</v>
      </c>
      <c r="AS58" s="134">
        <f t="shared" si="7"/>
        <v>658.68126063463455</v>
      </c>
      <c r="AT58" s="352">
        <f t="shared" si="1"/>
        <v>57</v>
      </c>
      <c r="AU58" s="132">
        <f>AS58/(VLOOKUP(AU1,AQ2:AR92,2,FALSE)+AN58)</f>
        <v>0.93256539206873623</v>
      </c>
      <c r="AV58" s="132">
        <f>AS58/(VLOOKUP(AV1,AQ2:AR92,2,FALSE)+AN58)</f>
        <v>0.8639215207156169</v>
      </c>
      <c r="AW58" s="132">
        <f>AS58/(VLOOKUP(AW1,AQ2:AR92,2,FALSE)+AN58)</f>
        <v>0.83496830727576021</v>
      </c>
      <c r="AX58" s="132">
        <f>AS58/(VLOOKUP(AX1,AQ2:AR92,2,FALSE)+AN58)</f>
        <v>0.58444640186881258</v>
      </c>
      <c r="AY58" s="132">
        <f>AS58/(VLOOKUP(AY1,AQ2:AR92,2,FALSE)+AN58)</f>
        <v>0.83496830727576021</v>
      </c>
      <c r="AZ58" s="132">
        <f>AS58/(VLOOKUP(AZ1,AQ2:AR92,2,FALSE)+AN58)</f>
        <v>0.74705768428399577</v>
      </c>
      <c r="BA58" s="132">
        <f>AS58/(VLOOKUP(BA1,AQ2:AR92,2,FALSE)+AN58)</f>
        <v>0.71175511843785366</v>
      </c>
      <c r="BB58" s="132">
        <f>AS58/(VLOOKUP(BB1,AQ2:AR92,2,FALSE)+AN58)</f>
        <v>0.44362458270384386</v>
      </c>
      <c r="BC58" s="132">
        <f>AS58/(VLOOKUP(BC1,AQ2:AR92,2,FALSE)+AN58)</f>
        <v>0.71175511843785366</v>
      </c>
      <c r="BD58" s="132">
        <f>AS58/(VLOOKUP(BD1,AQ2:AR92,2,FALSE)+AN58)</f>
        <v>0.61046288635429613</v>
      </c>
      <c r="BE58" s="132">
        <f>AS58/(VLOOKUP(BE1,AQ2:AR92,2,FALSE)+AN58)</f>
        <v>0.57210740662161674</v>
      </c>
      <c r="BF58" s="132">
        <f>AS58/(VLOOKUP(BF1,AQ2:AR92,2,FALSE)+AN58)</f>
        <v>0.31720084122069231</v>
      </c>
      <c r="BG58" s="132">
        <f>AS58/(VLOOKUP(BG1,AQ2:AR92,2,FALSE)+AN58)</f>
        <v>0.57210740662161674</v>
      </c>
      <c r="BH58" s="132">
        <f>AS58/(VLOOKUP(BH1,AQ2:AR92,2,FALSE)+AN58)</f>
        <v>0.4687046422265706</v>
      </c>
      <c r="BI58" s="132">
        <f>AS58/(VLOOKUP(BI1,AQ2:AR92,2,FALSE)+AN58)</f>
        <v>0.43192814287847531</v>
      </c>
      <c r="BJ58" s="132">
        <f>AS58/(VLOOKUP(BJ1,AQ2:AR92,2,FALSE)+AN58)</f>
        <v>0.21557876520159999</v>
      </c>
      <c r="BK58" s="132"/>
      <c r="BL58" s="132"/>
      <c r="BM58" s="132"/>
      <c r="BN58" s="132"/>
      <c r="BO58" s="132"/>
      <c r="BP58" s="132"/>
      <c r="BQ58" s="132"/>
      <c r="BR58" s="132"/>
      <c r="BS58" s="132"/>
      <c r="BT58" s="132"/>
      <c r="BU58" s="132"/>
      <c r="BV58" s="132"/>
    </row>
    <row r="59" spans="1:74">
      <c r="A59" s="86">
        <v>58</v>
      </c>
      <c r="B59" s="86">
        <f>人物属性!D61</f>
        <v>596.70603263562577</v>
      </c>
      <c r="C59" s="115">
        <f t="shared" si="5"/>
        <v>0.45</v>
      </c>
      <c r="D59" s="74">
        <f>D58+(D61-D58)/3</f>
        <v>904.05118233551548</v>
      </c>
      <c r="E59" s="86" t="str">
        <f>装备属性!A61</f>
        <v>60级强化5</v>
      </c>
      <c r="F59" s="86">
        <f>装备属性!G61</f>
        <v>1365.0250898870102</v>
      </c>
      <c r="G59" s="91">
        <f t="shared" si="2"/>
        <v>675.34074673701366</v>
      </c>
      <c r="H59" s="216">
        <f t="shared" si="3"/>
        <v>58</v>
      </c>
      <c r="I59" s="137">
        <f>G59/(VLOOKUP(I1,E2:F92,2,FALSE)+B59)</f>
        <v>0.93418729726295668</v>
      </c>
      <c r="J59" s="132">
        <f>G59/(VLOOKUP(J1,E2:F92,2,FALSE)+B59)</f>
        <v>0.8668898757839234</v>
      </c>
      <c r="K59" s="132">
        <f>G59/(VLOOKUP(K1,E2:F92,2,FALSE)+B59)</f>
        <v>0.83843617366855194</v>
      </c>
      <c r="L59" s="132">
        <f>G59/(VLOOKUP(L1,E2:F92,2,FALSE)+B59)</f>
        <v>0.59052677943510345</v>
      </c>
      <c r="M59" s="132">
        <f>G59/(VLOOKUP(M1,E2:F92,2,FALSE)+B59)</f>
        <v>0.83843617366855194</v>
      </c>
      <c r="N59" s="132">
        <f>G59/(VLOOKUP(N1,E2:F92,2,FALSE)+B59)</f>
        <v>0.75179237091742723</v>
      </c>
      <c r="O59" s="132">
        <f>G59/(VLOOKUP(O1,E2:F92,2,FALSE)+B59)</f>
        <v>0.71689234518655121</v>
      </c>
      <c r="P59" s="132">
        <f>G59/(VLOOKUP(P1,E2:F92,2,FALSE)+B59)</f>
        <v>0.44981374450566164</v>
      </c>
      <c r="Q59" s="132">
        <f>G59/(VLOOKUP(Q1,E2:F92,2,FALSE)+B59)</f>
        <v>0.71689234518655121</v>
      </c>
      <c r="R59" s="132">
        <f>G59/(VLOOKUP(R1,E2:F92,2,FALSE)+B59)</f>
        <v>0.61641547327946555</v>
      </c>
      <c r="S59" s="132">
        <f>G59/(VLOOKUP(S1,E2:F92,2,FALSE)+B59)</f>
        <v>0.57823668749838375</v>
      </c>
      <c r="T59" s="132">
        <f>G59/(VLOOKUP(T1,E2:F92,2,FALSE)+B59)</f>
        <v>0.32264324908769082</v>
      </c>
      <c r="U59" s="132">
        <f>G59/(VLOOKUP(U1,E2:F92,2,FALSE)+B59)</f>
        <v>0.57823668749838375</v>
      </c>
      <c r="V59" s="132">
        <f>G59/(VLOOKUP(V1,E2:F92,2,FALSE)+B59)</f>
        <v>0.47494670563924363</v>
      </c>
      <c r="W59" s="132">
        <f>G59/(VLOOKUP(W1,E2:F92,2,FALSE)+B59)</f>
        <v>0.43808188230084316</v>
      </c>
      <c r="X59" s="132">
        <f>G59/(VLOOKUP(X1,E2:F92,2,FALSE)+B59)</f>
        <v>0.21983636065762921</v>
      </c>
      <c r="Y59" s="132"/>
      <c r="Z59" s="132"/>
      <c r="AA59" s="132"/>
      <c r="AB59" s="132"/>
      <c r="AC59" s="132"/>
      <c r="AD59" s="132"/>
      <c r="AE59" s="132"/>
      <c r="AF59" s="132"/>
      <c r="AG59" s="132"/>
      <c r="AH59" s="132"/>
      <c r="AI59" s="132"/>
      <c r="AJ59" s="132"/>
      <c r="AM59" s="86">
        <v>58</v>
      </c>
      <c r="AN59" s="86">
        <f>人物属性!E61</f>
        <v>596.70603263562577</v>
      </c>
      <c r="AO59" s="115">
        <f t="shared" si="6"/>
        <v>0.45</v>
      </c>
      <c r="AP59" s="74">
        <f>AP58+(AP61-AP58)/3</f>
        <v>904.05118233551548</v>
      </c>
      <c r="AQ59" s="86" t="str">
        <f t="shared" si="4"/>
        <v>60级强化5</v>
      </c>
      <c r="AR59" s="86">
        <f>装备属性!H61</f>
        <v>1365.0250898870102</v>
      </c>
      <c r="AS59" s="134">
        <f t="shared" si="7"/>
        <v>675.34074673701366</v>
      </c>
      <c r="AT59" s="352">
        <f t="shared" si="1"/>
        <v>58</v>
      </c>
      <c r="AU59" s="132">
        <f>AS59/(VLOOKUP(AU1,AQ2:AR92,2,FALSE)+AN59)</f>
        <v>0.93418729726295668</v>
      </c>
      <c r="AV59" s="132">
        <f>AS59/(VLOOKUP(AV1,AQ2:AR92,2,FALSE)+AN59)</f>
        <v>0.8668898757839234</v>
      </c>
      <c r="AW59" s="132">
        <f>AS59/(VLOOKUP(AW1,AQ2:AR92,2,FALSE)+AN59)</f>
        <v>0.83843617366855194</v>
      </c>
      <c r="AX59" s="132">
        <f>AS59/(VLOOKUP(AX1,AQ2:AR92,2,FALSE)+AN59)</f>
        <v>0.59052677943510345</v>
      </c>
      <c r="AY59" s="132">
        <f>AS59/(VLOOKUP(AY1,AQ2:AR92,2,FALSE)+AN59)</f>
        <v>0.83843617366855194</v>
      </c>
      <c r="AZ59" s="132">
        <f>AS59/(VLOOKUP(AZ1,AQ2:AR92,2,FALSE)+AN59)</f>
        <v>0.75179237091742723</v>
      </c>
      <c r="BA59" s="132">
        <f>AS59/(VLOOKUP(BA1,AQ2:AR92,2,FALSE)+AN59)</f>
        <v>0.71689234518655121</v>
      </c>
      <c r="BB59" s="132">
        <f>AS59/(VLOOKUP(BB1,AQ2:AR92,2,FALSE)+AN59)</f>
        <v>0.44981374450566164</v>
      </c>
      <c r="BC59" s="132">
        <f>AS59/(VLOOKUP(BC1,AQ2:AR92,2,FALSE)+AN59)</f>
        <v>0.71689234518655121</v>
      </c>
      <c r="BD59" s="132">
        <f>AS59/(VLOOKUP(BD1,AQ2:AR92,2,FALSE)+AN59)</f>
        <v>0.61641547327946555</v>
      </c>
      <c r="BE59" s="132">
        <f>AS59/(VLOOKUP(BE1,AQ2:AR92,2,FALSE)+AN59)</f>
        <v>0.57823668749838375</v>
      </c>
      <c r="BF59" s="132">
        <f>AS59/(VLOOKUP(BF1,AQ2:AR92,2,FALSE)+AN59)</f>
        <v>0.32264324908769082</v>
      </c>
      <c r="BG59" s="132">
        <f>AS59/(VLOOKUP(BG1,AQ2:AR92,2,FALSE)+AN59)</f>
        <v>0.57823668749838375</v>
      </c>
      <c r="BH59" s="132">
        <f>AS59/(VLOOKUP(BH1,AQ2:AR92,2,FALSE)+AN59)</f>
        <v>0.47494670563924363</v>
      </c>
      <c r="BI59" s="132">
        <f>AS59/(VLOOKUP(BI1,AQ2:AR92,2,FALSE)+AN59)</f>
        <v>0.43808188230084316</v>
      </c>
      <c r="BJ59" s="132">
        <f>AS59/(VLOOKUP(BJ1,AQ2:AR92,2,FALSE)+AN59)</f>
        <v>0.21983636065762921</v>
      </c>
      <c r="BK59" s="132"/>
      <c r="BL59" s="132"/>
      <c r="BM59" s="132"/>
      <c r="BN59" s="132"/>
      <c r="BO59" s="132"/>
      <c r="BP59" s="132"/>
      <c r="BQ59" s="132"/>
      <c r="BR59" s="132"/>
      <c r="BS59" s="132"/>
      <c r="BT59" s="132"/>
      <c r="BU59" s="132"/>
      <c r="BV59" s="132"/>
    </row>
    <row r="60" spans="1:74">
      <c r="A60" s="86">
        <v>59</v>
      </c>
      <c r="B60" s="86">
        <f>人物属性!D62</f>
        <v>613.31289140304466</v>
      </c>
      <c r="C60" s="115">
        <f t="shared" si="5"/>
        <v>0.45</v>
      </c>
      <c r="D60" s="74">
        <f>D59+(D61-D58)/3</f>
        <v>924.46540379560543</v>
      </c>
      <c r="E60" s="86" t="str">
        <f>装备属性!A62</f>
        <v>60级强化6</v>
      </c>
      <c r="F60" s="86">
        <f>装备属性!G62</f>
        <v>1461.6484180331702</v>
      </c>
      <c r="G60" s="91">
        <f t="shared" si="2"/>
        <v>692.00023283939254</v>
      </c>
      <c r="H60" s="216">
        <f t="shared" si="3"/>
        <v>59</v>
      </c>
      <c r="I60" s="137">
        <f>G60/(VLOOKUP(I1,E2:F92,2,FALSE)+B60)</f>
        <v>0.93573635905579111</v>
      </c>
      <c r="J60" s="132">
        <f>G60/(VLOOKUP(J1,E2:F92,2,FALSE)+B60)</f>
        <v>0.86973431875612206</v>
      </c>
      <c r="K60" s="132">
        <f>G60/(VLOOKUP(K1,E2:F92,2,FALSE)+B60)</f>
        <v>0.8417639317440323</v>
      </c>
      <c r="L60" s="132">
        <f>G60/(VLOOKUP(L1,E2:F92,2,FALSE)+B60)</f>
        <v>0.59643309517782861</v>
      </c>
      <c r="M60" s="132">
        <f>G60/(VLOOKUP(M1,E2:F92,2,FALSE)+B60)</f>
        <v>0.8417639317440323</v>
      </c>
      <c r="N60" s="132">
        <f>G60/(VLOOKUP(N1,E2:F92,2,FALSE)+B60)</f>
        <v>0.75635517639276273</v>
      </c>
      <c r="O60" s="132">
        <f>G60/(VLOOKUP(O1,E2:F92,2,FALSE)+B60)</f>
        <v>0.7218515850934617</v>
      </c>
      <c r="P60" s="132">
        <f>G60/(VLOOKUP(P1,E2:F92,2,FALSE)+B60)</f>
        <v>0.45586748665267768</v>
      </c>
      <c r="Q60" s="132">
        <f>G60/(VLOOKUP(Q1,E2:F92,2,FALSE)+B60)</f>
        <v>0.7218515850934617</v>
      </c>
      <c r="R60" s="132">
        <f>G60/(VLOOKUP(R1,E2:F92,2,FALSE)+B60)</f>
        <v>0.62219029767250855</v>
      </c>
      <c r="S60" s="132">
        <f>G60/(VLOOKUP(S1,E2:F92,2,FALSE)+B60)</f>
        <v>0.58419410713446096</v>
      </c>
      <c r="T60" s="132">
        <f>G60/(VLOOKUP(T1,E2:F92,2,FALSE)+B60)</f>
        <v>0.32799997760784405</v>
      </c>
      <c r="U60" s="132">
        <f>G60/(VLOOKUP(U1,E2:F92,2,FALSE)+B60)</f>
        <v>0.58419410713446096</v>
      </c>
      <c r="V60" s="132">
        <f>G60/(VLOOKUP(V1,E2:F92,2,FALSE)+B60)</f>
        <v>0.48104464886670917</v>
      </c>
      <c r="W60" s="132">
        <f>G60/(VLOOKUP(W1,E2:F92,2,FALSE)+B60)</f>
        <v>0.44410445143406346</v>
      </c>
      <c r="X60" s="132">
        <f>G60/(VLOOKUP(X1,E2:F92,2,FALSE)+B60)</f>
        <v>0.22404817176444489</v>
      </c>
      <c r="Y60" s="132"/>
      <c r="Z60" s="132"/>
      <c r="AA60" s="132"/>
      <c r="AB60" s="132"/>
      <c r="AC60" s="132"/>
      <c r="AD60" s="132"/>
      <c r="AE60" s="132"/>
      <c r="AF60" s="132"/>
      <c r="AG60" s="132"/>
      <c r="AH60" s="132"/>
      <c r="AI60" s="132"/>
      <c r="AJ60" s="132"/>
      <c r="AM60" s="86">
        <v>59</v>
      </c>
      <c r="AN60" s="86">
        <f>人物属性!E62</f>
        <v>613.31289140304466</v>
      </c>
      <c r="AO60" s="115">
        <f t="shared" si="6"/>
        <v>0.45</v>
      </c>
      <c r="AP60" s="74">
        <f>AP59+(AP61-AP58)/3</f>
        <v>924.46540379560543</v>
      </c>
      <c r="AQ60" s="86" t="str">
        <f t="shared" si="4"/>
        <v>60级强化6</v>
      </c>
      <c r="AR60" s="86">
        <f>装备属性!H62</f>
        <v>1461.6484180331702</v>
      </c>
      <c r="AS60" s="134">
        <f t="shared" si="7"/>
        <v>692.00023283939254</v>
      </c>
      <c r="AT60" s="352">
        <f t="shared" si="1"/>
        <v>59</v>
      </c>
      <c r="AU60" s="132">
        <f>AS60/(VLOOKUP(AU1,AQ2:AR92,2,FALSE)+AN60)</f>
        <v>0.93573635905579111</v>
      </c>
      <c r="AV60" s="132">
        <f>AS60/(VLOOKUP(AV1,AQ2:AR92,2,FALSE)+AN60)</f>
        <v>0.86973431875612206</v>
      </c>
      <c r="AW60" s="132">
        <f>AS60/(VLOOKUP(AW1,AQ2:AR92,2,FALSE)+AN60)</f>
        <v>0.8417639317440323</v>
      </c>
      <c r="AX60" s="132">
        <f>AS60/(VLOOKUP(AX1,AQ2:AR92,2,FALSE)+AN60)</f>
        <v>0.59643309517782861</v>
      </c>
      <c r="AY60" s="132">
        <f>AS60/(VLOOKUP(AY1,AQ2:AR92,2,FALSE)+AN60)</f>
        <v>0.8417639317440323</v>
      </c>
      <c r="AZ60" s="132">
        <f>AS60/(VLOOKUP(AZ1,AQ2:AR92,2,FALSE)+AN60)</f>
        <v>0.75635517639276273</v>
      </c>
      <c r="BA60" s="132">
        <f>AS60/(VLOOKUP(BA1,AQ2:AR92,2,FALSE)+AN60)</f>
        <v>0.7218515850934617</v>
      </c>
      <c r="BB60" s="132">
        <f>AS60/(VLOOKUP(BB1,AQ2:AR92,2,FALSE)+AN60)</f>
        <v>0.45586748665267768</v>
      </c>
      <c r="BC60" s="132">
        <f>AS60/(VLOOKUP(BC1,AQ2:AR92,2,FALSE)+AN60)</f>
        <v>0.7218515850934617</v>
      </c>
      <c r="BD60" s="132">
        <f>AS60/(VLOOKUP(BD1,AQ2:AR92,2,FALSE)+AN60)</f>
        <v>0.62219029767250855</v>
      </c>
      <c r="BE60" s="132">
        <f>AS60/(VLOOKUP(BE1,AQ2:AR92,2,FALSE)+AN60)</f>
        <v>0.58419410713446096</v>
      </c>
      <c r="BF60" s="132">
        <f>AS60/(VLOOKUP(BF1,AQ2:AR92,2,FALSE)+AN60)</f>
        <v>0.32799997760784405</v>
      </c>
      <c r="BG60" s="132">
        <f>AS60/(VLOOKUP(BG1,AQ2:AR92,2,FALSE)+AN60)</f>
        <v>0.58419410713446096</v>
      </c>
      <c r="BH60" s="132">
        <f>AS60/(VLOOKUP(BH1,AQ2:AR92,2,FALSE)+AN60)</f>
        <v>0.48104464886670917</v>
      </c>
      <c r="BI60" s="132">
        <f>AS60/(VLOOKUP(BI1,AQ2:AR92,2,FALSE)+AN60)</f>
        <v>0.44410445143406346</v>
      </c>
      <c r="BJ60" s="132">
        <f>AS60/(VLOOKUP(BJ1,AQ2:AR92,2,FALSE)+AN60)</f>
        <v>0.22404817176444489</v>
      </c>
      <c r="BK60" s="132"/>
      <c r="BL60" s="132"/>
      <c r="BM60" s="132"/>
      <c r="BN60" s="132"/>
      <c r="BO60" s="132"/>
      <c r="BP60" s="132"/>
      <c r="BQ60" s="132"/>
      <c r="BR60" s="132"/>
      <c r="BS60" s="132"/>
      <c r="BT60" s="132"/>
      <c r="BU60" s="132"/>
      <c r="BV60" s="132"/>
    </row>
    <row r="61" spans="1:74">
      <c r="A61" s="86">
        <v>60</v>
      </c>
      <c r="B61" s="86">
        <f>人物属性!D63</f>
        <v>629.91975017046366</v>
      </c>
      <c r="C61" s="115">
        <f t="shared" si="5"/>
        <v>0.45</v>
      </c>
      <c r="D61" s="74">
        <f>F48</f>
        <v>944.87962525569537</v>
      </c>
      <c r="E61" s="86" t="str">
        <f>装备属性!A63</f>
        <v>60级强化7</v>
      </c>
      <c r="F61" s="86">
        <f>装备属性!G63</f>
        <v>1562.9516086770682</v>
      </c>
      <c r="G61" s="91">
        <f t="shared" si="2"/>
        <v>708.65971894177153</v>
      </c>
      <c r="H61" s="216">
        <f t="shared" si="3"/>
        <v>60</v>
      </c>
      <c r="I61" s="137">
        <f>G61/(VLOOKUP(I1,E2:F92,2,FALSE)+B61)</f>
        <v>0.93721737700860053</v>
      </c>
      <c r="J61" s="132">
        <f>G61/(VLOOKUP(J1,E2:F92,2,FALSE)+B61)</f>
        <v>0.8724624499446757</v>
      </c>
      <c r="K61" s="132">
        <f>G61/(VLOOKUP(K1,E2:F92,2,FALSE)+B61)</f>
        <v>0.84495990433207868</v>
      </c>
      <c r="L61" s="132">
        <f>G61/(VLOOKUP(L1,E2:F92,2,FALSE)+B61)</f>
        <v>0.60217271787721349</v>
      </c>
      <c r="M61" s="132">
        <f>G61/(VLOOKUP(M1,E2:F92,2,FALSE)+B61)</f>
        <v>0.84495990433207868</v>
      </c>
      <c r="N61" s="132">
        <f>G61/(VLOOKUP(N1,E2:F92,2,FALSE)+B61)</f>
        <v>0.76075529343468518</v>
      </c>
      <c r="O61" s="132">
        <f>G61/(VLOOKUP(O1,E2:F92,2,FALSE)+B61)</f>
        <v>0.72664193057571136</v>
      </c>
      <c r="P61" s="132">
        <f>G61/(VLOOKUP(P1,E2:F92,2,FALSE)+B61)</f>
        <v>0.46179020554711836</v>
      </c>
      <c r="Q61" s="132">
        <f>G61/(VLOOKUP(Q1,E2:F92,2,FALSE)+B61)</f>
        <v>0.72664193057571136</v>
      </c>
      <c r="R61" s="132">
        <f>G61/(VLOOKUP(R1,E2:F92,2,FALSE)+B61)</f>
        <v>0.62779520518869347</v>
      </c>
      <c r="S61" s="132">
        <f>G61/(VLOOKUP(S1,E2:F92,2,FALSE)+B61)</f>
        <v>0.58998679391624309</v>
      </c>
      <c r="T61" s="132">
        <f>G61/(VLOOKUP(T1,E2:F92,2,FALSE)+B61)</f>
        <v>0.33327303424310029</v>
      </c>
      <c r="U61" s="132">
        <f>G61/(VLOOKUP(U1,E2:F92,2,FALSE)+B61)</f>
        <v>0.58998679391624309</v>
      </c>
      <c r="V61" s="132">
        <f>G61/(VLOOKUP(V1,E2:F92,2,FALSE)+B61)</f>
        <v>0.48700340623463445</v>
      </c>
      <c r="W61" s="132">
        <f>G61/(VLOOKUP(W1,E2:F92,2,FALSE)+B61)</f>
        <v>0.44999999999999996</v>
      </c>
      <c r="X61" s="132">
        <f>G61/(VLOOKUP(X1,E2:F92,2,FALSE)+B61)</f>
        <v>0.22821493309021329</v>
      </c>
      <c r="Y61" s="131">
        <f>G61/(VLOOKUP(Y1,E2:F92,2,FALSE)+B61)</f>
        <v>0.44999999999999996</v>
      </c>
      <c r="Z61" s="132">
        <f>G61/(VLOOKUP(Z1,E2:F92,2,FALSE)+B61)</f>
        <v>0.35522772595625013</v>
      </c>
      <c r="AA61" s="132">
        <f>G61/(VLOOKUP(AA1,E2:F92,2,FALSE)+B61)</f>
        <v>0.32316520350478245</v>
      </c>
      <c r="AB61" s="131">
        <f>G61/(VLOOKUP(AB1,E2:F92,2,FALSE)+B61)</f>
        <v>0.15</v>
      </c>
      <c r="AC61" s="132"/>
      <c r="AD61" s="132"/>
      <c r="AE61" s="132"/>
      <c r="AF61" s="132"/>
      <c r="AG61" s="132"/>
      <c r="AH61" s="132"/>
      <c r="AI61" s="132"/>
      <c r="AJ61" s="132"/>
      <c r="AM61" s="86">
        <v>60</v>
      </c>
      <c r="AN61" s="86">
        <f>人物属性!E63</f>
        <v>629.91975017046366</v>
      </c>
      <c r="AO61" s="115">
        <f t="shared" si="6"/>
        <v>0.45</v>
      </c>
      <c r="AP61" s="74">
        <f>AR48</f>
        <v>944.87962525569537</v>
      </c>
      <c r="AQ61" s="86" t="str">
        <f t="shared" si="4"/>
        <v>60级强化7</v>
      </c>
      <c r="AR61" s="86">
        <f>装备属性!H63</f>
        <v>1562.9516086770682</v>
      </c>
      <c r="AS61" s="134">
        <f t="shared" si="7"/>
        <v>708.65971894177153</v>
      </c>
      <c r="AT61" s="352">
        <f t="shared" si="1"/>
        <v>60</v>
      </c>
      <c r="AU61" s="132">
        <f>AS61/(VLOOKUP(AU1,AQ2:AR92,2,FALSE)+AN61)</f>
        <v>0.93721737700860053</v>
      </c>
      <c r="AV61" s="132">
        <f>AS61/(VLOOKUP(AV1,AQ2:AR92,2,FALSE)+AN61)</f>
        <v>0.8724624499446757</v>
      </c>
      <c r="AW61" s="132">
        <f>AS61/(VLOOKUP(AW1,AQ2:AR92,2,FALSE)+AN61)</f>
        <v>0.84495990433207868</v>
      </c>
      <c r="AX61" s="132">
        <f>AS61/(VLOOKUP(AX1,AQ2:AR92,2,FALSE)+AN61)</f>
        <v>0.60217271787721349</v>
      </c>
      <c r="AY61" s="132">
        <f>AS61/(VLOOKUP(AY1,AQ2:AR92,2,FALSE)+AN61)</f>
        <v>0.84495990433207868</v>
      </c>
      <c r="AZ61" s="132">
        <f>AS61/(VLOOKUP(AZ1,AQ2:AR92,2,FALSE)+AN61)</f>
        <v>0.76075529343468518</v>
      </c>
      <c r="BA61" s="132">
        <f>AS61/(VLOOKUP(BA1,AQ2:AR92,2,FALSE)+AN61)</f>
        <v>0.72664193057571136</v>
      </c>
      <c r="BB61" s="132">
        <f>AS61/(VLOOKUP(BB1,AQ2:AR92,2,FALSE)+AN61)</f>
        <v>0.46179020554711836</v>
      </c>
      <c r="BC61" s="132">
        <f>AS61/(VLOOKUP(BC1,AQ2:AR92,2,FALSE)+AN61)</f>
        <v>0.72664193057571136</v>
      </c>
      <c r="BD61" s="132">
        <f>AS61/(VLOOKUP(BD1,AQ2:AR92,2,FALSE)+AN61)</f>
        <v>0.62779520518869347</v>
      </c>
      <c r="BE61" s="132">
        <f>AS61/(VLOOKUP(BE1,AQ2:AR92,2,FALSE)+AN61)</f>
        <v>0.58998679391624309</v>
      </c>
      <c r="BF61" s="132">
        <f>AS61/(VLOOKUP(BF1,AQ2:AR92,2,FALSE)+AN61)</f>
        <v>0.33327303424310029</v>
      </c>
      <c r="BG61" s="132">
        <f>AS61/(VLOOKUP(BG1,AQ2:AR92,2,FALSE)+AN61)</f>
        <v>0.58998679391624309</v>
      </c>
      <c r="BH61" s="132">
        <f>AS61/(VLOOKUP(BH1,AQ2:AR92,2,FALSE)+AN61)</f>
        <v>0.48700340623463445</v>
      </c>
      <c r="BI61" s="132">
        <f>AS61/(VLOOKUP(BI1,AQ2:AR92,2,FALSE)+AN61)</f>
        <v>0.44999999999999996</v>
      </c>
      <c r="BJ61" s="132">
        <f>AS61/(VLOOKUP(BJ1,AQ2:AR92,2,FALSE)+AN61)</f>
        <v>0.22821493309021329</v>
      </c>
      <c r="BK61" s="131">
        <f>AS61/(VLOOKUP(BK1,AQ2:AR92,2,FALSE)+AN61)</f>
        <v>0.44999999999999996</v>
      </c>
      <c r="BL61" s="132">
        <f>AS61/(VLOOKUP(BL1,AQ2:AR92,2,FALSE)+AN61)</f>
        <v>0.35522772595625013</v>
      </c>
      <c r="BM61" s="132">
        <f>AS61/(VLOOKUP(BM1,AQ2:AR92,2,FALSE)+AN61)</f>
        <v>0.32316520350478245</v>
      </c>
      <c r="BN61" s="131">
        <f>AS61/(VLOOKUP(BN1,AQ2:AR92,2,FALSE)+AN61)</f>
        <v>0.15</v>
      </c>
      <c r="BO61" s="132"/>
      <c r="BP61" s="132"/>
      <c r="BQ61" s="132"/>
      <c r="BR61" s="132"/>
      <c r="BS61" s="132"/>
      <c r="BT61" s="132"/>
      <c r="BU61" s="132"/>
      <c r="BV61" s="132"/>
    </row>
    <row r="62" spans="1:74">
      <c r="A62" s="86">
        <v>61</v>
      </c>
      <c r="B62" s="86">
        <f>人物属性!D64</f>
        <v>671.12454906522191</v>
      </c>
      <c r="C62" s="115">
        <f t="shared" si="5"/>
        <v>0.45</v>
      </c>
      <c r="D62" s="74">
        <f>(D61+D63)/2</f>
        <v>983.01660873534524</v>
      </c>
      <c r="E62" s="86" t="str">
        <f>装备属性!A64</f>
        <v>60级强化8</v>
      </c>
      <c r="F62" s="86">
        <f>装备属性!G64</f>
        <v>1926.7805470446604</v>
      </c>
      <c r="G62" s="91">
        <f t="shared" si="2"/>
        <v>744.36352101025534</v>
      </c>
      <c r="H62" s="216">
        <f t="shared" si="3"/>
        <v>61</v>
      </c>
      <c r="I62" s="137">
        <f>G62/(VLOOKUP(I1,E2:F92,2,FALSE)+B62)</f>
        <v>0.93356264444674442</v>
      </c>
      <c r="J62" s="132">
        <f>G62/(VLOOKUP(J1,E2:F92,2,FALSE)+B62)</f>
        <v>0.8721744006728297</v>
      </c>
      <c r="K62" s="132">
        <f>G62/(VLOOKUP(K1,E2:F92,2,FALSE)+B62)</f>
        <v>0.84596843260526866</v>
      </c>
      <c r="L62" s="132">
        <f>G62/(VLOOKUP(L1,E2:F92,2,FALSE)+B62)</f>
        <v>0.61111443700719648</v>
      </c>
      <c r="M62" s="132">
        <f>G62/(VLOOKUP(M1,E2:F92,2,FALSE)+B62)</f>
        <v>0.84596843260526866</v>
      </c>
      <c r="N62" s="132">
        <f>G62/(VLOOKUP(N1,E2:F92,2,FALSE)+B62)</f>
        <v>0.7652344920915537</v>
      </c>
      <c r="O62" s="132">
        <f>G62/(VLOOKUP(O1,E2:F92,2,FALSE)+B62)</f>
        <v>0.7323112928319262</v>
      </c>
      <c r="P62" s="132">
        <f>G62/(VLOOKUP(P1,E2:F92,2,FALSE)+B62)</f>
        <v>0.47237267771273261</v>
      </c>
      <c r="Q62" s="132">
        <f>G62/(VLOOKUP(Q1,E2:F92,2,FALSE)+B62)</f>
        <v>0.7323112928319262</v>
      </c>
      <c r="R62" s="132">
        <f>G62/(VLOOKUP(R1,E2:F92,2,FALSE)+B62)</f>
        <v>0.63620163801718976</v>
      </c>
      <c r="S62" s="132">
        <f>G62/(VLOOKUP(S1,E2:F92,2,FALSE)+B62)</f>
        <v>0.59915773304885933</v>
      </c>
      <c r="T62" s="132">
        <f>G62/(VLOOKUP(T1,E2:F92,2,FALSE)+B62)</f>
        <v>0.34340943944056762</v>
      </c>
      <c r="U62" s="132">
        <f>G62/(VLOOKUP(U1,E2:F92,2,FALSE)+B62)</f>
        <v>0.59915773304885933</v>
      </c>
      <c r="V62" s="132">
        <f>G62/(VLOOKUP(V1,E2:F92,2,FALSE)+B62)</f>
        <v>0.49745346474405705</v>
      </c>
      <c r="W62" s="132">
        <f>G62/(VLOOKUP(W1,E2:F92,2,FALSE)+B62)</f>
        <v>0.46061980088823368</v>
      </c>
      <c r="X62" s="132">
        <f>G62/(VLOOKUP(X1,E2:F92,2,FALSE)+B62)</f>
        <v>0.23657368144242416</v>
      </c>
      <c r="Y62" s="132">
        <f>G62/(VLOOKUP(Y1,E2:F92,2,FALSE)+B62)</f>
        <v>0.46061980088823368</v>
      </c>
      <c r="Z62" s="132">
        <f>G62/(VLOOKUP(Z1,E2:F92,2,FALSE)+B62)</f>
        <v>0.36557407509267936</v>
      </c>
      <c r="AA62" s="132">
        <f>G62/(VLOOKUP(AA1,E2:F92,2,FALSE)+B62)</f>
        <v>0.33318627855663313</v>
      </c>
      <c r="AB62" s="132">
        <f>G62/(VLOOKUP(AB1,E2:F92,2,FALSE)+B62)</f>
        <v>0.15619503611564464</v>
      </c>
      <c r="AC62" s="132"/>
      <c r="AD62" s="132"/>
      <c r="AE62" s="132"/>
      <c r="AF62" s="132"/>
      <c r="AG62" s="132"/>
      <c r="AH62" s="132"/>
      <c r="AI62" s="132"/>
      <c r="AJ62" s="132"/>
      <c r="AM62" s="86">
        <v>61</v>
      </c>
      <c r="AN62" s="86">
        <f>人物属性!E64</f>
        <v>671.12454906522191</v>
      </c>
      <c r="AO62" s="115">
        <f t="shared" si="6"/>
        <v>0.45</v>
      </c>
      <c r="AP62" s="74">
        <f>(AP61+AP63)/2</f>
        <v>983.01660873534524</v>
      </c>
      <c r="AQ62" s="86" t="str">
        <f t="shared" si="4"/>
        <v>60级强化8</v>
      </c>
      <c r="AR62" s="86">
        <f>装备属性!H64</f>
        <v>1926.7805470446604</v>
      </c>
      <c r="AS62" s="134">
        <f t="shared" si="7"/>
        <v>744.36352101025534</v>
      </c>
      <c r="AT62" s="352">
        <f t="shared" si="1"/>
        <v>61</v>
      </c>
      <c r="AU62" s="132">
        <f>AS62/(VLOOKUP(AU1,AQ2:AR92,2,FALSE)+AN62)</f>
        <v>0.93356264444674442</v>
      </c>
      <c r="AV62" s="132">
        <f>AS62/(VLOOKUP(AV1,AQ2:AR92,2,FALSE)+AN62)</f>
        <v>0.8721744006728297</v>
      </c>
      <c r="AW62" s="132">
        <f>AS62/(VLOOKUP(AW1,AQ2:AR92,2,FALSE)+AN62)</f>
        <v>0.84596843260526866</v>
      </c>
      <c r="AX62" s="132">
        <f>AS62/(VLOOKUP(AX1,AQ2:AR92,2,FALSE)+AN62)</f>
        <v>0.61111443700719648</v>
      </c>
      <c r="AY62" s="132">
        <f>AS62/(VLOOKUP(AY1,AQ2:AR92,2,FALSE)+AN62)</f>
        <v>0.84596843260526866</v>
      </c>
      <c r="AZ62" s="132">
        <f>AS62/(VLOOKUP(AZ1,AQ2:AR92,2,FALSE)+AN62)</f>
        <v>0.7652344920915537</v>
      </c>
      <c r="BA62" s="132">
        <f>AS62/(VLOOKUP(BA1,AQ2:AR92,2,FALSE)+AN62)</f>
        <v>0.7323112928319262</v>
      </c>
      <c r="BB62" s="132">
        <f>AS62/(VLOOKUP(BB1,AQ2:AR92,2,FALSE)+AN62)</f>
        <v>0.47237267771273261</v>
      </c>
      <c r="BC62" s="132">
        <f>AS62/(VLOOKUP(BC1,AQ2:AR92,2,FALSE)+AN62)</f>
        <v>0.7323112928319262</v>
      </c>
      <c r="BD62" s="132">
        <f>AS62/(VLOOKUP(BD1,AQ2:AR92,2,FALSE)+AN62)</f>
        <v>0.63620163801718976</v>
      </c>
      <c r="BE62" s="132">
        <f>AS62/(VLOOKUP(BE1,AQ2:AR92,2,FALSE)+AN62)</f>
        <v>0.59915773304885933</v>
      </c>
      <c r="BF62" s="132">
        <f>AS62/(VLOOKUP(BF1,AQ2:AR92,2,FALSE)+AN62)</f>
        <v>0.34340943944056762</v>
      </c>
      <c r="BG62" s="132">
        <f>AS62/(VLOOKUP(BG1,AQ2:AR92,2,FALSE)+AN62)</f>
        <v>0.59915773304885933</v>
      </c>
      <c r="BH62" s="132">
        <f>AS62/(VLOOKUP(BH1,AQ2:AR92,2,FALSE)+AN62)</f>
        <v>0.49745346474405705</v>
      </c>
      <c r="BI62" s="132">
        <f>AS62/(VLOOKUP(BI1,AQ2:AR92,2,FALSE)+AN62)</f>
        <v>0.46061980088823368</v>
      </c>
      <c r="BJ62" s="132">
        <f>AS62/(VLOOKUP(BJ1,AQ2:AR92,2,FALSE)+AN62)</f>
        <v>0.23657368144242416</v>
      </c>
      <c r="BK62" s="132">
        <f>AS62/(VLOOKUP(BK1,AQ2:AR92,2,FALSE)+AN62)</f>
        <v>0.46061980088823368</v>
      </c>
      <c r="BL62" s="132">
        <f>AS62/(VLOOKUP(BL1,AQ2:AR92,2,FALSE)+AN62)</f>
        <v>0.36557407509267936</v>
      </c>
      <c r="BM62" s="132">
        <f>AS62/(VLOOKUP(BM1,AQ2:AR92,2,FALSE)+AN62)</f>
        <v>0.33318627855663313</v>
      </c>
      <c r="BN62" s="132">
        <f>AS62/(VLOOKUP(BN1,AQ2:AR92,2,FALSE)+AN62)</f>
        <v>0.15619503611564464</v>
      </c>
      <c r="BO62" s="132"/>
      <c r="BP62" s="132"/>
      <c r="BQ62" s="132"/>
      <c r="BR62" s="132"/>
      <c r="BS62" s="132"/>
      <c r="BT62" s="132"/>
      <c r="BU62" s="132"/>
      <c r="BV62" s="132"/>
    </row>
    <row r="63" spans="1:74">
      <c r="A63" s="86">
        <v>62</v>
      </c>
      <c r="B63" s="86">
        <f>人物属性!D65</f>
        <v>712.32934795998017</v>
      </c>
      <c r="C63" s="115">
        <f t="shared" si="5"/>
        <v>0.45</v>
      </c>
      <c r="D63" s="74">
        <f>F55</f>
        <v>1021.1535922149952</v>
      </c>
      <c r="E63" s="86" t="str">
        <f>装备属性!A65</f>
        <v>60级强化9</v>
      </c>
      <c r="F63" s="86">
        <f>装备属性!G65</f>
        <v>2350.973945853405</v>
      </c>
      <c r="G63" s="91">
        <f t="shared" si="2"/>
        <v>780.06732307873892</v>
      </c>
      <c r="H63" s="216">
        <f t="shared" si="3"/>
        <v>62</v>
      </c>
      <c r="I63" s="137">
        <f>G63/(VLOOKUP(I1,E2:F92,2,FALSE)+B63)</f>
        <v>0.93026708925665891</v>
      </c>
      <c r="J63" s="132">
        <f>G63/(VLOOKUP(J1,E2:F92,2,FALSE)+B63)</f>
        <v>0.87191288435386738</v>
      </c>
      <c r="K63" s="132">
        <f>G63/(VLOOKUP(K1,E2:F92,2,FALSE)+B63)</f>
        <v>0.84688672918379704</v>
      </c>
      <c r="L63" s="132">
        <f>G63/(VLOOKUP(L1,E2:F92,2,FALSE)+B63)</f>
        <v>0.61947097853123956</v>
      </c>
      <c r="M63" s="132">
        <f>G63/(VLOOKUP(M1,E2:F92,2,FALSE)+B63)</f>
        <v>0.84688672918379704</v>
      </c>
      <c r="N63" s="132">
        <f>G63/(VLOOKUP(N1,E2:F92,2,FALSE)+B63)</f>
        <v>0.76934963341458629</v>
      </c>
      <c r="O63" s="132">
        <f>G63/(VLOOKUP(O1,E2:F92,2,FALSE)+B63)</f>
        <v>0.73753891698892937</v>
      </c>
      <c r="P63" s="132">
        <f>G63/(VLOOKUP(P1,E2:F92,2,FALSE)+B63)</f>
        <v>0.4824158201184755</v>
      </c>
      <c r="Q63" s="132">
        <f>G63/(VLOOKUP(Q1,E2:F92,2,FALSE)+B63)</f>
        <v>0.73753891698892937</v>
      </c>
      <c r="R63" s="132">
        <f>G63/(VLOOKUP(R1,E2:F92,2,FALSE)+B63)</f>
        <v>0.64403610819148172</v>
      </c>
      <c r="S63" s="132">
        <f>G63/(VLOOKUP(S1,E2:F92,2,FALSE)+B63)</f>
        <v>0.60773985938358432</v>
      </c>
      <c r="T63" s="132">
        <f>G63/(VLOOKUP(T1,E2:F92,2,FALSE)+B63)</f>
        <v>0.35316765415805168</v>
      </c>
      <c r="U63" s="132">
        <f>G63/(VLOOKUP(U1,E2:F92,2,FALSE)+B63)</f>
        <v>0.60773985938358432</v>
      </c>
      <c r="V63" s="132">
        <f>G63/(VLOOKUP(V1,E2:F92,2,FALSE)+B63)</f>
        <v>0.5073434221029407</v>
      </c>
      <c r="W63" s="132">
        <f>G63/(VLOOKUP(W1,E2:F92,2,FALSE)+B63)</f>
        <v>0.47071150089483493</v>
      </c>
      <c r="X63" s="132">
        <f>G63/(VLOOKUP(X1,E2:F92,2,FALSE)+B63)</f>
        <v>0.24471633220925179</v>
      </c>
      <c r="Y63" s="132">
        <f>G63/(VLOOKUP(Y1,E2:F92,2,FALSE)+B63)</f>
        <v>0.47071150089483493</v>
      </c>
      <c r="Z63" s="132">
        <f>G63/(VLOOKUP(Z1,E2:F92,2,FALSE)+B63)</f>
        <v>0.37550997984109802</v>
      </c>
      <c r="AA63" s="132">
        <f>G63/(VLOOKUP(AA1,E2:F92,2,FALSE)+B63)</f>
        <v>0.34284439501999264</v>
      </c>
      <c r="AB63" s="132">
        <f>G63/(VLOOKUP(AB1,E2:F92,2,FALSE)+B63)</f>
        <v>0.16228386235898137</v>
      </c>
      <c r="AC63" s="132"/>
      <c r="AD63" s="132"/>
      <c r="AE63" s="132"/>
      <c r="AF63" s="132"/>
      <c r="AG63" s="132"/>
      <c r="AH63" s="132"/>
      <c r="AI63" s="132"/>
      <c r="AJ63" s="132"/>
      <c r="AM63" s="86">
        <v>62</v>
      </c>
      <c r="AN63" s="86">
        <f>人物属性!E65</f>
        <v>712.32934795998017</v>
      </c>
      <c r="AO63" s="115">
        <f t="shared" si="6"/>
        <v>0.45</v>
      </c>
      <c r="AP63" s="74">
        <f>AR55</f>
        <v>1021.1535922149952</v>
      </c>
      <c r="AQ63" s="86" t="str">
        <f t="shared" si="4"/>
        <v>60级强化9</v>
      </c>
      <c r="AR63" s="86">
        <f>装备属性!H65</f>
        <v>2350.973945853405</v>
      </c>
      <c r="AS63" s="134">
        <f t="shared" si="7"/>
        <v>780.06732307873892</v>
      </c>
      <c r="AT63" s="352">
        <f t="shared" si="1"/>
        <v>62</v>
      </c>
      <c r="AU63" s="132">
        <f>AS63/(VLOOKUP(AU1,AQ2:AR92,2,FALSE)+AN63)</f>
        <v>0.93026708925665891</v>
      </c>
      <c r="AV63" s="132">
        <f>AS63/(VLOOKUP(AV1,AQ2:AR92,2,FALSE)+AN63)</f>
        <v>0.87191288435386738</v>
      </c>
      <c r="AW63" s="132">
        <f>AS63/(VLOOKUP(AW1,AQ2:AR92,2,FALSE)+AN63)</f>
        <v>0.84688672918379704</v>
      </c>
      <c r="AX63" s="132">
        <f>AS63/(VLOOKUP(AX1,AQ2:AR92,2,FALSE)+AN63)</f>
        <v>0.61947097853123956</v>
      </c>
      <c r="AY63" s="132">
        <f>AS63/(VLOOKUP(AY1,AQ2:AR92,2,FALSE)+AN63)</f>
        <v>0.84688672918379704</v>
      </c>
      <c r="AZ63" s="132">
        <f>AS63/(VLOOKUP(AZ1,AQ2:AR92,2,FALSE)+AN63)</f>
        <v>0.76934963341458629</v>
      </c>
      <c r="BA63" s="132">
        <f>AS63/(VLOOKUP(BA1,AQ2:AR92,2,FALSE)+AN63)</f>
        <v>0.73753891698892937</v>
      </c>
      <c r="BB63" s="132">
        <f>AS63/(VLOOKUP(BB1,AQ2:AR92,2,FALSE)+AN63)</f>
        <v>0.4824158201184755</v>
      </c>
      <c r="BC63" s="132">
        <f>AS63/(VLOOKUP(BC1,AQ2:AR92,2,FALSE)+AN63)</f>
        <v>0.73753891698892937</v>
      </c>
      <c r="BD63" s="132">
        <f>AS63/(VLOOKUP(BD1,AQ2:AR92,2,FALSE)+AN63)</f>
        <v>0.64403610819148172</v>
      </c>
      <c r="BE63" s="132">
        <f>AS63/(VLOOKUP(BE1,AQ2:AR92,2,FALSE)+AN63)</f>
        <v>0.60773985938358432</v>
      </c>
      <c r="BF63" s="132">
        <f>AS63/(VLOOKUP(BF1,AQ2:AR92,2,FALSE)+AN63)</f>
        <v>0.35316765415805168</v>
      </c>
      <c r="BG63" s="132">
        <f>AS63/(VLOOKUP(BG1,AQ2:AR92,2,FALSE)+AN63)</f>
        <v>0.60773985938358432</v>
      </c>
      <c r="BH63" s="132">
        <f>AS63/(VLOOKUP(BH1,AQ2:AR92,2,FALSE)+AN63)</f>
        <v>0.5073434221029407</v>
      </c>
      <c r="BI63" s="132">
        <f>AS63/(VLOOKUP(BI1,AQ2:AR92,2,FALSE)+AN63)</f>
        <v>0.47071150089483493</v>
      </c>
      <c r="BJ63" s="132">
        <f>AS63/(VLOOKUP(BJ1,AQ2:AR92,2,FALSE)+AN63)</f>
        <v>0.24471633220925179</v>
      </c>
      <c r="BK63" s="132">
        <f>AS63/(VLOOKUP(BK1,AQ2:AR92,2,FALSE)+AN63)</f>
        <v>0.47071150089483493</v>
      </c>
      <c r="BL63" s="132">
        <f>AS63/(VLOOKUP(BL1,AQ2:AR92,2,FALSE)+AN63)</f>
        <v>0.37550997984109802</v>
      </c>
      <c r="BM63" s="132">
        <f>AS63/(VLOOKUP(BM1,AQ2:AR92,2,FALSE)+AN63)</f>
        <v>0.34284439501999264</v>
      </c>
      <c r="BN63" s="132">
        <f>AS63/(VLOOKUP(BN1,AQ2:AR92,2,FALSE)+AN63)</f>
        <v>0.16228386235898137</v>
      </c>
      <c r="BO63" s="132"/>
      <c r="BP63" s="132"/>
      <c r="BQ63" s="132"/>
      <c r="BR63" s="132"/>
      <c r="BS63" s="132"/>
      <c r="BT63" s="132"/>
      <c r="BU63" s="132"/>
      <c r="BV63" s="132"/>
    </row>
    <row r="64" spans="1:74">
      <c r="A64" s="86">
        <v>63</v>
      </c>
      <c r="B64" s="86">
        <f>人物属性!D66</f>
        <v>753.53414685473842</v>
      </c>
      <c r="C64" s="115">
        <f t="shared" si="5"/>
        <v>0.45</v>
      </c>
      <c r="D64" s="74">
        <f>(D63+D65)/2</f>
        <v>1061.1377055978223</v>
      </c>
      <c r="E64" s="86" t="str">
        <f>装备属性!A66</f>
        <v>60级强化10</v>
      </c>
      <c r="F64" s="86">
        <f>装备属性!G66</f>
        <v>2845.547138409941</v>
      </c>
      <c r="G64" s="91">
        <f t="shared" si="2"/>
        <v>816.60233360365237</v>
      </c>
      <c r="H64" s="216">
        <f t="shared" si="3"/>
        <v>63</v>
      </c>
      <c r="I64" s="137">
        <f>G64/(VLOOKUP(I1,E2:F92,2,FALSE)+B64)</f>
        <v>0.92822507063200055</v>
      </c>
      <c r="J64" s="132">
        <f>G64/(VLOOKUP(J1,E2:F92,2,FALSE)+B64)</f>
        <v>0.87256256598961934</v>
      </c>
      <c r="K64" s="132">
        <f>G64/(VLOOKUP(K1,E2:F92,2,FALSE)+B64)</f>
        <v>0.84859015334937848</v>
      </c>
      <c r="L64" s="132">
        <f>G64/(VLOOKUP(L1,E2:F92,2,FALSE)+B64)</f>
        <v>0.62793713516627458</v>
      </c>
      <c r="M64" s="132">
        <f>G64/(VLOOKUP(M1,E2:F92,2,FALSE)+B64)</f>
        <v>0.84859015334937848</v>
      </c>
      <c r="N64" s="132">
        <f>G64/(VLOOKUP(N1,E2:F92,2,FALSE)+B64)</f>
        <v>0.77393114256293316</v>
      </c>
      <c r="O64" s="132">
        <f>G64/(VLOOKUP(O1,E2:F92,2,FALSE)+B64)</f>
        <v>0.74313091819029586</v>
      </c>
      <c r="P64" s="132">
        <f>G64/(VLOOKUP(P1,E2:F92,2,FALSE)+B64)</f>
        <v>0.49246110769111417</v>
      </c>
      <c r="Q64" s="132">
        <f>G64/(VLOOKUP(Q1,E2:F92,2,FALSE)+B64)</f>
        <v>0.74313091819029586</v>
      </c>
      <c r="R64" s="132">
        <f>G64/(VLOOKUP(R1,E2:F92,2,FALSE)+B64)</f>
        <v>0.6520187496587001</v>
      </c>
      <c r="S64" s="132">
        <f>G64/(VLOOKUP(S1,E2:F92,2,FALSE)+B64)</f>
        <v>0.61641555657528335</v>
      </c>
      <c r="T64" s="132">
        <f>G64/(VLOOKUP(T1,E2:F92,2,FALSE)+B64)</f>
        <v>0.36293788583922693</v>
      </c>
      <c r="U64" s="132">
        <f>G64/(VLOOKUP(U1,E2:F92,2,FALSE)+B64)</f>
        <v>0.61641555657528335</v>
      </c>
      <c r="V64" s="132">
        <f>G64/(VLOOKUP(V1,E2:F92,2,FALSE)+B64)</f>
        <v>0.51724362869062179</v>
      </c>
      <c r="W64" s="132">
        <f>G64/(VLOOKUP(W1,E2:F92,2,FALSE)+B64)</f>
        <v>0.48080293919717193</v>
      </c>
      <c r="X64" s="132">
        <f>G64/(VLOOKUP(X1,E2:F92,2,FALSE)+B64)</f>
        <v>0.25290859078991529</v>
      </c>
      <c r="Y64" s="132">
        <f>G64/(VLOOKUP(Y1,E2:F92,2,FALSE)+B64)</f>
        <v>0.48080293919717193</v>
      </c>
      <c r="Z64" s="132">
        <f>G64/(VLOOKUP(Z1,E2:F92,2,FALSE)+B64)</f>
        <v>0.38545173504780122</v>
      </c>
      <c r="AA64" s="132">
        <f>G64/(VLOOKUP(AA1,E2:F92,2,FALSE)+B64)</f>
        <v>0.35251774445562306</v>
      </c>
      <c r="AB64" s="132">
        <f>G64/(VLOOKUP(AB1,E2:F92,2,FALSE)+B64)</f>
        <v>0.16844064031101233</v>
      </c>
      <c r="AC64" s="132"/>
      <c r="AD64" s="132"/>
      <c r="AE64" s="132"/>
      <c r="AF64" s="132"/>
      <c r="AG64" s="132"/>
      <c r="AH64" s="132"/>
      <c r="AI64" s="132"/>
      <c r="AJ64" s="132"/>
      <c r="AM64" s="86">
        <v>63</v>
      </c>
      <c r="AN64" s="86">
        <f>人物属性!E66</f>
        <v>753.53414685473842</v>
      </c>
      <c r="AO64" s="115">
        <f t="shared" si="6"/>
        <v>0.45</v>
      </c>
      <c r="AP64" s="74">
        <f>(AP63+AP65)/2</f>
        <v>1061.1377055978223</v>
      </c>
      <c r="AQ64" s="86" t="str">
        <f t="shared" si="4"/>
        <v>60级强化10</v>
      </c>
      <c r="AR64" s="86">
        <f>装备属性!H66</f>
        <v>2845.547138409941</v>
      </c>
      <c r="AS64" s="134">
        <f t="shared" si="7"/>
        <v>816.60233360365237</v>
      </c>
      <c r="AT64" s="352">
        <f t="shared" si="1"/>
        <v>63</v>
      </c>
      <c r="AU64" s="132">
        <f>AS64/(VLOOKUP(AU1,AQ2:AR92,2,FALSE)+AN64)</f>
        <v>0.92822507063200055</v>
      </c>
      <c r="AV64" s="132">
        <f>AS64/(VLOOKUP(AV1,AQ2:AR92,2,FALSE)+AN64)</f>
        <v>0.87256256598961934</v>
      </c>
      <c r="AW64" s="132">
        <f>AS64/(VLOOKUP(AW1,AQ2:AR92,2,FALSE)+AN64)</f>
        <v>0.84859015334937848</v>
      </c>
      <c r="AX64" s="132">
        <f>AS64/(VLOOKUP(AX1,AQ2:AR92,2,FALSE)+AN64)</f>
        <v>0.62793713516627458</v>
      </c>
      <c r="AY64" s="132">
        <f>AS64/(VLOOKUP(AY1,AQ2:AR92,2,FALSE)+AN64)</f>
        <v>0.84859015334937848</v>
      </c>
      <c r="AZ64" s="132">
        <f>AS64/(VLOOKUP(AZ1,AQ2:AR92,2,FALSE)+AN64)</f>
        <v>0.77393114256293316</v>
      </c>
      <c r="BA64" s="132">
        <f>AS64/(VLOOKUP(BA1,AQ2:AR92,2,FALSE)+AN64)</f>
        <v>0.74313091819029586</v>
      </c>
      <c r="BB64" s="132">
        <f>AS64/(VLOOKUP(BB1,AQ2:AR92,2,FALSE)+AN64)</f>
        <v>0.49246110769111417</v>
      </c>
      <c r="BC64" s="132">
        <f>AS64/(VLOOKUP(BC1,AQ2:AR92,2,FALSE)+AN64)</f>
        <v>0.74313091819029586</v>
      </c>
      <c r="BD64" s="132">
        <f>AS64/(VLOOKUP(BD1,AQ2:AR92,2,FALSE)+AN64)</f>
        <v>0.6520187496587001</v>
      </c>
      <c r="BE64" s="132">
        <f>AS64/(VLOOKUP(BE1,AQ2:AR92,2,FALSE)+AN64)</f>
        <v>0.61641555657528335</v>
      </c>
      <c r="BF64" s="132">
        <f>AS64/(VLOOKUP(BF1,AQ2:AR92,2,FALSE)+AN64)</f>
        <v>0.36293788583922693</v>
      </c>
      <c r="BG64" s="132">
        <f>AS64/(VLOOKUP(BG1,AQ2:AR92,2,FALSE)+AN64)</f>
        <v>0.61641555657528335</v>
      </c>
      <c r="BH64" s="132">
        <f>AS64/(VLOOKUP(BH1,AQ2:AR92,2,FALSE)+AN64)</f>
        <v>0.51724362869062179</v>
      </c>
      <c r="BI64" s="132">
        <f>AS64/(VLOOKUP(BI1,AQ2:AR92,2,FALSE)+AN64)</f>
        <v>0.48080293919717193</v>
      </c>
      <c r="BJ64" s="132">
        <f>AS64/(VLOOKUP(BJ1,AQ2:AR92,2,FALSE)+AN64)</f>
        <v>0.25290859078991529</v>
      </c>
      <c r="BK64" s="132">
        <f>AS64/(VLOOKUP(BK1,AQ2:AR92,2,FALSE)+AN64)</f>
        <v>0.48080293919717193</v>
      </c>
      <c r="BL64" s="132">
        <f>AS64/(VLOOKUP(BL1,AQ2:AR92,2,FALSE)+AN64)</f>
        <v>0.38545173504780122</v>
      </c>
      <c r="BM64" s="132">
        <f>AS64/(VLOOKUP(BM1,AQ2:AR92,2,FALSE)+AN64)</f>
        <v>0.35251774445562306</v>
      </c>
      <c r="BN64" s="132">
        <f>AS64/(VLOOKUP(BN1,AQ2:AR92,2,FALSE)+AN64)</f>
        <v>0.16844064031101233</v>
      </c>
      <c r="BO64" s="132"/>
      <c r="BP64" s="132"/>
      <c r="BQ64" s="132"/>
      <c r="BR64" s="132"/>
      <c r="BS64" s="132"/>
      <c r="BT64" s="132"/>
      <c r="BU64" s="132"/>
      <c r="BV64" s="132"/>
    </row>
    <row r="65" spans="1:74">
      <c r="A65" s="86">
        <v>64</v>
      </c>
      <c r="B65" s="86">
        <f>人物属性!D67</f>
        <v>794.73894574949668</v>
      </c>
      <c r="C65" s="115">
        <f t="shared" si="5"/>
        <v>0.45</v>
      </c>
      <c r="D65" s="74">
        <f>F56</f>
        <v>1101.1218189806493</v>
      </c>
      <c r="E65" s="86" t="str">
        <f>装备属性!A67</f>
        <v>60级强化11</v>
      </c>
      <c r="F65" s="86">
        <f>装备属性!G67</f>
        <v>3422.1771460490918</v>
      </c>
      <c r="G65" s="91">
        <f t="shared" si="2"/>
        <v>853.1373441285657</v>
      </c>
      <c r="H65" s="216">
        <f t="shared" si="3"/>
        <v>64</v>
      </c>
      <c r="I65" s="137">
        <f>G65/(VLOOKUP(I1,E2:F92,2,FALSE)+B65)</f>
        <v>0.92636577830036815</v>
      </c>
      <c r="J65" s="132">
        <f>G65/(VLOOKUP(J1,E2:F92,2,FALSE)+B65)</f>
        <v>0.87315745122914834</v>
      </c>
      <c r="K65" s="132">
        <f>G65/(VLOOKUP(K1,E2:F92,2,FALSE)+B65)</f>
        <v>0.85015368995654406</v>
      </c>
      <c r="L65" s="132">
        <f>G65/(VLOOKUP(L1,E2:F92,2,FALSE)+B65)</f>
        <v>0.63588326881706558</v>
      </c>
      <c r="M65" s="132">
        <f>G65/(VLOOKUP(M1,E2:F92,2,FALSE)+B65)</f>
        <v>0.85015368995654406</v>
      </c>
      <c r="N65" s="132">
        <f>G65/(VLOOKUP(N1,E2:F92,2,FALSE)+B65)</f>
        <v>0.77816826933531358</v>
      </c>
      <c r="O65" s="132">
        <f>G65/(VLOOKUP(O1,E2:F92,2,FALSE)+B65)</f>
        <v>0.7483187041378111</v>
      </c>
      <c r="P65" s="132">
        <f>G65/(VLOOKUP(P1,E2:F92,2,FALSE)+B65)</f>
        <v>0.50201926893560134</v>
      </c>
      <c r="Q65" s="132">
        <f>G65/(VLOOKUP(Q1,E2:F92,2,FALSE)+B65)</f>
        <v>0.7483187041378111</v>
      </c>
      <c r="R65" s="132">
        <f>G65/(VLOOKUP(R1,E2:F92,2,FALSE)+B65)</f>
        <v>0.65949286231250781</v>
      </c>
      <c r="S65" s="132">
        <f>G65/(VLOOKUP(S1,E2:F92,2,FALSE)+B65)</f>
        <v>0.62456784276499466</v>
      </c>
      <c r="T65" s="132">
        <f>G65/(VLOOKUP(T1,E2:F92,2,FALSE)+B65)</f>
        <v>0.3723567004310151</v>
      </c>
      <c r="U65" s="132">
        <f>G65/(VLOOKUP(U1,E2:F92,2,FALSE)+B65)</f>
        <v>0.62456784276499466</v>
      </c>
      <c r="V65" s="132">
        <f>G65/(VLOOKUP(V1,E2:F92,2,FALSE)+B65)</f>
        <v>0.52664019888504521</v>
      </c>
      <c r="W65" s="132">
        <f>G65/(VLOOKUP(W1,E2:F92,2,FALSE)+B65)</f>
        <v>0.49041632364018917</v>
      </c>
      <c r="X65" s="132">
        <f>G65/(VLOOKUP(X1,E2:F92,2,FALSE)+B65)</f>
        <v>0.26089439349825172</v>
      </c>
      <c r="Y65" s="132">
        <f>G65/(VLOOKUP(Y1,E2:F92,2,FALSE)+B65)</f>
        <v>0.49041632364018917</v>
      </c>
      <c r="Z65" s="132">
        <f>G65/(VLOOKUP(Z1,E2:F92,2,FALSE)+B65)</f>
        <v>0.39501414508790839</v>
      </c>
      <c r="AA65" s="132">
        <f>G65/(VLOOKUP(AA1,E2:F92,2,FALSE)+B65)</f>
        <v>0.36185297622149781</v>
      </c>
      <c r="AB65" s="132">
        <f>G65/(VLOOKUP(AB1,E2:F92,2,FALSE)+B65)</f>
        <v>0.17449364345384466</v>
      </c>
      <c r="AC65" s="132"/>
      <c r="AD65" s="132"/>
      <c r="AE65" s="132"/>
      <c r="AF65" s="132"/>
      <c r="AG65" s="132"/>
      <c r="AH65" s="132"/>
      <c r="AI65" s="132"/>
      <c r="AJ65" s="132"/>
      <c r="AM65" s="86">
        <v>64</v>
      </c>
      <c r="AN65" s="86">
        <f>人物属性!E67</f>
        <v>794.73894574949668</v>
      </c>
      <c r="AO65" s="115">
        <f t="shared" si="6"/>
        <v>0.45</v>
      </c>
      <c r="AP65" s="74">
        <f>AR56</f>
        <v>1101.1218189806493</v>
      </c>
      <c r="AQ65" s="86" t="str">
        <f t="shared" si="4"/>
        <v>60级强化11</v>
      </c>
      <c r="AR65" s="86">
        <f>装备属性!H67</f>
        <v>3422.1771460490918</v>
      </c>
      <c r="AS65" s="134">
        <f t="shared" si="7"/>
        <v>853.1373441285657</v>
      </c>
      <c r="AT65" s="352">
        <f t="shared" si="1"/>
        <v>64</v>
      </c>
      <c r="AU65" s="132">
        <f>AS65/(VLOOKUP(AU1,AQ2:AR92,2,FALSE)+AN65)</f>
        <v>0.92636577830036815</v>
      </c>
      <c r="AV65" s="132">
        <f>AS65/(VLOOKUP(AV1,AQ2:AR92,2,FALSE)+AN65)</f>
        <v>0.87315745122914834</v>
      </c>
      <c r="AW65" s="132">
        <f>AS65/(VLOOKUP(AW1,AQ2:AR92,2,FALSE)+AN65)</f>
        <v>0.85015368995654406</v>
      </c>
      <c r="AX65" s="132">
        <f>AS65/(VLOOKUP(AX1,AQ2:AR92,2,FALSE)+AN65)</f>
        <v>0.63588326881706558</v>
      </c>
      <c r="AY65" s="132">
        <f>AS65/(VLOOKUP(AY1,AQ2:AR92,2,FALSE)+AN65)</f>
        <v>0.85015368995654406</v>
      </c>
      <c r="AZ65" s="132">
        <f>AS65/(VLOOKUP(AZ1,AQ2:AR92,2,FALSE)+AN65)</f>
        <v>0.77816826933531358</v>
      </c>
      <c r="BA65" s="132">
        <f>AS65/(VLOOKUP(BA1,AQ2:AR92,2,FALSE)+AN65)</f>
        <v>0.7483187041378111</v>
      </c>
      <c r="BB65" s="132">
        <f>AS65/(VLOOKUP(BB1,AQ2:AR92,2,FALSE)+AN65)</f>
        <v>0.50201926893560134</v>
      </c>
      <c r="BC65" s="132">
        <f>AS65/(VLOOKUP(BC1,AQ2:AR92,2,FALSE)+AN65)</f>
        <v>0.7483187041378111</v>
      </c>
      <c r="BD65" s="132">
        <f>AS65/(VLOOKUP(BD1,AQ2:AR92,2,FALSE)+AN65)</f>
        <v>0.65949286231250781</v>
      </c>
      <c r="BE65" s="132">
        <f>AS65/(VLOOKUP(BE1,AQ2:AR92,2,FALSE)+AN65)</f>
        <v>0.62456784276499466</v>
      </c>
      <c r="BF65" s="132">
        <f>AS65/(VLOOKUP(BF1,AQ2:AR92,2,FALSE)+AN65)</f>
        <v>0.3723567004310151</v>
      </c>
      <c r="BG65" s="132">
        <f>AS65/(VLOOKUP(BG1,AQ2:AR92,2,FALSE)+AN65)</f>
        <v>0.62456784276499466</v>
      </c>
      <c r="BH65" s="132">
        <f>AS65/(VLOOKUP(BH1,AQ2:AR92,2,FALSE)+AN65)</f>
        <v>0.52664019888504521</v>
      </c>
      <c r="BI65" s="132">
        <f>AS65/(VLOOKUP(BI1,AQ2:AR92,2,FALSE)+AN65)</f>
        <v>0.49041632364018917</v>
      </c>
      <c r="BJ65" s="132">
        <f>AS65/(VLOOKUP(BJ1,AQ2:AR92,2,FALSE)+AN65)</f>
        <v>0.26089439349825172</v>
      </c>
      <c r="BK65" s="132">
        <f>AS65/(VLOOKUP(BK1,AQ2:AR92,2,FALSE)+AN65)</f>
        <v>0.49041632364018917</v>
      </c>
      <c r="BL65" s="132">
        <f>AS65/(VLOOKUP(BL1,AQ2:AR92,2,FALSE)+AN65)</f>
        <v>0.39501414508790839</v>
      </c>
      <c r="BM65" s="132">
        <f>AS65/(VLOOKUP(BM1,AQ2:AR92,2,FALSE)+AN65)</f>
        <v>0.36185297622149781</v>
      </c>
      <c r="BN65" s="132">
        <f>AS65/(VLOOKUP(BN1,AQ2:AR92,2,FALSE)+AN65)</f>
        <v>0.17449364345384466</v>
      </c>
      <c r="BO65" s="132"/>
      <c r="BP65" s="132"/>
      <c r="BQ65" s="132"/>
      <c r="BR65" s="132"/>
      <c r="BS65" s="132"/>
      <c r="BT65" s="132"/>
      <c r="BU65" s="132"/>
      <c r="BV65" s="132"/>
    </row>
    <row r="66" spans="1:74">
      <c r="A66" s="86">
        <v>65</v>
      </c>
      <c r="B66" s="86">
        <f>人物属性!D68</f>
        <v>835.94374464425493</v>
      </c>
      <c r="C66" s="115">
        <f t="shared" si="5"/>
        <v>0.45</v>
      </c>
      <c r="D66" s="74">
        <f>(D65+D67)/2</f>
        <v>1143.042526313568</v>
      </c>
      <c r="E66" s="86" t="str">
        <f>装备属性!A68</f>
        <v>60级强化12</v>
      </c>
      <c r="F66" s="86">
        <f>装备属性!G68</f>
        <v>4094.4783761080139</v>
      </c>
      <c r="G66" s="91">
        <f t="shared" si="2"/>
        <v>890.54382193102026</v>
      </c>
      <c r="H66" s="216">
        <f t="shared" si="3"/>
        <v>65</v>
      </c>
      <c r="I66" s="137">
        <f>G66/(VLOOKUP(I1,E2:F92,2,FALSE)+B66)</f>
        <v>0.92557148082665508</v>
      </c>
      <c r="J66" s="132">
        <f>G66/(VLOOKUP(J1,E2:F92,2,FALSE)+B66)</f>
        <v>0.87456001798680394</v>
      </c>
      <c r="K66" s="132">
        <f>G66/(VLOOKUP(K1,E2:F92,2,FALSE)+B66)</f>
        <v>0.85242805901055729</v>
      </c>
      <c r="L66" s="132">
        <f>G66/(VLOOKUP(L1,E2:F92,2,FALSE)+B66)</f>
        <v>0.64398605555757293</v>
      </c>
      <c r="M66" s="132">
        <f>G66/(VLOOKUP(M1,E2:F92,2,FALSE)+B66)</f>
        <v>0.85242805901055729</v>
      </c>
      <c r="N66" s="132">
        <f>G66/(VLOOKUP(N1,E2:F92,2,FALSE)+B66)</f>
        <v>0.78286453157396196</v>
      </c>
      <c r="O66" s="132">
        <f>G66/(VLOOKUP(O1,E2:F92,2,FALSE)+B66)</f>
        <v>0.75388230704292314</v>
      </c>
      <c r="P66" s="132">
        <f>G66/(VLOOKUP(P1,E2:F92,2,FALSE)+B66)</f>
        <v>0.51162556431016959</v>
      </c>
      <c r="Q66" s="132">
        <f>G66/(VLOOKUP(Q1,E2:F92,2,FALSE)+B66)</f>
        <v>0.75388230704292314</v>
      </c>
      <c r="R66" s="132">
        <f>G66/(VLOOKUP(R1,E2:F92,2,FALSE)+B66)</f>
        <v>0.66715840641453716</v>
      </c>
      <c r="S66" s="132">
        <f>G66/(VLOOKUP(S1,E2:F92,2,FALSE)+B66)</f>
        <v>0.63286200291925765</v>
      </c>
      <c r="T66" s="132">
        <f>G66/(VLOOKUP(T1,E2:F92,2,FALSE)+B66)</f>
        <v>0.3818163600980457</v>
      </c>
      <c r="U66" s="132">
        <f>G66/(VLOOKUP(U1,E2:F92,2,FALSE)+B66)</f>
        <v>0.63286200291925765</v>
      </c>
      <c r="V66" s="132">
        <f>G66/(VLOOKUP(V1,E2:F92,2,FALSE)+B66)</f>
        <v>0.5360952217774646</v>
      </c>
      <c r="W66" s="132">
        <f>G66/(VLOOKUP(W1,E2:F92,2,FALSE)+B66)</f>
        <v>0.50007419993654545</v>
      </c>
      <c r="X66" s="132">
        <f>G66/(VLOOKUP(X1,E2:F92,2,FALSE)+B66)</f>
        <v>0.26894463116916312</v>
      </c>
      <c r="Y66" s="132">
        <f>G66/(VLOOKUP(Y1,E2:F92,2,FALSE)+B66)</f>
        <v>0.50007419993654545</v>
      </c>
      <c r="Z66" s="132">
        <f>G66/(VLOOKUP(Z1,E2:F92,2,FALSE)+B66)</f>
        <v>0.40461446248541594</v>
      </c>
      <c r="AA66" s="132">
        <f>G66/(VLOOKUP(AA1,E2:F92,2,FALSE)+B66)</f>
        <v>0.37123079199684261</v>
      </c>
      <c r="AB66" s="132">
        <f>G66/(VLOOKUP(AB1,E2:F92,2,FALSE)+B66)</f>
        <v>0.1806222266817073</v>
      </c>
      <c r="AC66" s="132"/>
      <c r="AD66" s="132"/>
      <c r="AE66" s="132"/>
      <c r="AF66" s="132"/>
      <c r="AG66" s="132"/>
      <c r="AH66" s="132"/>
      <c r="AI66" s="132"/>
      <c r="AJ66" s="132"/>
      <c r="AM66" s="86">
        <v>65</v>
      </c>
      <c r="AN66" s="86">
        <f>人物属性!E68</f>
        <v>835.94374464425493</v>
      </c>
      <c r="AO66" s="115">
        <f t="shared" si="6"/>
        <v>0.45</v>
      </c>
      <c r="AP66" s="74">
        <f>(AP65+AP67)/2</f>
        <v>1143.042526313568</v>
      </c>
      <c r="AQ66" s="86" t="str">
        <f t="shared" si="4"/>
        <v>60级强化12</v>
      </c>
      <c r="AR66" s="86">
        <f>装备属性!H68</f>
        <v>4094.4783761080139</v>
      </c>
      <c r="AS66" s="134">
        <f t="shared" ref="AS66:AS81" si="8">AO66*(AN66+AP66)</f>
        <v>890.54382193102026</v>
      </c>
      <c r="AT66" s="352">
        <f t="shared" ref="AT66:AT81" si="9">H66</f>
        <v>65</v>
      </c>
      <c r="AU66" s="132">
        <f>AS66/(VLOOKUP(AU1,AQ2:AR92,2,FALSE)+AN66)</f>
        <v>0.92557148082665508</v>
      </c>
      <c r="AV66" s="132">
        <f>AS66/(VLOOKUP(AV1,AQ2:AR92,2,FALSE)+AN66)</f>
        <v>0.87456001798680394</v>
      </c>
      <c r="AW66" s="132">
        <f>AS66/(VLOOKUP(AW1,AQ2:AR92,2,FALSE)+AN66)</f>
        <v>0.85242805901055729</v>
      </c>
      <c r="AX66" s="132">
        <f>AS66/(VLOOKUP(AX1,AQ2:AR92,2,FALSE)+AN66)</f>
        <v>0.64398605555757293</v>
      </c>
      <c r="AY66" s="132">
        <f>AS66/(VLOOKUP(AY1,AQ2:AR92,2,FALSE)+AN66)</f>
        <v>0.85242805901055729</v>
      </c>
      <c r="AZ66" s="132">
        <f>AS66/(VLOOKUP(AZ1,AQ2:AR92,2,FALSE)+AN66)</f>
        <v>0.78286453157396196</v>
      </c>
      <c r="BA66" s="132">
        <f>AS66/(VLOOKUP(BA1,AQ2:AR92,2,FALSE)+AN66)</f>
        <v>0.75388230704292314</v>
      </c>
      <c r="BB66" s="132">
        <f>AS66/(VLOOKUP(BB1,AQ2:AR92,2,FALSE)+AN66)</f>
        <v>0.51162556431016959</v>
      </c>
      <c r="BC66" s="132">
        <f>AS66/(VLOOKUP(BC1,AQ2:AR92,2,FALSE)+AN66)</f>
        <v>0.75388230704292314</v>
      </c>
      <c r="BD66" s="132">
        <f>AS66/(VLOOKUP(BD1,AQ2:AR92,2,FALSE)+AN66)</f>
        <v>0.66715840641453716</v>
      </c>
      <c r="BE66" s="132">
        <f>AS66/(VLOOKUP(BE1,AQ2:AR92,2,FALSE)+AN66)</f>
        <v>0.63286200291925765</v>
      </c>
      <c r="BF66" s="132">
        <f>AS66/(VLOOKUP(BF1,AQ2:AR92,2,FALSE)+AN66)</f>
        <v>0.3818163600980457</v>
      </c>
      <c r="BG66" s="132">
        <f>AS66/(VLOOKUP(BG1,AQ2:AR92,2,FALSE)+AN66)</f>
        <v>0.63286200291925765</v>
      </c>
      <c r="BH66" s="132">
        <f>AS66/(VLOOKUP(BH1,AQ2:AR92,2,FALSE)+AN66)</f>
        <v>0.5360952217774646</v>
      </c>
      <c r="BI66" s="132">
        <f>AS66/(VLOOKUP(BI1,AQ2:AR92,2,FALSE)+AN66)</f>
        <v>0.50007419993654545</v>
      </c>
      <c r="BJ66" s="132">
        <f>AS66/(VLOOKUP(BJ1,AQ2:AR92,2,FALSE)+AN66)</f>
        <v>0.26894463116916312</v>
      </c>
      <c r="BK66" s="132">
        <f>AS66/(VLOOKUP(BK1,AQ2:AR92,2,FALSE)+AN66)</f>
        <v>0.50007419993654545</v>
      </c>
      <c r="BL66" s="132">
        <f>AS66/(VLOOKUP(BL1,AQ2:AR92,2,FALSE)+AN66)</f>
        <v>0.40461446248541594</v>
      </c>
      <c r="BM66" s="132">
        <f>AS66/(VLOOKUP(BM1,AQ2:AR92,2,FALSE)+AN66)</f>
        <v>0.37123079199684261</v>
      </c>
      <c r="BN66" s="132">
        <f>AS66/(VLOOKUP(BN1,AQ2:AR92,2,FALSE)+AN66)</f>
        <v>0.1806222266817073</v>
      </c>
      <c r="BO66" s="132"/>
      <c r="BP66" s="132"/>
      <c r="BQ66" s="132"/>
      <c r="BR66" s="132"/>
      <c r="BS66" s="132"/>
      <c r="BT66" s="132"/>
      <c r="BU66" s="132"/>
      <c r="BV66" s="132"/>
    </row>
    <row r="67" spans="1:74">
      <c r="A67" s="86">
        <v>66</v>
      </c>
      <c r="B67" s="86">
        <f>人物属性!D69</f>
        <v>877.14854353901319</v>
      </c>
      <c r="C67" s="115">
        <f t="shared" si="5"/>
        <v>0.45</v>
      </c>
      <c r="D67" s="74">
        <f>F57</f>
        <v>1184.963233646487</v>
      </c>
      <c r="E67" s="86" t="str">
        <f>装备属性!A69</f>
        <v>70级强化0</v>
      </c>
      <c r="F67" s="86">
        <f>装备属性!G69</f>
        <v>1562.9516086770682</v>
      </c>
      <c r="G67" s="91">
        <f t="shared" ref="G67:G81" si="10">C67*(B67+D67)</f>
        <v>927.95029973347505</v>
      </c>
      <c r="H67" s="216">
        <f t="shared" ref="H67:H81" si="11">A67</f>
        <v>66</v>
      </c>
      <c r="I67" s="137">
        <f>G67/(VLOOKUP(I1,E2:F92,2,FALSE)+B67)</f>
        <v>0.92484242185816512</v>
      </c>
      <c r="J67" s="132">
        <f>G67/(VLOOKUP(J1,E2:F92,2,FALSE)+B67)</f>
        <v>0.87585348893125747</v>
      </c>
      <c r="K67" s="132">
        <f>G67/(VLOOKUP(K1,E2:F92,2,FALSE)+B67)</f>
        <v>0.85452982788536058</v>
      </c>
      <c r="L67" s="132">
        <f>G67/(VLOOKUP(L1,E2:F92,2,FALSE)+B67)</f>
        <v>0.65161994054894856</v>
      </c>
      <c r="M67" s="132">
        <f>G67/(VLOOKUP(M1,E2:F92,2,FALSE)+B67)</f>
        <v>0.85452982788536058</v>
      </c>
      <c r="N67" s="132">
        <f>G67/(VLOOKUP(N1,E2:F92,2,FALSE)+B67)</f>
        <v>0.78723246543998526</v>
      </c>
      <c r="O67" s="132">
        <f>G67/(VLOOKUP(O1,E2:F92,2,FALSE)+B67)</f>
        <v>0.75907085791690654</v>
      </c>
      <c r="P67" s="132">
        <f>G67/(VLOOKUP(P1,E2:F92,2,FALSE)+B67)</f>
        <v>0.52078756653057312</v>
      </c>
      <c r="Q67" s="132">
        <f>G67/(VLOOKUP(Q1,E2:F92,2,FALSE)+B67)</f>
        <v>0.75907085791690654</v>
      </c>
      <c r="R67" s="132">
        <f>G67/(VLOOKUP(R1,E2:F92,2,FALSE)+B67)</f>
        <v>0.67436486773792481</v>
      </c>
      <c r="S67" s="132">
        <f>G67/(VLOOKUP(S1,E2:F92,2,FALSE)+B67)</f>
        <v>0.64068424181924422</v>
      </c>
      <c r="T67" s="132">
        <f>G67/(VLOOKUP(T1,E2:F92,2,FALSE)+B67)</f>
        <v>0.39094758650858502</v>
      </c>
      <c r="U67" s="132">
        <f>G67/(VLOOKUP(U1,E2:F92,2,FALSE)+B67)</f>
        <v>0.64068424181924422</v>
      </c>
      <c r="V67" s="132">
        <f>G67/(VLOOKUP(V1,E2:F92,2,FALSE)+B67)</f>
        <v>0.54509253941266045</v>
      </c>
      <c r="W67" s="132">
        <f>G67/(VLOOKUP(W1,E2:F92,2,FALSE)+B67)</f>
        <v>0.50929525439078382</v>
      </c>
      <c r="X67" s="132">
        <f>G67/(VLOOKUP(X1,E2:F92,2,FALSE)+B67)</f>
        <v>0.27679697916897189</v>
      </c>
      <c r="Y67" s="132">
        <f>G67/(VLOOKUP(Y1,E2:F92,2,FALSE)+B67)</f>
        <v>0.50929525439078382</v>
      </c>
      <c r="Z67" s="132">
        <f>G67/(VLOOKUP(Z1,E2:F92,2,FALSE)+B67)</f>
        <v>0.41386192661429816</v>
      </c>
      <c r="AA67" s="132">
        <f>G67/(VLOOKUP(AA1,E2:F92,2,FALSE)+B67)</f>
        <v>0.3802918904335616</v>
      </c>
      <c r="AB67" s="132">
        <f>G67/(VLOOKUP(AB1,E2:F92,2,FALSE)+B67)</f>
        <v>0.18664922262496661</v>
      </c>
      <c r="AC67" s="132"/>
      <c r="AD67" s="132"/>
      <c r="AE67" s="132"/>
      <c r="AF67" s="132"/>
      <c r="AG67" s="132"/>
      <c r="AH67" s="132"/>
      <c r="AI67" s="132"/>
      <c r="AJ67" s="132"/>
      <c r="AM67" s="86">
        <v>66</v>
      </c>
      <c r="AN67" s="86">
        <f>人物属性!E69</f>
        <v>877.14854353901319</v>
      </c>
      <c r="AO67" s="115">
        <f t="shared" si="6"/>
        <v>0.45</v>
      </c>
      <c r="AP67" s="74">
        <f>AR57</f>
        <v>1184.963233646487</v>
      </c>
      <c r="AQ67" s="86" t="str">
        <f t="shared" ref="AQ67:AQ92" si="12">E67</f>
        <v>70级强化0</v>
      </c>
      <c r="AR67" s="86">
        <f>装备属性!H69</f>
        <v>1562.9516086770682</v>
      </c>
      <c r="AS67" s="134">
        <f t="shared" si="8"/>
        <v>927.95029973347505</v>
      </c>
      <c r="AT67" s="352">
        <f t="shared" si="9"/>
        <v>66</v>
      </c>
      <c r="AU67" s="132">
        <f>AS67/(VLOOKUP(AU1,AQ2:AR92,2,FALSE)+AN67)</f>
        <v>0.92484242185816512</v>
      </c>
      <c r="AV67" s="132">
        <f>AS67/(VLOOKUP(AV1,AQ2:AR92,2,FALSE)+AN67)</f>
        <v>0.87585348893125747</v>
      </c>
      <c r="AW67" s="132">
        <f>AS67/(VLOOKUP(AW1,AQ2:AR92,2,FALSE)+AN67)</f>
        <v>0.85452982788536058</v>
      </c>
      <c r="AX67" s="132">
        <f>AS67/(VLOOKUP(AX1,AQ2:AR92,2,FALSE)+AN67)</f>
        <v>0.65161994054894856</v>
      </c>
      <c r="AY67" s="132">
        <f>AS67/(VLOOKUP(AY1,AQ2:AR92,2,FALSE)+AN67)</f>
        <v>0.85452982788536058</v>
      </c>
      <c r="AZ67" s="132">
        <f>AS67/(VLOOKUP(AZ1,AQ2:AR92,2,FALSE)+AN67)</f>
        <v>0.78723246543998526</v>
      </c>
      <c r="BA67" s="132">
        <f>AS67/(VLOOKUP(BA1,AQ2:AR92,2,FALSE)+AN67)</f>
        <v>0.75907085791690654</v>
      </c>
      <c r="BB67" s="132">
        <f>AS67/(VLOOKUP(BB1,AQ2:AR92,2,FALSE)+AN67)</f>
        <v>0.52078756653057312</v>
      </c>
      <c r="BC67" s="132">
        <f>AS67/(VLOOKUP(BC1,AQ2:AR92,2,FALSE)+AN67)</f>
        <v>0.75907085791690654</v>
      </c>
      <c r="BD67" s="132">
        <f>AS67/(VLOOKUP(BD1,AQ2:AR92,2,FALSE)+AN67)</f>
        <v>0.67436486773792481</v>
      </c>
      <c r="BE67" s="132">
        <f>AS67/(VLOOKUP(BE1,AQ2:AR92,2,FALSE)+AN67)</f>
        <v>0.64068424181924422</v>
      </c>
      <c r="BF67" s="132">
        <f>AS67/(VLOOKUP(BF1,AQ2:AR92,2,FALSE)+AN67)</f>
        <v>0.39094758650858502</v>
      </c>
      <c r="BG67" s="132">
        <f>AS67/(VLOOKUP(BG1,AQ2:AR92,2,FALSE)+AN67)</f>
        <v>0.64068424181924422</v>
      </c>
      <c r="BH67" s="132">
        <f>AS67/(VLOOKUP(BH1,AQ2:AR92,2,FALSE)+AN67)</f>
        <v>0.54509253941266045</v>
      </c>
      <c r="BI67" s="132">
        <f>AS67/(VLOOKUP(BI1,AQ2:AR92,2,FALSE)+AN67)</f>
        <v>0.50929525439078382</v>
      </c>
      <c r="BJ67" s="132">
        <f>AS67/(VLOOKUP(BJ1,AQ2:AR92,2,FALSE)+AN67)</f>
        <v>0.27679697916897189</v>
      </c>
      <c r="BK67" s="132">
        <f>AS67/(VLOOKUP(BK1,AQ2:AR92,2,FALSE)+AN67)</f>
        <v>0.50929525439078382</v>
      </c>
      <c r="BL67" s="132">
        <f>AS67/(VLOOKUP(BL1,AQ2:AR92,2,FALSE)+AN67)</f>
        <v>0.41386192661429816</v>
      </c>
      <c r="BM67" s="132">
        <f>AS67/(VLOOKUP(BM1,AQ2:AR92,2,FALSE)+AN67)</f>
        <v>0.3802918904335616</v>
      </c>
      <c r="BN67" s="132">
        <f>AS67/(VLOOKUP(BN1,AQ2:AR92,2,FALSE)+AN67)</f>
        <v>0.18664922262496661</v>
      </c>
      <c r="BO67" s="132"/>
      <c r="BP67" s="132"/>
      <c r="BQ67" s="132"/>
      <c r="BR67" s="132"/>
      <c r="BS67" s="132"/>
      <c r="BT67" s="132"/>
      <c r="BU67" s="132"/>
      <c r="BV67" s="132"/>
    </row>
    <row r="68" spans="1:74">
      <c r="A68" s="86">
        <v>67</v>
      </c>
      <c r="B68" s="86">
        <f>人物属性!D70</f>
        <v>918.35334243377145</v>
      </c>
      <c r="C68" s="115">
        <f t="shared" ref="C68:C81" si="13">C67</f>
        <v>0.45</v>
      </c>
      <c r="D68" s="74">
        <f>F58</f>
        <v>1272.8654305248604</v>
      </c>
      <c r="E68" s="86" t="str">
        <f>装备属性!A70</f>
        <v>70级强化1</v>
      </c>
      <c r="F68" s="86">
        <f>装备属性!G70</f>
        <v>1689.1184940376866</v>
      </c>
      <c r="G68" s="91">
        <f t="shared" si="10"/>
        <v>986.04844783138424</v>
      </c>
      <c r="H68" s="216">
        <f t="shared" si="11"/>
        <v>67</v>
      </c>
      <c r="I68" s="137">
        <f>G68/(VLOOKUP(I1,E2:F92,2,FALSE)+B68)</f>
        <v>0.94397976373317094</v>
      </c>
      <c r="J68" s="132">
        <f>G68/(VLOOKUP(J1,E2:F92,2,FALSE)+B68)</f>
        <v>0.89584900207346974</v>
      </c>
      <c r="K68" s="132">
        <f>G68/(VLOOKUP(K1,E2:F92,2,FALSE)+B68)</f>
        <v>0.87483586301343308</v>
      </c>
      <c r="L68" s="132">
        <f>G68/(VLOOKUP(L1,E2:F92,2,FALSE)+B68)</f>
        <v>0.67294587104191961</v>
      </c>
      <c r="M68" s="132">
        <f>G68/(VLOOKUP(M1,E2:F92,2,FALSE)+B68)</f>
        <v>0.87483586301343308</v>
      </c>
      <c r="N68" s="132">
        <f>G68/(VLOOKUP(N1,E2:F92,2,FALSE)+B68)</f>
        <v>0.80826635281714698</v>
      </c>
      <c r="O68" s="132">
        <f>G68/(VLOOKUP(O1,E2:F92,2,FALSE)+B68)</f>
        <v>0.78029509684222764</v>
      </c>
      <c r="P68" s="132">
        <f>G68/(VLOOKUP(P1,E2:F92,2,FALSE)+B68)</f>
        <v>0.54088558061078185</v>
      </c>
      <c r="Q68" s="132">
        <f>G68/(VLOOKUP(Q1,E2:F92,2,FALSE)+B68)</f>
        <v>0.78029509684222764</v>
      </c>
      <c r="R68" s="132">
        <f>G68/(VLOOKUP(R1,E2:F92,2,FALSE)+B68)</f>
        <v>0.6957522568730049</v>
      </c>
      <c r="S68" s="132">
        <f>G68/(VLOOKUP(S1,E2:F92,2,FALSE)+B68)</f>
        <v>0.66196467763652511</v>
      </c>
      <c r="T68" s="132">
        <f>G68/(VLOOKUP(T1,E2:F92,2,FALSE)+B68)</f>
        <v>0.40833589054352754</v>
      </c>
      <c r="U68" s="132">
        <f>G68/(VLOOKUP(U1,E2:F92,2,FALSE)+B68)</f>
        <v>0.66196467763652511</v>
      </c>
      <c r="V68" s="132">
        <f>G68/(VLOOKUP(V1,E2:F92,2,FALSE)+B68)</f>
        <v>0.56553197103618635</v>
      </c>
      <c r="W68" s="132">
        <f>G68/(VLOOKUP(W1,E2:F92,2,FALSE)+B68)</f>
        <v>0.52921371880519597</v>
      </c>
      <c r="X68" s="132">
        <f>G68/(VLOOKUP(X1,E2:F92,2,FALSE)+B68)</f>
        <v>0.29055579505369467</v>
      </c>
      <c r="Y68" s="132">
        <f>G68/(VLOOKUP(Y1,E2:F92,2,FALSE)+B68)</f>
        <v>0.52921371880519597</v>
      </c>
      <c r="Z68" s="132">
        <f>G68/(VLOOKUP(Z1,E2:F92,2,FALSE)+B68)</f>
        <v>0.43183750615932015</v>
      </c>
      <c r="AA68" s="132">
        <f>G68/(VLOOKUP(AA1,E2:F92,2,FALSE)+B68)</f>
        <v>0.39739107738045115</v>
      </c>
      <c r="AB68" s="132">
        <f>G68/(VLOOKUP(AB1,E2:F92,2,FALSE)+B68)</f>
        <v>0.19670487724216326</v>
      </c>
      <c r="AC68" s="132"/>
      <c r="AD68" s="132"/>
      <c r="AE68" s="132"/>
      <c r="AF68" s="132"/>
      <c r="AG68" s="132"/>
      <c r="AH68" s="132"/>
      <c r="AI68" s="132"/>
      <c r="AJ68" s="132"/>
      <c r="AM68" s="86">
        <v>67</v>
      </c>
      <c r="AN68" s="86">
        <f>人物属性!E70</f>
        <v>918.35334243377145</v>
      </c>
      <c r="AO68" s="115">
        <f t="shared" ref="AO68:AO81" si="14">AO67</f>
        <v>0.45</v>
      </c>
      <c r="AP68" s="74">
        <f>AR58</f>
        <v>1272.8654305248604</v>
      </c>
      <c r="AQ68" s="86" t="str">
        <f t="shared" si="12"/>
        <v>70级强化1</v>
      </c>
      <c r="AR68" s="86">
        <f>装备属性!H70</f>
        <v>1689.1184940376866</v>
      </c>
      <c r="AS68" s="134">
        <f t="shared" si="8"/>
        <v>986.04844783138424</v>
      </c>
      <c r="AT68" s="352">
        <f t="shared" si="9"/>
        <v>67</v>
      </c>
      <c r="AU68" s="132">
        <f>AS68/(VLOOKUP(AU1,AQ2:AR92,2,FALSE)+AN68)</f>
        <v>0.94397976373317094</v>
      </c>
      <c r="AV68" s="132">
        <f>AS68/(VLOOKUP(AV1,AQ2:AR92,2,FALSE)+AN68)</f>
        <v>0.89584900207346974</v>
      </c>
      <c r="AW68" s="132">
        <f>AS68/(VLOOKUP(AW1,AQ2:AR92,2,FALSE)+AN68)</f>
        <v>0.87483586301343308</v>
      </c>
      <c r="AX68" s="132">
        <f>AS68/(VLOOKUP(AX1,AQ2:AR92,2,FALSE)+AN68)</f>
        <v>0.67294587104191961</v>
      </c>
      <c r="AY68" s="132">
        <f>AS68/(VLOOKUP(AY1,AQ2:AR92,2,FALSE)+AN68)</f>
        <v>0.87483586301343308</v>
      </c>
      <c r="AZ68" s="132">
        <f>AS68/(VLOOKUP(AZ1,AQ2:AR92,2,FALSE)+AN68)</f>
        <v>0.80826635281714698</v>
      </c>
      <c r="BA68" s="132">
        <f>AS68/(VLOOKUP(BA1,AQ2:AR92,2,FALSE)+AN68)</f>
        <v>0.78029509684222764</v>
      </c>
      <c r="BB68" s="132">
        <f>AS68/(VLOOKUP(BB1,AQ2:AR92,2,FALSE)+AN68)</f>
        <v>0.54088558061078185</v>
      </c>
      <c r="BC68" s="132">
        <f>AS68/(VLOOKUP(BC1,AQ2:AR92,2,FALSE)+AN68)</f>
        <v>0.78029509684222764</v>
      </c>
      <c r="BD68" s="132">
        <f>AS68/(VLOOKUP(BD1,AQ2:AR92,2,FALSE)+AN68)</f>
        <v>0.6957522568730049</v>
      </c>
      <c r="BE68" s="132">
        <f>AS68/(VLOOKUP(BE1,AQ2:AR92,2,FALSE)+AN68)</f>
        <v>0.66196467763652511</v>
      </c>
      <c r="BF68" s="132">
        <f>AS68/(VLOOKUP(BF1,AQ2:AR92,2,FALSE)+AN68)</f>
        <v>0.40833589054352754</v>
      </c>
      <c r="BG68" s="132">
        <f>AS68/(VLOOKUP(BG1,AQ2:AR92,2,FALSE)+AN68)</f>
        <v>0.66196467763652511</v>
      </c>
      <c r="BH68" s="132">
        <f>AS68/(VLOOKUP(BH1,AQ2:AR92,2,FALSE)+AN68)</f>
        <v>0.56553197103618635</v>
      </c>
      <c r="BI68" s="132">
        <f>AS68/(VLOOKUP(BI1,AQ2:AR92,2,FALSE)+AN68)</f>
        <v>0.52921371880519597</v>
      </c>
      <c r="BJ68" s="132">
        <f>AS68/(VLOOKUP(BJ1,AQ2:AR92,2,FALSE)+AN68)</f>
        <v>0.29055579505369467</v>
      </c>
      <c r="BK68" s="132">
        <f>AS68/(VLOOKUP(BK1,AQ2:AR92,2,FALSE)+AN68)</f>
        <v>0.52921371880519597</v>
      </c>
      <c r="BL68" s="132">
        <f>AS68/(VLOOKUP(BL1,AQ2:AR92,2,FALSE)+AN68)</f>
        <v>0.43183750615932015</v>
      </c>
      <c r="BM68" s="132">
        <f>AS68/(VLOOKUP(BM1,AQ2:AR92,2,FALSE)+AN68)</f>
        <v>0.39739107738045115</v>
      </c>
      <c r="BN68" s="132">
        <f>AS68/(VLOOKUP(BN1,AQ2:AR92,2,FALSE)+AN68)</f>
        <v>0.19670487724216326</v>
      </c>
      <c r="BO68" s="132"/>
      <c r="BP68" s="132"/>
      <c r="BQ68" s="132"/>
      <c r="BR68" s="132"/>
      <c r="BS68" s="132"/>
      <c r="BT68" s="132"/>
      <c r="BU68" s="132"/>
      <c r="BV68" s="132"/>
    </row>
    <row r="69" spans="1:74">
      <c r="A69" s="86">
        <v>68</v>
      </c>
      <c r="B69" s="86">
        <f>人物属性!D71</f>
        <v>959.5581413285297</v>
      </c>
      <c r="C69" s="115">
        <f t="shared" si="13"/>
        <v>0.45</v>
      </c>
      <c r="D69" s="74">
        <f>F59</f>
        <v>1365.0250898870102</v>
      </c>
      <c r="E69" s="86" t="str">
        <f>装备属性!A71</f>
        <v>70级强化2</v>
      </c>
      <c r="F69" s="86">
        <f>装备属性!G71</f>
        <v>1821.3961570602212</v>
      </c>
      <c r="G69" s="91">
        <f t="shared" si="10"/>
        <v>1046.062454046993</v>
      </c>
      <c r="H69" s="216">
        <f t="shared" si="11"/>
        <v>68</v>
      </c>
      <c r="I69" s="137">
        <f>G69/(VLOOKUP(I1,E2:F92,2,FALSE)+B69)</f>
        <v>0.96342910304694607</v>
      </c>
      <c r="J69" s="132">
        <f>G69/(VLOOKUP(J1,E2:F92,2,FALSE)+B69)</f>
        <v>0.91607924512515604</v>
      </c>
      <c r="K69" s="132">
        <f>G69/(VLOOKUP(K1,E2:F92,2,FALSE)+B69)</f>
        <v>0.89534941330508833</v>
      </c>
      <c r="L69" s="132">
        <f>G69/(VLOOKUP(L1,E2:F92,2,FALSE)+B69)</f>
        <v>0.69437694541060146</v>
      </c>
      <c r="M69" s="132">
        <f>G69/(VLOOKUP(M1,E2:F92,2,FALSE)+B69)</f>
        <v>0.89534941330508833</v>
      </c>
      <c r="N69" s="132">
        <f>G69/(VLOOKUP(N1,E2:F92,2,FALSE)+B69)</f>
        <v>0.82944491967310152</v>
      </c>
      <c r="O69" s="132">
        <f>G69/(VLOOKUP(O1,E2:F92,2,FALSE)+B69)</f>
        <v>0.80164714496781631</v>
      </c>
      <c r="P69" s="132">
        <f>G69/(VLOOKUP(P1,E2:F92,2,FALSE)+B69)</f>
        <v>0.5611228418638784</v>
      </c>
      <c r="Q69" s="132">
        <f>G69/(VLOOKUP(Q1,E2:F92,2,FALSE)+B69)</f>
        <v>0.80164714496781631</v>
      </c>
      <c r="R69" s="132">
        <f>G69/(VLOOKUP(R1,E2:F92,2,FALSE)+B69)</f>
        <v>0.71724477984856716</v>
      </c>
      <c r="S69" s="132">
        <f>G69/(VLOOKUP(S1,E2:F92,2,FALSE)+B69)</f>
        <v>0.68335103696755561</v>
      </c>
      <c r="T69" s="132">
        <f>G69/(VLOOKUP(T1,E2:F92,2,FALSE)+B69)</f>
        <v>0.4259208128777795</v>
      </c>
      <c r="U69" s="132">
        <f>G69/(VLOOKUP(U1,E2:F92,2,FALSE)+B69)</f>
        <v>0.68335103696755561</v>
      </c>
      <c r="V69" s="132">
        <f>G69/(VLOOKUP(V1,E2:F92,2,FALSE)+B69)</f>
        <v>0.58610108394582527</v>
      </c>
      <c r="W69" s="132">
        <f>G69/(VLOOKUP(W1,E2:F92,2,FALSE)+B69)</f>
        <v>0.54927626011281905</v>
      </c>
      <c r="X69" s="132">
        <f>G69/(VLOOKUP(X1,E2:F92,2,FALSE)+B69)</f>
        <v>0.30454227607225454</v>
      </c>
      <c r="Y69" s="132">
        <f>G69/(VLOOKUP(Y1,E2:F92,2,FALSE)+B69)</f>
        <v>0.54927626011281905</v>
      </c>
      <c r="Z69" s="132">
        <f>G69/(VLOOKUP(Z1,E2:F92,2,FALSE)+B69)</f>
        <v>0.45000000000000007</v>
      </c>
      <c r="AA69" s="132">
        <f>G69/(VLOOKUP(AA1,E2:F92,2,FALSE)+B69)</f>
        <v>0.41469114402617135</v>
      </c>
      <c r="AB69" s="132">
        <f>G69/(VLOOKUP(AB1,E2:F92,2,FALSE)+B69)</f>
        <v>0.20697564222934545</v>
      </c>
      <c r="AC69" s="132"/>
      <c r="AD69" s="132"/>
      <c r="AE69" s="132"/>
      <c r="AF69" s="132"/>
      <c r="AG69" s="132"/>
      <c r="AH69" s="132"/>
      <c r="AI69" s="132"/>
      <c r="AJ69" s="132"/>
      <c r="AM69" s="86">
        <v>68</v>
      </c>
      <c r="AN69" s="86">
        <f>人物属性!E71</f>
        <v>959.5581413285297</v>
      </c>
      <c r="AO69" s="115">
        <f t="shared" si="14"/>
        <v>0.45</v>
      </c>
      <c r="AP69" s="74">
        <f>AR59</f>
        <v>1365.0250898870102</v>
      </c>
      <c r="AQ69" s="86" t="str">
        <f t="shared" si="12"/>
        <v>70级强化2</v>
      </c>
      <c r="AR69" s="86">
        <f>装备属性!H71</f>
        <v>1821.3961570602212</v>
      </c>
      <c r="AS69" s="134">
        <f t="shared" si="8"/>
        <v>1046.062454046993</v>
      </c>
      <c r="AT69" s="352">
        <f t="shared" si="9"/>
        <v>68</v>
      </c>
      <c r="AU69" s="132">
        <f>AS69/(VLOOKUP(AU1,AQ2:AR92,2,FALSE)+AN69)</f>
        <v>0.96342910304694607</v>
      </c>
      <c r="AV69" s="132">
        <f>AS69/(VLOOKUP(AV1,AQ2:AR92,2,FALSE)+AN69)</f>
        <v>0.91607924512515604</v>
      </c>
      <c r="AW69" s="132">
        <f>AS69/(VLOOKUP(AW1,AQ2:AR92,2,FALSE)+AN69)</f>
        <v>0.89534941330508833</v>
      </c>
      <c r="AX69" s="132">
        <f>AS69/(VLOOKUP(AX1,AQ2:AR92,2,FALSE)+AN69)</f>
        <v>0.69437694541060146</v>
      </c>
      <c r="AY69" s="132">
        <f>AS69/(VLOOKUP(AY1,AQ2:AR92,2,FALSE)+AN69)</f>
        <v>0.89534941330508833</v>
      </c>
      <c r="AZ69" s="132">
        <f>AS69/(VLOOKUP(AZ1,AQ2:AR92,2,FALSE)+AN69)</f>
        <v>0.82944491967310152</v>
      </c>
      <c r="BA69" s="132">
        <f>AS69/(VLOOKUP(BA1,AQ2:AR92,2,FALSE)+AN69)</f>
        <v>0.80164714496781631</v>
      </c>
      <c r="BB69" s="132">
        <f>AS69/(VLOOKUP(BB1,AQ2:AR92,2,FALSE)+AN69)</f>
        <v>0.5611228418638784</v>
      </c>
      <c r="BC69" s="132">
        <f>AS69/(VLOOKUP(BC1,AQ2:AR92,2,FALSE)+AN69)</f>
        <v>0.80164714496781631</v>
      </c>
      <c r="BD69" s="132">
        <f>AS69/(VLOOKUP(BD1,AQ2:AR92,2,FALSE)+AN69)</f>
        <v>0.71724477984856716</v>
      </c>
      <c r="BE69" s="132">
        <f>AS69/(VLOOKUP(BE1,AQ2:AR92,2,FALSE)+AN69)</f>
        <v>0.68335103696755561</v>
      </c>
      <c r="BF69" s="132">
        <f>AS69/(VLOOKUP(BF1,AQ2:AR92,2,FALSE)+AN69)</f>
        <v>0.4259208128777795</v>
      </c>
      <c r="BG69" s="132">
        <f>AS69/(VLOOKUP(BG1,AQ2:AR92,2,FALSE)+AN69)</f>
        <v>0.68335103696755561</v>
      </c>
      <c r="BH69" s="132">
        <f>AS69/(VLOOKUP(BH1,AQ2:AR92,2,FALSE)+AN69)</f>
        <v>0.58610108394582527</v>
      </c>
      <c r="BI69" s="132">
        <f>AS69/(VLOOKUP(BI1,AQ2:AR92,2,FALSE)+AN69)</f>
        <v>0.54927626011281905</v>
      </c>
      <c r="BJ69" s="132">
        <f>AS69/(VLOOKUP(BJ1,AQ2:AR92,2,FALSE)+AN69)</f>
        <v>0.30454227607225454</v>
      </c>
      <c r="BK69" s="132">
        <f>AS69/(VLOOKUP(BK1,AQ2:AR92,2,FALSE)+AN69)</f>
        <v>0.54927626011281905</v>
      </c>
      <c r="BL69" s="132">
        <f>AS69/(VLOOKUP(BL1,AQ2:AR92,2,FALSE)+AN69)</f>
        <v>0.45000000000000007</v>
      </c>
      <c r="BM69" s="132">
        <f>AS69/(VLOOKUP(BM1,AQ2:AR92,2,FALSE)+AN69)</f>
        <v>0.41469114402617135</v>
      </c>
      <c r="BN69" s="132">
        <f>AS69/(VLOOKUP(BN1,AQ2:AR92,2,FALSE)+AN69)</f>
        <v>0.20697564222934545</v>
      </c>
      <c r="BO69" s="132"/>
      <c r="BP69" s="132"/>
      <c r="BQ69" s="132"/>
      <c r="BR69" s="132"/>
      <c r="BS69" s="132"/>
      <c r="BT69" s="132"/>
      <c r="BU69" s="132"/>
      <c r="BV69" s="132"/>
    </row>
    <row r="70" spans="1:74">
      <c r="A70" s="86">
        <v>69</v>
      </c>
      <c r="B70" s="86">
        <f>人物属性!D72</f>
        <v>1000.762940223288</v>
      </c>
      <c r="C70" s="115">
        <f t="shared" si="13"/>
        <v>0.45</v>
      </c>
      <c r="D70" s="74">
        <f>F60</f>
        <v>1461.6484180331702</v>
      </c>
      <c r="E70" s="86" t="str">
        <f>装备属性!A72</f>
        <v>70级强化3</v>
      </c>
      <c r="F70" s="86">
        <f>装备属性!G72</f>
        <v>1960.0805676699545</v>
      </c>
      <c r="G70" s="91">
        <f t="shared" si="10"/>
        <v>1108.0851112154062</v>
      </c>
      <c r="H70" s="216">
        <f t="shared" si="11"/>
        <v>69</v>
      </c>
      <c r="I70" s="137">
        <f>G70/(VLOOKUP(I1,E2:F92,2,FALSE)+B70)</f>
        <v>0.98323855574508001</v>
      </c>
      <c r="J70" s="132">
        <f>G70/(VLOOKUP(J1,E2:F92,2,FALSE)+B70)</f>
        <v>0.93659812483695704</v>
      </c>
      <c r="K70" s="132">
        <f>G70/(VLOOKUP(K1,E2:F92,2,FALSE)+B70)</f>
        <v>0.9161259885672588</v>
      </c>
      <c r="L70" s="132">
        <f>G70/(VLOOKUP(L1,E2:F92,2,FALSE)+B70)</f>
        <v>0.71596472177975479</v>
      </c>
      <c r="M70" s="132">
        <f>G70/(VLOOKUP(M1,E2:F92,2,FALSE)+B70)</f>
        <v>0.9161259885672588</v>
      </c>
      <c r="N70" s="132">
        <f>G70/(VLOOKUP(N1,E2:F92,2,FALSE)+B70)</f>
        <v>0.85082568321773278</v>
      </c>
      <c r="O70" s="132">
        <f>G70/(VLOOKUP(O1,E2:F92,2,FALSE)+B70)</f>
        <v>0.82318420012157589</v>
      </c>
      <c r="P70" s="132">
        <f>G70/(VLOOKUP(P1,E2:F92,2,FALSE)+B70)</f>
        <v>0.58153901569866839</v>
      </c>
      <c r="Q70" s="132">
        <f>G70/(VLOOKUP(Q1,E2:F92,2,FALSE)+B70)</f>
        <v>0.82318420012157589</v>
      </c>
      <c r="R70" s="132">
        <f>G70/(VLOOKUP(R1,E2:F92,2,FALSE)+B70)</f>
        <v>0.73889564692069076</v>
      </c>
      <c r="S70" s="132">
        <f>G70/(VLOOKUP(S1,E2:F92,2,FALSE)+B70)</f>
        <v>0.70489401940516172</v>
      </c>
      <c r="T70" s="132">
        <f>G70/(VLOOKUP(T1,E2:F92,2,FALSE)+B70)</f>
        <v>0.443729779344542</v>
      </c>
      <c r="U70" s="132">
        <f>G70/(VLOOKUP(U1,E2:F92,2,FALSE)+B70)</f>
        <v>0.70489401940516172</v>
      </c>
      <c r="V70" s="132">
        <f>G70/(VLOOKUP(V1,E2:F92,2,FALSE)+B70)</f>
        <v>0.60684191698672341</v>
      </c>
      <c r="W70" s="132">
        <f>G70/(VLOOKUP(W1,E2:F92,2,FALSE)+B70)</f>
        <v>0.56952141717901561</v>
      </c>
      <c r="X70" s="132">
        <f>G70/(VLOOKUP(X1,E2:F92,2,FALSE)+B70)</f>
        <v>0.3187750208428709</v>
      </c>
      <c r="Y70" s="132">
        <f>G70/(VLOOKUP(Y1,E2:F92,2,FALSE)+B70)</f>
        <v>0.56952141717901561</v>
      </c>
      <c r="Z70" s="132">
        <f>G70/(VLOOKUP(Z1,E2:F92,2,FALSE)+B70)</f>
        <v>0.4683788645104206</v>
      </c>
      <c r="AA70" s="132">
        <f>G70/(VLOOKUP(AA1,E2:F92,2,FALSE)+B70)</f>
        <v>0.43221859925501177</v>
      </c>
      <c r="AB70" s="132">
        <f>G70/(VLOOKUP(AB1,E2:F92,2,FALSE)+B70)</f>
        <v>0.21747451051312608</v>
      </c>
      <c r="AC70" s="132"/>
      <c r="AD70" s="132"/>
      <c r="AE70" s="132"/>
      <c r="AF70" s="132"/>
      <c r="AG70" s="132"/>
      <c r="AH70" s="132"/>
      <c r="AI70" s="132"/>
      <c r="AJ70" s="132"/>
      <c r="AM70" s="86">
        <v>69</v>
      </c>
      <c r="AN70" s="86">
        <f>人物属性!E72</f>
        <v>1000.762940223288</v>
      </c>
      <c r="AO70" s="115">
        <f t="shared" si="14"/>
        <v>0.45</v>
      </c>
      <c r="AP70" s="74">
        <f>AR60</f>
        <v>1461.6484180331702</v>
      </c>
      <c r="AQ70" s="86" t="str">
        <f t="shared" si="12"/>
        <v>70级强化3</v>
      </c>
      <c r="AR70" s="86">
        <f>装备属性!H72</f>
        <v>1960.0805676699545</v>
      </c>
      <c r="AS70" s="134">
        <f t="shared" si="8"/>
        <v>1108.0851112154062</v>
      </c>
      <c r="AT70" s="352">
        <f t="shared" si="9"/>
        <v>69</v>
      </c>
      <c r="AU70" s="132">
        <f>AS70/(VLOOKUP(AU1,AQ2:AR92,2,FALSE)+AN70)</f>
        <v>0.98323855574508001</v>
      </c>
      <c r="AV70" s="132">
        <f>AS70/(VLOOKUP(AV1,AQ2:AR92,2,FALSE)+AN70)</f>
        <v>0.93659812483695704</v>
      </c>
      <c r="AW70" s="132">
        <f>AS70/(VLOOKUP(AW1,AQ2:AR92,2,FALSE)+AN70)</f>
        <v>0.9161259885672588</v>
      </c>
      <c r="AX70" s="132">
        <f>AS70/(VLOOKUP(AX1,AQ2:AR92,2,FALSE)+AN70)</f>
        <v>0.71596472177975479</v>
      </c>
      <c r="AY70" s="132">
        <f>AS70/(VLOOKUP(AY1,AQ2:AR92,2,FALSE)+AN70)</f>
        <v>0.9161259885672588</v>
      </c>
      <c r="AZ70" s="132">
        <f>AS70/(VLOOKUP(AZ1,AQ2:AR92,2,FALSE)+AN70)</f>
        <v>0.85082568321773278</v>
      </c>
      <c r="BA70" s="132">
        <f>AS70/(VLOOKUP(BA1,AQ2:AR92,2,FALSE)+AN70)</f>
        <v>0.82318420012157589</v>
      </c>
      <c r="BB70" s="132">
        <f>AS70/(VLOOKUP(BB1,AQ2:AR92,2,FALSE)+AN70)</f>
        <v>0.58153901569866839</v>
      </c>
      <c r="BC70" s="132">
        <f>AS70/(VLOOKUP(BC1,AQ2:AR92,2,FALSE)+AN70)</f>
        <v>0.82318420012157589</v>
      </c>
      <c r="BD70" s="132">
        <f>AS70/(VLOOKUP(BD1,AQ2:AR92,2,FALSE)+AN70)</f>
        <v>0.73889564692069076</v>
      </c>
      <c r="BE70" s="132">
        <f>AS70/(VLOOKUP(BE1,AQ2:AR92,2,FALSE)+AN70)</f>
        <v>0.70489401940516172</v>
      </c>
      <c r="BF70" s="132">
        <f>AS70/(VLOOKUP(BF1,AQ2:AR92,2,FALSE)+AN70)</f>
        <v>0.443729779344542</v>
      </c>
      <c r="BG70" s="132">
        <f>AS70/(VLOOKUP(BG1,AQ2:AR92,2,FALSE)+AN70)</f>
        <v>0.70489401940516172</v>
      </c>
      <c r="BH70" s="132">
        <f>AS70/(VLOOKUP(BH1,AQ2:AR92,2,FALSE)+AN70)</f>
        <v>0.60684191698672341</v>
      </c>
      <c r="BI70" s="132">
        <f>AS70/(VLOOKUP(BI1,AQ2:AR92,2,FALSE)+AN70)</f>
        <v>0.56952141717901561</v>
      </c>
      <c r="BJ70" s="132">
        <f>AS70/(VLOOKUP(BJ1,AQ2:AR92,2,FALSE)+AN70)</f>
        <v>0.3187750208428709</v>
      </c>
      <c r="BK70" s="132">
        <f>AS70/(VLOOKUP(BK1,AQ2:AR92,2,FALSE)+AN70)</f>
        <v>0.56952141717901561</v>
      </c>
      <c r="BL70" s="132">
        <f>AS70/(VLOOKUP(BL1,AQ2:AR92,2,FALSE)+AN70)</f>
        <v>0.4683788645104206</v>
      </c>
      <c r="BM70" s="132">
        <f>AS70/(VLOOKUP(BM1,AQ2:AR92,2,FALSE)+AN70)</f>
        <v>0.43221859925501177</v>
      </c>
      <c r="BN70" s="132">
        <f>AS70/(VLOOKUP(BN1,AQ2:AR92,2,FALSE)+AN70)</f>
        <v>0.21747451051312608</v>
      </c>
      <c r="BO70" s="132"/>
      <c r="BP70" s="132"/>
      <c r="BQ70" s="132"/>
      <c r="BR70" s="132"/>
      <c r="BS70" s="132"/>
      <c r="BT70" s="132"/>
      <c r="BU70" s="132"/>
      <c r="BV70" s="132"/>
    </row>
    <row r="71" spans="1:74">
      <c r="A71" s="86">
        <v>70</v>
      </c>
      <c r="B71" s="86">
        <f>人物属性!D73</f>
        <v>1041.9677391180458</v>
      </c>
      <c r="C71" s="115">
        <f t="shared" si="13"/>
        <v>0.45</v>
      </c>
      <c r="D71" s="74">
        <f>F61</f>
        <v>1562.9516086770682</v>
      </c>
      <c r="E71" s="86" t="str">
        <f>装备属性!A73</f>
        <v>70级强化4</v>
      </c>
      <c r="F71" s="86">
        <f>装备属性!G73</f>
        <v>2105.4820308247176</v>
      </c>
      <c r="G71" s="91">
        <f t="shared" si="10"/>
        <v>1172.2137065078014</v>
      </c>
      <c r="H71" s="216">
        <f t="shared" si="11"/>
        <v>70</v>
      </c>
      <c r="I71" s="137">
        <f>G71/(VLOOKUP(I1,E2:F92,2,FALSE)+B71)</f>
        <v>1.0034532963630689</v>
      </c>
      <c r="J71" s="132">
        <f>G71/(VLOOKUP(J1,E2:F92,2,FALSE)+B71)</f>
        <v>0.95745596180431636</v>
      </c>
      <c r="K71" s="132">
        <f>G71/(VLOOKUP(K1,E2:F92,2,FALSE)+B71)</f>
        <v>0.93721737700860053</v>
      </c>
      <c r="L71" s="132">
        <f>G71/(VLOOKUP(L1,E2:F92,2,FALSE)+B71)</f>
        <v>0.73775823862661427</v>
      </c>
      <c r="M71" s="132">
        <f>G71/(VLOOKUP(M1,E2:F92,2,FALSE)+B71)</f>
        <v>0.93721737700860053</v>
      </c>
      <c r="N71" s="132">
        <f>G71/(VLOOKUP(N1,E2:F92,2,FALSE)+B71)</f>
        <v>0.87246244994467592</v>
      </c>
      <c r="O71" s="132">
        <f>G71/(VLOOKUP(O1,E2:F92,2,FALSE)+B71)</f>
        <v>0.84495990433207868</v>
      </c>
      <c r="P71" s="132">
        <f>G71/(VLOOKUP(P1,E2:F92,2,FALSE)+B71)</f>
        <v>0.6021727178772136</v>
      </c>
      <c r="Q71" s="132">
        <f>G71/(VLOOKUP(Q1,E2:F92,2,FALSE)+B71)</f>
        <v>0.84495990433207868</v>
      </c>
      <c r="R71" s="132">
        <f>G71/(VLOOKUP(R1,E2:F92,2,FALSE)+B71)</f>
        <v>0.76075529343468529</v>
      </c>
      <c r="S71" s="132">
        <f>G71/(VLOOKUP(S1,E2:F92,2,FALSE)+B71)</f>
        <v>0.72664193057571147</v>
      </c>
      <c r="T71" s="132">
        <f>G71/(VLOOKUP(T1,E2:F92,2,FALSE)+B71)</f>
        <v>0.46179020554711847</v>
      </c>
      <c r="U71" s="132">
        <f>G71/(VLOOKUP(U1,E2:F92,2,FALSE)+B71)</f>
        <v>0.72664193057571147</v>
      </c>
      <c r="V71" s="132">
        <f>G71/(VLOOKUP(V1,E2:F92,2,FALSE)+B71)</f>
        <v>0.62779520518869358</v>
      </c>
      <c r="W71" s="132">
        <f>G71/(VLOOKUP(W1,E2:F92,2,FALSE)+B71)</f>
        <v>0.5899867939162432</v>
      </c>
      <c r="X71" s="132">
        <f>G71/(VLOOKUP(X1,E2:F92,2,FALSE)+B71)</f>
        <v>0.33327303424310029</v>
      </c>
      <c r="Y71" s="132">
        <f>G71/(VLOOKUP(Y1,E2:F92,2,FALSE)+B71)</f>
        <v>0.5899867939162432</v>
      </c>
      <c r="Z71" s="132">
        <f>G71/(VLOOKUP(Z1,E2:F92,2,FALSE)+B71)</f>
        <v>0.48700340623463456</v>
      </c>
      <c r="AA71" s="132">
        <f>G71/(VLOOKUP(AA1,E2:F92,2,FALSE)+B71)</f>
        <v>0.45</v>
      </c>
      <c r="AB71" s="132">
        <f>G71/(VLOOKUP(AB1,E2:F92,2,FALSE)+B71)</f>
        <v>0.22821493309021335</v>
      </c>
      <c r="AC71" s="131">
        <f>G71/(VLOOKUP(AC1,E2:F92,2,FALSE)+B71)</f>
        <v>0.45</v>
      </c>
      <c r="AD71" s="132">
        <f>G71/(VLOOKUP(AD1,E2:F92,2,FALSE)+B71)</f>
        <v>0.35522772595625018</v>
      </c>
      <c r="AE71" s="132">
        <f>G71/(VLOOKUP(AE1,E2:F92,2,FALSE)+B71)</f>
        <v>0.32316520350478256</v>
      </c>
      <c r="AF71" s="131">
        <f>G71/(VLOOKUP(AF1,E2:F92,2,FALSE)+B71)</f>
        <v>0.15000000000000002</v>
      </c>
      <c r="AG71" s="132"/>
      <c r="AH71" s="132"/>
      <c r="AI71" s="132"/>
      <c r="AJ71" s="132"/>
      <c r="AM71" s="86">
        <v>70</v>
      </c>
      <c r="AN71" s="86">
        <f>人物属性!E73</f>
        <v>1041.9677391180458</v>
      </c>
      <c r="AO71" s="115">
        <f t="shared" si="14"/>
        <v>0.45</v>
      </c>
      <c r="AP71" s="74">
        <f>AR61</f>
        <v>1562.9516086770682</v>
      </c>
      <c r="AQ71" s="86" t="str">
        <f t="shared" si="12"/>
        <v>70级强化4</v>
      </c>
      <c r="AR71" s="86">
        <f>装备属性!H73</f>
        <v>2105.4820308247176</v>
      </c>
      <c r="AS71" s="134">
        <f t="shared" si="8"/>
        <v>1172.2137065078014</v>
      </c>
      <c r="AT71" s="352">
        <f t="shared" si="9"/>
        <v>70</v>
      </c>
      <c r="AU71" s="132">
        <f>AS71/(VLOOKUP(AU1,AQ2:AR92,2,FALSE)+AN71)</f>
        <v>1.0034532963630689</v>
      </c>
      <c r="AV71" s="132">
        <f>AS71/(VLOOKUP(AV1,AQ2:AR92,2,FALSE)+AN71)</f>
        <v>0.95745596180431636</v>
      </c>
      <c r="AW71" s="132">
        <f>AS71/(VLOOKUP(AW1,AQ2:AR92,2,FALSE)+AN71)</f>
        <v>0.93721737700860053</v>
      </c>
      <c r="AX71" s="132">
        <f>AS71/(VLOOKUP(AX1,AQ2:AR92,2,FALSE)+AN71)</f>
        <v>0.73775823862661427</v>
      </c>
      <c r="AY71" s="132">
        <f>AS71/(VLOOKUP(AY1,AQ2:AR92,2,FALSE)+AN71)</f>
        <v>0.93721737700860053</v>
      </c>
      <c r="AZ71" s="132">
        <f>AS71/(VLOOKUP(AZ1,AQ2:AR92,2,FALSE)+AN71)</f>
        <v>0.87246244994467592</v>
      </c>
      <c r="BA71" s="132">
        <f>AS71/(VLOOKUP(BA1,AQ2:AR92,2,FALSE)+AN71)</f>
        <v>0.84495990433207868</v>
      </c>
      <c r="BB71" s="132">
        <f>AS71/(VLOOKUP(BB1,AQ2:AR92,2,FALSE)+AN71)</f>
        <v>0.6021727178772136</v>
      </c>
      <c r="BC71" s="132">
        <f>AS71/(VLOOKUP(BC1,AQ2:AR92,2,FALSE)+AN71)</f>
        <v>0.84495990433207868</v>
      </c>
      <c r="BD71" s="132">
        <f>AS71/(VLOOKUP(BD1,AQ2:AR92,2,FALSE)+AN71)</f>
        <v>0.76075529343468529</v>
      </c>
      <c r="BE71" s="132">
        <f>AS71/(VLOOKUP(BE1,AQ2:AR92,2,FALSE)+AN71)</f>
        <v>0.72664193057571147</v>
      </c>
      <c r="BF71" s="132">
        <f>AS71/(VLOOKUP(BF1,AQ2:AR92,2,FALSE)+AN71)</f>
        <v>0.46179020554711847</v>
      </c>
      <c r="BG71" s="132">
        <f>AS71/(VLOOKUP(BG1,AQ2:AR92,2,FALSE)+AN71)</f>
        <v>0.72664193057571147</v>
      </c>
      <c r="BH71" s="132">
        <f>AS71/(VLOOKUP(BH1,AQ2:AR92,2,FALSE)+AN71)</f>
        <v>0.62779520518869358</v>
      </c>
      <c r="BI71" s="132">
        <f>AS71/(VLOOKUP(BI1,AQ2:AR92,2,FALSE)+AN71)</f>
        <v>0.5899867939162432</v>
      </c>
      <c r="BJ71" s="132">
        <f>AS71/(VLOOKUP(BJ1,AQ2:AR92,2,FALSE)+AN71)</f>
        <v>0.33327303424310029</v>
      </c>
      <c r="BK71" s="132">
        <f>AS71/(VLOOKUP(BK1,AQ2:AR92,2,FALSE)+AN71)</f>
        <v>0.5899867939162432</v>
      </c>
      <c r="BL71" s="132">
        <f>AS71/(VLOOKUP(BL1,AQ2:AR92,2,FALSE)+AN71)</f>
        <v>0.48700340623463456</v>
      </c>
      <c r="BM71" s="132">
        <f>AS71/(VLOOKUP(BM1,AQ2:AR92,2,FALSE)+AN71)</f>
        <v>0.45</v>
      </c>
      <c r="BN71" s="132">
        <f>AS71/(VLOOKUP(BN1,AQ2:AR92,2,FALSE)+AN71)</f>
        <v>0.22821493309021335</v>
      </c>
      <c r="BO71" s="131">
        <f>AS71/(VLOOKUP(BO1,AQ2:AR92,2,FALSE)+AN71)</f>
        <v>0.45</v>
      </c>
      <c r="BP71" s="132">
        <f>AS71/(VLOOKUP(BP1,AQ2:AR92,2,FALSE)+AN71)</f>
        <v>0.35522772595625018</v>
      </c>
      <c r="BQ71" s="132">
        <f>AS71/(VLOOKUP(BQ1,AQ2:AR92,2,FALSE)+AN71)</f>
        <v>0.32316520350478256</v>
      </c>
      <c r="BR71" s="131">
        <f>AS71/(VLOOKUP(BR1,AQ2:AR92,2,FALSE)+AN71)</f>
        <v>0.15000000000000002</v>
      </c>
      <c r="BS71" s="132"/>
      <c r="BT71" s="132"/>
      <c r="BU71" s="132"/>
      <c r="BV71" s="132"/>
    </row>
    <row r="72" spans="1:74">
      <c r="A72" s="86">
        <v>71</v>
      </c>
      <c r="B72" s="86">
        <f>人物属性!D74</f>
        <v>1110.1257404087919</v>
      </c>
      <c r="C72" s="115">
        <f t="shared" si="13"/>
        <v>0.45</v>
      </c>
      <c r="D72" s="74">
        <f>(D71+D73)/2</f>
        <v>1626.0350513573774</v>
      </c>
      <c r="E72" s="86" t="str">
        <f>装备属性!A74</f>
        <v>70级强化5</v>
      </c>
      <c r="F72" s="86">
        <f>装备属性!G74</f>
        <v>2257.9258808190734</v>
      </c>
      <c r="G72" s="91">
        <f t="shared" si="10"/>
        <v>1231.2723562947763</v>
      </c>
      <c r="H72" s="216">
        <f t="shared" si="11"/>
        <v>71</v>
      </c>
      <c r="I72" s="137">
        <f>G72/(VLOOKUP(I1,E2:F92,2,FALSE)+B72)</f>
        <v>0.99590299537728599</v>
      </c>
      <c r="J72" s="132">
        <f>G72/(VLOOKUP(J1,E2:F92,2,FALSE)+B72)</f>
        <v>0.95265918463919663</v>
      </c>
      <c r="K72" s="132">
        <f>G72/(VLOOKUP(K1,E2:F92,2,FALSE)+B72)</f>
        <v>0.93356264444674431</v>
      </c>
      <c r="L72" s="132">
        <f>G72/(VLOOKUP(L1,E2:F92,2,FALSE)+B72)</f>
        <v>0.74305352530370339</v>
      </c>
      <c r="M72" s="132">
        <f>G72/(VLOOKUP(M1,E2:F92,2,FALSE)+B72)</f>
        <v>0.93356264444674431</v>
      </c>
      <c r="N72" s="132">
        <f>G72/(VLOOKUP(N1,E2:F92,2,FALSE)+B72)</f>
        <v>0.8721744006728297</v>
      </c>
      <c r="O72" s="132">
        <f>G72/(VLOOKUP(O1,E2:F92,2,FALSE)+B72)</f>
        <v>0.84596843260526866</v>
      </c>
      <c r="P72" s="132">
        <f>G72/(VLOOKUP(P1,E2:F92,2,FALSE)+B72)</f>
        <v>0.61111443700719636</v>
      </c>
      <c r="Q72" s="132">
        <f>G72/(VLOOKUP(Q1,E2:F92,2,FALSE)+B72)</f>
        <v>0.84596843260526866</v>
      </c>
      <c r="R72" s="132">
        <f>G72/(VLOOKUP(R1,E2:F92,2,FALSE)+B72)</f>
        <v>0.76523449209155381</v>
      </c>
      <c r="S72" s="132">
        <f>G72/(VLOOKUP(S1,E2:F92,2,FALSE)+B72)</f>
        <v>0.73231129283192609</v>
      </c>
      <c r="T72" s="132">
        <f>G72/(VLOOKUP(T1,E2:F92,2,FALSE)+B72)</f>
        <v>0.47237267771273261</v>
      </c>
      <c r="U72" s="132">
        <f>G72/(VLOOKUP(U1,E2:F92,2,FALSE)+B72)</f>
        <v>0.73231129283192609</v>
      </c>
      <c r="V72" s="132">
        <f>G72/(VLOOKUP(V1,E2:F92,2,FALSE)+B72)</f>
        <v>0.63620163801718965</v>
      </c>
      <c r="W72" s="132">
        <f>G72/(VLOOKUP(W1,E2:F92,2,FALSE)+B72)</f>
        <v>0.59915773304885922</v>
      </c>
      <c r="X72" s="132">
        <f>G72/(VLOOKUP(X1,E2:F92,2,FALSE)+B72)</f>
        <v>0.34340943944056762</v>
      </c>
      <c r="Y72" s="132">
        <f>G72/(VLOOKUP(Y1,E2:F92,2,FALSE)+B72)</f>
        <v>0.59915773304885922</v>
      </c>
      <c r="Z72" s="132">
        <f>G72/(VLOOKUP(Z1,E2:F92,2,FALSE)+B72)</f>
        <v>0.49745346474405711</v>
      </c>
      <c r="AA72" s="132">
        <f>G72/(VLOOKUP(AA1,E2:F92,2,FALSE)+B72)</f>
        <v>0.46061980088823362</v>
      </c>
      <c r="AB72" s="132">
        <f>G72/(VLOOKUP(AB1,E2:F92,2,FALSE)+B72)</f>
        <v>0.23657368144242413</v>
      </c>
      <c r="AC72" s="132">
        <f>G72/(VLOOKUP(AC1,E2:F92,2,FALSE)+B72)</f>
        <v>0.46061980088823362</v>
      </c>
      <c r="AD72" s="132">
        <f>G72/(VLOOKUP(AD1,E2:F92,2,FALSE)+B72)</f>
        <v>0.36557407509267942</v>
      </c>
      <c r="AE72" s="132">
        <f>G72/(VLOOKUP(AE1,E2:F92,2,FALSE)+B72)</f>
        <v>0.33318627855663313</v>
      </c>
      <c r="AF72" s="132">
        <f>G72/(VLOOKUP(AF1,E2:F92,2,FALSE)+B72)</f>
        <v>0.15619503611564464</v>
      </c>
      <c r="AG72" s="132"/>
      <c r="AH72" s="132"/>
      <c r="AI72" s="132"/>
      <c r="AJ72" s="132"/>
      <c r="AM72" s="86">
        <v>71</v>
      </c>
      <c r="AN72" s="86">
        <f>人物属性!E74</f>
        <v>1110.1257404087919</v>
      </c>
      <c r="AO72" s="115">
        <f t="shared" si="14"/>
        <v>0.45</v>
      </c>
      <c r="AP72" s="74">
        <f>(AP71+AP73)/2</f>
        <v>1626.0350513573774</v>
      </c>
      <c r="AQ72" s="86" t="str">
        <f t="shared" si="12"/>
        <v>70级强化5</v>
      </c>
      <c r="AR72" s="86">
        <f>装备属性!H74</f>
        <v>2257.9258808190734</v>
      </c>
      <c r="AS72" s="134">
        <f t="shared" si="8"/>
        <v>1231.2723562947763</v>
      </c>
      <c r="AT72" s="352">
        <f t="shared" si="9"/>
        <v>71</v>
      </c>
      <c r="AU72" s="132">
        <f>AS72/(VLOOKUP(AU1,AQ2:AR92,2,FALSE)+AN72)</f>
        <v>0.99590299537728599</v>
      </c>
      <c r="AV72" s="132">
        <f>AS72/(VLOOKUP(AV1,AQ2:AR92,2,FALSE)+AN72)</f>
        <v>0.95265918463919663</v>
      </c>
      <c r="AW72" s="132">
        <f>AS72/(VLOOKUP(AW1,AQ2:AR92,2,FALSE)+AN72)</f>
        <v>0.93356264444674431</v>
      </c>
      <c r="AX72" s="132">
        <f>AS72/(VLOOKUP(AX1,AQ2:AR92,2,FALSE)+AN72)</f>
        <v>0.74305352530370339</v>
      </c>
      <c r="AY72" s="132">
        <f>AS72/(VLOOKUP(AY1,AQ2:AR92,2,FALSE)+AN72)</f>
        <v>0.93356264444674431</v>
      </c>
      <c r="AZ72" s="132">
        <f>AS72/(VLOOKUP(AZ1,AQ2:AR92,2,FALSE)+AN72)</f>
        <v>0.8721744006728297</v>
      </c>
      <c r="BA72" s="132">
        <f>AS72/(VLOOKUP(BA1,AQ2:AR92,2,FALSE)+AN72)</f>
        <v>0.84596843260526866</v>
      </c>
      <c r="BB72" s="132">
        <f>AS72/(VLOOKUP(BB1,AQ2:AR92,2,FALSE)+AN72)</f>
        <v>0.61111443700719636</v>
      </c>
      <c r="BC72" s="132">
        <f>AS72/(VLOOKUP(BC1,AQ2:AR92,2,FALSE)+AN72)</f>
        <v>0.84596843260526866</v>
      </c>
      <c r="BD72" s="132">
        <f>AS72/(VLOOKUP(BD1,AQ2:AR92,2,FALSE)+AN72)</f>
        <v>0.76523449209155381</v>
      </c>
      <c r="BE72" s="132">
        <f>AS72/(VLOOKUP(BE1,AQ2:AR92,2,FALSE)+AN72)</f>
        <v>0.73231129283192609</v>
      </c>
      <c r="BF72" s="132">
        <f>AS72/(VLOOKUP(BF1,AQ2:AR92,2,FALSE)+AN72)</f>
        <v>0.47237267771273261</v>
      </c>
      <c r="BG72" s="132">
        <f>AS72/(VLOOKUP(BG1,AQ2:AR92,2,FALSE)+AN72)</f>
        <v>0.73231129283192609</v>
      </c>
      <c r="BH72" s="132">
        <f>AS72/(VLOOKUP(BH1,AQ2:AR92,2,FALSE)+AN72)</f>
        <v>0.63620163801718965</v>
      </c>
      <c r="BI72" s="132">
        <f>AS72/(VLOOKUP(BI1,AQ2:AR92,2,FALSE)+AN72)</f>
        <v>0.59915773304885922</v>
      </c>
      <c r="BJ72" s="132">
        <f>AS72/(VLOOKUP(BJ1,AQ2:AR92,2,FALSE)+AN72)</f>
        <v>0.34340943944056762</v>
      </c>
      <c r="BK72" s="132">
        <f>AS72/(VLOOKUP(BK1,AQ2:AR92,2,FALSE)+AN72)</f>
        <v>0.59915773304885922</v>
      </c>
      <c r="BL72" s="132">
        <f>AS72/(VLOOKUP(BL1,AQ2:AR92,2,FALSE)+AN72)</f>
        <v>0.49745346474405711</v>
      </c>
      <c r="BM72" s="132">
        <f>AS72/(VLOOKUP(BM1,AQ2:AR92,2,FALSE)+AN72)</f>
        <v>0.46061980088823362</v>
      </c>
      <c r="BN72" s="132">
        <f>AS72/(VLOOKUP(BN1,AQ2:AR92,2,FALSE)+AN72)</f>
        <v>0.23657368144242413</v>
      </c>
      <c r="BO72" s="132">
        <f>AS72/(VLOOKUP(BO1,AQ2:AR92,2,FALSE)+AN72)</f>
        <v>0.46061980088823362</v>
      </c>
      <c r="BP72" s="132">
        <f>AS72/(VLOOKUP(BP1,AQ2:AR92,2,FALSE)+AN72)</f>
        <v>0.36557407509267942</v>
      </c>
      <c r="BQ72" s="132">
        <f>AS72/(VLOOKUP(BQ1,AQ2:AR92,2,FALSE)+AN72)</f>
        <v>0.33318627855663313</v>
      </c>
      <c r="BR72" s="132">
        <f>AS72/(VLOOKUP(BR1,AQ2:AR92,2,FALSE)+AN72)</f>
        <v>0.15619503611564464</v>
      </c>
      <c r="BS72" s="132"/>
      <c r="BT72" s="132"/>
      <c r="BU72" s="132"/>
      <c r="BV72" s="132"/>
    </row>
    <row r="73" spans="1:74">
      <c r="A73" s="86">
        <v>72</v>
      </c>
      <c r="B73" s="86">
        <f>人物属性!D75</f>
        <v>1178.283741699538</v>
      </c>
      <c r="C73" s="115">
        <f t="shared" si="13"/>
        <v>0.45</v>
      </c>
      <c r="D73" s="74">
        <f>F68</f>
        <v>1689.1184940376866</v>
      </c>
      <c r="E73" s="86" t="str">
        <f>装备属性!A75</f>
        <v>70级强化6</v>
      </c>
      <c r="F73" s="86">
        <f>装备属性!G75</f>
        <v>2417.7532092164934</v>
      </c>
      <c r="G73" s="91">
        <f t="shared" si="10"/>
        <v>1290.3310060817512</v>
      </c>
      <c r="H73" s="216">
        <f t="shared" si="11"/>
        <v>72</v>
      </c>
      <c r="I73" s="137">
        <f>G73/(VLOOKUP(I1,E2:F92,2,FALSE)+B73)</f>
        <v>0.98914167889878213</v>
      </c>
      <c r="J73" s="132">
        <f>G73/(VLOOKUP(J1,E2:F92,2,FALSE)+B73)</f>
        <v>0.94834298193463673</v>
      </c>
      <c r="K73" s="132">
        <f>G73/(VLOOKUP(K1,E2:F92,2,FALSE)+B73)</f>
        <v>0.93026708925665913</v>
      </c>
      <c r="L73" s="132">
        <f>G73/(VLOOKUP(L1,E2:F92,2,FALSE)+B73)</f>
        <v>0.74793040745285411</v>
      </c>
      <c r="M73" s="132">
        <f>G73/(VLOOKUP(M1,E2:F92,2,FALSE)+B73)</f>
        <v>0.93026708925665913</v>
      </c>
      <c r="N73" s="132">
        <f>G73/(VLOOKUP(N1,E2:F92,2,FALSE)+B73)</f>
        <v>0.8719128843538676</v>
      </c>
      <c r="O73" s="132">
        <f>G73/(VLOOKUP(O1,E2:F92,2,FALSE)+B73)</f>
        <v>0.84688672918379704</v>
      </c>
      <c r="P73" s="132">
        <f>G73/(VLOOKUP(P1,E2:F92,2,FALSE)+B73)</f>
        <v>0.61947097853123967</v>
      </c>
      <c r="Q73" s="132">
        <f>G73/(VLOOKUP(Q1,E2:F92,2,FALSE)+B73)</f>
        <v>0.84688672918379704</v>
      </c>
      <c r="R73" s="132">
        <f>G73/(VLOOKUP(R1,E2:F92,2,FALSE)+B73)</f>
        <v>0.76934963341458651</v>
      </c>
      <c r="S73" s="132">
        <f>G73/(VLOOKUP(S1,E2:F92,2,FALSE)+B73)</f>
        <v>0.73753891698892948</v>
      </c>
      <c r="T73" s="132">
        <f>G73/(VLOOKUP(T1,E2:F92,2,FALSE)+B73)</f>
        <v>0.48241582011847556</v>
      </c>
      <c r="U73" s="132">
        <f>G73/(VLOOKUP(U1,E2:F92,2,FALSE)+B73)</f>
        <v>0.73753891698892948</v>
      </c>
      <c r="V73" s="132">
        <f>G73/(VLOOKUP(V1,E2:F92,2,FALSE)+B73)</f>
        <v>0.64403610819148172</v>
      </c>
      <c r="W73" s="132">
        <f>G73/(VLOOKUP(W1,E2:F92,2,FALSE)+B73)</f>
        <v>0.60773985938358444</v>
      </c>
      <c r="X73" s="132">
        <f>G73/(VLOOKUP(X1,E2:F92,2,FALSE)+B73)</f>
        <v>0.35316765415805179</v>
      </c>
      <c r="Y73" s="132">
        <f>G73/(VLOOKUP(Y1,E2:F92,2,FALSE)+B73)</f>
        <v>0.60773985938358444</v>
      </c>
      <c r="Z73" s="132">
        <f>G73/(VLOOKUP(Z1,E2:F92,2,FALSE)+B73)</f>
        <v>0.50734342210294081</v>
      </c>
      <c r="AA73" s="132">
        <f>G73/(VLOOKUP(AA1,E2:F92,2,FALSE)+B73)</f>
        <v>0.47071150089483499</v>
      </c>
      <c r="AB73" s="132">
        <f>G73/(VLOOKUP(AB1,E2:F92,2,FALSE)+B73)</f>
        <v>0.24471633220925187</v>
      </c>
      <c r="AC73" s="132">
        <f>G73/(VLOOKUP(AC1,E2:F92,2,FALSE)+B73)</f>
        <v>0.47071150089483499</v>
      </c>
      <c r="AD73" s="132">
        <f>G73/(VLOOKUP(AD1,E2:F92,2,FALSE)+B73)</f>
        <v>0.37550997984109813</v>
      </c>
      <c r="AE73" s="132">
        <f>G73/(VLOOKUP(AE1,E2:F92,2,FALSE)+B73)</f>
        <v>0.3428443950199927</v>
      </c>
      <c r="AF73" s="132">
        <f>G73/(VLOOKUP(AF1,E2:F92,2,FALSE)+B73)</f>
        <v>0.16228386235898143</v>
      </c>
      <c r="AG73" s="132"/>
      <c r="AH73" s="132"/>
      <c r="AI73" s="132"/>
      <c r="AJ73" s="132"/>
      <c r="AM73" s="86">
        <v>72</v>
      </c>
      <c r="AN73" s="86">
        <f>人物属性!E75</f>
        <v>1178.283741699538</v>
      </c>
      <c r="AO73" s="115">
        <f t="shared" si="14"/>
        <v>0.45</v>
      </c>
      <c r="AP73" s="74">
        <f>AR68</f>
        <v>1689.1184940376866</v>
      </c>
      <c r="AQ73" s="86" t="str">
        <f t="shared" si="12"/>
        <v>70级强化6</v>
      </c>
      <c r="AR73" s="86">
        <f>装备属性!H75</f>
        <v>2417.7532092164934</v>
      </c>
      <c r="AS73" s="134">
        <f t="shared" si="8"/>
        <v>1290.3310060817512</v>
      </c>
      <c r="AT73" s="352">
        <f t="shared" si="9"/>
        <v>72</v>
      </c>
      <c r="AU73" s="132">
        <f>AS73/(VLOOKUP(AU1,AQ2:AR92,2,FALSE)+AN73)</f>
        <v>0.98914167889878213</v>
      </c>
      <c r="AV73" s="132">
        <f>AS73/(VLOOKUP(AV1,AQ2:AR92,2,FALSE)+AN73)</f>
        <v>0.94834298193463673</v>
      </c>
      <c r="AW73" s="132">
        <f>AS73/(VLOOKUP(AW1,AQ2:AR92,2,FALSE)+AN73)</f>
        <v>0.93026708925665913</v>
      </c>
      <c r="AX73" s="132">
        <f>AS73/(VLOOKUP(AX1,AQ2:AR92,2,FALSE)+AN73)</f>
        <v>0.74793040745285411</v>
      </c>
      <c r="AY73" s="132">
        <f>AS73/(VLOOKUP(AY1,AQ2:AR92,2,FALSE)+AN73)</f>
        <v>0.93026708925665913</v>
      </c>
      <c r="AZ73" s="132">
        <f>AS73/(VLOOKUP(AZ1,AQ2:AR92,2,FALSE)+AN73)</f>
        <v>0.8719128843538676</v>
      </c>
      <c r="BA73" s="132">
        <f>AS73/(VLOOKUP(BA1,AQ2:AR92,2,FALSE)+AN73)</f>
        <v>0.84688672918379704</v>
      </c>
      <c r="BB73" s="132">
        <f>AS73/(VLOOKUP(BB1,AQ2:AR92,2,FALSE)+AN73)</f>
        <v>0.61947097853123967</v>
      </c>
      <c r="BC73" s="132">
        <f>AS73/(VLOOKUP(BC1,AQ2:AR92,2,FALSE)+AN73)</f>
        <v>0.84688672918379704</v>
      </c>
      <c r="BD73" s="132">
        <f>AS73/(VLOOKUP(BD1,AQ2:AR92,2,FALSE)+AN73)</f>
        <v>0.76934963341458651</v>
      </c>
      <c r="BE73" s="132">
        <f>AS73/(VLOOKUP(BE1,AQ2:AR92,2,FALSE)+AN73)</f>
        <v>0.73753891698892948</v>
      </c>
      <c r="BF73" s="132">
        <f>AS73/(VLOOKUP(BF1,AQ2:AR92,2,FALSE)+AN73)</f>
        <v>0.48241582011847556</v>
      </c>
      <c r="BG73" s="132">
        <f>AS73/(VLOOKUP(BG1,AQ2:AR92,2,FALSE)+AN73)</f>
        <v>0.73753891698892948</v>
      </c>
      <c r="BH73" s="132">
        <f>AS73/(VLOOKUP(BH1,AQ2:AR92,2,FALSE)+AN73)</f>
        <v>0.64403610819148172</v>
      </c>
      <c r="BI73" s="132">
        <f>AS73/(VLOOKUP(BI1,AQ2:AR92,2,FALSE)+AN73)</f>
        <v>0.60773985938358444</v>
      </c>
      <c r="BJ73" s="132">
        <f>AS73/(VLOOKUP(BJ1,AQ2:AR92,2,FALSE)+AN73)</f>
        <v>0.35316765415805179</v>
      </c>
      <c r="BK73" s="132">
        <f>AS73/(VLOOKUP(BK1,AQ2:AR92,2,FALSE)+AN73)</f>
        <v>0.60773985938358444</v>
      </c>
      <c r="BL73" s="132">
        <f>AS73/(VLOOKUP(BL1,AQ2:AR92,2,FALSE)+AN73)</f>
        <v>0.50734342210294081</v>
      </c>
      <c r="BM73" s="132">
        <f>AS73/(VLOOKUP(BM1,AQ2:AR92,2,FALSE)+AN73)</f>
        <v>0.47071150089483499</v>
      </c>
      <c r="BN73" s="132">
        <f>AS73/(VLOOKUP(BN1,AQ2:AR92,2,FALSE)+AN73)</f>
        <v>0.24471633220925187</v>
      </c>
      <c r="BO73" s="132">
        <f>AS73/(VLOOKUP(BO1,AQ2:AR92,2,FALSE)+AN73)</f>
        <v>0.47071150089483499</v>
      </c>
      <c r="BP73" s="132">
        <f>AS73/(VLOOKUP(BP1,AQ2:AR92,2,FALSE)+AN73)</f>
        <v>0.37550997984109813</v>
      </c>
      <c r="BQ73" s="132">
        <f>AS73/(VLOOKUP(BQ1,AQ2:AR92,2,FALSE)+AN73)</f>
        <v>0.3428443950199927</v>
      </c>
      <c r="BR73" s="132">
        <f>AS73/(VLOOKUP(BR1,AQ2:AR92,2,FALSE)+AN73)</f>
        <v>0.16228386235898143</v>
      </c>
      <c r="BS73" s="132"/>
      <c r="BT73" s="132"/>
      <c r="BU73" s="132"/>
      <c r="BV73" s="132"/>
    </row>
    <row r="74" spans="1:74">
      <c r="A74" s="86">
        <v>73</v>
      </c>
      <c r="B74" s="86">
        <f>人物属性!D76</f>
        <v>1246.4417429902842</v>
      </c>
      <c r="C74" s="115">
        <f t="shared" si="13"/>
        <v>0.45</v>
      </c>
      <c r="D74" s="74">
        <f>(D73+D75)/2</f>
        <v>1755.2573255489538</v>
      </c>
      <c r="E74" s="86" t="str">
        <f>装备属性!A76</f>
        <v>70级强化7</v>
      </c>
      <c r="F74" s="86">
        <f>装备属性!G76</f>
        <v>2585.3216280382599</v>
      </c>
      <c r="G74" s="91">
        <f t="shared" si="10"/>
        <v>1350.7645808426571</v>
      </c>
      <c r="H74" s="216">
        <f t="shared" si="11"/>
        <v>73</v>
      </c>
      <c r="I74" s="137">
        <f>G74/(VLOOKUP(I1,E2:F92,2,FALSE)+B74)</f>
        <v>0.98405347247639596</v>
      </c>
      <c r="J74" s="132">
        <f>G74/(VLOOKUP(J1,E2:F92,2,FALSE)+B74)</f>
        <v>0.94540088873449757</v>
      </c>
      <c r="K74" s="132">
        <f>G74/(VLOOKUP(K1,E2:F92,2,FALSE)+B74)</f>
        <v>0.92822507063200055</v>
      </c>
      <c r="L74" s="132">
        <f>G74/(VLOOKUP(L1,E2:F92,2,FALSE)+B74)</f>
        <v>0.75320326581926744</v>
      </c>
      <c r="M74" s="132">
        <f>G74/(VLOOKUP(M1,E2:F92,2,FALSE)+B74)</f>
        <v>0.92822507063200055</v>
      </c>
      <c r="N74" s="132">
        <f>G74/(VLOOKUP(N1,E2:F92,2,FALSE)+B74)</f>
        <v>0.87256256598961945</v>
      </c>
      <c r="O74" s="132">
        <f>G74/(VLOOKUP(O1,E2:F92,2,FALSE)+B74)</f>
        <v>0.84859015334937848</v>
      </c>
      <c r="P74" s="132">
        <f>G74/(VLOOKUP(P1,E2:F92,2,FALSE)+B74)</f>
        <v>0.6279371351662747</v>
      </c>
      <c r="Q74" s="132">
        <f>G74/(VLOOKUP(Q1,E2:F92,2,FALSE)+B74)</f>
        <v>0.84859015334937848</v>
      </c>
      <c r="R74" s="132">
        <f>G74/(VLOOKUP(R1,E2:F92,2,FALSE)+B74)</f>
        <v>0.77393114256293316</v>
      </c>
      <c r="S74" s="132">
        <f>G74/(VLOOKUP(S1,E2:F92,2,FALSE)+B74)</f>
        <v>0.74313091819029586</v>
      </c>
      <c r="T74" s="132">
        <f>G74/(VLOOKUP(T1,E2:F92,2,FALSE)+B74)</f>
        <v>0.49246110769111417</v>
      </c>
      <c r="U74" s="132">
        <f>G74/(VLOOKUP(U1,E2:F92,2,FALSE)+B74)</f>
        <v>0.74313091819029586</v>
      </c>
      <c r="V74" s="132">
        <f>G74/(VLOOKUP(V1,E2:F92,2,FALSE)+B74)</f>
        <v>0.65201874965870021</v>
      </c>
      <c r="W74" s="132">
        <f>G74/(VLOOKUP(W1,E2:F92,2,FALSE)+B74)</f>
        <v>0.61641555657528346</v>
      </c>
      <c r="X74" s="132">
        <f>G74/(VLOOKUP(X1,E2:F92,2,FALSE)+B74)</f>
        <v>0.36293788583922687</v>
      </c>
      <c r="Y74" s="132">
        <f>G74/(VLOOKUP(Y1,E2:F92,2,FALSE)+B74)</f>
        <v>0.61641555657528346</v>
      </c>
      <c r="Z74" s="132">
        <f>G74/(VLOOKUP(Z1,E2:F92,2,FALSE)+B74)</f>
        <v>0.51724362869062179</v>
      </c>
      <c r="AA74" s="132">
        <f>G74/(VLOOKUP(AA1,E2:F92,2,FALSE)+B74)</f>
        <v>0.48080293919717193</v>
      </c>
      <c r="AB74" s="132">
        <f>G74/(VLOOKUP(AB1,E2:F92,2,FALSE)+B74)</f>
        <v>0.25290859078991529</v>
      </c>
      <c r="AC74" s="132">
        <f>G74/(VLOOKUP(AC1,E2:F92,2,FALSE)+B74)</f>
        <v>0.48080293919717193</v>
      </c>
      <c r="AD74" s="132">
        <f>G74/(VLOOKUP(AD1,E2:F92,2,FALSE)+B74)</f>
        <v>0.38545173504780117</v>
      </c>
      <c r="AE74" s="132">
        <f>G74/(VLOOKUP(AE1,E2:F92,2,FALSE)+B74)</f>
        <v>0.35251774445562306</v>
      </c>
      <c r="AF74" s="132">
        <f>G74/(VLOOKUP(AF1,E2:F92,2,FALSE)+B74)</f>
        <v>0.16844064031101233</v>
      </c>
      <c r="AG74" s="132"/>
      <c r="AH74" s="132"/>
      <c r="AI74" s="132"/>
      <c r="AJ74" s="132"/>
      <c r="AM74" s="86">
        <v>73</v>
      </c>
      <c r="AN74" s="86">
        <f>人物属性!E76</f>
        <v>1246.4417429902842</v>
      </c>
      <c r="AO74" s="115">
        <f t="shared" si="14"/>
        <v>0.45</v>
      </c>
      <c r="AP74" s="74">
        <f>(AP73+AP75)/2</f>
        <v>1755.2573255489538</v>
      </c>
      <c r="AQ74" s="86" t="str">
        <f t="shared" si="12"/>
        <v>70级强化7</v>
      </c>
      <c r="AR74" s="86">
        <f>装备属性!H76</f>
        <v>2585.3216280382599</v>
      </c>
      <c r="AS74" s="134">
        <f t="shared" si="8"/>
        <v>1350.7645808426571</v>
      </c>
      <c r="AT74" s="352">
        <f t="shared" si="9"/>
        <v>73</v>
      </c>
      <c r="AU74" s="132">
        <f>AS74/(VLOOKUP(AU1,AQ2:AR92,2,FALSE)+AN74)</f>
        <v>0.98405347247639596</v>
      </c>
      <c r="AV74" s="132">
        <f>AS74/(VLOOKUP(AV1,AQ2:AR92,2,FALSE)+AN74)</f>
        <v>0.94540088873449757</v>
      </c>
      <c r="AW74" s="132">
        <f>AS74/(VLOOKUP(AW1,AQ2:AR92,2,FALSE)+AN74)</f>
        <v>0.92822507063200055</v>
      </c>
      <c r="AX74" s="132">
        <f>AS74/(VLOOKUP(AX1,AQ2:AR92,2,FALSE)+AN74)</f>
        <v>0.75320326581926744</v>
      </c>
      <c r="AY74" s="132">
        <f>AS74/(VLOOKUP(AY1,AQ2:AR92,2,FALSE)+AN74)</f>
        <v>0.92822507063200055</v>
      </c>
      <c r="AZ74" s="132">
        <f>AS74/(VLOOKUP(AZ1,AQ2:AR92,2,FALSE)+AN74)</f>
        <v>0.87256256598961945</v>
      </c>
      <c r="BA74" s="132">
        <f>AS74/(VLOOKUP(BA1,AQ2:AR92,2,FALSE)+AN74)</f>
        <v>0.84859015334937848</v>
      </c>
      <c r="BB74" s="132">
        <f>AS74/(VLOOKUP(BB1,AQ2:AR92,2,FALSE)+AN74)</f>
        <v>0.6279371351662747</v>
      </c>
      <c r="BC74" s="132">
        <f>AS74/(VLOOKUP(BC1,AQ2:AR92,2,FALSE)+AN74)</f>
        <v>0.84859015334937848</v>
      </c>
      <c r="BD74" s="132">
        <f>AS74/(VLOOKUP(BD1,AQ2:AR92,2,FALSE)+AN74)</f>
        <v>0.77393114256293316</v>
      </c>
      <c r="BE74" s="132">
        <f>AS74/(VLOOKUP(BE1,AQ2:AR92,2,FALSE)+AN74)</f>
        <v>0.74313091819029586</v>
      </c>
      <c r="BF74" s="132">
        <f>AS74/(VLOOKUP(BF1,AQ2:AR92,2,FALSE)+AN74)</f>
        <v>0.49246110769111417</v>
      </c>
      <c r="BG74" s="132">
        <f>AS74/(VLOOKUP(BG1,AQ2:AR92,2,FALSE)+AN74)</f>
        <v>0.74313091819029586</v>
      </c>
      <c r="BH74" s="132">
        <f>AS74/(VLOOKUP(BH1,AQ2:AR92,2,FALSE)+AN74)</f>
        <v>0.65201874965870021</v>
      </c>
      <c r="BI74" s="132">
        <f>AS74/(VLOOKUP(BI1,AQ2:AR92,2,FALSE)+AN74)</f>
        <v>0.61641555657528346</v>
      </c>
      <c r="BJ74" s="132">
        <f>AS74/(VLOOKUP(BJ1,AQ2:AR92,2,FALSE)+AN74)</f>
        <v>0.36293788583922687</v>
      </c>
      <c r="BK74" s="132">
        <f>AS74/(VLOOKUP(BK1,AQ2:AR92,2,FALSE)+AN74)</f>
        <v>0.61641555657528346</v>
      </c>
      <c r="BL74" s="132">
        <f>AS74/(VLOOKUP(BL1,AQ2:AR92,2,FALSE)+AN74)</f>
        <v>0.51724362869062179</v>
      </c>
      <c r="BM74" s="132">
        <f>AS74/(VLOOKUP(BM1,AQ2:AR92,2,FALSE)+AN74)</f>
        <v>0.48080293919717193</v>
      </c>
      <c r="BN74" s="132">
        <f>AS74/(VLOOKUP(BN1,AQ2:AR92,2,FALSE)+AN74)</f>
        <v>0.25290859078991529</v>
      </c>
      <c r="BO74" s="132">
        <f>AS74/(VLOOKUP(BO1,AQ2:AR92,2,FALSE)+AN74)</f>
        <v>0.48080293919717193</v>
      </c>
      <c r="BP74" s="132">
        <f>AS74/(VLOOKUP(BP1,AQ2:AR92,2,FALSE)+AN74)</f>
        <v>0.38545173504780117</v>
      </c>
      <c r="BQ74" s="132">
        <f>AS74/(VLOOKUP(BQ1,AQ2:AR92,2,FALSE)+AN74)</f>
        <v>0.35251774445562306</v>
      </c>
      <c r="BR74" s="132">
        <f>AS74/(VLOOKUP(BR1,AQ2:AR92,2,FALSE)+AN74)</f>
        <v>0.16844064031101233</v>
      </c>
      <c r="BS74" s="132"/>
      <c r="BT74" s="132"/>
      <c r="BU74" s="132"/>
      <c r="BV74" s="132"/>
    </row>
    <row r="75" spans="1:74">
      <c r="A75" s="86">
        <v>74</v>
      </c>
      <c r="B75" s="86">
        <f>人物属性!D77</f>
        <v>1314.5997442810303</v>
      </c>
      <c r="C75" s="115">
        <f t="shared" si="13"/>
        <v>0.45</v>
      </c>
      <c r="D75" s="74">
        <f>F69</f>
        <v>1821.3961570602212</v>
      </c>
      <c r="E75" s="86" t="str">
        <f>装备属性!A77</f>
        <v>70级强化8</v>
      </c>
      <c r="F75" s="86">
        <f>装备属性!G77</f>
        <v>3187.1411712959693</v>
      </c>
      <c r="G75" s="91">
        <f t="shared" si="10"/>
        <v>1411.1981556035632</v>
      </c>
      <c r="H75" s="216">
        <f t="shared" si="11"/>
        <v>74</v>
      </c>
      <c r="I75" s="137">
        <f>G75/(VLOOKUP(I1,E2:F92,2,FALSE)+B75)</f>
        <v>0.97944666413546899</v>
      </c>
      <c r="J75" s="132">
        <f>G75/(VLOOKUP(J1,E2:F92,2,FALSE)+B75)</f>
        <v>0.94272671303405542</v>
      </c>
      <c r="K75" s="132">
        <f>G75/(VLOOKUP(K1,E2:F92,2,FALSE)+B75)</f>
        <v>0.92636577830036826</v>
      </c>
      <c r="L75" s="132">
        <f>G75/(VLOOKUP(L1,E2:F92,2,FALSE)+B75)</f>
        <v>0.75809000114603464</v>
      </c>
      <c r="M75" s="132">
        <f>G75/(VLOOKUP(M1,E2:F92,2,FALSE)+B75)</f>
        <v>0.92636577830036826</v>
      </c>
      <c r="N75" s="132">
        <f>G75/(VLOOKUP(N1,E2:F92,2,FALSE)+B75)</f>
        <v>0.87315745122914856</v>
      </c>
      <c r="O75" s="132">
        <f>G75/(VLOOKUP(O1,E2:F92,2,FALSE)+B75)</f>
        <v>0.85015368995654406</v>
      </c>
      <c r="P75" s="132">
        <f>G75/(VLOOKUP(P1,E2:F92,2,FALSE)+B75)</f>
        <v>0.63588326881706569</v>
      </c>
      <c r="Q75" s="132">
        <f>G75/(VLOOKUP(Q1,E2:F92,2,FALSE)+B75)</f>
        <v>0.85015368995654406</v>
      </c>
      <c r="R75" s="132">
        <f>G75/(VLOOKUP(R1,E2:F92,2,FALSE)+B75)</f>
        <v>0.7781682693353138</v>
      </c>
      <c r="S75" s="132">
        <f>G75/(VLOOKUP(S1,E2:F92,2,FALSE)+B75)</f>
        <v>0.7483187041378111</v>
      </c>
      <c r="T75" s="132">
        <f>G75/(VLOOKUP(T1,E2:F92,2,FALSE)+B75)</f>
        <v>0.50201926893560145</v>
      </c>
      <c r="U75" s="132">
        <f>G75/(VLOOKUP(U1,E2:F92,2,FALSE)+B75)</f>
        <v>0.7483187041378111</v>
      </c>
      <c r="V75" s="132">
        <f>G75/(VLOOKUP(V1,E2:F92,2,FALSE)+B75)</f>
        <v>0.65949286231250803</v>
      </c>
      <c r="W75" s="132">
        <f>G75/(VLOOKUP(W1,E2:F92,2,FALSE)+B75)</f>
        <v>0.62456784276499477</v>
      </c>
      <c r="X75" s="132">
        <f>G75/(VLOOKUP(X1,E2:F92,2,FALSE)+B75)</f>
        <v>0.3723567004310151</v>
      </c>
      <c r="Y75" s="132">
        <f>G75/(VLOOKUP(Y1,E2:F92,2,FALSE)+B75)</f>
        <v>0.62456784276499477</v>
      </c>
      <c r="Z75" s="132">
        <f>G75/(VLOOKUP(Z1,E2:F92,2,FALSE)+B75)</f>
        <v>0.52664019888504532</v>
      </c>
      <c r="AA75" s="132">
        <f>G75/(VLOOKUP(AA1,E2:F92,2,FALSE)+B75)</f>
        <v>0.49041632364018922</v>
      </c>
      <c r="AB75" s="132">
        <f>G75/(VLOOKUP(AB1,E2:F92,2,FALSE)+B75)</f>
        <v>0.26089439349825178</v>
      </c>
      <c r="AC75" s="132">
        <f>G75/(VLOOKUP(AC1,E2:F92,2,FALSE)+B75)</f>
        <v>0.49041632364018922</v>
      </c>
      <c r="AD75" s="132">
        <f>G75/(VLOOKUP(AD1,E2:F92,2,FALSE)+B75)</f>
        <v>0.39501414508790844</v>
      </c>
      <c r="AE75" s="132">
        <f>G75/(VLOOKUP(AE1,E2:F92,2,FALSE)+B75)</f>
        <v>0.36185297622149781</v>
      </c>
      <c r="AF75" s="132">
        <f>G75/(VLOOKUP(AF1,E2:F92,2,FALSE)+B75)</f>
        <v>0.17449364345384469</v>
      </c>
      <c r="AG75" s="132"/>
      <c r="AH75" s="132"/>
      <c r="AI75" s="132"/>
      <c r="AJ75" s="132"/>
      <c r="AM75" s="86">
        <v>74</v>
      </c>
      <c r="AN75" s="86">
        <f>人物属性!E77</f>
        <v>1314.5997442810303</v>
      </c>
      <c r="AO75" s="115">
        <f t="shared" si="14"/>
        <v>0.45</v>
      </c>
      <c r="AP75" s="74">
        <f>AR69</f>
        <v>1821.3961570602212</v>
      </c>
      <c r="AQ75" s="86" t="str">
        <f t="shared" si="12"/>
        <v>70级强化8</v>
      </c>
      <c r="AR75" s="86">
        <f>装备属性!H77</f>
        <v>3187.1411712959693</v>
      </c>
      <c r="AS75" s="134">
        <f t="shared" si="8"/>
        <v>1411.1981556035632</v>
      </c>
      <c r="AT75" s="352">
        <f t="shared" si="9"/>
        <v>74</v>
      </c>
      <c r="AU75" s="132">
        <f>AS75/(VLOOKUP(AU1,AQ2:AR92,2,FALSE)+AN75)</f>
        <v>0.97944666413546899</v>
      </c>
      <c r="AV75" s="132">
        <f>AS75/(VLOOKUP(AV1,AQ2:AR92,2,FALSE)+AN75)</f>
        <v>0.94272671303405542</v>
      </c>
      <c r="AW75" s="132">
        <f>AS75/(VLOOKUP(AW1,AQ2:AR92,2,FALSE)+AN75)</f>
        <v>0.92636577830036826</v>
      </c>
      <c r="AX75" s="132">
        <f>AS75/(VLOOKUP(AX1,AQ2:AR92,2,FALSE)+AN75)</f>
        <v>0.75809000114603464</v>
      </c>
      <c r="AY75" s="132">
        <f>AS75/(VLOOKUP(AY1,AQ2:AR92,2,FALSE)+AN75)</f>
        <v>0.92636577830036826</v>
      </c>
      <c r="AZ75" s="132">
        <f>AS75/(VLOOKUP(AZ1,AQ2:AR92,2,FALSE)+AN75)</f>
        <v>0.87315745122914856</v>
      </c>
      <c r="BA75" s="132">
        <f>AS75/(VLOOKUP(BA1,AQ2:AR92,2,FALSE)+AN75)</f>
        <v>0.85015368995654406</v>
      </c>
      <c r="BB75" s="132">
        <f>AS75/(VLOOKUP(BB1,AQ2:AR92,2,FALSE)+AN75)</f>
        <v>0.63588326881706569</v>
      </c>
      <c r="BC75" s="132">
        <f>AS75/(VLOOKUP(BC1,AQ2:AR92,2,FALSE)+AN75)</f>
        <v>0.85015368995654406</v>
      </c>
      <c r="BD75" s="132">
        <f>AS75/(VLOOKUP(BD1,AQ2:AR92,2,FALSE)+AN75)</f>
        <v>0.7781682693353138</v>
      </c>
      <c r="BE75" s="132">
        <f>AS75/(VLOOKUP(BE1,AQ2:AR92,2,FALSE)+AN75)</f>
        <v>0.7483187041378111</v>
      </c>
      <c r="BF75" s="132">
        <f>AS75/(VLOOKUP(BF1,AQ2:AR92,2,FALSE)+AN75)</f>
        <v>0.50201926893560145</v>
      </c>
      <c r="BG75" s="132">
        <f>AS75/(VLOOKUP(BG1,AQ2:AR92,2,FALSE)+AN75)</f>
        <v>0.7483187041378111</v>
      </c>
      <c r="BH75" s="132">
        <f>AS75/(VLOOKUP(BH1,AQ2:AR92,2,FALSE)+AN75)</f>
        <v>0.65949286231250803</v>
      </c>
      <c r="BI75" s="132">
        <f>AS75/(VLOOKUP(BI1,AQ2:AR92,2,FALSE)+AN75)</f>
        <v>0.62456784276499477</v>
      </c>
      <c r="BJ75" s="132">
        <f>AS75/(VLOOKUP(BJ1,AQ2:AR92,2,FALSE)+AN75)</f>
        <v>0.3723567004310151</v>
      </c>
      <c r="BK75" s="132">
        <f>AS75/(VLOOKUP(BK1,AQ2:AR92,2,FALSE)+AN75)</f>
        <v>0.62456784276499477</v>
      </c>
      <c r="BL75" s="132">
        <f>AS75/(VLOOKUP(BL1,AQ2:AR92,2,FALSE)+AN75)</f>
        <v>0.52664019888504532</v>
      </c>
      <c r="BM75" s="132">
        <f>AS75/(VLOOKUP(BM1,AQ2:AR92,2,FALSE)+AN75)</f>
        <v>0.49041632364018922</v>
      </c>
      <c r="BN75" s="132">
        <f>AS75/(VLOOKUP(BN1,AQ2:AR92,2,FALSE)+AN75)</f>
        <v>0.26089439349825178</v>
      </c>
      <c r="BO75" s="132">
        <f>AS75/(VLOOKUP(BO1,AQ2:AR92,2,FALSE)+AN75)</f>
        <v>0.49041632364018922</v>
      </c>
      <c r="BP75" s="132">
        <f>AS75/(VLOOKUP(BP1,AQ2:AR92,2,FALSE)+AN75)</f>
        <v>0.39501414508790844</v>
      </c>
      <c r="BQ75" s="132">
        <f>AS75/(VLOOKUP(BQ1,AQ2:AR92,2,FALSE)+AN75)</f>
        <v>0.36185297622149781</v>
      </c>
      <c r="BR75" s="132">
        <f>AS75/(VLOOKUP(BR1,AQ2:AR92,2,FALSE)+AN75)</f>
        <v>0.17449364345384469</v>
      </c>
      <c r="BS75" s="132"/>
      <c r="BT75" s="132"/>
      <c r="BU75" s="132"/>
      <c r="BV75" s="132"/>
    </row>
    <row r="76" spans="1:74">
      <c r="A76" s="86">
        <v>75</v>
      </c>
      <c r="B76" s="86">
        <f>人物属性!D78</f>
        <v>1382.7577455717765</v>
      </c>
      <c r="C76" s="115">
        <f t="shared" si="13"/>
        <v>0.45</v>
      </c>
      <c r="D76" s="74">
        <f>(D75+D77)/2</f>
        <v>1890.7383623650878</v>
      </c>
      <c r="E76" s="86" t="str">
        <f>装备属性!A78</f>
        <v>70级强化9</v>
      </c>
      <c r="F76" s="86">
        <f>装备属性!G78</f>
        <v>3888.8112436916003</v>
      </c>
      <c r="G76" s="91">
        <f t="shared" si="10"/>
        <v>1473.0732485715889</v>
      </c>
      <c r="H76" s="216">
        <f t="shared" si="11"/>
        <v>75</v>
      </c>
      <c r="I76" s="137">
        <f>G76/(VLOOKUP(I1,E2:F92,2,FALSE)+B76)</f>
        <v>0.9762113213605571</v>
      </c>
      <c r="J76" s="132">
        <f>G76/(VLOOKUP(J1,E2:F92,2,FALSE)+B76)</f>
        <v>0.94120649697327763</v>
      </c>
      <c r="K76" s="132">
        <f>G76/(VLOOKUP(K1,E2:F92,2,FALSE)+B76)</f>
        <v>0.9255714808266553</v>
      </c>
      <c r="L76" s="132">
        <f>G76/(VLOOKUP(L1,E2:F92,2,FALSE)+B76)</f>
        <v>0.76337855418498402</v>
      </c>
      <c r="M76" s="132">
        <f>G76/(VLOOKUP(M1,E2:F92,2,FALSE)+B76)</f>
        <v>0.9255714808266553</v>
      </c>
      <c r="N76" s="132">
        <f>G76/(VLOOKUP(N1,E2:F92,2,FALSE)+B76)</f>
        <v>0.87456001798680427</v>
      </c>
      <c r="O76" s="132">
        <f>G76/(VLOOKUP(O1,E2:F92,2,FALSE)+B76)</f>
        <v>0.85242805901055752</v>
      </c>
      <c r="P76" s="132">
        <f>G76/(VLOOKUP(P1,E2:F92,2,FALSE)+B76)</f>
        <v>0.64398605555757293</v>
      </c>
      <c r="Q76" s="132">
        <f>G76/(VLOOKUP(Q1,E2:F92,2,FALSE)+B76)</f>
        <v>0.85242805901055752</v>
      </c>
      <c r="R76" s="132">
        <f>G76/(VLOOKUP(R1,E2:F92,2,FALSE)+B76)</f>
        <v>0.78286453157396219</v>
      </c>
      <c r="S76" s="132">
        <f>G76/(VLOOKUP(S1,E2:F92,2,FALSE)+B76)</f>
        <v>0.75388230704292325</v>
      </c>
      <c r="T76" s="132">
        <f>G76/(VLOOKUP(T1,E2:F92,2,FALSE)+B76)</f>
        <v>0.5116255643101697</v>
      </c>
      <c r="U76" s="132">
        <f>G76/(VLOOKUP(U1,E2:F92,2,FALSE)+B76)</f>
        <v>0.75388230704292325</v>
      </c>
      <c r="V76" s="132">
        <f>G76/(VLOOKUP(V1,E2:F92,2,FALSE)+B76)</f>
        <v>0.66715840641453739</v>
      </c>
      <c r="W76" s="132">
        <f>G76/(VLOOKUP(W1,E2:F92,2,FALSE)+B76)</f>
        <v>0.63286200291925776</v>
      </c>
      <c r="X76" s="132">
        <f>G76/(VLOOKUP(X1,E2:F92,2,FALSE)+B76)</f>
        <v>0.38181636009804576</v>
      </c>
      <c r="Y76" s="132">
        <f>G76/(VLOOKUP(Y1,E2:F92,2,FALSE)+B76)</f>
        <v>0.63286200291925776</v>
      </c>
      <c r="Z76" s="132">
        <f>G76/(VLOOKUP(Z1,E2:F92,2,FALSE)+B76)</f>
        <v>0.53609522177746471</v>
      </c>
      <c r="AA76" s="132">
        <f>G76/(VLOOKUP(AA1,E2:F92,2,FALSE)+B76)</f>
        <v>0.50007419993654545</v>
      </c>
      <c r="AB76" s="132">
        <f>G76/(VLOOKUP(AB1,E2:F92,2,FALSE)+B76)</f>
        <v>0.26894463116916312</v>
      </c>
      <c r="AC76" s="132">
        <f>G76/(VLOOKUP(AC1,E2:F92,2,FALSE)+B76)</f>
        <v>0.50007419993654545</v>
      </c>
      <c r="AD76" s="132">
        <f>G76/(VLOOKUP(AD1,E2:F92,2,FALSE)+B76)</f>
        <v>0.40461446248541605</v>
      </c>
      <c r="AE76" s="132">
        <f>G76/(VLOOKUP(AE1,E2:F92,2,FALSE)+B76)</f>
        <v>0.37123079199684261</v>
      </c>
      <c r="AF76" s="132">
        <f>G76/(VLOOKUP(AF1,E2:F92,2,FALSE)+B76)</f>
        <v>0.1806222266817073</v>
      </c>
      <c r="AG76" s="132"/>
      <c r="AH76" s="132"/>
      <c r="AI76" s="132"/>
      <c r="AJ76" s="132"/>
      <c r="AM76" s="86">
        <v>75</v>
      </c>
      <c r="AN76" s="86">
        <f>人物属性!E78</f>
        <v>1382.7577455717765</v>
      </c>
      <c r="AO76" s="115">
        <f t="shared" si="14"/>
        <v>0.45</v>
      </c>
      <c r="AP76" s="74">
        <f>(AP75+AP77)/2</f>
        <v>1890.7383623650878</v>
      </c>
      <c r="AQ76" s="86" t="str">
        <f t="shared" si="12"/>
        <v>70级强化9</v>
      </c>
      <c r="AR76" s="86">
        <f>装备属性!H78</f>
        <v>3888.8112436916003</v>
      </c>
      <c r="AS76" s="134">
        <f t="shared" si="8"/>
        <v>1473.0732485715889</v>
      </c>
      <c r="AT76" s="352">
        <f t="shared" si="9"/>
        <v>75</v>
      </c>
      <c r="AU76" s="132">
        <f>AS76/(VLOOKUP(AU1,AQ2:AR92,2,FALSE)+AN76)</f>
        <v>0.9762113213605571</v>
      </c>
      <c r="AV76" s="132">
        <f>AS76/(VLOOKUP(AV1,AQ2:AR92,2,FALSE)+AN76)</f>
        <v>0.94120649697327763</v>
      </c>
      <c r="AW76" s="132">
        <f>AS76/(VLOOKUP(AW1,AQ2:AR92,2,FALSE)+AN76)</f>
        <v>0.9255714808266553</v>
      </c>
      <c r="AX76" s="132">
        <f>AS76/(VLOOKUP(AX1,AQ2:AR92,2,FALSE)+AN76)</f>
        <v>0.76337855418498402</v>
      </c>
      <c r="AY76" s="132">
        <f>AS76/(VLOOKUP(AY1,AQ2:AR92,2,FALSE)+AN76)</f>
        <v>0.9255714808266553</v>
      </c>
      <c r="AZ76" s="132">
        <f>AS76/(VLOOKUP(AZ1,AQ2:AR92,2,FALSE)+AN76)</f>
        <v>0.87456001798680427</v>
      </c>
      <c r="BA76" s="132">
        <f>AS76/(VLOOKUP(BA1,AQ2:AR92,2,FALSE)+AN76)</f>
        <v>0.85242805901055752</v>
      </c>
      <c r="BB76" s="132">
        <f>AS76/(VLOOKUP(BB1,AQ2:AR92,2,FALSE)+AN76)</f>
        <v>0.64398605555757293</v>
      </c>
      <c r="BC76" s="132">
        <f>AS76/(VLOOKUP(BC1,AQ2:AR92,2,FALSE)+AN76)</f>
        <v>0.85242805901055752</v>
      </c>
      <c r="BD76" s="132">
        <f>AS76/(VLOOKUP(BD1,AQ2:AR92,2,FALSE)+AN76)</f>
        <v>0.78286453157396219</v>
      </c>
      <c r="BE76" s="132">
        <f>AS76/(VLOOKUP(BE1,AQ2:AR92,2,FALSE)+AN76)</f>
        <v>0.75388230704292325</v>
      </c>
      <c r="BF76" s="132">
        <f>AS76/(VLOOKUP(BF1,AQ2:AR92,2,FALSE)+AN76)</f>
        <v>0.5116255643101697</v>
      </c>
      <c r="BG76" s="132">
        <f>AS76/(VLOOKUP(BG1,AQ2:AR92,2,FALSE)+AN76)</f>
        <v>0.75388230704292325</v>
      </c>
      <c r="BH76" s="132">
        <f>AS76/(VLOOKUP(BH1,AQ2:AR92,2,FALSE)+AN76)</f>
        <v>0.66715840641453739</v>
      </c>
      <c r="BI76" s="132">
        <f>AS76/(VLOOKUP(BI1,AQ2:AR92,2,FALSE)+AN76)</f>
        <v>0.63286200291925776</v>
      </c>
      <c r="BJ76" s="132">
        <f>AS76/(VLOOKUP(BJ1,AQ2:AR92,2,FALSE)+AN76)</f>
        <v>0.38181636009804576</v>
      </c>
      <c r="BK76" s="132">
        <f>AS76/(VLOOKUP(BK1,AQ2:AR92,2,FALSE)+AN76)</f>
        <v>0.63286200291925776</v>
      </c>
      <c r="BL76" s="132">
        <f>AS76/(VLOOKUP(BL1,AQ2:AR92,2,FALSE)+AN76)</f>
        <v>0.53609522177746471</v>
      </c>
      <c r="BM76" s="132">
        <f>AS76/(VLOOKUP(BM1,AQ2:AR92,2,FALSE)+AN76)</f>
        <v>0.50007419993654545</v>
      </c>
      <c r="BN76" s="132">
        <f>AS76/(VLOOKUP(BN1,AQ2:AR92,2,FALSE)+AN76)</f>
        <v>0.26894463116916312</v>
      </c>
      <c r="BO76" s="132">
        <f>AS76/(VLOOKUP(BO1,AQ2:AR92,2,FALSE)+AN76)</f>
        <v>0.50007419993654545</v>
      </c>
      <c r="BP76" s="132">
        <f>AS76/(VLOOKUP(BP1,AQ2:AR92,2,FALSE)+AN76)</f>
        <v>0.40461446248541605</v>
      </c>
      <c r="BQ76" s="132">
        <f>AS76/(VLOOKUP(BQ1,AQ2:AR92,2,FALSE)+AN76)</f>
        <v>0.37123079199684261</v>
      </c>
      <c r="BR76" s="132">
        <f>AS76/(VLOOKUP(BR1,AQ2:AR92,2,FALSE)+AN76)</f>
        <v>0.1806222266817073</v>
      </c>
      <c r="BS76" s="132"/>
      <c r="BT76" s="132"/>
      <c r="BU76" s="132"/>
      <c r="BV76" s="132"/>
    </row>
    <row r="77" spans="1:74">
      <c r="A77" s="86">
        <v>76</v>
      </c>
      <c r="B77" s="86">
        <f>人物属性!D79</f>
        <v>1450.9157468625226</v>
      </c>
      <c r="C77" s="115">
        <f t="shared" si="13"/>
        <v>0.45</v>
      </c>
      <c r="D77" s="74">
        <f>F70</f>
        <v>1960.0805676699545</v>
      </c>
      <c r="E77" s="86" t="str">
        <f>装备属性!A79</f>
        <v>70级强化10</v>
      </c>
      <c r="F77" s="86">
        <f>装备属性!G79</f>
        <v>4706.8984859745633</v>
      </c>
      <c r="G77" s="91">
        <f t="shared" si="10"/>
        <v>1534.9483415396148</v>
      </c>
      <c r="H77" s="216">
        <f t="shared" si="11"/>
        <v>76</v>
      </c>
      <c r="I77" s="137">
        <f>G77/(VLOOKUP(I1,E2:F92,2,FALSE)+B77)</f>
        <v>0.97325561923223525</v>
      </c>
      <c r="J77" s="132">
        <f>G77/(VLOOKUP(J1,E2:F92,2,FALSE)+B77)</f>
        <v>0.93981316288395977</v>
      </c>
      <c r="K77" s="132">
        <f>G77/(VLOOKUP(K1,E2:F92,2,FALSE)+B77)</f>
        <v>0.92484242185816523</v>
      </c>
      <c r="L77" s="132">
        <f>G77/(VLOOKUP(L1,E2:F92,2,FALSE)+B77)</f>
        <v>0.76830625921468865</v>
      </c>
      <c r="M77" s="132">
        <f>G77/(VLOOKUP(M1,E2:F92,2,FALSE)+B77)</f>
        <v>0.92484242185816523</v>
      </c>
      <c r="N77" s="132">
        <f>G77/(VLOOKUP(N1,E2:F92,2,FALSE)+B77)</f>
        <v>0.87585348893125758</v>
      </c>
      <c r="O77" s="132">
        <f>G77/(VLOOKUP(O1,E2:F92,2,FALSE)+B77)</f>
        <v>0.85452982788536058</v>
      </c>
      <c r="P77" s="132">
        <f>G77/(VLOOKUP(P1,E2:F92,2,FALSE)+B77)</f>
        <v>0.65161994054894867</v>
      </c>
      <c r="Q77" s="132">
        <f>G77/(VLOOKUP(Q1,E2:F92,2,FALSE)+B77)</f>
        <v>0.85452982788536058</v>
      </c>
      <c r="R77" s="132">
        <f>G77/(VLOOKUP(R1,E2:F92,2,FALSE)+B77)</f>
        <v>0.78723246543998537</v>
      </c>
      <c r="S77" s="132">
        <f>G77/(VLOOKUP(S1,E2:F92,2,FALSE)+B77)</f>
        <v>0.75907085791690665</v>
      </c>
      <c r="T77" s="132">
        <f>G77/(VLOOKUP(T1,E2:F92,2,FALSE)+B77)</f>
        <v>0.52078756653057323</v>
      </c>
      <c r="U77" s="132">
        <f>G77/(VLOOKUP(U1,E2:F92,2,FALSE)+B77)</f>
        <v>0.75907085791690665</v>
      </c>
      <c r="V77" s="132">
        <f>G77/(VLOOKUP(V1,E2:F92,2,FALSE)+B77)</f>
        <v>0.67436486773792492</v>
      </c>
      <c r="W77" s="132">
        <f>G77/(VLOOKUP(W1,E2:F92,2,FALSE)+B77)</f>
        <v>0.64068424181924433</v>
      </c>
      <c r="X77" s="132">
        <f>G77/(VLOOKUP(X1,E2:F92,2,FALSE)+B77)</f>
        <v>0.39094758650858497</v>
      </c>
      <c r="Y77" s="132">
        <f>G77/(VLOOKUP(Y1,E2:F92,2,FALSE)+B77)</f>
        <v>0.64068424181924433</v>
      </c>
      <c r="Z77" s="132">
        <f>G77/(VLOOKUP(Z1,E2:F92,2,FALSE)+B77)</f>
        <v>0.54509253941266056</v>
      </c>
      <c r="AA77" s="132">
        <f>G77/(VLOOKUP(AA1,E2:F92,2,FALSE)+B77)</f>
        <v>0.50929525439078382</v>
      </c>
      <c r="AB77" s="132">
        <f>G77/(VLOOKUP(AB1,E2:F92,2,FALSE)+B77)</f>
        <v>0.27679697916897195</v>
      </c>
      <c r="AC77" s="132">
        <f>G77/(VLOOKUP(AC1,E2:F92,2,FALSE)+B77)</f>
        <v>0.50929525439078382</v>
      </c>
      <c r="AD77" s="132">
        <f>G77/(VLOOKUP(AD1,E2:F92,2,FALSE)+B77)</f>
        <v>0.41386192661429816</v>
      </c>
      <c r="AE77" s="132">
        <f>G77/(VLOOKUP(AE1,E2:F92,2,FALSE)+B77)</f>
        <v>0.38029189043356165</v>
      </c>
      <c r="AF77" s="132">
        <f>G77/(VLOOKUP(AF1,E2:F92,2,FALSE)+B77)</f>
        <v>0.18664922262496664</v>
      </c>
      <c r="AG77" s="132"/>
      <c r="AH77" s="132"/>
      <c r="AI77" s="132"/>
      <c r="AJ77" s="132"/>
      <c r="AM77" s="86">
        <v>76</v>
      </c>
      <c r="AN77" s="86">
        <f>人物属性!E79</f>
        <v>1450.9157468625226</v>
      </c>
      <c r="AO77" s="115">
        <f t="shared" si="14"/>
        <v>0.45</v>
      </c>
      <c r="AP77" s="74">
        <f>AR70</f>
        <v>1960.0805676699545</v>
      </c>
      <c r="AQ77" s="86" t="str">
        <f t="shared" si="12"/>
        <v>70级强化10</v>
      </c>
      <c r="AR77" s="86">
        <f>装备属性!H79</f>
        <v>4706.8984859745633</v>
      </c>
      <c r="AS77" s="134">
        <f t="shared" si="8"/>
        <v>1534.9483415396148</v>
      </c>
      <c r="AT77" s="352">
        <f t="shared" si="9"/>
        <v>76</v>
      </c>
      <c r="AU77" s="132">
        <f>AS77/(VLOOKUP(AU1,AQ2:AR92,2,FALSE)+AN77)</f>
        <v>0.97325561923223525</v>
      </c>
      <c r="AV77" s="132">
        <f>AS77/(VLOOKUP(AV1,AQ2:AR92,2,FALSE)+AN77)</f>
        <v>0.93981316288395977</v>
      </c>
      <c r="AW77" s="132">
        <f>AS77/(VLOOKUP(AW1,AQ2:AR92,2,FALSE)+AN77)</f>
        <v>0.92484242185816523</v>
      </c>
      <c r="AX77" s="132">
        <f>AS77/(VLOOKUP(AX1,AQ2:AR92,2,FALSE)+AN77)</f>
        <v>0.76830625921468865</v>
      </c>
      <c r="AY77" s="132">
        <f>AS77/(VLOOKUP(AY1,AQ2:AR92,2,FALSE)+AN77)</f>
        <v>0.92484242185816523</v>
      </c>
      <c r="AZ77" s="132">
        <f>AS77/(VLOOKUP(AZ1,AQ2:AR92,2,FALSE)+AN77)</f>
        <v>0.87585348893125758</v>
      </c>
      <c r="BA77" s="132">
        <f>AS77/(VLOOKUP(BA1,AQ2:AR92,2,FALSE)+AN77)</f>
        <v>0.85452982788536058</v>
      </c>
      <c r="BB77" s="132">
        <f>AS77/(VLOOKUP(BB1,AQ2:AR92,2,FALSE)+AN77)</f>
        <v>0.65161994054894867</v>
      </c>
      <c r="BC77" s="132">
        <f>AS77/(VLOOKUP(BC1,AQ2:AR92,2,FALSE)+AN77)</f>
        <v>0.85452982788536058</v>
      </c>
      <c r="BD77" s="132">
        <f>AS77/(VLOOKUP(BD1,AQ2:AR92,2,FALSE)+AN77)</f>
        <v>0.78723246543998537</v>
      </c>
      <c r="BE77" s="132">
        <f>AS77/(VLOOKUP(BE1,AQ2:AR92,2,FALSE)+AN77)</f>
        <v>0.75907085791690665</v>
      </c>
      <c r="BF77" s="132">
        <f>AS77/(VLOOKUP(BF1,AQ2:AR92,2,FALSE)+AN77)</f>
        <v>0.52078756653057323</v>
      </c>
      <c r="BG77" s="132">
        <f>AS77/(VLOOKUP(BG1,AQ2:AR92,2,FALSE)+AN77)</f>
        <v>0.75907085791690665</v>
      </c>
      <c r="BH77" s="132">
        <f>AS77/(VLOOKUP(BH1,AQ2:AR92,2,FALSE)+AN77)</f>
        <v>0.67436486773792492</v>
      </c>
      <c r="BI77" s="132">
        <f>AS77/(VLOOKUP(BI1,AQ2:AR92,2,FALSE)+AN77)</f>
        <v>0.64068424181924433</v>
      </c>
      <c r="BJ77" s="132">
        <f>AS77/(VLOOKUP(BJ1,AQ2:AR92,2,FALSE)+AN77)</f>
        <v>0.39094758650858497</v>
      </c>
      <c r="BK77" s="132">
        <f>AS77/(VLOOKUP(BK1,AQ2:AR92,2,FALSE)+AN77)</f>
        <v>0.64068424181924433</v>
      </c>
      <c r="BL77" s="132">
        <f>AS77/(VLOOKUP(BL1,AQ2:AR92,2,FALSE)+AN77)</f>
        <v>0.54509253941266056</v>
      </c>
      <c r="BM77" s="132">
        <f>AS77/(VLOOKUP(BM1,AQ2:AR92,2,FALSE)+AN77)</f>
        <v>0.50929525439078382</v>
      </c>
      <c r="BN77" s="132">
        <f>AS77/(VLOOKUP(BN1,AQ2:AR92,2,FALSE)+AN77)</f>
        <v>0.27679697916897195</v>
      </c>
      <c r="BO77" s="132">
        <f>AS77/(VLOOKUP(BO1,AQ2:AR92,2,FALSE)+AN77)</f>
        <v>0.50929525439078382</v>
      </c>
      <c r="BP77" s="132">
        <f>AS77/(VLOOKUP(BP1,AQ2:AR92,2,FALSE)+AN77)</f>
        <v>0.41386192661429816</v>
      </c>
      <c r="BQ77" s="132">
        <f>AS77/(VLOOKUP(BQ1,AQ2:AR92,2,FALSE)+AN77)</f>
        <v>0.38029189043356165</v>
      </c>
      <c r="BR77" s="132">
        <f>AS77/(VLOOKUP(BR1,AQ2:AR92,2,FALSE)+AN77)</f>
        <v>0.18664922262496664</v>
      </c>
      <c r="BS77" s="132"/>
      <c r="BT77" s="132"/>
      <c r="BU77" s="132"/>
      <c r="BV77" s="132"/>
    </row>
    <row r="78" spans="1:74">
      <c r="A78" s="86">
        <v>77</v>
      </c>
      <c r="B78" s="86">
        <f>人物属性!D80</f>
        <v>1519.0737481532688</v>
      </c>
      <c r="C78" s="115">
        <f t="shared" si="13"/>
        <v>0.45</v>
      </c>
      <c r="D78" s="74">
        <f>F71</f>
        <v>2105.4820308247176</v>
      </c>
      <c r="E78" s="86" t="str">
        <f>装备属性!A80</f>
        <v>70级强化11</v>
      </c>
      <c r="F78" s="86">
        <f>装备属性!G80</f>
        <v>5660.7181831737635</v>
      </c>
      <c r="G78" s="91">
        <f t="shared" si="10"/>
        <v>1631.0501005400938</v>
      </c>
      <c r="H78" s="216">
        <f t="shared" si="11"/>
        <v>77</v>
      </c>
      <c r="I78" s="137">
        <f>G78/(VLOOKUP(I1,E2:F92,2,FALSE)+B78)</f>
        <v>0.99134767597514528</v>
      </c>
      <c r="J78" s="132">
        <f>G78/(VLOOKUP(J1,E2:F92,2,FALSE)+B78)</f>
        <v>0.95864815273011228</v>
      </c>
      <c r="K78" s="132">
        <f>G78/(VLOOKUP(K1,E2:F92,2,FALSE)+B78)</f>
        <v>0.94397976373317127</v>
      </c>
      <c r="L78" s="132">
        <f>G78/(VLOOKUP(L1,E2:F92,2,FALSE)+B78)</f>
        <v>0.78947552834516332</v>
      </c>
      <c r="M78" s="132">
        <f>G78/(VLOOKUP(M1,E2:F92,2,FALSE)+B78)</f>
        <v>0.94397976373317127</v>
      </c>
      <c r="N78" s="132">
        <f>G78/(VLOOKUP(N1,E2:F92,2,FALSE)+B78)</f>
        <v>0.89584900207346996</v>
      </c>
      <c r="O78" s="132">
        <f>G78/(VLOOKUP(O1,E2:F92,2,FALSE)+B78)</f>
        <v>0.8748358630134333</v>
      </c>
      <c r="P78" s="132">
        <f>G78/(VLOOKUP(P1,E2:F92,2,FALSE)+B78)</f>
        <v>0.67294587104191983</v>
      </c>
      <c r="Q78" s="132">
        <f>G78/(VLOOKUP(Q1,E2:F92,2,FALSE)+B78)</f>
        <v>0.8748358630134333</v>
      </c>
      <c r="R78" s="132">
        <f>G78/(VLOOKUP(R1,E2:F92,2,FALSE)+B78)</f>
        <v>0.80826635281714709</v>
      </c>
      <c r="S78" s="132">
        <f>G78/(VLOOKUP(S1,E2:F92,2,FALSE)+B78)</f>
        <v>0.78029509684222775</v>
      </c>
      <c r="T78" s="132">
        <f>G78/(VLOOKUP(T1,E2:F92,2,FALSE)+B78)</f>
        <v>0.54088558061078196</v>
      </c>
      <c r="U78" s="132">
        <f>G78/(VLOOKUP(U1,E2:F92,2,FALSE)+B78)</f>
        <v>0.78029509684222775</v>
      </c>
      <c r="V78" s="132">
        <f>G78/(VLOOKUP(V1,E2:F92,2,FALSE)+B78)</f>
        <v>0.69575225687300501</v>
      </c>
      <c r="W78" s="132">
        <f>G78/(VLOOKUP(W1,E2:F92,2,FALSE)+B78)</f>
        <v>0.66196467763652522</v>
      </c>
      <c r="X78" s="132">
        <f>G78/(VLOOKUP(X1,E2:F92,2,FALSE)+B78)</f>
        <v>0.40833589054352754</v>
      </c>
      <c r="Y78" s="132">
        <f>G78/(VLOOKUP(Y1,E2:F92,2,FALSE)+B78)</f>
        <v>0.66196467763652522</v>
      </c>
      <c r="Z78" s="132">
        <f>G78/(VLOOKUP(Z1,E2:F92,2,FALSE)+B78)</f>
        <v>0.56553197103618646</v>
      </c>
      <c r="AA78" s="132">
        <f>G78/(VLOOKUP(AA1,E2:F92,2,FALSE)+B78)</f>
        <v>0.52921371880519597</v>
      </c>
      <c r="AB78" s="132">
        <f>G78/(VLOOKUP(AB1,E2:F92,2,FALSE)+B78)</f>
        <v>0.29055579505369467</v>
      </c>
      <c r="AC78" s="132">
        <f>G78/(VLOOKUP(AC1,E2:F92,2,FALSE)+B78)</f>
        <v>0.52921371880519597</v>
      </c>
      <c r="AD78" s="132">
        <f>G78/(VLOOKUP(AD1,E2:F92,2,FALSE)+B78)</f>
        <v>0.43183750615932015</v>
      </c>
      <c r="AE78" s="132">
        <f>G78/(VLOOKUP(AE1,E2:F92,2,FALSE)+B78)</f>
        <v>0.39739107738045115</v>
      </c>
      <c r="AF78" s="132">
        <f>G78/(VLOOKUP(AF1,E2:F92,2,FALSE)+B78)</f>
        <v>0.19670487724216326</v>
      </c>
      <c r="AG78" s="132"/>
      <c r="AH78" s="132"/>
      <c r="AI78" s="132"/>
      <c r="AJ78" s="132"/>
      <c r="AM78" s="86">
        <v>77</v>
      </c>
      <c r="AN78" s="86">
        <f>人物属性!E80</f>
        <v>1519.0737481532688</v>
      </c>
      <c r="AO78" s="115">
        <f t="shared" si="14"/>
        <v>0.45</v>
      </c>
      <c r="AP78" s="74">
        <f>AR71</f>
        <v>2105.4820308247176</v>
      </c>
      <c r="AQ78" s="86" t="str">
        <f t="shared" si="12"/>
        <v>70级强化11</v>
      </c>
      <c r="AR78" s="86">
        <f>装备属性!H80</f>
        <v>5660.7181831737635</v>
      </c>
      <c r="AS78" s="134">
        <f t="shared" si="8"/>
        <v>1631.0501005400938</v>
      </c>
      <c r="AT78" s="352">
        <f t="shared" si="9"/>
        <v>77</v>
      </c>
      <c r="AU78" s="132">
        <f>AS78/(VLOOKUP(AU1,AQ2:AR92,2,FALSE)+AN78)</f>
        <v>0.99134767597514528</v>
      </c>
      <c r="AV78" s="132">
        <f>AS78/(VLOOKUP(AV1,AQ2:AR92,2,FALSE)+AN78)</f>
        <v>0.95864815273011228</v>
      </c>
      <c r="AW78" s="132">
        <f>AS78/(VLOOKUP(AW1,AQ2:AR92,2,FALSE)+AN78)</f>
        <v>0.94397976373317127</v>
      </c>
      <c r="AX78" s="132">
        <f>AS78/(VLOOKUP(AX1,AQ2:AR92,2,FALSE)+AN78)</f>
        <v>0.78947552834516332</v>
      </c>
      <c r="AY78" s="132">
        <f>AS78/(VLOOKUP(AY1,AQ2:AR92,2,FALSE)+AN78)</f>
        <v>0.94397976373317127</v>
      </c>
      <c r="AZ78" s="132">
        <f>AS78/(VLOOKUP(AZ1,AQ2:AR92,2,FALSE)+AN78)</f>
        <v>0.89584900207346996</v>
      </c>
      <c r="BA78" s="132">
        <f>AS78/(VLOOKUP(BA1,AQ2:AR92,2,FALSE)+AN78)</f>
        <v>0.8748358630134333</v>
      </c>
      <c r="BB78" s="132">
        <f>AS78/(VLOOKUP(BB1,AQ2:AR92,2,FALSE)+AN78)</f>
        <v>0.67294587104191983</v>
      </c>
      <c r="BC78" s="132">
        <f>AS78/(VLOOKUP(BC1,AQ2:AR92,2,FALSE)+AN78)</f>
        <v>0.8748358630134333</v>
      </c>
      <c r="BD78" s="132">
        <f>AS78/(VLOOKUP(BD1,AQ2:AR92,2,FALSE)+AN78)</f>
        <v>0.80826635281714709</v>
      </c>
      <c r="BE78" s="132">
        <f>AS78/(VLOOKUP(BE1,AQ2:AR92,2,FALSE)+AN78)</f>
        <v>0.78029509684222775</v>
      </c>
      <c r="BF78" s="132">
        <f>AS78/(VLOOKUP(BF1,AQ2:AR92,2,FALSE)+AN78)</f>
        <v>0.54088558061078196</v>
      </c>
      <c r="BG78" s="132">
        <f>AS78/(VLOOKUP(BG1,AQ2:AR92,2,FALSE)+AN78)</f>
        <v>0.78029509684222775</v>
      </c>
      <c r="BH78" s="132">
        <f>AS78/(VLOOKUP(BH1,AQ2:AR92,2,FALSE)+AN78)</f>
        <v>0.69575225687300501</v>
      </c>
      <c r="BI78" s="132">
        <f>AS78/(VLOOKUP(BI1,AQ2:AR92,2,FALSE)+AN78)</f>
        <v>0.66196467763652522</v>
      </c>
      <c r="BJ78" s="132">
        <f>AS78/(VLOOKUP(BJ1,AQ2:AR92,2,FALSE)+AN78)</f>
        <v>0.40833589054352754</v>
      </c>
      <c r="BK78" s="132">
        <f>AS78/(VLOOKUP(BK1,AQ2:AR92,2,FALSE)+AN78)</f>
        <v>0.66196467763652522</v>
      </c>
      <c r="BL78" s="132">
        <f>AS78/(VLOOKUP(BL1,AQ2:AR92,2,FALSE)+AN78)</f>
        <v>0.56553197103618646</v>
      </c>
      <c r="BM78" s="132">
        <f>AS78/(VLOOKUP(BM1,AQ2:AR92,2,FALSE)+AN78)</f>
        <v>0.52921371880519597</v>
      </c>
      <c r="BN78" s="132">
        <f>AS78/(VLOOKUP(BN1,AQ2:AR92,2,FALSE)+AN78)</f>
        <v>0.29055579505369467</v>
      </c>
      <c r="BO78" s="132">
        <f>AS78/(VLOOKUP(BO1,AQ2:AR92,2,FALSE)+AN78)</f>
        <v>0.52921371880519597</v>
      </c>
      <c r="BP78" s="132">
        <f>AS78/(VLOOKUP(BP1,AQ2:AR92,2,FALSE)+AN78)</f>
        <v>0.43183750615932015</v>
      </c>
      <c r="BQ78" s="132">
        <f>AS78/(VLOOKUP(BQ1,AQ2:AR92,2,FALSE)+AN78)</f>
        <v>0.39739107738045115</v>
      </c>
      <c r="BR78" s="132">
        <f>AS78/(VLOOKUP(BR1,AQ2:AR92,2,FALSE)+AN78)</f>
        <v>0.19670487724216326</v>
      </c>
      <c r="BS78" s="132"/>
      <c r="BT78" s="132"/>
      <c r="BU78" s="132"/>
      <c r="BV78" s="132"/>
    </row>
    <row r="79" spans="1:74">
      <c r="A79" s="86">
        <v>78</v>
      </c>
      <c r="B79" s="86">
        <f>人物属性!D81</f>
        <v>1587.2317494440149</v>
      </c>
      <c r="C79" s="115">
        <f t="shared" si="13"/>
        <v>0.45</v>
      </c>
      <c r="D79" s="74">
        <f>F72</f>
        <v>2257.9258808190734</v>
      </c>
      <c r="E79" s="86" t="str">
        <f>装备属性!A81</f>
        <v>70级强化12</v>
      </c>
      <c r="F79" s="86">
        <f>装备属性!G81</f>
        <v>6772.7903042672961</v>
      </c>
      <c r="G79" s="91">
        <f t="shared" si="10"/>
        <v>1730.3209336183897</v>
      </c>
      <c r="H79" s="216">
        <f t="shared" si="11"/>
        <v>78</v>
      </c>
      <c r="I79" s="137">
        <f>G79/(VLOOKUP(I1,E2:F92,2,FALSE)+B79)</f>
        <v>1.0098499225866544</v>
      </c>
      <c r="J79" s="132">
        <f>G79/(VLOOKUP(J1,E2:F92,2,FALSE)+B79)</f>
        <v>0.97782309265298906</v>
      </c>
      <c r="K79" s="132">
        <f>G79/(VLOOKUP(K1,E2:F92,2,FALSE)+B79)</f>
        <v>0.96342910304694618</v>
      </c>
      <c r="L79" s="132">
        <f>G79/(VLOOKUP(L1,E2:F92,2,FALSE)+B79)</f>
        <v>0.81077757349252921</v>
      </c>
      <c r="M79" s="132">
        <f>G79/(VLOOKUP(M1,E2:F92,2,FALSE)+B79)</f>
        <v>0.96342910304694618</v>
      </c>
      <c r="N79" s="132">
        <f>G79/(VLOOKUP(N1,E2:F92,2,FALSE)+B79)</f>
        <v>0.91607924512515604</v>
      </c>
      <c r="O79" s="132">
        <f>G79/(VLOOKUP(O1,E2:F92,2,FALSE)+B79)</f>
        <v>0.89534941330508822</v>
      </c>
      <c r="P79" s="132">
        <f>G79/(VLOOKUP(P1,E2:F92,2,FALSE)+B79)</f>
        <v>0.69437694541060146</v>
      </c>
      <c r="Q79" s="132">
        <f>G79/(VLOOKUP(Q1,E2:F92,2,FALSE)+B79)</f>
        <v>0.89534941330508822</v>
      </c>
      <c r="R79" s="132">
        <f>G79/(VLOOKUP(R1,E2:F92,2,FALSE)+B79)</f>
        <v>0.82944491967310163</v>
      </c>
      <c r="S79" s="132">
        <f>G79/(VLOOKUP(S1,E2:F92,2,FALSE)+B79)</f>
        <v>0.80164714496781619</v>
      </c>
      <c r="T79" s="132">
        <f>G79/(VLOOKUP(T1,E2:F92,2,FALSE)+B79)</f>
        <v>0.5611228418638784</v>
      </c>
      <c r="U79" s="132">
        <f>G79/(VLOOKUP(U1,E2:F92,2,FALSE)+B79)</f>
        <v>0.80164714496781619</v>
      </c>
      <c r="V79" s="132">
        <f>G79/(VLOOKUP(V1,E2:F92,2,FALSE)+B79)</f>
        <v>0.71724477984856727</v>
      </c>
      <c r="W79" s="132">
        <f>G79/(VLOOKUP(W1,E2:F92,2,FALSE)+B79)</f>
        <v>0.68335103696755561</v>
      </c>
      <c r="X79" s="132">
        <f>G79/(VLOOKUP(X1,E2:F92,2,FALSE)+B79)</f>
        <v>0.42592081287777944</v>
      </c>
      <c r="Y79" s="132">
        <f>G79/(VLOOKUP(Y1,E2:F92,2,FALSE)+B79)</f>
        <v>0.68335103696755561</v>
      </c>
      <c r="Z79" s="132">
        <f>G79/(VLOOKUP(Z1,E2:F92,2,FALSE)+B79)</f>
        <v>0.58610108394582527</v>
      </c>
      <c r="AA79" s="132">
        <f>G79/(VLOOKUP(AA1,E2:F92,2,FALSE)+B79)</f>
        <v>0.54927626011281905</v>
      </c>
      <c r="AB79" s="132">
        <f>G79/(VLOOKUP(AB1,E2:F92,2,FALSE)+B79)</f>
        <v>0.30454227607225454</v>
      </c>
      <c r="AC79" s="132">
        <f>G79/(VLOOKUP(AC1,E2:F92,2,FALSE)+B79)</f>
        <v>0.54927626011281905</v>
      </c>
      <c r="AD79" s="132">
        <f>G79/(VLOOKUP(AD1,E2:F92,2,FALSE)+B79)</f>
        <v>0.45</v>
      </c>
      <c r="AE79" s="132">
        <f>G79/(VLOOKUP(AE1,E2:F92,2,FALSE)+B79)</f>
        <v>0.41469114402617141</v>
      </c>
      <c r="AF79" s="132">
        <f>G79/(VLOOKUP(AF1,E2:F92,2,FALSE)+B79)</f>
        <v>0.20697564222934542</v>
      </c>
      <c r="AG79" s="132"/>
      <c r="AH79" s="132"/>
      <c r="AI79" s="132"/>
      <c r="AJ79" s="132"/>
      <c r="AM79" s="86">
        <v>78</v>
      </c>
      <c r="AN79" s="86">
        <f>人物属性!E81</f>
        <v>1587.2317494440149</v>
      </c>
      <c r="AO79" s="115">
        <f t="shared" si="14"/>
        <v>0.45</v>
      </c>
      <c r="AP79" s="74">
        <f>AR72</f>
        <v>2257.9258808190734</v>
      </c>
      <c r="AQ79" s="86" t="str">
        <f t="shared" si="12"/>
        <v>70级强化12</v>
      </c>
      <c r="AR79" s="86">
        <f>装备属性!H81</f>
        <v>6772.7903042672961</v>
      </c>
      <c r="AS79" s="134">
        <f t="shared" si="8"/>
        <v>1730.3209336183897</v>
      </c>
      <c r="AT79" s="352">
        <f t="shared" si="9"/>
        <v>78</v>
      </c>
      <c r="AU79" s="132">
        <f>AS79/(VLOOKUP(AU1,AQ2:AR92,2,FALSE)+AN79)</f>
        <v>1.0098499225866544</v>
      </c>
      <c r="AV79" s="132">
        <f>AS79/(VLOOKUP(AV1,AQ2:AR92,2,FALSE)+AN79)</f>
        <v>0.97782309265298906</v>
      </c>
      <c r="AW79" s="132">
        <f>AS79/(VLOOKUP(AW1,AQ2:AR92,2,FALSE)+AN79)</f>
        <v>0.96342910304694618</v>
      </c>
      <c r="AX79" s="132">
        <f>AS79/(VLOOKUP(AX1,AQ2:AR92,2,FALSE)+AN79)</f>
        <v>0.81077757349252921</v>
      </c>
      <c r="AY79" s="132">
        <f>AS79/(VLOOKUP(AY1,AQ2:AR92,2,FALSE)+AN79)</f>
        <v>0.96342910304694618</v>
      </c>
      <c r="AZ79" s="132">
        <f>AS79/(VLOOKUP(AZ1,AQ2:AR92,2,FALSE)+AN79)</f>
        <v>0.91607924512515604</v>
      </c>
      <c r="BA79" s="132">
        <f>AS79/(VLOOKUP(BA1,AQ2:AR92,2,FALSE)+AN79)</f>
        <v>0.89534941330508822</v>
      </c>
      <c r="BB79" s="132">
        <f>AS79/(VLOOKUP(BB1,AQ2:AR92,2,FALSE)+AN79)</f>
        <v>0.69437694541060146</v>
      </c>
      <c r="BC79" s="132">
        <f>AS79/(VLOOKUP(BC1,AQ2:AR92,2,FALSE)+AN79)</f>
        <v>0.89534941330508822</v>
      </c>
      <c r="BD79" s="132">
        <f>AS79/(VLOOKUP(BD1,AQ2:AR92,2,FALSE)+AN79)</f>
        <v>0.82944491967310163</v>
      </c>
      <c r="BE79" s="132">
        <f>AS79/(VLOOKUP(BE1,AQ2:AR92,2,FALSE)+AN79)</f>
        <v>0.80164714496781619</v>
      </c>
      <c r="BF79" s="132">
        <f>AS79/(VLOOKUP(BF1,AQ2:AR92,2,FALSE)+AN79)</f>
        <v>0.5611228418638784</v>
      </c>
      <c r="BG79" s="132">
        <f>AS79/(VLOOKUP(BG1,AQ2:AR92,2,FALSE)+AN79)</f>
        <v>0.80164714496781619</v>
      </c>
      <c r="BH79" s="132">
        <f>AS79/(VLOOKUP(BH1,AQ2:AR92,2,FALSE)+AN79)</f>
        <v>0.71724477984856727</v>
      </c>
      <c r="BI79" s="132">
        <f>AS79/(VLOOKUP(BI1,AQ2:AR92,2,FALSE)+AN79)</f>
        <v>0.68335103696755561</v>
      </c>
      <c r="BJ79" s="132">
        <f>AS79/(VLOOKUP(BJ1,AQ2:AR92,2,FALSE)+AN79)</f>
        <v>0.42592081287777944</v>
      </c>
      <c r="BK79" s="132">
        <f>AS79/(VLOOKUP(BK1,AQ2:AR92,2,FALSE)+AN79)</f>
        <v>0.68335103696755561</v>
      </c>
      <c r="BL79" s="132">
        <f>AS79/(VLOOKUP(BL1,AQ2:AR92,2,FALSE)+AN79)</f>
        <v>0.58610108394582527</v>
      </c>
      <c r="BM79" s="132">
        <f>AS79/(VLOOKUP(BM1,AQ2:AR92,2,FALSE)+AN79)</f>
        <v>0.54927626011281905</v>
      </c>
      <c r="BN79" s="132">
        <f>AS79/(VLOOKUP(BN1,AQ2:AR92,2,FALSE)+AN79)</f>
        <v>0.30454227607225454</v>
      </c>
      <c r="BO79" s="132">
        <f>AS79/(VLOOKUP(BO1,AQ2:AR92,2,FALSE)+AN79)</f>
        <v>0.54927626011281905</v>
      </c>
      <c r="BP79" s="132">
        <f>AS79/(VLOOKUP(BP1,AQ2:AR92,2,FALSE)+AN79)</f>
        <v>0.45</v>
      </c>
      <c r="BQ79" s="132">
        <f>AS79/(VLOOKUP(BQ1,AQ2:AR92,2,FALSE)+AN79)</f>
        <v>0.41469114402617141</v>
      </c>
      <c r="BR79" s="132">
        <f>AS79/(VLOOKUP(BR1,AQ2:AR92,2,FALSE)+AN79)</f>
        <v>0.20697564222934542</v>
      </c>
      <c r="BS79" s="132"/>
      <c r="BT79" s="132"/>
      <c r="BU79" s="132"/>
      <c r="BV79" s="132"/>
    </row>
    <row r="80" spans="1:74">
      <c r="A80" s="86">
        <v>79</v>
      </c>
      <c r="B80" s="86">
        <f>人物属性!D82</f>
        <v>1655.389750734761</v>
      </c>
      <c r="C80" s="115">
        <f t="shared" si="13"/>
        <v>0.45</v>
      </c>
      <c r="D80" s="74">
        <f>F73</f>
        <v>2417.7532092164934</v>
      </c>
      <c r="E80" s="86" t="str">
        <f>装备属性!A82</f>
        <v>80级强化0</v>
      </c>
      <c r="F80" s="86">
        <f>装备属性!G82</f>
        <v>2585.3216280382599</v>
      </c>
      <c r="G80" s="91">
        <f t="shared" si="10"/>
        <v>1832.9143319780644</v>
      </c>
      <c r="H80" s="216">
        <f t="shared" si="11"/>
        <v>79</v>
      </c>
      <c r="I80" s="137">
        <f>G80/(VLOOKUP(I1,E2:F92,2,FALSE)+B80)</f>
        <v>1.0288014351637527</v>
      </c>
      <c r="J80" s="132">
        <f>G80/(VLOOKUP(J1,E2:F92,2,FALSE)+B80)</f>
        <v>0.99738368065911587</v>
      </c>
      <c r="K80" s="132">
        <f>G80/(VLOOKUP(K1,E2:F92,2,FALSE)+B80)</f>
        <v>0.98323855574508023</v>
      </c>
      <c r="L80" s="132">
        <f>G80/(VLOOKUP(L1,E2:F92,2,FALSE)+B80)</f>
        <v>0.83226976263685726</v>
      </c>
      <c r="M80" s="132">
        <f>G80/(VLOOKUP(M1,E2:F92,2,FALSE)+B80)</f>
        <v>0.98323855574508023</v>
      </c>
      <c r="N80" s="132">
        <f>G80/(VLOOKUP(N1,E2:F92,2,FALSE)+B80)</f>
        <v>0.93659812483695726</v>
      </c>
      <c r="O80" s="132">
        <f>G80/(VLOOKUP(O1,E2:F92,2,FALSE)+B80)</f>
        <v>0.91612598856725891</v>
      </c>
      <c r="P80" s="132">
        <f>G80/(VLOOKUP(P1,E2:F92,2,FALSE)+B80)</f>
        <v>0.71596472177975479</v>
      </c>
      <c r="Q80" s="132">
        <f>G80/(VLOOKUP(Q1,E2:F92,2,FALSE)+B80)</f>
        <v>0.91612598856725891</v>
      </c>
      <c r="R80" s="132">
        <f>G80/(VLOOKUP(R1,E2:F92,2,FALSE)+B80)</f>
        <v>0.85082568321773289</v>
      </c>
      <c r="S80" s="132">
        <f>G80/(VLOOKUP(S1,E2:F92,2,FALSE)+B80)</f>
        <v>0.82318420012157589</v>
      </c>
      <c r="T80" s="132">
        <f>G80/(VLOOKUP(T1,E2:F92,2,FALSE)+B80)</f>
        <v>0.58153901569866839</v>
      </c>
      <c r="U80" s="132">
        <f>G80/(VLOOKUP(U1,E2:F92,2,FALSE)+B80)</f>
        <v>0.82318420012157589</v>
      </c>
      <c r="V80" s="132">
        <f>G80/(VLOOKUP(V1,E2:F92,2,FALSE)+B80)</f>
        <v>0.73889564692069087</v>
      </c>
      <c r="W80" s="132">
        <f>G80/(VLOOKUP(W1,E2:F92,2,FALSE)+B80)</f>
        <v>0.70489401940516172</v>
      </c>
      <c r="X80" s="132">
        <f>G80/(VLOOKUP(X1,E2:F92,2,FALSE)+B80)</f>
        <v>0.44372977934454194</v>
      </c>
      <c r="Y80" s="132">
        <f>G80/(VLOOKUP(Y1,E2:F92,2,FALSE)+B80)</f>
        <v>0.70489401940516172</v>
      </c>
      <c r="Z80" s="132">
        <f>G80/(VLOOKUP(Z1,E2:F92,2,FALSE)+B80)</f>
        <v>0.60684191698672352</v>
      </c>
      <c r="AA80" s="132">
        <f>G80/(VLOOKUP(AA1,E2:F92,2,FALSE)+B80)</f>
        <v>0.5695214171790155</v>
      </c>
      <c r="AB80" s="132">
        <f>G80/(VLOOKUP(AB1,E2:F92,2,FALSE)+B80)</f>
        <v>0.31877502084287085</v>
      </c>
      <c r="AC80" s="132">
        <f>G80/(VLOOKUP(AC1,E2:F92,2,FALSE)+B80)</f>
        <v>0.5695214171790155</v>
      </c>
      <c r="AD80" s="132">
        <f>G80/(VLOOKUP(AD1,E2:F92,2,FALSE)+B80)</f>
        <v>0.4683788645104206</v>
      </c>
      <c r="AE80" s="132">
        <f>G80/(VLOOKUP(AE1,E2:F92,2,FALSE)+B80)</f>
        <v>0.43221859925501166</v>
      </c>
      <c r="AF80" s="132">
        <f>G80/(VLOOKUP(AF1,E2:F92,2,FALSE)+B80)</f>
        <v>0.21747451051312611</v>
      </c>
      <c r="AG80" s="132"/>
      <c r="AH80" s="132"/>
      <c r="AI80" s="132"/>
      <c r="AJ80" s="132"/>
      <c r="AM80" s="86">
        <v>79</v>
      </c>
      <c r="AN80" s="86">
        <f>人物属性!E82</f>
        <v>1655.389750734761</v>
      </c>
      <c r="AO80" s="115">
        <f t="shared" si="14"/>
        <v>0.45</v>
      </c>
      <c r="AP80" s="74">
        <f>AR73</f>
        <v>2417.7532092164934</v>
      </c>
      <c r="AQ80" s="86" t="str">
        <f t="shared" si="12"/>
        <v>80级强化0</v>
      </c>
      <c r="AR80" s="86">
        <f>装备属性!H82</f>
        <v>2585.3216280382599</v>
      </c>
      <c r="AS80" s="134">
        <f t="shared" si="8"/>
        <v>1832.9143319780644</v>
      </c>
      <c r="AT80" s="352">
        <f t="shared" si="9"/>
        <v>79</v>
      </c>
      <c r="AU80" s="132">
        <f>AS80/(VLOOKUP(AU1,AQ2:AR92,2,FALSE)+AN80)</f>
        <v>1.0288014351637527</v>
      </c>
      <c r="AV80" s="132">
        <f>AS80/(VLOOKUP(AV1,AQ2:AR92,2,FALSE)+AN80)</f>
        <v>0.99738368065911587</v>
      </c>
      <c r="AW80" s="132">
        <f>AS80/(VLOOKUP(AW1,AQ2:AR92,2,FALSE)+AN80)</f>
        <v>0.98323855574508023</v>
      </c>
      <c r="AX80" s="132">
        <f>AS80/(VLOOKUP(AX1,AQ2:AR92,2,FALSE)+AN80)</f>
        <v>0.83226976263685726</v>
      </c>
      <c r="AY80" s="132">
        <f>AS80/(VLOOKUP(AY1,AQ2:AR92,2,FALSE)+AN80)</f>
        <v>0.98323855574508023</v>
      </c>
      <c r="AZ80" s="132">
        <f>AS80/(VLOOKUP(AZ1,AQ2:AR92,2,FALSE)+AN80)</f>
        <v>0.93659812483695726</v>
      </c>
      <c r="BA80" s="132">
        <f>AS80/(VLOOKUP(BA1,AQ2:AR92,2,FALSE)+AN80)</f>
        <v>0.91612598856725891</v>
      </c>
      <c r="BB80" s="132">
        <f>AS80/(VLOOKUP(BB1,AQ2:AR92,2,FALSE)+AN80)</f>
        <v>0.71596472177975479</v>
      </c>
      <c r="BC80" s="132">
        <f>AS80/(VLOOKUP(BC1,AQ2:AR92,2,FALSE)+AN80)</f>
        <v>0.91612598856725891</v>
      </c>
      <c r="BD80" s="132">
        <f>AS80/(VLOOKUP(BD1,AQ2:AR92,2,FALSE)+AN80)</f>
        <v>0.85082568321773289</v>
      </c>
      <c r="BE80" s="132">
        <f>AS80/(VLOOKUP(BE1,AQ2:AR92,2,FALSE)+AN80)</f>
        <v>0.82318420012157589</v>
      </c>
      <c r="BF80" s="132">
        <f>AS80/(VLOOKUP(BF1,AQ2:AR92,2,FALSE)+AN80)</f>
        <v>0.58153901569866839</v>
      </c>
      <c r="BG80" s="132">
        <f>AS80/(VLOOKUP(BG1,AQ2:AR92,2,FALSE)+AN80)</f>
        <v>0.82318420012157589</v>
      </c>
      <c r="BH80" s="132">
        <f>AS80/(VLOOKUP(BH1,AQ2:AR92,2,FALSE)+AN80)</f>
        <v>0.73889564692069087</v>
      </c>
      <c r="BI80" s="132">
        <f>AS80/(VLOOKUP(BI1,AQ2:AR92,2,FALSE)+AN80)</f>
        <v>0.70489401940516172</v>
      </c>
      <c r="BJ80" s="132">
        <f>AS80/(VLOOKUP(BJ1,AQ2:AR92,2,FALSE)+AN80)</f>
        <v>0.44372977934454194</v>
      </c>
      <c r="BK80" s="132">
        <f>AS80/(VLOOKUP(BK1,AQ2:AR92,2,FALSE)+AN80)</f>
        <v>0.70489401940516172</v>
      </c>
      <c r="BL80" s="132">
        <f>AS80/(VLOOKUP(BL1,AQ2:AR92,2,FALSE)+AN80)</f>
        <v>0.60684191698672352</v>
      </c>
      <c r="BM80" s="132">
        <f>AS80/(VLOOKUP(BM1,AQ2:AR92,2,FALSE)+AN80)</f>
        <v>0.5695214171790155</v>
      </c>
      <c r="BN80" s="132">
        <f>AS80/(VLOOKUP(BN1,AQ2:AR92,2,FALSE)+AN80)</f>
        <v>0.31877502084287085</v>
      </c>
      <c r="BO80" s="132">
        <f>AS80/(VLOOKUP(BO1,AQ2:AR92,2,FALSE)+AN80)</f>
        <v>0.5695214171790155</v>
      </c>
      <c r="BP80" s="132">
        <f>AS80/(VLOOKUP(BP1,AQ2:AR92,2,FALSE)+AN80)</f>
        <v>0.4683788645104206</v>
      </c>
      <c r="BQ80" s="132">
        <f>AS80/(VLOOKUP(BQ1,AQ2:AR92,2,FALSE)+AN80)</f>
        <v>0.43221859925501166</v>
      </c>
      <c r="BR80" s="132">
        <f>AS80/(VLOOKUP(BR1,AQ2:AR92,2,FALSE)+AN80)</f>
        <v>0.21747451051312611</v>
      </c>
      <c r="BS80" s="132"/>
      <c r="BT80" s="132"/>
      <c r="BU80" s="132"/>
      <c r="BV80" s="132"/>
    </row>
    <row r="81" spans="1:74">
      <c r="A81" s="86">
        <v>80</v>
      </c>
      <c r="B81" s="86">
        <f>人物属性!D83</f>
        <v>1723.5477520255067</v>
      </c>
      <c r="C81" s="115">
        <f t="shared" si="13"/>
        <v>0.45</v>
      </c>
      <c r="D81" s="74">
        <f>F74</f>
        <v>2585.3216280382599</v>
      </c>
      <c r="E81" s="86" t="str">
        <f>装备属性!A83</f>
        <v>80级强化1</v>
      </c>
      <c r="F81" s="86">
        <f>装备属性!G83</f>
        <v>2794.0177742619558</v>
      </c>
      <c r="G81" s="91">
        <f t="shared" si="10"/>
        <v>1938.991221028695</v>
      </c>
      <c r="H81" s="216">
        <f t="shared" si="11"/>
        <v>80</v>
      </c>
      <c r="I81" s="137">
        <f>G81/(VLOOKUP(J1,E2:F92,2,FALSE)+B81)</f>
        <v>1.017372978423206</v>
      </c>
      <c r="J81" s="132">
        <f>G81/(VLOOKUP(K1,E2:F92,2,FALSE)+B81)</f>
        <v>1.0034532963630689</v>
      </c>
      <c r="K81" s="132">
        <f>G81/(VLOOKUP(L1,E2:F92,2,FALSE)+B81)</f>
        <v>0.85400584945986557</v>
      </c>
      <c r="L81" s="132">
        <f>G81/(VLOOKUP(M1,E2:F92,2,FALSE)+B81)</f>
        <v>1.0034532963630689</v>
      </c>
      <c r="M81" s="132">
        <f>G81/(VLOOKUP(N1,E2:F92,2,FALSE)+B81)</f>
        <v>0.95745596180431647</v>
      </c>
      <c r="N81" s="132">
        <f>G81/(VLOOKUP(O1,E2:F92,2,FALSE)+B81)</f>
        <v>0.93721737700860053</v>
      </c>
      <c r="O81" s="132">
        <f>G81/(VLOOKUP(P1,E2:F92,2,FALSE)+B81)</f>
        <v>0.73775823862661427</v>
      </c>
      <c r="P81" s="132">
        <f>G81/(VLOOKUP(Q1,E2:F92,2,FALSE)+B81)</f>
        <v>0.93721737700860053</v>
      </c>
      <c r="Q81" s="132">
        <f>G81/(VLOOKUP(R1,E2:F92,2,FALSE)+B81)</f>
        <v>0.87246244994467592</v>
      </c>
      <c r="R81" s="132">
        <f>G81/(VLOOKUP(S1,E2:F92,2,FALSE)+B81)</f>
        <v>0.84495990433207868</v>
      </c>
      <c r="S81" s="132">
        <f>G81/(VLOOKUP(T1,E2:F92,2,FALSE)+B81)</f>
        <v>0.60217271787721349</v>
      </c>
      <c r="T81" s="132">
        <f>G81/(VLOOKUP(U1,E2:F92,2,FALSE)+B81)</f>
        <v>0.84495990433207868</v>
      </c>
      <c r="U81" s="132">
        <f>G81/(VLOOKUP(V1,E2:F92,2,FALSE)+B81)</f>
        <v>0.76075529343468518</v>
      </c>
      <c r="V81" s="132">
        <f>G81/(VLOOKUP(W1,E2:F92,2,FALSE)+B81)</f>
        <v>0.72664193057571147</v>
      </c>
      <c r="W81" s="132">
        <f>G81/(VLOOKUP(W1,E2:F92,2,FALSE)+B81)</f>
        <v>0.72664193057571147</v>
      </c>
      <c r="X81" s="132">
        <f>G81/(VLOOKUP(X1,E2:F92,2,FALSE)+B81)</f>
        <v>0.46179020554711842</v>
      </c>
      <c r="Y81" s="132">
        <f>G81/(VLOOKUP(Y1,E2:F92,2,FALSE)+B81)</f>
        <v>0.72664193057571147</v>
      </c>
      <c r="Z81" s="132">
        <f>G81/(VLOOKUP(Z1,E2:F92,2,FALSE)+B81)</f>
        <v>0.62779520518869358</v>
      </c>
      <c r="AA81" s="132">
        <f>G81/(VLOOKUP(AA1,E2:F92,2,FALSE)+B81)</f>
        <v>0.5899867939162432</v>
      </c>
      <c r="AB81" s="132">
        <f>G81/(VLOOKUP(AB1,E2:F92,2,FALSE)+B81)</f>
        <v>0.33327303424310029</v>
      </c>
      <c r="AC81" s="132">
        <f>G81/(VLOOKUP(AC1,E2:F92,2,FALSE)+B81)</f>
        <v>0.5899867939162432</v>
      </c>
      <c r="AD81" s="132">
        <f>G81/(VLOOKUP(AD1,E2:F92,2,FALSE)+B81)</f>
        <v>0.48700340623463451</v>
      </c>
      <c r="AE81" s="132">
        <f>G81/(VLOOKUP(AE1,E2:F92,2,FALSE)+B81)</f>
        <v>0.45</v>
      </c>
      <c r="AF81" s="132">
        <f>G81/(VLOOKUP(AF1,E2:F92,2,FALSE)+B81)</f>
        <v>0.22821493309021329</v>
      </c>
      <c r="AG81" s="131">
        <f>G81/(VLOOKUP(AG1,E2:F92,2,FALSE)+B81)</f>
        <v>0.45</v>
      </c>
      <c r="AH81" s="132">
        <f>G81/(VLOOKUP(AH1,E2:F92,2,FALSE)+B81)</f>
        <v>0.35522772595625013</v>
      </c>
      <c r="AI81" s="132">
        <f>G81/(VLOOKUP(AI1,E2:F92,2,FALSE)+B81)</f>
        <v>0.32316520350478251</v>
      </c>
      <c r="AJ81" s="131">
        <f>G81/(VLOOKUP(AJ1,E2:F92,2,FALSE)+B81)</f>
        <v>0.15</v>
      </c>
      <c r="AM81" s="86">
        <v>80</v>
      </c>
      <c r="AN81" s="86">
        <f>人物属性!E83</f>
        <v>1723.5477520255067</v>
      </c>
      <c r="AO81" s="115">
        <f t="shared" si="14"/>
        <v>0.45</v>
      </c>
      <c r="AP81" s="74">
        <f>AR74</f>
        <v>2585.3216280382599</v>
      </c>
      <c r="AQ81" s="86" t="str">
        <f t="shared" si="12"/>
        <v>80级强化1</v>
      </c>
      <c r="AR81" s="86">
        <f>装备属性!H83</f>
        <v>2794.0177742619558</v>
      </c>
      <c r="AS81" s="134">
        <f t="shared" si="8"/>
        <v>1938.991221028695</v>
      </c>
      <c r="AT81" s="352">
        <f t="shared" si="9"/>
        <v>80</v>
      </c>
      <c r="AU81" s="132">
        <f>AS81/(VLOOKUP(AV1,AQ2:AR92,2,FALSE)+AN81)</f>
        <v>1.017372978423206</v>
      </c>
      <c r="AV81" s="132">
        <f>AS81/(VLOOKUP(AW1,AQ2:AR92,2,FALSE)+AN81)</f>
        <v>1.0034532963630689</v>
      </c>
      <c r="AW81" s="132">
        <f>AS81/(VLOOKUP(AX1,AQ2:AR92,2,FALSE)+AN81)</f>
        <v>0.85400584945986557</v>
      </c>
      <c r="AX81" s="132">
        <f>AS81/(VLOOKUP(AY1,AQ2:AR92,2,FALSE)+AN81)</f>
        <v>1.0034532963630689</v>
      </c>
      <c r="AY81" s="132">
        <f>AS81/(VLOOKUP(AZ1,AQ2:AR92,2,FALSE)+AN81)</f>
        <v>0.95745596180431647</v>
      </c>
      <c r="AZ81" s="132">
        <f>AS81/(VLOOKUP(BA1,AQ2:AR92,2,FALSE)+AN81)</f>
        <v>0.93721737700860053</v>
      </c>
      <c r="BA81" s="132">
        <f>AS81/(VLOOKUP(BB1,AQ2:AR92,2,FALSE)+AN81)</f>
        <v>0.73775823862661427</v>
      </c>
      <c r="BB81" s="132">
        <f>AS81/(VLOOKUP(BC1,AQ2:AR92,2,FALSE)+AN81)</f>
        <v>0.93721737700860053</v>
      </c>
      <c r="BC81" s="132">
        <f>AS81/(VLOOKUP(BD1,AQ2:AR92,2,FALSE)+AN81)</f>
        <v>0.87246244994467592</v>
      </c>
      <c r="BD81" s="132">
        <f>AS81/(VLOOKUP(BE1,AQ2:AR92,2,FALSE)+AN81)</f>
        <v>0.84495990433207868</v>
      </c>
      <c r="BE81" s="132">
        <f>AS81/(VLOOKUP(BF1,AQ2:AR92,2,FALSE)+AN81)</f>
        <v>0.60217271787721349</v>
      </c>
      <c r="BF81" s="132">
        <f>AS81/(VLOOKUP(BG1,AQ2:AR92,2,FALSE)+AN81)</f>
        <v>0.84495990433207868</v>
      </c>
      <c r="BG81" s="132">
        <f>AS81/(VLOOKUP(BH1,AQ2:AR92,2,FALSE)+AN81)</f>
        <v>0.76075529343468518</v>
      </c>
      <c r="BH81" s="132">
        <f>AS81/(VLOOKUP(BI1,AQ2:AR92,2,FALSE)+AN81)</f>
        <v>0.72664193057571147</v>
      </c>
      <c r="BI81" s="132">
        <f>AS81/(VLOOKUP(BI1,AQ2:AR92,2,FALSE)+AN81)</f>
        <v>0.72664193057571147</v>
      </c>
      <c r="BJ81" s="132">
        <f>AS81/(VLOOKUP(BJ1,AQ2:AR92,2,FALSE)+AN81)</f>
        <v>0.46179020554711842</v>
      </c>
      <c r="BK81" s="132">
        <f>AS81/(VLOOKUP(BK1,AQ2:AR92,2,FALSE)+AN81)</f>
        <v>0.72664193057571147</v>
      </c>
      <c r="BL81" s="132">
        <f>AS81/(VLOOKUP(BL1,AQ2:AR92,2,FALSE)+AN81)</f>
        <v>0.62779520518869358</v>
      </c>
      <c r="BM81" s="132">
        <f>AS81/(VLOOKUP(BM1,AQ2:AR92,2,FALSE)+AN81)</f>
        <v>0.5899867939162432</v>
      </c>
      <c r="BN81" s="132">
        <f>AS81/(VLOOKUP(BN1,AQ2:AR92,2,FALSE)+AN81)</f>
        <v>0.33327303424310029</v>
      </c>
      <c r="BO81" s="132">
        <f>AS81/(VLOOKUP(BO1,AQ2:AR92,2,FALSE)+AN81)</f>
        <v>0.5899867939162432</v>
      </c>
      <c r="BP81" s="132">
        <f>AS81/(VLOOKUP(BP1,AQ2:AR92,2,FALSE)+AN81)</f>
        <v>0.48700340623463451</v>
      </c>
      <c r="BQ81" s="132">
        <f>AS81/(VLOOKUP(BQ1,AQ2:AR92,2,FALSE)+AN81)</f>
        <v>0.45</v>
      </c>
      <c r="BR81" s="132">
        <f>AS81/(VLOOKUP(BR1,AQ2:AR92,2,FALSE)+AN81)</f>
        <v>0.22821493309021329</v>
      </c>
      <c r="BS81" s="131">
        <f>AS81/(VLOOKUP(BS1,AQ2:AR92,2,FALSE)+AN81)</f>
        <v>0.45</v>
      </c>
      <c r="BT81" s="132">
        <f>AS81/(VLOOKUP(BT1,AQ2:AR92,2,FALSE)+AN81)</f>
        <v>0.35522772595625013</v>
      </c>
      <c r="BU81" s="132">
        <f>AS81/(VLOOKUP(BU1,AQ2:AR92,2,FALSE)+AN81)</f>
        <v>0.32316520350478251</v>
      </c>
      <c r="BV81" s="131">
        <f>AS81/(VLOOKUP(BV1,AQ2:AR92,2,FALSE)+AN81)</f>
        <v>0.15</v>
      </c>
    </row>
    <row r="82" spans="1:74">
      <c r="A82" s="86"/>
      <c r="B82" s="86"/>
      <c r="C82" s="115"/>
      <c r="D82" s="74"/>
      <c r="E82" s="86" t="str">
        <f>装备属性!A84</f>
        <v>80级强化2</v>
      </c>
      <c r="F82" s="86">
        <f>装备属性!G84</f>
        <v>3012.8219273911618</v>
      </c>
      <c r="G82" s="91"/>
      <c r="H82" s="216"/>
      <c r="I82" s="137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M82" s="86"/>
      <c r="AN82" s="86"/>
      <c r="AO82" s="115"/>
      <c r="AP82" s="74"/>
      <c r="AQ82" s="86" t="str">
        <f t="shared" si="12"/>
        <v>80级强化2</v>
      </c>
      <c r="AR82" s="86">
        <f>装备属性!H84</f>
        <v>3012.8219273911618</v>
      </c>
      <c r="AS82" s="134"/>
      <c r="AT82" s="134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</row>
    <row r="83" spans="1:74">
      <c r="A83" s="86"/>
      <c r="B83" s="86"/>
      <c r="C83" s="115"/>
      <c r="D83" s="74"/>
      <c r="E83" s="86" t="str">
        <f>装备属性!A85</f>
        <v>80级强化3</v>
      </c>
      <c r="F83" s="86">
        <f>装备属性!G85</f>
        <v>3242.2236594924934</v>
      </c>
      <c r="G83" s="91"/>
      <c r="H83" s="216"/>
      <c r="I83" s="137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M83" s="86"/>
      <c r="AN83" s="86"/>
      <c r="AO83" s="115"/>
      <c r="AP83" s="74"/>
      <c r="AQ83" s="86" t="str">
        <f t="shared" si="12"/>
        <v>80级强化3</v>
      </c>
      <c r="AR83" s="86">
        <f>装备属性!H85</f>
        <v>3242.2236594924934</v>
      </c>
      <c r="AS83" s="134"/>
      <c r="AT83" s="134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</row>
    <row r="84" spans="1:74">
      <c r="A84" s="86"/>
      <c r="B84" s="86"/>
      <c r="C84" s="115"/>
      <c r="D84" s="74"/>
      <c r="E84" s="86" t="str">
        <f>装备属性!A86</f>
        <v>80级强化4</v>
      </c>
      <c r="F84" s="86">
        <f>装备属性!G86</f>
        <v>3482.7362546077052</v>
      </c>
      <c r="G84" s="91"/>
      <c r="H84" s="216"/>
      <c r="I84" s="137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M84" s="86"/>
      <c r="AN84" s="86"/>
      <c r="AO84" s="115"/>
      <c r="AP84" s="74"/>
      <c r="AQ84" s="86" t="str">
        <f t="shared" si="12"/>
        <v>80级强化4</v>
      </c>
      <c r="AR84" s="86">
        <f>装备属性!H86</f>
        <v>3482.7362546077052</v>
      </c>
      <c r="AS84" s="134"/>
      <c r="AT84" s="134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</row>
    <row r="85" spans="1:74">
      <c r="A85" s="86"/>
      <c r="B85" s="86"/>
      <c r="C85" s="115"/>
      <c r="D85" s="74"/>
      <c r="E85" s="86" t="str">
        <f>装备属性!A87</f>
        <v>80级强化5</v>
      </c>
      <c r="F85" s="86">
        <f>装备属性!G87</f>
        <v>3734.8978572215069</v>
      </c>
      <c r="G85" s="91"/>
      <c r="H85" s="216"/>
      <c r="I85" s="137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M85" s="86"/>
      <c r="AN85" s="86"/>
      <c r="AO85" s="115"/>
      <c r="AP85" s="74"/>
      <c r="AQ85" s="86" t="str">
        <f t="shared" si="12"/>
        <v>80级强化5</v>
      </c>
      <c r="AR85" s="86">
        <f>装备属性!H87</f>
        <v>3734.8978572215069</v>
      </c>
      <c r="AS85" s="134"/>
      <c r="AT85" s="134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</row>
    <row r="86" spans="1:74">
      <c r="A86" s="86"/>
      <c r="B86" s="86"/>
      <c r="C86" s="115"/>
      <c r="D86" s="74"/>
      <c r="E86" s="86" t="str">
        <f>装备属性!A88</f>
        <v>80级强化6</v>
      </c>
      <c r="F86" s="86">
        <f>装备属性!G88</f>
        <v>3999.2726763543737</v>
      </c>
      <c r="G86" s="91"/>
      <c r="H86" s="216"/>
      <c r="I86" s="137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M86" s="86"/>
      <c r="AN86" s="86"/>
      <c r="AO86" s="115"/>
      <c r="AP86" s="74"/>
      <c r="AQ86" s="86" t="str">
        <f t="shared" si="12"/>
        <v>80级强化6</v>
      </c>
      <c r="AR86" s="86">
        <f>装备属性!H88</f>
        <v>3999.2726763543737</v>
      </c>
      <c r="AS86" s="134"/>
      <c r="AT86" s="134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</row>
    <row r="87" spans="1:74">
      <c r="A87" s="86"/>
      <c r="B87" s="86"/>
      <c r="C87" s="115"/>
      <c r="D87" s="74"/>
      <c r="E87" s="86" t="str">
        <f>装备属性!A89</f>
        <v>80级强化7</v>
      </c>
      <c r="F87" s="86">
        <f>装备属性!G89</f>
        <v>4276.4522479744928</v>
      </c>
      <c r="G87" s="91"/>
      <c r="H87" s="216"/>
      <c r="I87" s="138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M87" s="86"/>
      <c r="AN87" s="86"/>
      <c r="AO87" s="115"/>
      <c r="AP87" s="74"/>
      <c r="AQ87" s="86" t="str">
        <f t="shared" si="12"/>
        <v>80级强化7</v>
      </c>
      <c r="AR87" s="86">
        <f>装备属性!H89</f>
        <v>4276.4522479744928</v>
      </c>
      <c r="AS87" s="134"/>
      <c r="AT87" s="134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</row>
    <row r="88" spans="1:74">
      <c r="A88" s="86"/>
      <c r="B88" s="86"/>
      <c r="C88" s="115"/>
      <c r="D88" s="74"/>
      <c r="E88" s="86" t="str">
        <f>装备属性!A90</f>
        <v>80级强化8</v>
      </c>
      <c r="F88" s="86">
        <f>装备属性!G90</f>
        <v>5271.9386550534837</v>
      </c>
      <c r="G88" s="91"/>
      <c r="H88" s="216"/>
      <c r="I88" s="138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M88" s="86"/>
      <c r="AN88" s="86"/>
      <c r="AO88" s="115"/>
      <c r="AP88" s="74"/>
      <c r="AQ88" s="86" t="str">
        <f t="shared" si="12"/>
        <v>80级强化8</v>
      </c>
      <c r="AR88" s="86">
        <f>装备属性!H90</f>
        <v>5271.9386550534837</v>
      </c>
      <c r="AS88" s="134"/>
      <c r="AT88" s="134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</row>
    <row r="89" spans="1:74">
      <c r="A89" s="86"/>
      <c r="B89" s="86"/>
      <c r="C89" s="115"/>
      <c r="D89" s="74"/>
      <c r="E89" s="86" t="str">
        <f>装备属性!A91</f>
        <v>80级强化9</v>
      </c>
      <c r="F89" s="86">
        <f>装备属性!G91</f>
        <v>6432.5905932456453</v>
      </c>
      <c r="G89" s="91"/>
      <c r="H89" s="216"/>
      <c r="I89" s="138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M89" s="86"/>
      <c r="AN89" s="86"/>
      <c r="AO89" s="115"/>
      <c r="AP89" s="74"/>
      <c r="AQ89" s="86" t="str">
        <f t="shared" si="12"/>
        <v>80级强化9</v>
      </c>
      <c r="AR89" s="86">
        <f>装备属性!H91</f>
        <v>6432.5905932456453</v>
      </c>
      <c r="AS89" s="134"/>
      <c r="AT89" s="134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</row>
    <row r="90" spans="1:74">
      <c r="A90" s="86"/>
      <c r="B90" s="86"/>
      <c r="C90" s="115"/>
      <c r="D90" s="74"/>
      <c r="E90" s="86" t="str">
        <f>装备属性!A92</f>
        <v>80级强化10</v>
      </c>
      <c r="F90" s="86">
        <f>装备属性!G92</f>
        <v>7785.8114027411739</v>
      </c>
      <c r="G90" s="91"/>
      <c r="H90" s="216"/>
      <c r="I90" s="138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M90" s="86"/>
      <c r="AN90" s="86"/>
      <c r="AO90" s="115"/>
      <c r="AP90" s="74"/>
      <c r="AQ90" s="86" t="str">
        <f t="shared" si="12"/>
        <v>80级强化10</v>
      </c>
      <c r="AR90" s="86">
        <f>装备属性!H92</f>
        <v>7785.8114027411739</v>
      </c>
      <c r="AS90" s="134"/>
      <c r="AT90" s="134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</row>
    <row r="91" spans="1:74">
      <c r="A91" s="86"/>
      <c r="B91" s="86"/>
      <c r="C91" s="115"/>
      <c r="D91" s="74"/>
      <c r="E91" s="86" t="str">
        <f>装备属性!A93</f>
        <v>80级强化11</v>
      </c>
      <c r="F91" s="86">
        <f>装备属性!G93</f>
        <v>9363.5510325082378</v>
      </c>
      <c r="G91" s="91"/>
      <c r="H91" s="216"/>
      <c r="I91" s="138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M91" s="86"/>
      <c r="AN91" s="86"/>
      <c r="AO91" s="115"/>
      <c r="AP91" s="74"/>
      <c r="AQ91" s="86" t="str">
        <f t="shared" si="12"/>
        <v>80级强化11</v>
      </c>
      <c r="AR91" s="86">
        <f>装备属性!H93</f>
        <v>9363.5510325082378</v>
      </c>
      <c r="AS91" s="134"/>
      <c r="AT91" s="134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</row>
    <row r="92" spans="1:74">
      <c r="A92" s="86"/>
      <c r="B92" s="86"/>
      <c r="C92" s="115"/>
      <c r="D92" s="74"/>
      <c r="E92" s="86" t="str">
        <f>装备属性!A94</f>
        <v>80级强化12</v>
      </c>
      <c r="F92" s="86">
        <f>装备属性!G94</f>
        <v>11203.060388165793</v>
      </c>
      <c r="G92" s="91"/>
      <c r="H92" s="216"/>
      <c r="I92" s="138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M92" s="86"/>
      <c r="AN92" s="86"/>
      <c r="AO92" s="115"/>
      <c r="AP92" s="74"/>
      <c r="AQ92" s="86" t="str">
        <f t="shared" si="12"/>
        <v>80级强化12</v>
      </c>
      <c r="AR92" s="86">
        <f>装备属性!H94</f>
        <v>11203.060388165793</v>
      </c>
      <c r="AS92" s="134"/>
      <c r="AT92" s="134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</row>
    <row r="94" spans="1:74">
      <c r="A94" s="80" t="s">
        <v>1051</v>
      </c>
    </row>
    <row r="95" spans="1:74" ht="29.25" customHeight="1">
      <c r="A95" s="112" t="s">
        <v>191</v>
      </c>
      <c r="B95" s="112" t="str">
        <f>B1</f>
        <v>裸体物理防御</v>
      </c>
      <c r="C95" s="112" t="str">
        <f t="shared" ref="C95:AJ95" si="15">C1</f>
        <v>受伤比</v>
      </c>
      <c r="D95" s="112" t="str">
        <f t="shared" si="15"/>
        <v>实际装备附加防御值</v>
      </c>
      <c r="E95" s="112" t="str">
        <f t="shared" si="15"/>
        <v>装备品质等级及强化情况</v>
      </c>
      <c r="F95" s="112" t="str">
        <f t="shared" si="15"/>
        <v>附加物理防御</v>
      </c>
      <c r="G95" s="112" t="str">
        <f t="shared" si="15"/>
        <v>防御值转化受伤系数</v>
      </c>
      <c r="H95" s="353" t="str">
        <f>H1</f>
        <v>等级</v>
      </c>
      <c r="I95" s="112" t="str">
        <f t="shared" si="15"/>
        <v>1级强化0</v>
      </c>
      <c r="J95" s="112" t="str">
        <f t="shared" si="15"/>
        <v>1级强化5</v>
      </c>
      <c r="K95" s="112" t="str">
        <f t="shared" si="15"/>
        <v>1级强化7</v>
      </c>
      <c r="L95" s="112" t="str">
        <f t="shared" si="15"/>
        <v>1级强化12</v>
      </c>
      <c r="M95" s="112" t="str">
        <f t="shared" si="15"/>
        <v>15级强化0</v>
      </c>
      <c r="N95" s="112" t="str">
        <f t="shared" si="15"/>
        <v>15级强化5</v>
      </c>
      <c r="O95" s="112" t="str">
        <f t="shared" si="15"/>
        <v>15级强化7</v>
      </c>
      <c r="P95" s="112" t="str">
        <f t="shared" si="15"/>
        <v>15级强化12</v>
      </c>
      <c r="Q95" s="112" t="str">
        <f t="shared" si="15"/>
        <v>30级强化0</v>
      </c>
      <c r="R95" s="112" t="str">
        <f t="shared" si="15"/>
        <v>30级强化5</v>
      </c>
      <c r="S95" s="112" t="str">
        <f t="shared" si="15"/>
        <v>30级强化7</v>
      </c>
      <c r="T95" s="112" t="str">
        <f t="shared" si="15"/>
        <v>30级强化12</v>
      </c>
      <c r="U95" s="112" t="str">
        <f t="shared" si="15"/>
        <v>45级强化0</v>
      </c>
      <c r="V95" s="112" t="str">
        <f t="shared" si="15"/>
        <v>45级强化5</v>
      </c>
      <c r="W95" s="112" t="str">
        <f t="shared" si="15"/>
        <v>45级强化7</v>
      </c>
      <c r="X95" s="112" t="str">
        <f t="shared" si="15"/>
        <v>45级强化12</v>
      </c>
      <c r="Y95" s="112" t="str">
        <f t="shared" si="15"/>
        <v>60级强化0</v>
      </c>
      <c r="Z95" s="112" t="str">
        <f t="shared" si="15"/>
        <v>60级强化5</v>
      </c>
      <c r="AA95" s="112" t="str">
        <f t="shared" si="15"/>
        <v>60级强化7</v>
      </c>
      <c r="AB95" s="112" t="str">
        <f t="shared" si="15"/>
        <v>60级强化12</v>
      </c>
      <c r="AC95" s="112" t="str">
        <f t="shared" si="15"/>
        <v>70级强化0</v>
      </c>
      <c r="AD95" s="112" t="str">
        <f t="shared" si="15"/>
        <v>70级强化5</v>
      </c>
      <c r="AE95" s="112" t="str">
        <f t="shared" si="15"/>
        <v>70级强化7</v>
      </c>
      <c r="AF95" s="112" t="str">
        <f t="shared" si="15"/>
        <v>70级强化12</v>
      </c>
      <c r="AG95" s="112" t="str">
        <f t="shared" si="15"/>
        <v>80级强化0</v>
      </c>
      <c r="AH95" s="112" t="str">
        <f t="shared" si="15"/>
        <v>80级强化5</v>
      </c>
      <c r="AI95" s="112" t="str">
        <f t="shared" si="15"/>
        <v>80级强化7</v>
      </c>
      <c r="AJ95" s="112" t="str">
        <f t="shared" si="15"/>
        <v>80级强化12</v>
      </c>
      <c r="AK95" s="124"/>
      <c r="AL95" s="124"/>
      <c r="AM95" s="112" t="str">
        <f>AM1</f>
        <v>等级</v>
      </c>
      <c r="AN95" s="112" t="str">
        <f t="shared" ref="AN95:BV95" si="16">AN1</f>
        <v>裸体魔法防御</v>
      </c>
      <c r="AO95" s="112" t="str">
        <f t="shared" si="16"/>
        <v>受伤比</v>
      </c>
      <c r="AP95" s="112" t="str">
        <f t="shared" si="16"/>
        <v>实际装备附加防御值</v>
      </c>
      <c r="AQ95" s="112" t="str">
        <f t="shared" si="16"/>
        <v>装备品质等级及强化情况</v>
      </c>
      <c r="AR95" s="112" t="str">
        <f t="shared" si="16"/>
        <v>附加魔法防御</v>
      </c>
      <c r="AS95" s="112" t="str">
        <f t="shared" si="16"/>
        <v>防御值转化受伤系数</v>
      </c>
      <c r="AT95" s="133" t="str">
        <f>H95</f>
        <v>等级</v>
      </c>
      <c r="AU95" s="112" t="str">
        <f t="shared" si="16"/>
        <v>1级强化0</v>
      </c>
      <c r="AV95" s="112" t="str">
        <f t="shared" si="16"/>
        <v>1级强化5</v>
      </c>
      <c r="AW95" s="112" t="str">
        <f t="shared" si="16"/>
        <v>1级强化7</v>
      </c>
      <c r="AX95" s="112" t="str">
        <f t="shared" si="16"/>
        <v>1级强化12</v>
      </c>
      <c r="AY95" s="112" t="str">
        <f t="shared" si="16"/>
        <v>15级强化0</v>
      </c>
      <c r="AZ95" s="112" t="str">
        <f t="shared" si="16"/>
        <v>15级强化5</v>
      </c>
      <c r="BA95" s="112" t="str">
        <f t="shared" si="16"/>
        <v>15级强化7</v>
      </c>
      <c r="BB95" s="112" t="str">
        <f t="shared" si="16"/>
        <v>15级强化12</v>
      </c>
      <c r="BC95" s="112" t="str">
        <f t="shared" si="16"/>
        <v>30级强化0</v>
      </c>
      <c r="BD95" s="112" t="str">
        <f t="shared" si="16"/>
        <v>30级强化5</v>
      </c>
      <c r="BE95" s="112" t="str">
        <f t="shared" si="16"/>
        <v>30级强化7</v>
      </c>
      <c r="BF95" s="112" t="str">
        <f t="shared" si="16"/>
        <v>30级强化12</v>
      </c>
      <c r="BG95" s="112" t="str">
        <f t="shared" si="16"/>
        <v>45级强化0</v>
      </c>
      <c r="BH95" s="112" t="str">
        <f t="shared" si="16"/>
        <v>45级强化5</v>
      </c>
      <c r="BI95" s="112" t="str">
        <f t="shared" si="16"/>
        <v>45级强化7</v>
      </c>
      <c r="BJ95" s="112" t="str">
        <f t="shared" si="16"/>
        <v>45级强化12</v>
      </c>
      <c r="BK95" s="112" t="str">
        <f t="shared" si="16"/>
        <v>60级强化0</v>
      </c>
      <c r="BL95" s="112" t="str">
        <f t="shared" si="16"/>
        <v>60级强化5</v>
      </c>
      <c r="BM95" s="112" t="str">
        <f t="shared" si="16"/>
        <v>60级强化7</v>
      </c>
      <c r="BN95" s="112" t="str">
        <f t="shared" si="16"/>
        <v>60级强化12</v>
      </c>
      <c r="BO95" s="112" t="str">
        <f t="shared" si="16"/>
        <v>70级强化0</v>
      </c>
      <c r="BP95" s="112" t="str">
        <f t="shared" si="16"/>
        <v>70级强化5</v>
      </c>
      <c r="BQ95" s="112" t="str">
        <f t="shared" si="16"/>
        <v>70级强化7</v>
      </c>
      <c r="BR95" s="112" t="str">
        <f t="shared" si="16"/>
        <v>70级强化12</v>
      </c>
      <c r="BS95" s="112" t="str">
        <f t="shared" si="16"/>
        <v>80级强化0</v>
      </c>
      <c r="BT95" s="112" t="str">
        <f t="shared" si="16"/>
        <v>80级强化5</v>
      </c>
      <c r="BU95" s="112" t="str">
        <f t="shared" si="16"/>
        <v>80级强化7</v>
      </c>
      <c r="BV95" s="112" t="str">
        <f t="shared" si="16"/>
        <v>80级强化12</v>
      </c>
    </row>
    <row r="96" spans="1:74">
      <c r="A96" s="86">
        <v>1</v>
      </c>
      <c r="B96" s="86">
        <f>人物属性!K4</f>
        <v>125.58397701619806</v>
      </c>
      <c r="C96" s="115">
        <f>职业设计!B26</f>
        <v>0.30150000000000005</v>
      </c>
      <c r="D96" s="74">
        <f>F96</f>
        <v>188.3759655242971</v>
      </c>
      <c r="E96" s="86" t="str">
        <f>E2</f>
        <v>1级强化0</v>
      </c>
      <c r="F96" s="86">
        <f>装备属性!AZ4</f>
        <v>188.3759655242971</v>
      </c>
      <c r="G96" s="91">
        <f>C96*(B96+D96)</f>
        <v>94.658922675959303</v>
      </c>
      <c r="H96" s="217">
        <f>H2</f>
        <v>1</v>
      </c>
      <c r="I96" s="136">
        <f>G96/(VLOOKUP(I95,E96:F186,2,FALSE)+B96)</f>
        <v>0.30150000000000005</v>
      </c>
      <c r="J96" s="132">
        <f>G96/(VLOOKUP(J95,E96:F186,2,FALSE)+B96)</f>
        <v>0.23800257639068761</v>
      </c>
      <c r="K96" s="132">
        <f>G96/(VLOOKUP(K95,E96:F186,2,FALSE)+B96)</f>
        <v>0.21652068634820432</v>
      </c>
      <c r="L96" s="131">
        <f>G96/(VLOOKUP(L95,E96:F186,2,FALSE)+B96)</f>
        <v>0.10050000000000001</v>
      </c>
      <c r="M96" s="132"/>
      <c r="N96" s="132"/>
      <c r="O96" s="132"/>
      <c r="P96" s="132"/>
      <c r="Q96" s="132"/>
      <c r="R96" s="132"/>
      <c r="S96" s="132"/>
      <c r="T96" s="132"/>
      <c r="U96" s="132"/>
      <c r="V96" s="132"/>
      <c r="W96" s="132"/>
      <c r="X96" s="132"/>
      <c r="Y96" s="132"/>
      <c r="Z96" s="132"/>
      <c r="AA96" s="132"/>
      <c r="AB96" s="132"/>
      <c r="AC96" s="132"/>
      <c r="AD96" s="132"/>
      <c r="AE96" s="132"/>
      <c r="AF96" s="132"/>
      <c r="AG96" s="132"/>
      <c r="AH96" s="132"/>
      <c r="AI96" s="132"/>
      <c r="AJ96" s="132"/>
      <c r="AM96" s="86">
        <v>1</v>
      </c>
      <c r="AN96" s="86">
        <f>人物属性!L4</f>
        <v>56.094176400568472</v>
      </c>
      <c r="AO96" s="115">
        <f>职业设计!E26</f>
        <v>0.67500000000000004</v>
      </c>
      <c r="AP96" s="74">
        <f>AR96</f>
        <v>84.141264600852708</v>
      </c>
      <c r="AQ96" s="86" t="str">
        <f>E96</f>
        <v>1级强化0</v>
      </c>
      <c r="AR96" s="86">
        <f>装备属性!BA4</f>
        <v>84.141264600852708</v>
      </c>
      <c r="AS96" s="134">
        <f t="shared" ref="AS96:AS127" si="17">AO96*(AN96+AP96)</f>
        <v>94.658922675959303</v>
      </c>
      <c r="AT96" s="352">
        <f t="shared" ref="AT96:AT159" si="18">H96</f>
        <v>1</v>
      </c>
      <c r="AU96" s="131">
        <f>AS96/(VLOOKUP(AU95,AQ96:AR186,2,FALSE)+AN96)</f>
        <v>0.67500000000000004</v>
      </c>
      <c r="AV96" s="132">
        <f>AS96/(VLOOKUP(AV95,AQ96:AR186,2,FALSE)+AN96)</f>
        <v>0.53284158893437517</v>
      </c>
      <c r="AW96" s="132">
        <f>AS96/(VLOOKUP(AW95,AQ96:AR186,2,FALSE)+AN96)</f>
        <v>0.48474780525717381</v>
      </c>
      <c r="AX96" s="131">
        <f>AS96/(VLOOKUP(AX95,AQ96:AR186,2,FALSE)+AN96)</f>
        <v>0.22500000000000001</v>
      </c>
      <c r="AY96" s="132"/>
      <c r="AZ96" s="132"/>
      <c r="BA96" s="132"/>
      <c r="BB96" s="132"/>
      <c r="BC96" s="132"/>
      <c r="BD96" s="132"/>
      <c r="BE96" s="132"/>
      <c r="BF96" s="132"/>
      <c r="BG96" s="132"/>
      <c r="BH96" s="132"/>
      <c r="BI96" s="132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</row>
    <row r="97" spans="1:74">
      <c r="A97" s="86">
        <v>2</v>
      </c>
      <c r="B97" s="86">
        <f>人物属性!K5</f>
        <v>131.45168875471268</v>
      </c>
      <c r="C97" s="115">
        <f>C96</f>
        <v>0.30150000000000005</v>
      </c>
      <c r="D97" s="74">
        <f>(D96+D98)/2</f>
        <v>195.97914681124581</v>
      </c>
      <c r="E97" s="86" t="str">
        <f t="shared" ref="E97:E160" si="19">E3</f>
        <v>1级强化1</v>
      </c>
      <c r="F97" s="86">
        <f>装备属性!AZ5</f>
        <v>203.58232809819455</v>
      </c>
      <c r="G97" s="91">
        <f t="shared" ref="G97:G160" si="20">C97*(B97+D97)</f>
        <v>98.720396923136505</v>
      </c>
      <c r="H97" s="217">
        <f t="shared" ref="H97:H160" si="21">H3</f>
        <v>2</v>
      </c>
      <c r="I97" s="137">
        <f>G97/(VLOOKUP(I95,E96:F186,2,FALSE)+B97)</f>
        <v>0.30866748263430421</v>
      </c>
      <c r="J97" s="132">
        <f>G97/(VLOOKUP(J95,E96:F186,2,FALSE)+B97)</f>
        <v>0.24460567339385653</v>
      </c>
      <c r="K97" s="132">
        <f>G97/(VLOOKUP(K95,E96:F186,2,FALSE)+B97)</f>
        <v>0.22282019157131644</v>
      </c>
      <c r="L97" s="132">
        <f>G97/(VLOOKUP(L95,E96:F186,2,FALSE)+B97)</f>
        <v>0.10416317935238421</v>
      </c>
      <c r="M97" s="132"/>
      <c r="N97" s="132"/>
      <c r="O97" s="132"/>
      <c r="P97" s="132"/>
      <c r="Q97" s="132"/>
      <c r="R97" s="132"/>
      <c r="S97" s="132"/>
      <c r="T97" s="132"/>
      <c r="U97" s="132"/>
      <c r="V97" s="132"/>
      <c r="W97" s="132"/>
      <c r="X97" s="132"/>
      <c r="Y97" s="132"/>
      <c r="Z97" s="132"/>
      <c r="AA97" s="132"/>
      <c r="AB97" s="132"/>
      <c r="AC97" s="132"/>
      <c r="AD97" s="132"/>
      <c r="AE97" s="132"/>
      <c r="AF97" s="132"/>
      <c r="AG97" s="132"/>
      <c r="AH97" s="132"/>
      <c r="AI97" s="132"/>
      <c r="AJ97" s="132"/>
      <c r="AM97" s="86">
        <v>2</v>
      </c>
      <c r="AN97" s="86">
        <f>人物属性!L5</f>
        <v>58.71508764377166</v>
      </c>
      <c r="AO97" s="115">
        <f>AO96</f>
        <v>0.67500000000000004</v>
      </c>
      <c r="AP97" s="74">
        <f>(AP96+AP98)/2</f>
        <v>87.537352242356462</v>
      </c>
      <c r="AQ97" s="86" t="str">
        <f t="shared" ref="AQ97:AQ160" si="22">E97</f>
        <v>1级强化1</v>
      </c>
      <c r="AR97" s="86">
        <f>装备属性!BA5</f>
        <v>90.933439883860231</v>
      </c>
      <c r="AS97" s="134">
        <f t="shared" si="17"/>
        <v>98.720396923136491</v>
      </c>
      <c r="AT97" s="352">
        <f t="shared" si="18"/>
        <v>2</v>
      </c>
      <c r="AU97" s="132">
        <f>AS97/(VLOOKUP(AU95,AQ96:AR186,2,FALSE)+AN97)</f>
        <v>0.69104660291262132</v>
      </c>
      <c r="AV97" s="132">
        <f>AS97/(VLOOKUP(AV95,AQ96:AR186,2,FALSE)+AN97)</f>
        <v>0.54762464192654436</v>
      </c>
      <c r="AW97" s="132">
        <f>AS97/(VLOOKUP(AW95,AQ96:AR186,2,FALSE)+AN97)</f>
        <v>0.49885117515966371</v>
      </c>
      <c r="AX97" s="132">
        <f>AS97/(VLOOKUP(AX95,AQ96:AR186,2,FALSE)+AN97)</f>
        <v>0.23320114780384521</v>
      </c>
      <c r="AY97" s="132"/>
      <c r="AZ97" s="132"/>
      <c r="BA97" s="132"/>
      <c r="BB97" s="132"/>
      <c r="BC97" s="132"/>
      <c r="BD97" s="132"/>
      <c r="BE97" s="132"/>
      <c r="BF97" s="132"/>
      <c r="BG97" s="132"/>
      <c r="BH97" s="132"/>
      <c r="BI97" s="132"/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2"/>
    </row>
    <row r="98" spans="1:74">
      <c r="A98" s="86">
        <v>3</v>
      </c>
      <c r="B98" s="86">
        <f>人物属性!K6</f>
        <v>137.31940049322728</v>
      </c>
      <c r="C98" s="115">
        <f t="shared" ref="C98:C161" si="23">C97</f>
        <v>0.30150000000000005</v>
      </c>
      <c r="D98" s="74">
        <f>F97</f>
        <v>203.58232809819455</v>
      </c>
      <c r="E98" s="86" t="str">
        <f t="shared" si="19"/>
        <v>1级强化2</v>
      </c>
      <c r="F98" s="86">
        <f>装备属性!AZ6</f>
        <v>219.52519693100433</v>
      </c>
      <c r="G98" s="91">
        <f t="shared" si="20"/>
        <v>102.78187117031369</v>
      </c>
      <c r="H98" s="217">
        <f t="shared" si="21"/>
        <v>3</v>
      </c>
      <c r="I98" s="137">
        <f>G98/(VLOOKUP(I95,E96:F186,2,FALSE)+B98)</f>
        <v>0.31557670723747233</v>
      </c>
      <c r="J98" s="132">
        <f>G98/(VLOOKUP(J95,E96:F186,2,FALSE)+B98)</f>
        <v>0.25101951973051412</v>
      </c>
      <c r="K98" s="132">
        <f>G98/(VLOOKUP(K95,E96:F186,2,FALSE)+B98)</f>
        <v>0.22895501755523209</v>
      </c>
      <c r="L98" s="132">
        <f>G98/(VLOOKUP(L95,E96:F186,2,FALSE)+B98)</f>
        <v>0.10778127872002295</v>
      </c>
      <c r="M98" s="132"/>
      <c r="N98" s="132"/>
      <c r="O98" s="132"/>
      <c r="P98" s="132"/>
      <c r="Q98" s="132"/>
      <c r="R98" s="132"/>
      <c r="S98" s="132"/>
      <c r="T98" s="132"/>
      <c r="U98" s="132"/>
      <c r="V98" s="132"/>
      <c r="W98" s="132"/>
      <c r="X98" s="132"/>
      <c r="Y98" s="132"/>
      <c r="Z98" s="132"/>
      <c r="AA98" s="132"/>
      <c r="AB98" s="132"/>
      <c r="AC98" s="132"/>
      <c r="AD98" s="132"/>
      <c r="AE98" s="132"/>
      <c r="AF98" s="132"/>
      <c r="AG98" s="132"/>
      <c r="AH98" s="132"/>
      <c r="AI98" s="132"/>
      <c r="AJ98" s="132"/>
      <c r="AM98" s="86">
        <v>3</v>
      </c>
      <c r="AN98" s="86">
        <f>人物属性!L6</f>
        <v>61.335998886974856</v>
      </c>
      <c r="AO98" s="115">
        <f t="shared" ref="AO98:AO161" si="24">AO97</f>
        <v>0.67500000000000004</v>
      </c>
      <c r="AP98" s="74">
        <f>AR97</f>
        <v>90.933439883860231</v>
      </c>
      <c r="AQ98" s="86" t="str">
        <f t="shared" si="22"/>
        <v>1级强化2</v>
      </c>
      <c r="AR98" s="86">
        <f>装备属性!BA6</f>
        <v>98.054587962515271</v>
      </c>
      <c r="AS98" s="134">
        <f t="shared" si="17"/>
        <v>102.78187117031369</v>
      </c>
      <c r="AT98" s="352">
        <f t="shared" si="18"/>
        <v>3</v>
      </c>
      <c r="AU98" s="132">
        <f>AS98/(VLOOKUP(AU95,AQ96:AR186,2,FALSE)+AN98)</f>
        <v>0.70651501620329626</v>
      </c>
      <c r="AV98" s="132">
        <f>AS98/(VLOOKUP(AV95,AQ96:AR186,2,FALSE)+AN98)</f>
        <v>0.56198399939667343</v>
      </c>
      <c r="AW98" s="132">
        <f>AS98/(VLOOKUP(AW95,AQ96:AR186,2,FALSE)+AN98)</f>
        <v>0.51258586019828078</v>
      </c>
      <c r="AX98" s="132">
        <f>AS98/(VLOOKUP(AX95,AQ96:AR186,2,FALSE)+AN98)</f>
        <v>0.24130137026870813</v>
      </c>
      <c r="AY98" s="132"/>
      <c r="AZ98" s="132"/>
      <c r="BA98" s="132"/>
      <c r="BB98" s="132"/>
      <c r="BC98" s="132"/>
      <c r="BD98" s="132"/>
      <c r="BE98" s="132"/>
      <c r="BF98" s="132"/>
      <c r="BG98" s="132"/>
      <c r="BH98" s="132"/>
      <c r="BI98" s="132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</row>
    <row r="99" spans="1:74">
      <c r="A99" s="86">
        <v>4</v>
      </c>
      <c r="B99" s="86">
        <f>人物属性!K7</f>
        <v>143.18711223174188</v>
      </c>
      <c r="C99" s="115">
        <f t="shared" si="23"/>
        <v>0.30150000000000005</v>
      </c>
      <c r="D99" s="74">
        <f>(D98+D100)/2</f>
        <v>211.55376251459944</v>
      </c>
      <c r="E99" s="86" t="str">
        <f t="shared" si="19"/>
        <v>1级强化3</v>
      </c>
      <c r="F99" s="86">
        <f>装备属性!AZ7</f>
        <v>236.2402440295447</v>
      </c>
      <c r="G99" s="91">
        <f t="shared" si="20"/>
        <v>106.95437373602192</v>
      </c>
      <c r="H99" s="217">
        <f t="shared" si="21"/>
        <v>4</v>
      </c>
      <c r="I99" s="137">
        <f>G99/(VLOOKUP(I95,E96:F186,2,FALSE)+B99)</f>
        <v>0.32257624841665256</v>
      </c>
      <c r="J99" s="132">
        <f>G99/(VLOOKUP(J95,E96:F186,2,FALSE)+B99)</f>
        <v>0.25751946510187235</v>
      </c>
      <c r="K99" s="132">
        <f>G99/(VLOOKUP(K95,E96:F186,2,FALSE)+B99)</f>
        <v>0.23517567208575607</v>
      </c>
      <c r="L99" s="132">
        <f>G99/(VLOOKUP(L95,E96:F186,2,FALSE)+B99)</f>
        <v>0.11147084198324467</v>
      </c>
      <c r="M99" s="132"/>
      <c r="N99" s="132"/>
      <c r="O99" s="132"/>
      <c r="P99" s="132"/>
      <c r="Q99" s="132"/>
      <c r="R99" s="132"/>
      <c r="S99" s="132"/>
      <c r="T99" s="132"/>
      <c r="U99" s="132"/>
      <c r="V99" s="132"/>
      <c r="W99" s="132"/>
      <c r="X99" s="132"/>
      <c r="Y99" s="132"/>
      <c r="Z99" s="132"/>
      <c r="AA99" s="132"/>
      <c r="AB99" s="132"/>
      <c r="AC99" s="132"/>
      <c r="AD99" s="132"/>
      <c r="AE99" s="132"/>
      <c r="AF99" s="132"/>
      <c r="AG99" s="132"/>
      <c r="AH99" s="132"/>
      <c r="AI99" s="132"/>
      <c r="AJ99" s="132"/>
      <c r="AM99" s="86">
        <v>4</v>
      </c>
      <c r="AN99" s="86">
        <f>人物属性!L7</f>
        <v>63.956910130178045</v>
      </c>
      <c r="AO99" s="115">
        <f t="shared" si="24"/>
        <v>0.67500000000000004</v>
      </c>
      <c r="AP99" s="74">
        <f>(AP98+AP100)/2</f>
        <v>94.494013923187751</v>
      </c>
      <c r="AQ99" s="86" t="str">
        <f t="shared" si="22"/>
        <v>1级强化3</v>
      </c>
      <c r="AR99" s="86">
        <f>装备属性!BA7</f>
        <v>105.52064233319663</v>
      </c>
      <c r="AS99" s="134">
        <f t="shared" si="17"/>
        <v>106.95437373602191</v>
      </c>
      <c r="AT99" s="352">
        <f t="shared" si="18"/>
        <v>4</v>
      </c>
      <c r="AU99" s="132">
        <f>AS99/(VLOOKUP(AU95,AQ96:AR186,2,FALSE)+AN99)</f>
        <v>0.72218563078355036</v>
      </c>
      <c r="AV99" s="132">
        <f>AS99/(VLOOKUP(AV95,AQ96:AR186,2,FALSE)+AN99)</f>
        <v>0.5765361158997141</v>
      </c>
      <c r="AW99" s="132">
        <f>AS99/(VLOOKUP(AW95,AQ96:AR186,2,FALSE)+AN99)</f>
        <v>0.52651269869945383</v>
      </c>
      <c r="AX99" s="132">
        <f>AS99/(VLOOKUP(AX95,AQ96:AR186,2,FALSE)+AN99)</f>
        <v>0.24956158652965221</v>
      </c>
      <c r="AY99" s="132"/>
      <c r="AZ99" s="132"/>
      <c r="BA99" s="132"/>
      <c r="BB99" s="132"/>
      <c r="BC99" s="132"/>
      <c r="BD99" s="132"/>
      <c r="BE99" s="132"/>
      <c r="BF99" s="132"/>
      <c r="BG99" s="132"/>
      <c r="BH99" s="132"/>
      <c r="BI99" s="132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</row>
    <row r="100" spans="1:74">
      <c r="A100" s="86">
        <v>5</v>
      </c>
      <c r="B100" s="86">
        <f>人物属性!K8</f>
        <v>149.05482397025648</v>
      </c>
      <c r="C100" s="115">
        <f t="shared" si="23"/>
        <v>0.30150000000000005</v>
      </c>
      <c r="D100" s="74">
        <f>F98</f>
        <v>219.52519693100433</v>
      </c>
      <c r="E100" s="86" t="str">
        <f t="shared" si="19"/>
        <v>1级强化4</v>
      </c>
      <c r="F100" s="86">
        <f>装备属性!AZ8</f>
        <v>253.76486914164772</v>
      </c>
      <c r="G100" s="91">
        <f t="shared" si="20"/>
        <v>111.12687630173015</v>
      </c>
      <c r="H100" s="217">
        <f t="shared" si="21"/>
        <v>5</v>
      </c>
      <c r="I100" s="137">
        <f>G100/(VLOOKUP(I95,E96:F186,2,FALSE)+B100)</f>
        <v>0.32933235425311963</v>
      </c>
      <c r="J100" s="132">
        <f>G100/(VLOOKUP(J95,E96:F186,2,FALSE)+B100)</f>
        <v>0.26383830681752291</v>
      </c>
      <c r="K100" s="132">
        <f>G100/(VLOOKUP(K95,E96:F186,2,FALSE)+B100)</f>
        <v>0.2412378514580657</v>
      </c>
      <c r="L100" s="132">
        <f>G100/(VLOOKUP(L95,E96:F186,2,FALSE)+B100)</f>
        <v>0.11511555254321611</v>
      </c>
      <c r="M100" s="132"/>
      <c r="N100" s="132"/>
      <c r="O100" s="132"/>
      <c r="P100" s="132"/>
      <c r="Q100" s="132"/>
      <c r="R100" s="132"/>
      <c r="S100" s="132"/>
      <c r="T100" s="132"/>
      <c r="U100" s="132"/>
      <c r="V100" s="132"/>
      <c r="W100" s="132"/>
      <c r="X100" s="132"/>
      <c r="Y100" s="132"/>
      <c r="Z100" s="132"/>
      <c r="AA100" s="132"/>
      <c r="AB100" s="132"/>
      <c r="AC100" s="132"/>
      <c r="AD100" s="132"/>
      <c r="AE100" s="132"/>
      <c r="AF100" s="132"/>
      <c r="AG100" s="132"/>
      <c r="AH100" s="132"/>
      <c r="AI100" s="132"/>
      <c r="AJ100" s="132"/>
      <c r="AM100" s="86">
        <v>5</v>
      </c>
      <c r="AN100" s="86">
        <f>人物属性!L8</f>
        <v>66.577821373381241</v>
      </c>
      <c r="AO100" s="115">
        <f t="shared" si="24"/>
        <v>0.67500000000000004</v>
      </c>
      <c r="AP100" s="74">
        <f>AR98</f>
        <v>98.054587962515271</v>
      </c>
      <c r="AQ100" s="86" t="str">
        <f t="shared" si="22"/>
        <v>1级强化4</v>
      </c>
      <c r="AR100" s="86">
        <f>装备属性!BA8</f>
        <v>113.34830821660266</v>
      </c>
      <c r="AS100" s="134">
        <f t="shared" si="17"/>
        <v>111.12687630173015</v>
      </c>
      <c r="AT100" s="352">
        <f t="shared" si="18"/>
        <v>5</v>
      </c>
      <c r="AU100" s="132">
        <f>AS100/(VLOOKUP(AU95,AQ96:AR186,2,FALSE)+AN100)</f>
        <v>0.73731124086519295</v>
      </c>
      <c r="AV100" s="132">
        <f>AS100/(VLOOKUP(AV95,AQ96:AR186,2,FALSE)+AN100)</f>
        <v>0.59068277645714073</v>
      </c>
      <c r="AW100" s="132">
        <f>AS100/(VLOOKUP(AW95,AQ96:AR186,2,FALSE)+AN100)</f>
        <v>0.54008474207029644</v>
      </c>
      <c r="AX100" s="132">
        <f>AS100/(VLOOKUP(AX95,AQ96:AR186,2,FALSE)+AN100)</f>
        <v>0.25772138629078234</v>
      </c>
      <c r="AY100" s="132"/>
      <c r="AZ100" s="132"/>
      <c r="BA100" s="132"/>
      <c r="BB100" s="132"/>
      <c r="BC100" s="132"/>
      <c r="BD100" s="132"/>
      <c r="BE100" s="132"/>
      <c r="BF100" s="132"/>
      <c r="BG100" s="132"/>
      <c r="BH100" s="132"/>
      <c r="BI100" s="132"/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2"/>
    </row>
    <row r="101" spans="1:74">
      <c r="A101" s="86">
        <v>6</v>
      </c>
      <c r="B101" s="86">
        <f>人物属性!K9</f>
        <v>154.92253570877111</v>
      </c>
      <c r="C101" s="115">
        <f t="shared" si="23"/>
        <v>0.30150000000000005</v>
      </c>
      <c r="D101" s="74">
        <f>(D100+D102)/2</f>
        <v>227.88272048027451</v>
      </c>
      <c r="E101" s="86" t="str">
        <f t="shared" si="19"/>
        <v>1级强化5</v>
      </c>
      <c r="F101" s="86">
        <f>装备属性!AZ9</f>
        <v>272.13828343771462</v>
      </c>
      <c r="G101" s="91">
        <f t="shared" si="20"/>
        <v>115.41578474099727</v>
      </c>
      <c r="H101" s="217">
        <f t="shared" si="21"/>
        <v>6</v>
      </c>
      <c r="I101" s="137">
        <f>G101/(VLOOKUP(I95,E96:F186,2,FALSE)+B101)</f>
        <v>0.33619658788618051</v>
      </c>
      <c r="J101" s="132">
        <f>G101/(VLOOKUP(J95,E96:F186,2,FALSE)+B101)</f>
        <v>0.2702560843012119</v>
      </c>
      <c r="K101" s="132">
        <f>G101/(VLOOKUP(K95,E96:F186,2,FALSE)+B101)</f>
        <v>0.24739705472643442</v>
      </c>
      <c r="L101" s="132">
        <f>G101/(VLOOKUP(L95,E96:F186,2,FALSE)+B101)</f>
        <v>0.11883607885454074</v>
      </c>
      <c r="M101" s="132"/>
      <c r="N101" s="132"/>
      <c r="O101" s="132"/>
      <c r="P101" s="132"/>
      <c r="Q101" s="132"/>
      <c r="R101" s="132"/>
      <c r="S101" s="132"/>
      <c r="T101" s="132"/>
      <c r="U101" s="132"/>
      <c r="V101" s="132"/>
      <c r="W101" s="132"/>
      <c r="X101" s="132"/>
      <c r="Y101" s="132"/>
      <c r="Z101" s="132"/>
      <c r="AA101" s="132"/>
      <c r="AB101" s="132"/>
      <c r="AC101" s="132"/>
      <c r="AD101" s="132"/>
      <c r="AE101" s="132"/>
      <c r="AF101" s="132"/>
      <c r="AG101" s="132"/>
      <c r="AH101" s="132"/>
      <c r="AI101" s="132"/>
      <c r="AJ101" s="132"/>
      <c r="AM101" s="86">
        <v>6</v>
      </c>
      <c r="AN101" s="86">
        <f>人物属性!L9</f>
        <v>69.198732616584422</v>
      </c>
      <c r="AO101" s="115">
        <f t="shared" si="24"/>
        <v>0.67500000000000004</v>
      </c>
      <c r="AP101" s="74">
        <f>(AP100+AP102)/2</f>
        <v>101.78761514785594</v>
      </c>
      <c r="AQ101" s="86" t="str">
        <f t="shared" si="22"/>
        <v>1级强化5</v>
      </c>
      <c r="AR101" s="86">
        <f>装备属性!BA9</f>
        <v>121.55509993551253</v>
      </c>
      <c r="AS101" s="134">
        <f t="shared" si="17"/>
        <v>115.41578474099727</v>
      </c>
      <c r="AT101" s="352">
        <f t="shared" si="18"/>
        <v>6</v>
      </c>
      <c r="AU101" s="132">
        <f>AS101/(VLOOKUP(AU95,AQ96:AR186,2,FALSE)+AN101)</f>
        <v>0.75267892810338921</v>
      </c>
      <c r="AV101" s="132">
        <f>AS101/(VLOOKUP(AV95,AQ96:AR186,2,FALSE)+AN101)</f>
        <v>0.60505093500271334</v>
      </c>
      <c r="AW101" s="132">
        <f>AS101/(VLOOKUP(AW95,AQ96:AR186,2,FALSE)+AN101)</f>
        <v>0.55387400311888313</v>
      </c>
      <c r="AX101" s="132">
        <f>AS101/(VLOOKUP(AX95,AQ96:AR186,2,FALSE)+AN101)</f>
        <v>0.26605092280867326</v>
      </c>
      <c r="AY101" s="132"/>
      <c r="AZ101" s="132"/>
      <c r="BA101" s="132"/>
      <c r="BB101" s="132"/>
      <c r="BC101" s="132"/>
      <c r="BD101" s="132"/>
      <c r="BE101" s="132"/>
      <c r="BF101" s="132"/>
      <c r="BG101" s="132"/>
      <c r="BH101" s="132"/>
      <c r="BI101" s="132"/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2"/>
    </row>
    <row r="102" spans="1:74">
      <c r="A102" s="86">
        <v>7</v>
      </c>
      <c r="B102" s="86">
        <f>人物属性!K10</f>
        <v>160.79024744728571</v>
      </c>
      <c r="C102" s="115">
        <f t="shared" si="23"/>
        <v>0.30150000000000005</v>
      </c>
      <c r="D102" s="74">
        <f>F99</f>
        <v>236.2402440295447</v>
      </c>
      <c r="E102" s="86" t="str">
        <f t="shared" si="19"/>
        <v>1级强化6</v>
      </c>
      <c r="F102" s="86">
        <f>装备属性!AZ10</f>
        <v>291.40159724531031</v>
      </c>
      <c r="G102" s="91">
        <f t="shared" si="20"/>
        <v>119.7046931802644</v>
      </c>
      <c r="H102" s="217">
        <f t="shared" si="21"/>
        <v>7</v>
      </c>
      <c r="I102" s="137">
        <f>G102/(VLOOKUP(I95,E96:F186,2,FALSE)+B102)</f>
        <v>0.34283011566759658</v>
      </c>
      <c r="J102" s="132">
        <f>G102/(VLOOKUP(J95,E96:F186,2,FALSE)+B102)</f>
        <v>0.27649989464903574</v>
      </c>
      <c r="K102" s="132">
        <f>G102/(VLOOKUP(K95,E96:F186,2,FALSE)+B102)</f>
        <v>0.25340324641484541</v>
      </c>
      <c r="L102" s="132">
        <f>G102/(VLOOKUP(L95,E96:F186,2,FALSE)+B102)</f>
        <v>0.12251191928617898</v>
      </c>
      <c r="M102" s="132"/>
      <c r="N102" s="132"/>
      <c r="O102" s="132"/>
      <c r="P102" s="132"/>
      <c r="Q102" s="132"/>
      <c r="R102" s="132"/>
      <c r="S102" s="132"/>
      <c r="T102" s="132"/>
      <c r="U102" s="132"/>
      <c r="V102" s="132"/>
      <c r="W102" s="132"/>
      <c r="X102" s="132"/>
      <c r="Y102" s="132"/>
      <c r="Z102" s="132"/>
      <c r="AA102" s="132"/>
      <c r="AB102" s="132"/>
      <c r="AC102" s="132"/>
      <c r="AD102" s="132"/>
      <c r="AE102" s="132"/>
      <c r="AF102" s="132"/>
      <c r="AG102" s="132"/>
      <c r="AH102" s="132"/>
      <c r="AI102" s="132"/>
      <c r="AJ102" s="132"/>
      <c r="AM102" s="86">
        <v>7</v>
      </c>
      <c r="AN102" s="86">
        <f>人物属性!L10</f>
        <v>71.819643859787618</v>
      </c>
      <c r="AO102" s="115">
        <f t="shared" si="24"/>
        <v>0.67500000000000004</v>
      </c>
      <c r="AP102" s="74">
        <f>AR99</f>
        <v>105.52064233319663</v>
      </c>
      <c r="AQ102" s="86" t="str">
        <f t="shared" si="22"/>
        <v>1级强化6</v>
      </c>
      <c r="AR102" s="86">
        <f>装备属性!BA10</f>
        <v>130.15938010290526</v>
      </c>
      <c r="AS102" s="134">
        <f t="shared" si="17"/>
        <v>119.70469318026437</v>
      </c>
      <c r="AT102" s="352">
        <f t="shared" si="18"/>
        <v>7</v>
      </c>
      <c r="AU102" s="132">
        <f>AS102/(VLOOKUP(AU95,AQ96:AR186,2,FALSE)+AN102)</f>
        <v>0.76753010970357427</v>
      </c>
      <c r="AV102" s="132">
        <f>AS102/(VLOOKUP(AV95,AQ96:AR186,2,FALSE)+AN102)</f>
        <v>0.61902961488590069</v>
      </c>
      <c r="AW102" s="132">
        <f>AS102/(VLOOKUP(AW95,AQ96:AR186,2,FALSE)+AN102)</f>
        <v>0.5673207009287583</v>
      </c>
      <c r="AX102" s="132">
        <f>AS102/(VLOOKUP(AX95,AQ96:AR186,2,FALSE)+AN102)</f>
        <v>0.2742804163123409</v>
      </c>
      <c r="AY102" s="132"/>
      <c r="AZ102" s="132"/>
      <c r="BA102" s="132"/>
      <c r="BB102" s="132"/>
      <c r="BC102" s="132"/>
      <c r="BD102" s="132"/>
      <c r="BE102" s="132"/>
      <c r="BF102" s="132"/>
      <c r="BG102" s="132"/>
      <c r="BH102" s="132"/>
      <c r="BI102" s="132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</row>
    <row r="103" spans="1:74">
      <c r="A103" s="86">
        <v>8</v>
      </c>
      <c r="B103" s="86">
        <f>人物属性!K11</f>
        <v>166.65795918580031</v>
      </c>
      <c r="C103" s="115">
        <f t="shared" si="23"/>
        <v>0.30150000000000005</v>
      </c>
      <c r="D103" s="74">
        <f>(D102+D104)/2</f>
        <v>245.00255658559621</v>
      </c>
      <c r="E103" s="86" t="str">
        <f t="shared" si="19"/>
        <v>1级强化7</v>
      </c>
      <c r="F103" s="86">
        <f>装备属性!AZ11</f>
        <v>311.59791203310363</v>
      </c>
      <c r="G103" s="91">
        <f t="shared" si="20"/>
        <v>124.11564550507606</v>
      </c>
      <c r="H103" s="217">
        <f t="shared" si="21"/>
        <v>8</v>
      </c>
      <c r="I103" s="137">
        <f>G103/(VLOOKUP(I95,E96:F186,2,FALSE)+B103)</f>
        <v>0.34958812909617742</v>
      </c>
      <c r="J103" s="132">
        <f>G103/(VLOOKUP(J95,E96:F186,2,FALSE)+B103)</f>
        <v>0.28285485026718127</v>
      </c>
      <c r="K103" s="132">
        <f>G103/(VLOOKUP(K95,E96:F186,2,FALSE)+B103)</f>
        <v>0.25951724374809965</v>
      </c>
      <c r="L103" s="132">
        <f>G103/(VLOOKUP(L95,E96:F186,2,FALSE)+B103)</f>
        <v>0.12626803443740148</v>
      </c>
      <c r="M103" s="132"/>
      <c r="N103" s="132"/>
      <c r="O103" s="132"/>
      <c r="P103" s="132"/>
      <c r="Q103" s="132"/>
      <c r="R103" s="132"/>
      <c r="S103" s="132"/>
      <c r="T103" s="132"/>
      <c r="U103" s="132"/>
      <c r="V103" s="132"/>
      <c r="W103" s="132"/>
      <c r="X103" s="132"/>
      <c r="Y103" s="132"/>
      <c r="Z103" s="132"/>
      <c r="AA103" s="132"/>
      <c r="AB103" s="132"/>
      <c r="AC103" s="132"/>
      <c r="AD103" s="132"/>
      <c r="AE103" s="132"/>
      <c r="AF103" s="132"/>
      <c r="AG103" s="132"/>
      <c r="AH103" s="132"/>
      <c r="AI103" s="132"/>
      <c r="AJ103" s="132"/>
      <c r="AM103" s="86">
        <v>8</v>
      </c>
      <c r="AN103" s="86">
        <f>人物属性!L11</f>
        <v>74.440555102990814</v>
      </c>
      <c r="AO103" s="115">
        <f t="shared" si="24"/>
        <v>0.67500000000000004</v>
      </c>
      <c r="AP103" s="74">
        <f>(AP102+AP104)/2</f>
        <v>109.43447527489965</v>
      </c>
      <c r="AQ103" s="86" t="str">
        <f t="shared" si="22"/>
        <v>1级强化7</v>
      </c>
      <c r="AR103" s="86">
        <f>装备属性!BA11</f>
        <v>139.18040070811961</v>
      </c>
      <c r="AS103" s="134">
        <f t="shared" si="17"/>
        <v>124.11564550507609</v>
      </c>
      <c r="AT103" s="352">
        <f t="shared" si="18"/>
        <v>8</v>
      </c>
      <c r="AU103" s="132">
        <f>AS103/(VLOOKUP(AU95,AQ96:AR186,2,FALSE)+AN103)</f>
        <v>0.78265999051383017</v>
      </c>
      <c r="AV103" s="132">
        <f>AS103/(VLOOKUP(AV95,AQ96:AR186,2,FALSE)+AN103)</f>
        <v>0.63325712746383878</v>
      </c>
      <c r="AW103" s="132">
        <f>AS103/(VLOOKUP(AW95,AQ96:AR186,2,FALSE)+AN103)</f>
        <v>0.58100875465992474</v>
      </c>
      <c r="AX103" s="132">
        <f>AS103/(VLOOKUP(AX95,AQ96:AR186,2,FALSE)+AN103)</f>
        <v>0.28268962933746605</v>
      </c>
      <c r="AY103" s="132"/>
      <c r="AZ103" s="132"/>
      <c r="BA103" s="132"/>
      <c r="BB103" s="132"/>
      <c r="BC103" s="132"/>
      <c r="BD103" s="132"/>
      <c r="BE103" s="132"/>
      <c r="BF103" s="132"/>
      <c r="BG103" s="132"/>
      <c r="BH103" s="132"/>
      <c r="BI103" s="132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</row>
    <row r="104" spans="1:74">
      <c r="A104" s="86">
        <v>9</v>
      </c>
      <c r="B104" s="86">
        <f>人物属性!K12</f>
        <v>172.52567092431491</v>
      </c>
      <c r="C104" s="115">
        <f t="shared" si="23"/>
        <v>0.30150000000000005</v>
      </c>
      <c r="D104" s="74">
        <f>F100</f>
        <v>253.76486914164772</v>
      </c>
      <c r="E104" s="86" t="str">
        <f t="shared" si="19"/>
        <v>1级强化8</v>
      </c>
      <c r="F104" s="86">
        <f>装备属性!AZ12</f>
        <v>384.13268336138611</v>
      </c>
      <c r="G104" s="91">
        <f t="shared" si="20"/>
        <v>128.52659782988775</v>
      </c>
      <c r="H104" s="217">
        <f t="shared" si="21"/>
        <v>9</v>
      </c>
      <c r="I104" s="137">
        <f>G104/(VLOOKUP(I95,E96:F186,2,FALSE)+B104)</f>
        <v>0.35612639248364386</v>
      </c>
      <c r="J104" s="132">
        <f>G104/(VLOOKUP(J95,E96:F186,2,FALSE)+B104)</f>
        <v>0.28904208800618453</v>
      </c>
      <c r="K104" s="132">
        <f>G104/(VLOOKUP(K95,E96:F186,2,FALSE)+B104)</f>
        <v>0.2654830344036192</v>
      </c>
      <c r="L104" s="132">
        <f>G104/(VLOOKUP(L95,E96:F186,2,FALSE)+B104)</f>
        <v>0.12997957167343069</v>
      </c>
      <c r="M104" s="132"/>
      <c r="N104" s="132"/>
      <c r="O104" s="132"/>
      <c r="P104" s="132"/>
      <c r="Q104" s="132"/>
      <c r="R104" s="132"/>
      <c r="S104" s="132"/>
      <c r="T104" s="132"/>
      <c r="U104" s="132"/>
      <c r="V104" s="132"/>
      <c r="W104" s="132"/>
      <c r="X104" s="132"/>
      <c r="Y104" s="132"/>
      <c r="Z104" s="132"/>
      <c r="AA104" s="132"/>
      <c r="AB104" s="132"/>
      <c r="AC104" s="132"/>
      <c r="AD104" s="132"/>
      <c r="AE104" s="132"/>
      <c r="AF104" s="132"/>
      <c r="AG104" s="132"/>
      <c r="AH104" s="132"/>
      <c r="AI104" s="132"/>
      <c r="AJ104" s="132"/>
      <c r="AM104" s="86">
        <v>9</v>
      </c>
      <c r="AN104" s="86">
        <f>人物属性!L12</f>
        <v>77.061466346193995</v>
      </c>
      <c r="AO104" s="115">
        <f t="shared" si="24"/>
        <v>0.67500000000000004</v>
      </c>
      <c r="AP104" s="74">
        <f>AR100</f>
        <v>113.34830821660266</v>
      </c>
      <c r="AQ104" s="86" t="str">
        <f t="shared" si="22"/>
        <v>1级强化8</v>
      </c>
      <c r="AR104" s="86">
        <f>装备属性!BA12</f>
        <v>171.57926523475248</v>
      </c>
      <c r="AS104" s="134">
        <f t="shared" si="17"/>
        <v>128.52659782988775</v>
      </c>
      <c r="AT104" s="352">
        <f t="shared" si="18"/>
        <v>9</v>
      </c>
      <c r="AU104" s="132">
        <f>AS104/(VLOOKUP(AU95,AQ96:AR186,2,FALSE)+AN104)</f>
        <v>0.79729789362009829</v>
      </c>
      <c r="AV104" s="132">
        <f>AS104/(VLOOKUP(AV95,AQ96:AR186,2,FALSE)+AN104)</f>
        <v>0.64710915225265186</v>
      </c>
      <c r="AW104" s="132">
        <f>AS104/(VLOOKUP(AW95,AQ96:AR186,2,FALSE)+AN104)</f>
        <v>0.59436500239616241</v>
      </c>
      <c r="AX104" s="132">
        <f>AS104/(VLOOKUP(AX95,AQ96:AR186,2,FALSE)+AN104)</f>
        <v>0.29099904105991947</v>
      </c>
      <c r="AY104" s="132"/>
      <c r="AZ104" s="132"/>
      <c r="BA104" s="132"/>
      <c r="BB104" s="132"/>
      <c r="BC104" s="132"/>
      <c r="BD104" s="132"/>
      <c r="BE104" s="132"/>
      <c r="BF104" s="132"/>
      <c r="BG104" s="132"/>
      <c r="BH104" s="132"/>
      <c r="BI104" s="132"/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2"/>
    </row>
    <row r="105" spans="1:74">
      <c r="A105" s="86">
        <v>10</v>
      </c>
      <c r="B105" s="86">
        <f>人物属性!K13</f>
        <v>178.39338266282951</v>
      </c>
      <c r="C105" s="115">
        <f t="shared" si="23"/>
        <v>0.30150000000000005</v>
      </c>
      <c r="D105" s="74">
        <f>(D104+D106)/2</f>
        <v>262.95157628968116</v>
      </c>
      <c r="E105" s="86" t="str">
        <f t="shared" si="19"/>
        <v>1级强化9</v>
      </c>
      <c r="F105" s="86">
        <f>装备属性!AZ13</f>
        <v>468.70201783931657</v>
      </c>
      <c r="G105" s="91">
        <f t="shared" si="20"/>
        <v>133.06550512418198</v>
      </c>
      <c r="H105" s="217">
        <f t="shared" si="21"/>
        <v>10</v>
      </c>
      <c r="I105" s="137">
        <f>G105/(VLOOKUP(I95,E96:F186,2,FALSE)+B105)</f>
        <v>0.36280432315813815</v>
      </c>
      <c r="J105" s="132">
        <f>G105/(VLOOKUP(J95,E96:F186,2,FALSE)+B105)</f>
        <v>0.29535216975067419</v>
      </c>
      <c r="K105" s="132">
        <f>G105/(VLOOKUP(K95,E96:F186,2,FALSE)+B105)</f>
        <v>0.27156707999630186</v>
      </c>
      <c r="L105" s="132">
        <f>G105/(VLOOKUP(L95,E96:F186,2,FALSE)+B105)</f>
        <v>0.13377595803162209</v>
      </c>
      <c r="M105" s="132"/>
      <c r="N105" s="132"/>
      <c r="O105" s="132"/>
      <c r="P105" s="132"/>
      <c r="Q105" s="132"/>
      <c r="R105" s="132"/>
      <c r="S105" s="132"/>
      <c r="T105" s="132"/>
      <c r="U105" s="132"/>
      <c r="V105" s="132"/>
      <c r="W105" s="132"/>
      <c r="X105" s="132"/>
      <c r="Y105" s="132"/>
      <c r="Z105" s="132"/>
      <c r="AA105" s="132"/>
      <c r="AB105" s="132"/>
      <c r="AC105" s="132"/>
      <c r="AD105" s="132"/>
      <c r="AE105" s="132"/>
      <c r="AF105" s="132"/>
      <c r="AG105" s="132"/>
      <c r="AH105" s="132"/>
      <c r="AI105" s="132"/>
      <c r="AJ105" s="132"/>
      <c r="AM105" s="86">
        <v>10</v>
      </c>
      <c r="AN105" s="86">
        <f>人物属性!L13</f>
        <v>79.682377589397191</v>
      </c>
      <c r="AO105" s="115">
        <f t="shared" si="24"/>
        <v>0.67500000000000004</v>
      </c>
      <c r="AP105" s="74">
        <f>(AP104+AP106)/2</f>
        <v>117.4517040760576</v>
      </c>
      <c r="AQ105" s="86" t="str">
        <f t="shared" si="22"/>
        <v>1级强化9</v>
      </c>
      <c r="AR105" s="86">
        <f>装备属性!BA13</f>
        <v>209.35356796822808</v>
      </c>
      <c r="AS105" s="134">
        <f t="shared" si="17"/>
        <v>133.06550512418201</v>
      </c>
      <c r="AT105" s="352">
        <f t="shared" si="18"/>
        <v>10</v>
      </c>
      <c r="AU105" s="132">
        <f>AS105/(VLOOKUP(AU95,AQ96:AR186,2,FALSE)+AN105)</f>
        <v>0.81224848468239896</v>
      </c>
      <c r="AV105" s="132">
        <f>AS105/(VLOOKUP(AV95,AQ96:AR186,2,FALSE)+AN105)</f>
        <v>0.66123620093434543</v>
      </c>
      <c r="AW105" s="132">
        <f>AS105/(VLOOKUP(AW95,AQ96:AR186,2,FALSE)+AN105)</f>
        <v>0.60798599999172065</v>
      </c>
      <c r="AX105" s="132">
        <f>AS105/(VLOOKUP(AX95,AQ96:AR186,2,FALSE)+AN105)</f>
        <v>0.29949841350363166</v>
      </c>
      <c r="AY105" s="132"/>
      <c r="AZ105" s="132"/>
      <c r="BA105" s="132"/>
      <c r="BB105" s="132"/>
      <c r="BC105" s="132"/>
      <c r="BD105" s="132"/>
      <c r="BE105" s="132"/>
      <c r="BF105" s="132"/>
      <c r="BG105" s="132"/>
      <c r="BH105" s="132"/>
      <c r="BI105" s="132"/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2"/>
    </row>
    <row r="106" spans="1:74">
      <c r="A106" s="86">
        <v>11</v>
      </c>
      <c r="B106" s="86">
        <f>人物属性!K14</f>
        <v>184.26109440134414</v>
      </c>
      <c r="C106" s="115">
        <f t="shared" si="23"/>
        <v>0.30150000000000005</v>
      </c>
      <c r="D106" s="74">
        <f>F101</f>
        <v>272.13828343771462</v>
      </c>
      <c r="E106" s="86" t="str">
        <f t="shared" si="19"/>
        <v>1级强化10</v>
      </c>
      <c r="F106" s="86">
        <f>装备属性!AZ14</f>
        <v>567.30262280532997</v>
      </c>
      <c r="G106" s="91">
        <f t="shared" si="20"/>
        <v>137.60441241847622</v>
      </c>
      <c r="H106" s="217">
        <f t="shared" si="21"/>
        <v>11</v>
      </c>
      <c r="I106" s="137">
        <f>G106/(VLOOKUP(I95,E96:F186,2,FALSE)+B106)</f>
        <v>0.36927194639721245</v>
      </c>
      <c r="J106" s="132">
        <f>G106/(VLOOKUP(J95,E96:F186,2,FALSE)+B106)</f>
        <v>0.30150000000000005</v>
      </c>
      <c r="K106" s="132">
        <f>G106/(VLOOKUP(K95,E96:F186,2,FALSE)+B106)</f>
        <v>0.27750713536080024</v>
      </c>
      <c r="L106" s="132">
        <f>G106/(VLOOKUP(L95,E96:F186,2,FALSE)+B106)</f>
        <v>0.13752781698753205</v>
      </c>
      <c r="M106" s="132"/>
      <c r="N106" s="132"/>
      <c r="O106" s="132"/>
      <c r="P106" s="132"/>
      <c r="Q106" s="132"/>
      <c r="R106" s="132"/>
      <c r="S106" s="132"/>
      <c r="T106" s="132"/>
      <c r="U106" s="132"/>
      <c r="V106" s="132"/>
      <c r="W106" s="132"/>
      <c r="X106" s="132"/>
      <c r="Y106" s="132"/>
      <c r="Z106" s="132"/>
      <c r="AA106" s="132"/>
      <c r="AB106" s="132"/>
      <c r="AC106" s="132"/>
      <c r="AD106" s="132"/>
      <c r="AE106" s="132"/>
      <c r="AF106" s="132"/>
      <c r="AG106" s="132"/>
      <c r="AH106" s="132"/>
      <c r="AI106" s="132"/>
      <c r="AJ106" s="132"/>
      <c r="AM106" s="86">
        <v>11</v>
      </c>
      <c r="AN106" s="86">
        <f>人物属性!L14</f>
        <v>82.303288832600387</v>
      </c>
      <c r="AO106" s="115">
        <f t="shared" si="24"/>
        <v>0.67500000000000004</v>
      </c>
      <c r="AP106" s="74">
        <f>AR101</f>
        <v>121.55509993551253</v>
      </c>
      <c r="AQ106" s="86" t="str">
        <f t="shared" si="22"/>
        <v>1级强化10</v>
      </c>
      <c r="AR106" s="86">
        <f>装备属性!BA14</f>
        <v>253.39517151971407</v>
      </c>
      <c r="AS106" s="134">
        <f t="shared" si="17"/>
        <v>137.60441241847622</v>
      </c>
      <c r="AT106" s="352">
        <f t="shared" si="18"/>
        <v>11</v>
      </c>
      <c r="AU106" s="132">
        <f>AS106/(VLOOKUP(AU95,AQ96:AR186,2,FALSE)+AN106)</f>
        <v>0.82672823820271424</v>
      </c>
      <c r="AV106" s="132">
        <f>AS106/(VLOOKUP(AV95,AQ96:AR186,2,FALSE)+AN106)</f>
        <v>0.67499999999999993</v>
      </c>
      <c r="AW106" s="132">
        <f>AS106/(VLOOKUP(AW95,AQ96:AR186,2,FALSE)+AN106)</f>
        <v>0.62128463140477674</v>
      </c>
      <c r="AX106" s="132">
        <f>AS106/(VLOOKUP(AX95,AQ96:AR186,2,FALSE)+AN106)</f>
        <v>0.30789809773328075</v>
      </c>
      <c r="AY106" s="132"/>
      <c r="AZ106" s="132"/>
      <c r="BA106" s="132"/>
      <c r="BB106" s="132"/>
      <c r="BC106" s="132"/>
      <c r="BD106" s="132"/>
      <c r="BE106" s="132"/>
      <c r="BF106" s="132"/>
      <c r="BG106" s="132"/>
      <c r="BH106" s="132"/>
      <c r="BI106" s="132"/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2"/>
    </row>
    <row r="107" spans="1:74">
      <c r="A107" s="86">
        <v>12</v>
      </c>
      <c r="B107" s="86">
        <f>人物属性!K15</f>
        <v>190.12880613985874</v>
      </c>
      <c r="C107" s="115">
        <f t="shared" si="23"/>
        <v>0.30150000000000005</v>
      </c>
      <c r="D107" s="74">
        <f>(D106+D108)/2</f>
        <v>281.76994034151244</v>
      </c>
      <c r="E107" s="86" t="str">
        <f t="shared" si="19"/>
        <v>1级强化11</v>
      </c>
      <c r="F107" s="86">
        <f>装备属性!AZ15</f>
        <v>682.26248810024856</v>
      </c>
      <c r="G107" s="91">
        <f t="shared" si="20"/>
        <v>142.27747206413343</v>
      </c>
      <c r="H107" s="217">
        <f t="shared" si="21"/>
        <v>12</v>
      </c>
      <c r="I107" s="137">
        <f>G107/(VLOOKUP(I95,E96:F186,2,FALSE)+B107)</f>
        <v>0.37589347008384627</v>
      </c>
      <c r="J107" s="132">
        <f>G107/(VLOOKUP(J95,E96:F186,2,FALSE)+B107)</f>
        <v>0.30778196257524787</v>
      </c>
      <c r="K107" s="132">
        <f>G107/(VLOOKUP(K95,E96:F186,2,FALSE)+B107)</f>
        <v>0.28357563372793221</v>
      </c>
      <c r="L107" s="132">
        <f>G107/(VLOOKUP(L95,E96:F186,2,FALSE)+B107)</f>
        <v>0.14136922332991084</v>
      </c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132"/>
      <c r="AI107" s="132"/>
      <c r="AJ107" s="132"/>
      <c r="AM107" s="86">
        <v>12</v>
      </c>
      <c r="AN107" s="86">
        <f>人物属性!L15</f>
        <v>84.924200075803569</v>
      </c>
      <c r="AO107" s="115">
        <f t="shared" si="24"/>
        <v>0.67500000000000004</v>
      </c>
      <c r="AP107" s="74">
        <f>(AP106+AP108)/2</f>
        <v>125.85724001920889</v>
      </c>
      <c r="AQ107" s="86" t="str">
        <f t="shared" si="22"/>
        <v>1级强化11</v>
      </c>
      <c r="AR107" s="86">
        <f>装备属性!BA15</f>
        <v>304.74391135144435</v>
      </c>
      <c r="AS107" s="134">
        <f t="shared" si="17"/>
        <v>142.27747206413341</v>
      </c>
      <c r="AT107" s="352">
        <f t="shared" si="18"/>
        <v>12</v>
      </c>
      <c r="AU107" s="132">
        <f>AS107/(VLOOKUP(AU95,AQ96:AR186,2,FALSE)+AN107)</f>
        <v>0.84155254496383469</v>
      </c>
      <c r="AV107" s="132">
        <f>AS107/(VLOOKUP(AV95,AQ96:AR186,2,FALSE)+AN107)</f>
        <v>0.68906409531771895</v>
      </c>
      <c r="AW107" s="132">
        <f>AS107/(VLOOKUP(AW95,AQ96:AR186,2,FALSE)+AN107)</f>
        <v>0.6348708217789526</v>
      </c>
      <c r="AX107" s="132">
        <f>AS107/(VLOOKUP(AX95,AQ96:AR186,2,FALSE)+AN107)</f>
        <v>0.31649826118636748</v>
      </c>
      <c r="AY107" s="132"/>
      <c r="AZ107" s="132"/>
      <c r="BA107" s="132"/>
      <c r="BB107" s="132"/>
      <c r="BC107" s="132"/>
      <c r="BD107" s="132"/>
      <c r="BE107" s="132"/>
      <c r="BF107" s="132"/>
      <c r="BG107" s="132"/>
      <c r="BH107" s="132"/>
      <c r="BI107" s="132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</row>
    <row r="108" spans="1:74">
      <c r="A108" s="86">
        <v>13</v>
      </c>
      <c r="B108" s="86">
        <f>人物属性!K16</f>
        <v>195.99651787837334</v>
      </c>
      <c r="C108" s="115">
        <f t="shared" si="23"/>
        <v>0.30150000000000005</v>
      </c>
      <c r="D108" s="74">
        <f>F102</f>
        <v>291.40159724531031</v>
      </c>
      <c r="E108" s="86" t="str">
        <f t="shared" si="19"/>
        <v>1级强化12</v>
      </c>
      <c r="F108" s="86">
        <f>装备属性!AZ16</f>
        <v>816.29585060528746</v>
      </c>
      <c r="G108" s="91">
        <f t="shared" si="20"/>
        <v>146.95053170979062</v>
      </c>
      <c r="H108" s="217">
        <f t="shared" si="21"/>
        <v>13</v>
      </c>
      <c r="I108" s="137">
        <f>G108/(VLOOKUP(I95,E96:F186,2,FALSE)+B108)</f>
        <v>0.38231282949524914</v>
      </c>
      <c r="J108" s="132">
        <f>G108/(VLOOKUP(J95,E96:F186,2,FALSE)+B108)</f>
        <v>0.31390644595672468</v>
      </c>
      <c r="K108" s="132">
        <f>G108/(VLOOKUP(K95,E96:F186,2,FALSE)+B108)</f>
        <v>0.28950383032260302</v>
      </c>
      <c r="L108" s="132">
        <f>G108/(VLOOKUP(L95,E96:F186,2,FALSE)+B108)</f>
        <v>0.14516609655954602</v>
      </c>
      <c r="M108" s="132"/>
      <c r="N108" s="132"/>
      <c r="O108" s="132"/>
      <c r="P108" s="132"/>
      <c r="Q108" s="132"/>
      <c r="R108" s="132"/>
      <c r="S108" s="132"/>
      <c r="T108" s="132"/>
      <c r="U108" s="132"/>
      <c r="V108" s="132"/>
      <c r="W108" s="132"/>
      <c r="X108" s="132"/>
      <c r="Y108" s="132"/>
      <c r="Z108" s="132"/>
      <c r="AA108" s="132"/>
      <c r="AB108" s="132"/>
      <c r="AC108" s="132"/>
      <c r="AD108" s="132"/>
      <c r="AE108" s="132"/>
      <c r="AF108" s="132"/>
      <c r="AG108" s="132"/>
      <c r="AH108" s="132"/>
      <c r="AI108" s="132"/>
      <c r="AJ108" s="132"/>
      <c r="AM108" s="86">
        <v>13</v>
      </c>
      <c r="AN108" s="86">
        <f>人物属性!L16</f>
        <v>87.545111319006764</v>
      </c>
      <c r="AO108" s="115">
        <f t="shared" si="24"/>
        <v>0.67500000000000004</v>
      </c>
      <c r="AP108" s="74">
        <f>AR102</f>
        <v>130.15938010290526</v>
      </c>
      <c r="AQ108" s="86" t="str">
        <f t="shared" si="22"/>
        <v>1级强化12</v>
      </c>
      <c r="AR108" s="86">
        <f>装备属性!BA16</f>
        <v>364.61214660369507</v>
      </c>
      <c r="AS108" s="134">
        <f t="shared" si="17"/>
        <v>146.95053170979062</v>
      </c>
      <c r="AT108" s="352">
        <f t="shared" si="18"/>
        <v>13</v>
      </c>
      <c r="AU108" s="132">
        <f>AS108/(VLOOKUP(AU95,AQ96:AR186,2,FALSE)+AN108)</f>
        <v>0.85592424513861742</v>
      </c>
      <c r="AV108" s="132">
        <f>AS108/(VLOOKUP(AV95,AQ96:AR186,2,FALSE)+AN108)</f>
        <v>0.70277562527624926</v>
      </c>
      <c r="AW108" s="132">
        <f>AS108/(VLOOKUP(AW95,AQ96:AR186,2,FALSE)+AN108)</f>
        <v>0.64814290370732019</v>
      </c>
      <c r="AX108" s="132">
        <f>AS108/(VLOOKUP(AX95,AQ96:AR186,2,FALSE)+AN108)</f>
        <v>0.32499872364077464</v>
      </c>
      <c r="AY108" s="132"/>
      <c r="AZ108" s="132"/>
      <c r="BA108" s="132"/>
      <c r="BB108" s="132"/>
      <c r="BC108" s="132"/>
      <c r="BD108" s="132"/>
      <c r="BE108" s="132"/>
      <c r="BF108" s="132"/>
      <c r="BG108" s="132"/>
      <c r="BH108" s="132"/>
      <c r="BI108" s="132"/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2"/>
    </row>
    <row r="109" spans="1:74">
      <c r="A109" s="86">
        <v>14</v>
      </c>
      <c r="B109" s="86">
        <f>人物属性!K17</f>
        <v>201.86422961688794</v>
      </c>
      <c r="C109" s="115">
        <f t="shared" si="23"/>
        <v>0.30150000000000005</v>
      </c>
      <c r="D109" s="74">
        <f>(D108+D110)/2</f>
        <v>301.49975463920697</v>
      </c>
      <c r="E109" s="86" t="str">
        <f t="shared" si="19"/>
        <v>15级强化0</v>
      </c>
      <c r="F109" s="86">
        <f>装备属性!AZ17</f>
        <v>311.59791203310363</v>
      </c>
      <c r="G109" s="91">
        <f t="shared" si="20"/>
        <v>151.76424125321265</v>
      </c>
      <c r="H109" s="217">
        <f t="shared" si="21"/>
        <v>14</v>
      </c>
      <c r="I109" s="137">
        <f>G109/(VLOOKUP(I95,E96:F186,2,FALSE)+B109)</f>
        <v>0.38889956273803583</v>
      </c>
      <c r="J109" s="132">
        <f>G109/(VLOOKUP(J95,E96:F186,2,FALSE)+B109)</f>
        <v>0.32017602665269035</v>
      </c>
      <c r="K109" s="132">
        <f>G109/(VLOOKUP(K95,E96:F186,2,FALSE)+B109)</f>
        <v>0.29557045971397988</v>
      </c>
      <c r="L109" s="132">
        <f>G109/(VLOOKUP(L95,E96:F186,2,FALSE)+B109)</f>
        <v>0.14905734785839941</v>
      </c>
      <c r="M109" s="132"/>
      <c r="N109" s="132"/>
      <c r="O109" s="132"/>
      <c r="P109" s="132"/>
      <c r="Q109" s="132"/>
      <c r="R109" s="132"/>
      <c r="S109" s="132"/>
      <c r="T109" s="132"/>
      <c r="U109" s="132"/>
      <c r="V109" s="132"/>
      <c r="W109" s="132"/>
      <c r="X109" s="132"/>
      <c r="Y109" s="132"/>
      <c r="Z109" s="132"/>
      <c r="AA109" s="132"/>
      <c r="AB109" s="132"/>
      <c r="AC109" s="132"/>
      <c r="AD109" s="132"/>
      <c r="AE109" s="132"/>
      <c r="AF109" s="132"/>
      <c r="AG109" s="132"/>
      <c r="AH109" s="132"/>
      <c r="AI109" s="132"/>
      <c r="AJ109" s="132"/>
      <c r="AM109" s="86">
        <v>14</v>
      </c>
      <c r="AN109" s="86">
        <f>人物属性!L17</f>
        <v>90.166022562209946</v>
      </c>
      <c r="AO109" s="115">
        <f t="shared" si="24"/>
        <v>0.67500000000000004</v>
      </c>
      <c r="AP109" s="74">
        <f>(AP108+AP110)/2</f>
        <v>134.66989040551243</v>
      </c>
      <c r="AQ109" s="86" t="str">
        <f t="shared" si="22"/>
        <v>15级强化0</v>
      </c>
      <c r="AR109" s="86">
        <f>装备属性!BA17</f>
        <v>139.18040070811961</v>
      </c>
      <c r="AS109" s="134">
        <f t="shared" si="17"/>
        <v>151.76424125321262</v>
      </c>
      <c r="AT109" s="352">
        <f t="shared" si="18"/>
        <v>14</v>
      </c>
      <c r="AU109" s="132">
        <f>AS109/(VLOOKUP(AU95,AQ96:AR186,2,FALSE)+AN109)</f>
        <v>0.87067066284634875</v>
      </c>
      <c r="AV109" s="132">
        <f>AS109/(VLOOKUP(AV95,AQ96:AR186,2,FALSE)+AN109)</f>
        <v>0.71681199996870959</v>
      </c>
      <c r="AW109" s="132">
        <f>AS109/(VLOOKUP(AW95,AQ96:AR186,2,FALSE)+AN109)</f>
        <v>0.66172490980741749</v>
      </c>
      <c r="AX109" s="132">
        <f>AS109/(VLOOKUP(AX95,AQ96:AR186,2,FALSE)+AN109)</f>
        <v>0.33371048027999861</v>
      </c>
      <c r="AY109" s="132"/>
      <c r="AZ109" s="132"/>
      <c r="BA109" s="132"/>
      <c r="BB109" s="132"/>
      <c r="BC109" s="132"/>
      <c r="BD109" s="132"/>
      <c r="BE109" s="132"/>
      <c r="BF109" s="132"/>
      <c r="BG109" s="132"/>
      <c r="BH109" s="132"/>
      <c r="BI109" s="132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</row>
    <row r="110" spans="1:74">
      <c r="A110" s="86">
        <v>15</v>
      </c>
      <c r="B110" s="86">
        <f>人物属性!K18</f>
        <v>207.73194135540243</v>
      </c>
      <c r="C110" s="115">
        <f t="shared" si="23"/>
        <v>0.30150000000000005</v>
      </c>
      <c r="D110" s="74">
        <f>F109</f>
        <v>311.59791203310363</v>
      </c>
      <c r="E110" s="86" t="str">
        <f t="shared" si="19"/>
        <v>15级强化1</v>
      </c>
      <c r="F110" s="86">
        <f>装备属性!AZ18</f>
        <v>336.75117834527344</v>
      </c>
      <c r="G110" s="91">
        <f t="shared" si="20"/>
        <v>156.57795079663461</v>
      </c>
      <c r="H110" s="217">
        <f t="shared" si="21"/>
        <v>15</v>
      </c>
      <c r="I110" s="137">
        <f>G110/(VLOOKUP(I95,E96:F186,2,FALSE)+B110)</f>
        <v>0.39529115192388303</v>
      </c>
      <c r="J110" s="132">
        <f>G110/(VLOOKUP(J95,E96:F186,2,FALSE)+B110)</f>
        <v>0.32629228217720518</v>
      </c>
      <c r="K110" s="132">
        <f>G110/(VLOOKUP(K95,E96:F186,2,FALSE)+B110)</f>
        <v>0.30150000000000005</v>
      </c>
      <c r="L110" s="132">
        <f>G110/(VLOOKUP(L95,E96:F186,2,FALSE)+B110)</f>
        <v>0.15290400517044295</v>
      </c>
      <c r="M110" s="131">
        <f>G110/(VLOOKUP(M95,E96:F186,2,FALSE)+B110)</f>
        <v>0.30150000000000005</v>
      </c>
      <c r="N110" s="132">
        <f>G110/(VLOOKUP(N95,E96:F186,2,FALSE)+B110)</f>
        <v>0.23800257639068764</v>
      </c>
      <c r="O110" s="132">
        <f>G110/(VLOOKUP(O95,E96:F186,2,FALSE)+B110)</f>
        <v>0.21652068634820432</v>
      </c>
      <c r="P110" s="131">
        <f>G110/(VLOOKUP(P95,E96:F186,2,FALSE)+B110)</f>
        <v>0.10050000000000003</v>
      </c>
      <c r="Q110" s="132"/>
      <c r="R110" s="132"/>
      <c r="S110" s="132"/>
      <c r="T110" s="132"/>
      <c r="U110" s="132"/>
      <c r="V110" s="132"/>
      <c r="W110" s="132"/>
      <c r="X110" s="132"/>
      <c r="Y110" s="132"/>
      <c r="Z110" s="132"/>
      <c r="AA110" s="132"/>
      <c r="AB110" s="132"/>
      <c r="AC110" s="132"/>
      <c r="AD110" s="132"/>
      <c r="AE110" s="132"/>
      <c r="AF110" s="132"/>
      <c r="AG110" s="132"/>
      <c r="AH110" s="132"/>
      <c r="AI110" s="132"/>
      <c r="AJ110" s="132"/>
      <c r="AM110" s="86">
        <v>15</v>
      </c>
      <c r="AN110" s="86">
        <f>人物属性!L18</f>
        <v>92.786933805413085</v>
      </c>
      <c r="AO110" s="115">
        <f t="shared" si="24"/>
        <v>0.67500000000000004</v>
      </c>
      <c r="AP110" s="74">
        <f>AR109</f>
        <v>139.18040070811961</v>
      </c>
      <c r="AQ110" s="86" t="str">
        <f t="shared" si="22"/>
        <v>15级强化1</v>
      </c>
      <c r="AR110" s="86">
        <f>装备属性!BA18</f>
        <v>150.41552632755548</v>
      </c>
      <c r="AS110" s="134">
        <f t="shared" si="17"/>
        <v>156.57795079663458</v>
      </c>
      <c r="AT110" s="352">
        <f t="shared" si="18"/>
        <v>15</v>
      </c>
      <c r="AU110" s="132">
        <f>AS110/(VLOOKUP(AU95,AQ96:AR186,2,FALSE)+AN110)</f>
        <v>0.88498019087436486</v>
      </c>
      <c r="AV110" s="132">
        <f>AS110/(VLOOKUP(AV95,AQ96:AR186,2,FALSE)+AN110)</f>
        <v>0.73050510935195168</v>
      </c>
      <c r="AW110" s="132">
        <f>AS110/(VLOOKUP(AW95,AQ96:AR186,2,FALSE)+AN110)</f>
        <v>0.67500000000000004</v>
      </c>
      <c r="AX110" s="132">
        <f>AS110/(VLOOKUP(AX95,AQ96:AR186,2,FALSE)+AN110)</f>
        <v>0.34232239963532002</v>
      </c>
      <c r="AY110" s="131">
        <f>AS110/(VLOOKUP(AY95,AQ96:AR186,2,FALSE)+AN110)</f>
        <v>0.67500000000000004</v>
      </c>
      <c r="AZ110" s="132">
        <f>AS110/(VLOOKUP(AZ95,AQ96:AR186,2,FALSE)+AN110)</f>
        <v>0.53284158893437528</v>
      </c>
      <c r="BA110" s="132">
        <f>AS110/(VLOOKUP(BA95,AQ96:AR186,2,FALSE)+AN110)</f>
        <v>0.48474780525717376</v>
      </c>
      <c r="BB110" s="131">
        <f>AS110/(VLOOKUP(BB95,AQ96:AR186,2,FALSE)+AN110)</f>
        <v>0.22499999999999998</v>
      </c>
      <c r="BC110" s="132"/>
      <c r="BD110" s="132"/>
      <c r="BE110" s="132"/>
      <c r="BF110" s="132"/>
      <c r="BG110" s="132"/>
      <c r="BH110" s="132"/>
      <c r="BI110" s="132"/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2"/>
    </row>
    <row r="111" spans="1:74">
      <c r="A111" s="86">
        <v>16</v>
      </c>
      <c r="B111" s="86">
        <f>人物属性!K19</f>
        <v>216.79082318413353</v>
      </c>
      <c r="C111" s="115">
        <f t="shared" si="23"/>
        <v>0.30150000000000005</v>
      </c>
      <c r="D111" s="74">
        <f>(D110+D112)/2</f>
        <v>324.17454518918851</v>
      </c>
      <c r="E111" s="86" t="str">
        <f t="shared" si="19"/>
        <v>15级强化2</v>
      </c>
      <c r="F111" s="86">
        <f>装备属性!AZ19</f>
        <v>363.12272009846185</v>
      </c>
      <c r="G111" s="91">
        <f t="shared" si="20"/>
        <v>163.10105856455661</v>
      </c>
      <c r="H111" s="217">
        <f t="shared" si="21"/>
        <v>16</v>
      </c>
      <c r="I111" s="137">
        <f>G111/(VLOOKUP(I95,E96:F186,2,FALSE)+B111)</f>
        <v>0.40255288219570406</v>
      </c>
      <c r="J111" s="132">
        <f>G111/(VLOOKUP(J95,E96:F186,2,FALSE)+B111)</f>
        <v>0.33358835944840498</v>
      </c>
      <c r="K111" s="132">
        <f>G111/(VLOOKUP(K95,E96:F186,2,FALSE)+B111)</f>
        <v>0.30867625990834319</v>
      </c>
      <c r="L111" s="132">
        <f>G111/(VLOOKUP(L95,E96:F186,2,FALSE)+B111)</f>
        <v>0.15787741987445508</v>
      </c>
      <c r="M111" s="132">
        <f>G111/(VLOOKUP(M95,E96:F186,2,FALSE)+B111)</f>
        <v>0.30867625990834319</v>
      </c>
      <c r="N111" s="132">
        <f>G111/(VLOOKUP(N95,E96:F186,2,FALSE)+B111)</f>
        <v>0.24455047489703655</v>
      </c>
      <c r="O111" s="132">
        <f>G111/(VLOOKUP(O95,E96:F186,2,FALSE)+B111)</f>
        <v>0.22275066159596196</v>
      </c>
      <c r="P111" s="132">
        <f>G111/(VLOOKUP(P95,E96:F186,2,FALSE)+B111)</f>
        <v>0.10408169536673147</v>
      </c>
      <c r="Q111" s="132"/>
      <c r="R111" s="132"/>
      <c r="S111" s="132"/>
      <c r="T111" s="132"/>
      <c r="U111" s="132"/>
      <c r="V111" s="132"/>
      <c r="W111" s="132"/>
      <c r="X111" s="132"/>
      <c r="Y111" s="132"/>
      <c r="Z111" s="132"/>
      <c r="AA111" s="132"/>
      <c r="AB111" s="132"/>
      <c r="AC111" s="132"/>
      <c r="AD111" s="132"/>
      <c r="AE111" s="132"/>
      <c r="AF111" s="132"/>
      <c r="AG111" s="132"/>
      <c r="AH111" s="132"/>
      <c r="AI111" s="132"/>
      <c r="AJ111" s="132"/>
      <c r="AM111" s="86">
        <v>16</v>
      </c>
      <c r="AN111" s="86">
        <f>人物属性!L19</f>
        <v>96.833234355579648</v>
      </c>
      <c r="AO111" s="115">
        <f t="shared" si="24"/>
        <v>0.67500000000000004</v>
      </c>
      <c r="AP111" s="74">
        <f>(AP110+AP112)/2</f>
        <v>144.79796351783756</v>
      </c>
      <c r="AQ111" s="86" t="str">
        <f t="shared" si="22"/>
        <v>15级强化2</v>
      </c>
      <c r="AR111" s="86">
        <f>装备属性!BA19</f>
        <v>162.19481497731297</v>
      </c>
      <c r="AS111" s="134">
        <f t="shared" si="17"/>
        <v>163.10105856455661</v>
      </c>
      <c r="AT111" s="352">
        <f t="shared" si="18"/>
        <v>16</v>
      </c>
      <c r="AU111" s="132">
        <f>AS111/(VLOOKUP(AU95,AQ96:AR186,2,FALSE)+AN111)</f>
        <v>0.90123779596053155</v>
      </c>
      <c r="AV111" s="132">
        <f>AS111/(VLOOKUP(AV95,AQ96:AR186,2,FALSE)+AN111)</f>
        <v>0.74683961070538429</v>
      </c>
      <c r="AW111" s="132">
        <f>AS111/(VLOOKUP(AW95,AQ96:AR186,2,FALSE)+AN111)</f>
        <v>0.69106625352614137</v>
      </c>
      <c r="AX111" s="132">
        <f>AS111/(VLOOKUP(AX95,AQ96:AR186,2,FALSE)+AN111)</f>
        <v>0.35345691016669045</v>
      </c>
      <c r="AY111" s="132">
        <f>AS111/(VLOOKUP(AY95,AQ96:AR186,2,FALSE)+AN111)</f>
        <v>0.69106625352614137</v>
      </c>
      <c r="AZ111" s="132">
        <f>AS111/(VLOOKUP(AZ95,AQ96:AR186,2,FALSE)+AN111)</f>
        <v>0.54750106320232061</v>
      </c>
      <c r="BA111" s="132">
        <f>AS111/(VLOOKUP(BA95,AQ96:AR186,2,FALSE)+AN111)</f>
        <v>0.49869551103573573</v>
      </c>
      <c r="BB111" s="132">
        <f>AS111/(VLOOKUP(BB95,AQ96:AR186,2,FALSE)+AN111)</f>
        <v>0.2330187209702943</v>
      </c>
      <c r="BC111" s="132"/>
      <c r="BD111" s="132"/>
      <c r="BE111" s="132"/>
      <c r="BF111" s="132"/>
      <c r="BG111" s="132"/>
      <c r="BH111" s="132"/>
      <c r="BI111" s="132"/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2"/>
    </row>
    <row r="112" spans="1:74">
      <c r="A112" s="86">
        <v>17</v>
      </c>
      <c r="B112" s="86">
        <f>人物属性!K20</f>
        <v>225.84970501286466</v>
      </c>
      <c r="C112" s="115">
        <f t="shared" si="23"/>
        <v>0.30150000000000005</v>
      </c>
      <c r="D112" s="74">
        <f>F110</f>
        <v>336.75117834527344</v>
      </c>
      <c r="E112" s="86" t="str">
        <f t="shared" si="19"/>
        <v>15级强化3</v>
      </c>
      <c r="F112" s="86">
        <f>装备属性!AZ20</f>
        <v>390.77154334904992</v>
      </c>
      <c r="G112" s="91">
        <f t="shared" si="20"/>
        <v>169.62416633247869</v>
      </c>
      <c r="H112" s="217">
        <f t="shared" si="21"/>
        <v>17</v>
      </c>
      <c r="I112" s="137">
        <f>G112/(VLOOKUP(I95,E96:F186,2,FALSE)+B112)</f>
        <v>0.40949699257535771</v>
      </c>
      <c r="J112" s="132">
        <f>G112/(VLOOKUP(J95,E96:F186,2,FALSE)+B112)</f>
        <v>0.34061899135407026</v>
      </c>
      <c r="K112" s="132">
        <f>G112/(VLOOKUP(K95,E96:F186,2,FALSE)+B112)</f>
        <v>0.31561060269427266</v>
      </c>
      <c r="L112" s="132">
        <f>G112/(VLOOKUP(L95,E96:F186,2,FALSE)+B112)</f>
        <v>0.16276437146235828</v>
      </c>
      <c r="M112" s="132">
        <f>G112/(VLOOKUP(M95,E96:F186,2,FALSE)+B112)</f>
        <v>0.31561060269427266</v>
      </c>
      <c r="N112" s="132">
        <f>G112/(VLOOKUP(N95,E96:F186,2,FALSE)+B112)</f>
        <v>0.25092288069852231</v>
      </c>
      <c r="O112" s="132">
        <f>G112/(VLOOKUP(O95,E96:F186,2,FALSE)+B112)</f>
        <v>0.22882836729979797</v>
      </c>
      <c r="P112" s="132">
        <f>G112/(VLOOKUP(P95,E96:F186,2,FALSE)+B112)</f>
        <v>0.1076222182135675</v>
      </c>
      <c r="Q112" s="132"/>
      <c r="R112" s="132"/>
      <c r="S112" s="132"/>
      <c r="T112" s="132"/>
      <c r="U112" s="132"/>
      <c r="V112" s="132"/>
      <c r="W112" s="132"/>
      <c r="X112" s="132"/>
      <c r="Y112" s="132"/>
      <c r="Z112" s="132"/>
      <c r="AA112" s="132"/>
      <c r="AB112" s="132"/>
      <c r="AC112" s="132"/>
      <c r="AD112" s="132"/>
      <c r="AE112" s="132"/>
      <c r="AF112" s="132"/>
      <c r="AG112" s="132"/>
      <c r="AH112" s="132"/>
      <c r="AI112" s="132"/>
      <c r="AJ112" s="132"/>
      <c r="AM112" s="86">
        <v>17</v>
      </c>
      <c r="AN112" s="86">
        <f>人物属性!L20</f>
        <v>100.87953490574621</v>
      </c>
      <c r="AO112" s="115">
        <f t="shared" si="24"/>
        <v>0.67500000000000004</v>
      </c>
      <c r="AP112" s="74">
        <f>AR110</f>
        <v>150.41552632755548</v>
      </c>
      <c r="AQ112" s="86" t="str">
        <f t="shared" si="22"/>
        <v>15级强化3</v>
      </c>
      <c r="AR112" s="86">
        <f>装备属性!BA20</f>
        <v>174.54462269590897</v>
      </c>
      <c r="AS112" s="134">
        <f t="shared" si="17"/>
        <v>169.62416633247864</v>
      </c>
      <c r="AT112" s="352">
        <f t="shared" si="18"/>
        <v>17</v>
      </c>
      <c r="AU112" s="132">
        <f>AS112/(VLOOKUP(AU95,AQ96:AR186,2,FALSE)+AN112)</f>
        <v>0.91678431173587516</v>
      </c>
      <c r="AV112" s="132">
        <f>AS112/(VLOOKUP(AV95,AQ96:AR186,2,FALSE)+AN112)</f>
        <v>0.7625798313897092</v>
      </c>
      <c r="AW112" s="132">
        <f>AS112/(VLOOKUP(AW95,AQ96:AR186,2,FALSE)+AN112)</f>
        <v>0.70659090155434157</v>
      </c>
      <c r="AX112" s="132">
        <f>AS112/(VLOOKUP(AX95,AQ96:AR186,2,FALSE)+AN112)</f>
        <v>0.3643978465575185</v>
      </c>
      <c r="AY112" s="132">
        <f>AS112/(VLOOKUP(AY95,AQ96:AR186,2,FALSE)+AN112)</f>
        <v>0.70659090155434157</v>
      </c>
      <c r="AZ112" s="132">
        <f>AS112/(VLOOKUP(AZ95,AQ96:AR186,2,FALSE)+AN112)</f>
        <v>0.56176764335490048</v>
      </c>
      <c r="BA112" s="132">
        <f>AS112/(VLOOKUP(BA95,AQ96:AR186,2,FALSE)+AN112)</f>
        <v>0.51230231485029376</v>
      </c>
      <c r="BB112" s="132">
        <f>AS112/(VLOOKUP(BB95,AQ96:AR186,2,FALSE)+AN112)</f>
        <v>0.24094526465724056</v>
      </c>
      <c r="BC112" s="132"/>
      <c r="BD112" s="132"/>
      <c r="BE112" s="132"/>
      <c r="BF112" s="132"/>
      <c r="BG112" s="132"/>
      <c r="BH112" s="132"/>
      <c r="BI112" s="132"/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2"/>
    </row>
    <row r="113" spans="1:74">
      <c r="A113" s="86">
        <v>18</v>
      </c>
      <c r="B113" s="86">
        <f>人物属性!K21</f>
        <v>234.90858684159576</v>
      </c>
      <c r="C113" s="115">
        <f t="shared" si="23"/>
        <v>0.30150000000000005</v>
      </c>
      <c r="D113" s="74">
        <f>(D112+D114)/2</f>
        <v>349.93694922186762</v>
      </c>
      <c r="E113" s="86" t="str">
        <f t="shared" si="19"/>
        <v>15级强化4</v>
      </c>
      <c r="F113" s="86">
        <f>装备属性!AZ21</f>
        <v>419.759512057775</v>
      </c>
      <c r="G113" s="91">
        <f t="shared" si="20"/>
        <v>176.33092912313427</v>
      </c>
      <c r="H113" s="217">
        <f t="shared" si="21"/>
        <v>18</v>
      </c>
      <c r="I113" s="137">
        <f>G113/(VLOOKUP(I95,E96:F186,2,FALSE)+B113)</f>
        <v>0.41657775635221256</v>
      </c>
      <c r="J113" s="132">
        <f>G113/(VLOOKUP(J95,E96:F186,2,FALSE)+B113)</f>
        <v>0.3477606104264111</v>
      </c>
      <c r="K113" s="132">
        <f>G113/(VLOOKUP(K95,E96:F186,2,FALSE)+B113)</f>
        <v>0.32265111116924272</v>
      </c>
      <c r="L113" s="132">
        <f>G113/(VLOOKUP(L95,E96:F186,2,FALSE)+B113)</f>
        <v>0.16774180439287212</v>
      </c>
      <c r="M113" s="132">
        <f>G113/(VLOOKUP(M95,E96:F186,2,FALSE)+B113)</f>
        <v>0.32265111116924272</v>
      </c>
      <c r="N113" s="132">
        <f>G113/(VLOOKUP(N95,E96:F186,2,FALSE)+B113)</f>
        <v>0.25739484168231358</v>
      </c>
      <c r="O113" s="132">
        <f>G113/(VLOOKUP(O95,E96:F186,2,FALSE)+B113)</f>
        <v>0.23500408382004168</v>
      </c>
      <c r="P113" s="132">
        <f>G113/(VLOOKUP(P95,E96:F186,2,FALSE)+B113)</f>
        <v>0.11123813294432372</v>
      </c>
      <c r="Q113" s="132"/>
      <c r="R113" s="132"/>
      <c r="S113" s="132"/>
      <c r="T113" s="132"/>
      <c r="U113" s="132"/>
      <c r="V113" s="132"/>
      <c r="W113" s="132"/>
      <c r="X113" s="132"/>
      <c r="Y113" s="132"/>
      <c r="Z113" s="132"/>
      <c r="AA113" s="132"/>
      <c r="AB113" s="132"/>
      <c r="AC113" s="132"/>
      <c r="AD113" s="132"/>
      <c r="AE113" s="132"/>
      <c r="AF113" s="132"/>
      <c r="AG113" s="132"/>
      <c r="AH113" s="132"/>
      <c r="AI113" s="132"/>
      <c r="AJ113" s="132"/>
      <c r="AM113" s="86">
        <v>18</v>
      </c>
      <c r="AN113" s="86">
        <f>人物属性!L21</f>
        <v>104.92583545591278</v>
      </c>
      <c r="AO113" s="115">
        <f t="shared" si="24"/>
        <v>0.67500000000000004</v>
      </c>
      <c r="AP113" s="74">
        <f>(AP112+AP114)/2</f>
        <v>156.30517065243424</v>
      </c>
      <c r="AQ113" s="86" t="str">
        <f t="shared" si="22"/>
        <v>15级强化4</v>
      </c>
      <c r="AR113" s="86">
        <f>装备属性!BA21</f>
        <v>187.49258205247284</v>
      </c>
      <c r="AS113" s="134">
        <f t="shared" si="17"/>
        <v>176.33092912313424</v>
      </c>
      <c r="AT113" s="352">
        <f t="shared" si="18"/>
        <v>18</v>
      </c>
      <c r="AU113" s="132">
        <f>AS113/(VLOOKUP(AU95,AQ96:AR186,2,FALSE)+AN113)</f>
        <v>0.93263676795271455</v>
      </c>
      <c r="AV113" s="132">
        <f>AS113/(VLOOKUP(AV95,AQ96:AR186,2,FALSE)+AN113)</f>
        <v>0.7785685308053979</v>
      </c>
      <c r="AW113" s="132">
        <f>AS113/(VLOOKUP(AW95,AQ96:AR186,2,FALSE)+AN113)</f>
        <v>0.72235323396099105</v>
      </c>
      <c r="AX113" s="132">
        <f>AS113/(VLOOKUP(AX95,AQ96:AR186,2,FALSE)+AN113)</f>
        <v>0.37554135311837039</v>
      </c>
      <c r="AY113" s="132">
        <f>AS113/(VLOOKUP(AY95,AQ96:AR186,2,FALSE)+AN113)</f>
        <v>0.72235323396099105</v>
      </c>
      <c r="AZ113" s="132">
        <f>AS113/(VLOOKUP(AZ95,AQ96:AR186,2,FALSE)+AN113)</f>
        <v>0.57625710824398557</v>
      </c>
      <c r="BA113" s="132">
        <f>AS113/(VLOOKUP(BA95,AQ96:AR186,2,FALSE)+AN113)</f>
        <v>0.52612854586576485</v>
      </c>
      <c r="BB113" s="132">
        <f>AS113/(VLOOKUP(BB95,AQ96:AR186,2,FALSE)+AN113)</f>
        <v>0.24904059614400825</v>
      </c>
      <c r="BC113" s="132"/>
      <c r="BD113" s="132"/>
      <c r="BE113" s="132"/>
      <c r="BF113" s="132"/>
      <c r="BG113" s="132"/>
      <c r="BH113" s="132"/>
      <c r="BI113" s="132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</row>
    <row r="114" spans="1:74">
      <c r="A114" s="86">
        <v>19</v>
      </c>
      <c r="B114" s="86">
        <f>人物属性!K22</f>
        <v>243.96746867032687</v>
      </c>
      <c r="C114" s="115">
        <f t="shared" si="23"/>
        <v>0.30150000000000005</v>
      </c>
      <c r="D114" s="74">
        <f>F111</f>
        <v>363.12272009846185</v>
      </c>
      <c r="E114" s="86" t="str">
        <f t="shared" si="19"/>
        <v>15级强化5</v>
      </c>
      <c r="F114" s="86">
        <f>装备属性!AZ22</f>
        <v>450.1514865097131</v>
      </c>
      <c r="G114" s="91">
        <f t="shared" si="20"/>
        <v>183.03769191378981</v>
      </c>
      <c r="H114" s="217">
        <f t="shared" si="21"/>
        <v>19</v>
      </c>
      <c r="I114" s="137">
        <f>G114/(VLOOKUP(I95,E96:F186,2,FALSE)+B114)</f>
        <v>0.4233617939746333</v>
      </c>
      <c r="J114" s="132">
        <f>G114/(VLOOKUP(J95,E96:F186,2,FALSE)+B114)</f>
        <v>0.35465152474307771</v>
      </c>
      <c r="K114" s="132">
        <f>G114/(VLOOKUP(K95,E96:F186,2,FALSE)+B114)</f>
        <v>0.32946201882132431</v>
      </c>
      <c r="L114" s="132">
        <f>G114/(VLOOKUP(L95,E96:F186,2,FALSE)+B114)</f>
        <v>0.17263418302431094</v>
      </c>
      <c r="M114" s="132">
        <f>G114/(VLOOKUP(M95,E96:F186,2,FALSE)+B114)</f>
        <v>0.32946201882132431</v>
      </c>
      <c r="N114" s="132">
        <f>G114/(VLOOKUP(N95,E96:F186,2,FALSE)+B114)</f>
        <v>0.2636978727461976</v>
      </c>
      <c r="O114" s="132">
        <f>G114/(VLOOKUP(O95,E96:F186,2,FALSE)+B114)</f>
        <v>0.2410324582108902</v>
      </c>
      <c r="P114" s="132">
        <f>G114/(VLOOKUP(P95,E96:F186,2,FALSE)+B114)</f>
        <v>0.11481295417516459</v>
      </c>
      <c r="Q114" s="132"/>
      <c r="R114" s="132"/>
      <c r="S114" s="132"/>
      <c r="T114" s="132"/>
      <c r="U114" s="132"/>
      <c r="V114" s="132"/>
      <c r="W114" s="132"/>
      <c r="X114" s="132"/>
      <c r="Y114" s="132"/>
      <c r="Z114" s="132"/>
      <c r="AA114" s="132"/>
      <c r="AB114" s="132"/>
      <c r="AC114" s="132"/>
      <c r="AD114" s="132"/>
      <c r="AE114" s="132"/>
      <c r="AF114" s="132"/>
      <c r="AG114" s="132"/>
      <c r="AH114" s="132"/>
      <c r="AI114" s="132"/>
      <c r="AJ114" s="132"/>
      <c r="AM114" s="86">
        <v>19</v>
      </c>
      <c r="AN114" s="86">
        <f>人物属性!L22</f>
        <v>108.97213600607934</v>
      </c>
      <c r="AO114" s="115">
        <f t="shared" si="24"/>
        <v>0.67500000000000004</v>
      </c>
      <c r="AP114" s="74">
        <f>AR111</f>
        <v>162.19481497731297</v>
      </c>
      <c r="AQ114" s="86" t="str">
        <f t="shared" si="22"/>
        <v>15级强化5</v>
      </c>
      <c r="AR114" s="86">
        <f>装备属性!BA22</f>
        <v>201.06766397433853</v>
      </c>
      <c r="AS114" s="134">
        <f t="shared" si="17"/>
        <v>183.03769191378984</v>
      </c>
      <c r="AT114" s="352">
        <f t="shared" si="18"/>
        <v>19</v>
      </c>
      <c r="AU114" s="132">
        <f>AS114/(VLOOKUP(AU95,AQ96:AR186,2,FALSE)+AN114)</f>
        <v>0.94782491188350748</v>
      </c>
      <c r="AV114" s="132">
        <f>AS114/(VLOOKUP(AV95,AQ96:AR186,2,FALSE)+AN114)</f>
        <v>0.79399595091733832</v>
      </c>
      <c r="AW114" s="132">
        <f>AS114/(VLOOKUP(AW95,AQ96:AR186,2,FALSE)+AN114)</f>
        <v>0.73760153467460676</v>
      </c>
      <c r="AX114" s="132">
        <f>AS114/(VLOOKUP(AX95,AQ96:AR186,2,FALSE)+AN114)</f>
        <v>0.3864944396066663</v>
      </c>
      <c r="AY114" s="132">
        <f>AS114/(VLOOKUP(AY95,AQ96:AR186,2,FALSE)+AN114)</f>
        <v>0.73760153467460676</v>
      </c>
      <c r="AZ114" s="132">
        <f>AS114/(VLOOKUP(AZ95,AQ96:AR186,2,FALSE)+AN114)</f>
        <v>0.59036837181984547</v>
      </c>
      <c r="BA114" s="132">
        <f>AS114/(VLOOKUP(BA95,AQ96:AR186,2,FALSE)+AN114)</f>
        <v>0.53962490644229155</v>
      </c>
      <c r="BB114" s="132">
        <f>AS114/(VLOOKUP(BB95,AQ96:AR186,2,FALSE)+AN114)</f>
        <v>0.25704392725783115</v>
      </c>
      <c r="BC114" s="132"/>
      <c r="BD114" s="132"/>
      <c r="BE114" s="132"/>
      <c r="BF114" s="132"/>
      <c r="BG114" s="132"/>
      <c r="BH114" s="132"/>
      <c r="BI114" s="132"/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2"/>
    </row>
    <row r="115" spans="1:74">
      <c r="A115" s="86">
        <v>20</v>
      </c>
      <c r="B115" s="86">
        <f>人物属性!K23</f>
        <v>253.026350499058</v>
      </c>
      <c r="C115" s="115">
        <f t="shared" si="23"/>
        <v>0.30150000000000005</v>
      </c>
      <c r="D115" s="74">
        <f>(D114+D116)/2</f>
        <v>376.94713172375589</v>
      </c>
      <c r="E115" s="86" t="str">
        <f t="shared" si="19"/>
        <v>15级强化6</v>
      </c>
      <c r="F115" s="86">
        <f>装备属性!AZ23</f>
        <v>482.01546843850684</v>
      </c>
      <c r="G115" s="91">
        <f t="shared" si="20"/>
        <v>189.93700489017843</v>
      </c>
      <c r="H115" s="217">
        <f t="shared" si="21"/>
        <v>20</v>
      </c>
      <c r="I115" s="137">
        <f>G115/(VLOOKUP(I95,E96:F186,2,FALSE)+B115)</f>
        <v>0.43030359831670811</v>
      </c>
      <c r="J115" s="132">
        <f>G115/(VLOOKUP(J95,E96:F186,2,FALSE)+B115)</f>
        <v>0.36167135525932231</v>
      </c>
      <c r="K115" s="132">
        <f>G115/(VLOOKUP(K95,E96:F186,2,FALSE)+B115)</f>
        <v>0.33639540043562932</v>
      </c>
      <c r="L115" s="132">
        <f>G115/(VLOOKUP(L95,E96:F186,2,FALSE)+B115)</f>
        <v>0.17762373650712618</v>
      </c>
      <c r="M115" s="132">
        <f>G115/(VLOOKUP(M95,E96:F186,2,FALSE)+B115)</f>
        <v>0.33639540043562932</v>
      </c>
      <c r="N115" s="132">
        <f>G115/(VLOOKUP(N95,E96:F186,2,FALSE)+B115)</f>
        <v>0.27011233132452844</v>
      </c>
      <c r="O115" s="132">
        <f>G115/(VLOOKUP(O95,E96:F186,2,FALSE)+B115)</f>
        <v>0.24716927117350884</v>
      </c>
      <c r="P115" s="132">
        <f>G115/(VLOOKUP(P95,E96:F186,2,FALSE)+B115)</f>
        <v>0.1184674758346264</v>
      </c>
      <c r="Q115" s="132"/>
      <c r="R115" s="132"/>
      <c r="S115" s="132"/>
      <c r="T115" s="132"/>
      <c r="U115" s="132"/>
      <c r="V115" s="132"/>
      <c r="W115" s="132"/>
      <c r="X115" s="132"/>
      <c r="Y115" s="132"/>
      <c r="Z115" s="132"/>
      <c r="AA115" s="132"/>
      <c r="AB115" s="132"/>
      <c r="AC115" s="132"/>
      <c r="AD115" s="132"/>
      <c r="AE115" s="132"/>
      <c r="AF115" s="132"/>
      <c r="AG115" s="132"/>
      <c r="AH115" s="132"/>
      <c r="AI115" s="132"/>
      <c r="AJ115" s="132"/>
      <c r="AM115" s="86">
        <v>20</v>
      </c>
      <c r="AN115" s="86">
        <f>人物属性!L23</f>
        <v>113.0184365562459</v>
      </c>
      <c r="AO115" s="115">
        <f t="shared" si="24"/>
        <v>0.67500000000000004</v>
      </c>
      <c r="AP115" s="74">
        <f>(AP114+AP116)/2</f>
        <v>168.36971883661096</v>
      </c>
      <c r="AQ115" s="86" t="str">
        <f t="shared" si="22"/>
        <v>15级强化6</v>
      </c>
      <c r="AR115" s="86">
        <f>装备属性!BA23</f>
        <v>215.30024256919975</v>
      </c>
      <c r="AS115" s="134">
        <f t="shared" si="17"/>
        <v>189.93700489017837</v>
      </c>
      <c r="AT115" s="352">
        <f t="shared" si="18"/>
        <v>20</v>
      </c>
      <c r="AU115" s="132">
        <f>AS115/(VLOOKUP(AU95,AQ96:AR186,2,FALSE)+AN115)</f>
        <v>0.96336626488815225</v>
      </c>
      <c r="AV115" s="132">
        <f>AS115/(VLOOKUP(AV95,AQ96:AR186,2,FALSE)+AN115)</f>
        <v>0.80971198938654221</v>
      </c>
      <c r="AW115" s="132">
        <f>AS115/(VLOOKUP(AW95,AQ96:AR186,2,FALSE)+AN115)</f>
        <v>0.75312403082603563</v>
      </c>
      <c r="AX115" s="132">
        <f>AS115/(VLOOKUP(AX95,AQ96:AR186,2,FALSE)+AN115)</f>
        <v>0.39766508173237192</v>
      </c>
      <c r="AY115" s="132">
        <f>AS115/(VLOOKUP(AY95,AQ96:AR186,2,FALSE)+AN115)</f>
        <v>0.75312403082603563</v>
      </c>
      <c r="AZ115" s="132">
        <f>AS115/(VLOOKUP(AZ95,AQ96:AR186,2,FALSE)+AN115)</f>
        <v>0.60472909998028734</v>
      </c>
      <c r="BA115" s="132">
        <f>AS115/(VLOOKUP(BA95,AQ96:AR186,2,FALSE)+AN115)</f>
        <v>0.55336403994069128</v>
      </c>
      <c r="BB115" s="132">
        <f>AS115/(VLOOKUP(BB95,AQ96:AR186,2,FALSE)+AN115)</f>
        <v>0.26522569216707392</v>
      </c>
      <c r="BC115" s="132"/>
      <c r="BD115" s="132"/>
      <c r="BE115" s="132"/>
      <c r="BF115" s="132"/>
      <c r="BG115" s="132"/>
      <c r="BH115" s="132"/>
      <c r="BI115" s="132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</row>
    <row r="116" spans="1:74">
      <c r="A116" s="86">
        <v>21</v>
      </c>
      <c r="B116" s="86">
        <f>人物属性!K24</f>
        <v>262.08523232778907</v>
      </c>
      <c r="C116" s="115">
        <f t="shared" si="23"/>
        <v>0.30150000000000005</v>
      </c>
      <c r="D116" s="74">
        <f>F112</f>
        <v>390.77154334904992</v>
      </c>
      <c r="E116" s="86" t="str">
        <f t="shared" si="19"/>
        <v>15级强化7</v>
      </c>
      <c r="F116" s="86">
        <f>装备属性!AZ24</f>
        <v>515.42275317955307</v>
      </c>
      <c r="G116" s="91">
        <f t="shared" si="20"/>
        <v>196.83631786656699</v>
      </c>
      <c r="H116" s="217">
        <f t="shared" si="21"/>
        <v>21</v>
      </c>
      <c r="I116" s="137">
        <f>G116/(VLOOKUP(I95,E96:F186,2,FALSE)+B116)</f>
        <v>0.43696619998599817</v>
      </c>
      <c r="J116" s="132">
        <f>G116/(VLOOKUP(J95,E96:F186,2,FALSE)+B116)</f>
        <v>0.36845311383291468</v>
      </c>
      <c r="K116" s="132">
        <f>G116/(VLOOKUP(K95,E96:F186,2,FALSE)+B116)</f>
        <v>0.34310981558618214</v>
      </c>
      <c r="L116" s="132">
        <f>G116/(VLOOKUP(L95,E96:F186,2,FALSE)+B116)</f>
        <v>0.18252946104283851</v>
      </c>
      <c r="M116" s="132">
        <f>G116/(VLOOKUP(M95,E96:F186,2,FALSE)+B116)</f>
        <v>0.34310981558618214</v>
      </c>
      <c r="N116" s="132">
        <f>G116/(VLOOKUP(N95,E96:F186,2,FALSE)+B116)</f>
        <v>0.27636361993220332</v>
      </c>
      <c r="O116" s="132">
        <f>G116/(VLOOKUP(O95,E96:F186,2,FALSE)+B116)</f>
        <v>0.25316308196902532</v>
      </c>
      <c r="P116" s="132">
        <f>G116/(VLOOKUP(P95,E96:F186,2,FALSE)+B116)</f>
        <v>0.12208093193556849</v>
      </c>
      <c r="Q116" s="132"/>
      <c r="R116" s="132"/>
      <c r="S116" s="132"/>
      <c r="T116" s="132"/>
      <c r="U116" s="132"/>
      <c r="V116" s="132"/>
      <c r="W116" s="132"/>
      <c r="X116" s="132"/>
      <c r="Y116" s="132"/>
      <c r="Z116" s="132"/>
      <c r="AA116" s="132"/>
      <c r="AB116" s="132"/>
      <c r="AC116" s="132"/>
      <c r="AD116" s="132"/>
      <c r="AE116" s="132"/>
      <c r="AF116" s="132"/>
      <c r="AG116" s="132"/>
      <c r="AH116" s="132"/>
      <c r="AI116" s="132"/>
      <c r="AJ116" s="132"/>
      <c r="AM116" s="86">
        <v>21</v>
      </c>
      <c r="AN116" s="86">
        <f>人物属性!L24</f>
        <v>117.06473710641247</v>
      </c>
      <c r="AO116" s="115">
        <f t="shared" si="24"/>
        <v>0.67500000000000004</v>
      </c>
      <c r="AP116" s="74">
        <f>AR112</f>
        <v>174.54462269590897</v>
      </c>
      <c r="AQ116" s="86" t="str">
        <f t="shared" si="22"/>
        <v>15级强化7</v>
      </c>
      <c r="AR116" s="86">
        <f>装备属性!BA24</f>
        <v>230.22216308686703</v>
      </c>
      <c r="AS116" s="134">
        <f t="shared" si="17"/>
        <v>196.83631786656699</v>
      </c>
      <c r="AT116" s="352">
        <f t="shared" si="18"/>
        <v>21</v>
      </c>
      <c r="AU116" s="132">
        <f>AS116/(VLOOKUP(AU95,AQ96:AR186,2,FALSE)+AN116)</f>
        <v>0.97828253728208547</v>
      </c>
      <c r="AV116" s="132">
        <f>AS116/(VLOOKUP(AV95,AQ96:AR186,2,FALSE)+AN116)</f>
        <v>0.8248950309692118</v>
      </c>
      <c r="AW116" s="132">
        <f>AS116/(VLOOKUP(AW95,AQ96:AR186,2,FALSE)+AN116)</f>
        <v>0.76815630355115394</v>
      </c>
      <c r="AX116" s="132">
        <f>AS116/(VLOOKUP(AX95,AQ96:AR186,2,FALSE)+AN116)</f>
        <v>0.40864804711083247</v>
      </c>
      <c r="AY116" s="132">
        <f>AS116/(VLOOKUP(AY95,AQ96:AR186,2,FALSE)+AN116)</f>
        <v>0.76815630355115394</v>
      </c>
      <c r="AZ116" s="132">
        <f>AS116/(VLOOKUP(AZ95,AQ96:AR186,2,FALSE)+AN116)</f>
        <v>0.61872452223627605</v>
      </c>
      <c r="BA116" s="132">
        <f>AS116/(VLOOKUP(BA95,AQ96:AR186,2,FALSE)+AN116)</f>
        <v>0.56678301933363873</v>
      </c>
      <c r="BB116" s="132">
        <f>AS116/(VLOOKUP(BB95,AQ96:AR186,2,FALSE)+AN116)</f>
        <v>0.27331551925873537</v>
      </c>
      <c r="BC116" s="132"/>
      <c r="BD116" s="132"/>
      <c r="BE116" s="132"/>
      <c r="BF116" s="132"/>
      <c r="BG116" s="132"/>
      <c r="BH116" s="132"/>
      <c r="BI116" s="132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</row>
    <row r="117" spans="1:74">
      <c r="A117" s="86">
        <v>22</v>
      </c>
      <c r="B117" s="86">
        <f>人物属性!K25</f>
        <v>271.14411415652023</v>
      </c>
      <c r="C117" s="115">
        <f t="shared" si="23"/>
        <v>0.30150000000000005</v>
      </c>
      <c r="D117" s="74">
        <f>(D116+D118)/2</f>
        <v>405.26552770341243</v>
      </c>
      <c r="E117" s="86" t="str">
        <f t="shared" si="19"/>
        <v>15级强化8</v>
      </c>
      <c r="F117" s="86">
        <f>装备属性!AZ25</f>
        <v>635.40453128370439</v>
      </c>
      <c r="G117" s="91">
        <f t="shared" si="20"/>
        <v>203.93750702076971</v>
      </c>
      <c r="H117" s="217">
        <f t="shared" si="21"/>
        <v>22</v>
      </c>
      <c r="I117" s="137">
        <f>G117/(VLOOKUP(I95,E96:F186,2,FALSE)+B117)</f>
        <v>0.44380543101059855</v>
      </c>
      <c r="J117" s="132">
        <f>G117/(VLOOKUP(J95,E96:F186,2,FALSE)+B117)</f>
        <v>0.37538029563233877</v>
      </c>
      <c r="K117" s="132">
        <f>G117/(VLOOKUP(K95,E96:F186,2,FALSE)+B117)</f>
        <v>0.34996190055873644</v>
      </c>
      <c r="L117" s="132">
        <f>G117/(VLOOKUP(L95,E96:F186,2,FALSE)+B117)</f>
        <v>0.18753909514944128</v>
      </c>
      <c r="M117" s="132">
        <f>G117/(VLOOKUP(M95,E96:F186,2,FALSE)+B117)</f>
        <v>0.34996190055873644</v>
      </c>
      <c r="N117" s="132">
        <f>G117/(VLOOKUP(N95,E96:F186,2,FALSE)+B117)</f>
        <v>0.28273776636430387</v>
      </c>
      <c r="O117" s="132">
        <f>G117/(VLOOKUP(O95,E96:F186,2,FALSE)+B117)</f>
        <v>0.25927548628060143</v>
      </c>
      <c r="P117" s="132">
        <f>G117/(VLOOKUP(P95,E96:F186,2,FALSE)+B117)</f>
        <v>0.12577851797878042</v>
      </c>
      <c r="Q117" s="132"/>
      <c r="R117" s="132"/>
      <c r="S117" s="132"/>
      <c r="T117" s="132"/>
      <c r="U117" s="132"/>
      <c r="V117" s="132"/>
      <c r="W117" s="132"/>
      <c r="X117" s="132"/>
      <c r="Y117" s="132"/>
      <c r="Z117" s="132"/>
      <c r="AA117" s="132"/>
      <c r="AB117" s="132"/>
      <c r="AC117" s="132"/>
      <c r="AD117" s="132"/>
      <c r="AE117" s="132"/>
      <c r="AF117" s="132"/>
      <c r="AG117" s="132"/>
      <c r="AH117" s="132"/>
      <c r="AI117" s="132"/>
      <c r="AJ117" s="132"/>
      <c r="AM117" s="86">
        <v>22</v>
      </c>
      <c r="AN117" s="86">
        <f>人物属性!L25</f>
        <v>121.11103765657903</v>
      </c>
      <c r="AO117" s="115">
        <f t="shared" si="24"/>
        <v>0.67500000000000004</v>
      </c>
      <c r="AP117" s="74">
        <f>(AP116+AP118)/2</f>
        <v>181.01860237419089</v>
      </c>
      <c r="AQ117" s="86" t="str">
        <f t="shared" si="22"/>
        <v>15级强化8</v>
      </c>
      <c r="AR117" s="86">
        <f>装备属性!BA25</f>
        <v>283.81402397338798</v>
      </c>
      <c r="AS117" s="134">
        <f t="shared" si="17"/>
        <v>203.93750702076969</v>
      </c>
      <c r="AT117" s="352">
        <f t="shared" si="18"/>
        <v>22</v>
      </c>
      <c r="AU117" s="132">
        <f>AS117/(VLOOKUP(AU95,AQ96:AR186,2,FALSE)+AN117)</f>
        <v>0.99359424853119072</v>
      </c>
      <c r="AV117" s="132">
        <f>AS117/(VLOOKUP(AV95,AQ96:AR186,2,FALSE)+AN117)</f>
        <v>0.8404036469380719</v>
      </c>
      <c r="AW117" s="132">
        <f>AS117/(VLOOKUP(AW95,AQ96:AR186,2,FALSE)+AN117)</f>
        <v>0.78349679229567848</v>
      </c>
      <c r="AX117" s="132">
        <f>AS117/(VLOOKUP(AX95,AQ96:AR186,2,FALSE)+AN117)</f>
        <v>0.41986364585695801</v>
      </c>
      <c r="AY117" s="132">
        <f>AS117/(VLOOKUP(AY95,AQ96:AR186,2,FALSE)+AN117)</f>
        <v>0.78349679229567848</v>
      </c>
      <c r="AZ117" s="132">
        <f>AS117/(VLOOKUP(AZ95,AQ96:AR186,2,FALSE)+AN117)</f>
        <v>0.63299499932306835</v>
      </c>
      <c r="BA117" s="132">
        <f>AS117/(VLOOKUP(BA95,AQ96:AR186,2,FALSE)+AN117)</f>
        <v>0.58046750659836133</v>
      </c>
      <c r="BB117" s="132">
        <f>AS117/(VLOOKUP(BB95,AQ96:AR186,2,FALSE)+AN117)</f>
        <v>0.28159369696741876</v>
      </c>
      <c r="BC117" s="132"/>
      <c r="BD117" s="132"/>
      <c r="BE117" s="132"/>
      <c r="BF117" s="132"/>
      <c r="BG117" s="132"/>
      <c r="BH117" s="132"/>
      <c r="BI117" s="132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</row>
    <row r="118" spans="1:74">
      <c r="A118" s="86">
        <v>23</v>
      </c>
      <c r="B118" s="86">
        <f>人物属性!K26</f>
        <v>280.20299598525133</v>
      </c>
      <c r="C118" s="115">
        <f t="shared" si="23"/>
        <v>0.30150000000000005</v>
      </c>
      <c r="D118" s="74">
        <f>F113</f>
        <v>419.759512057775</v>
      </c>
      <c r="E118" s="86" t="str">
        <f t="shared" si="19"/>
        <v>15级强化9</v>
      </c>
      <c r="F118" s="86">
        <f>装备属性!AZ26</f>
        <v>775.29301425449705</v>
      </c>
      <c r="G118" s="91">
        <f t="shared" si="20"/>
        <v>211.03869617497247</v>
      </c>
      <c r="H118" s="217">
        <f t="shared" si="21"/>
        <v>23</v>
      </c>
      <c r="I118" s="137">
        <f>G118/(VLOOKUP(I95,E96:F186,2,FALSE)+B118)</f>
        <v>0.45038022085989887</v>
      </c>
      <c r="J118" s="132">
        <f>G118/(VLOOKUP(J95,E96:F186,2,FALSE)+B118)</f>
        <v>0.38208025370735604</v>
      </c>
      <c r="K118" s="132">
        <f>G118/(VLOOKUP(K95,E96:F186,2,FALSE)+B118)</f>
        <v>0.35660421151031257</v>
      </c>
      <c r="L118" s="132">
        <f>G118/(VLOOKUP(L95,E96:F186,2,FALSE)+B118)</f>
        <v>0.1924659536406971</v>
      </c>
      <c r="M118" s="132">
        <f>G118/(VLOOKUP(M95,E96:F186,2,FALSE)+B118)</f>
        <v>0.35660421151031257</v>
      </c>
      <c r="N118" s="132">
        <f>G118/(VLOOKUP(N95,E96:F186,2,FALSE)+B118)</f>
        <v>0.28895379056761999</v>
      </c>
      <c r="O118" s="132">
        <f>G118/(VLOOKUP(O95,E96:F186,2,FALSE)+B118)</f>
        <v>0.2652487006566932</v>
      </c>
      <c r="P118" s="132">
        <f>G118/(VLOOKUP(P95,E96:F186,2,FALSE)+B118)</f>
        <v>0.1294350162524221</v>
      </c>
      <c r="Q118" s="132"/>
      <c r="R118" s="132"/>
      <c r="S118" s="132"/>
      <c r="T118" s="132"/>
      <c r="U118" s="132"/>
      <c r="V118" s="132"/>
      <c r="W118" s="132"/>
      <c r="X118" s="132"/>
      <c r="Y118" s="132"/>
      <c r="Z118" s="132"/>
      <c r="AA118" s="132"/>
      <c r="AB118" s="132"/>
      <c r="AC118" s="132"/>
      <c r="AD118" s="132"/>
      <c r="AE118" s="132"/>
      <c r="AF118" s="132"/>
      <c r="AG118" s="132"/>
      <c r="AH118" s="132"/>
      <c r="AI118" s="132"/>
      <c r="AJ118" s="132"/>
      <c r="AM118" s="86">
        <v>23</v>
      </c>
      <c r="AN118" s="86">
        <f>人物属性!L26</f>
        <v>125.15733820674559</v>
      </c>
      <c r="AO118" s="115">
        <f t="shared" si="24"/>
        <v>0.67500000000000004</v>
      </c>
      <c r="AP118" s="74">
        <f>AR113</f>
        <v>187.49258205247284</v>
      </c>
      <c r="AQ118" s="86" t="str">
        <f t="shared" si="22"/>
        <v>15级强化9</v>
      </c>
      <c r="AR118" s="86">
        <f>装备属性!BA26</f>
        <v>346.29754636700869</v>
      </c>
      <c r="AS118" s="134">
        <f t="shared" si="17"/>
        <v>211.03869617497247</v>
      </c>
      <c r="AT118" s="352">
        <f t="shared" si="18"/>
        <v>23</v>
      </c>
      <c r="AU118" s="132">
        <f>AS118/(VLOOKUP(AU95,AQ96:AR186,2,FALSE)+AN118)</f>
        <v>1.0083139272982811</v>
      </c>
      <c r="AV118" s="132">
        <f>AS118/(VLOOKUP(AV95,AQ96:AR186,2,FALSE)+AN118)</f>
        <v>0.85540355307617033</v>
      </c>
      <c r="AW118" s="132">
        <f>AS118/(VLOOKUP(AW95,AQ96:AR186,2,FALSE)+AN118)</f>
        <v>0.79836763770965491</v>
      </c>
      <c r="AX118" s="132">
        <f>AS118/(VLOOKUP(AX95,AQ96:AR186,2,FALSE)+AN118)</f>
        <v>0.43089392606126214</v>
      </c>
      <c r="AY118" s="132">
        <f>AS118/(VLOOKUP(AY95,AQ96:AR186,2,FALSE)+AN118)</f>
        <v>0.79836763770965491</v>
      </c>
      <c r="AZ118" s="132">
        <f>AS118/(VLOOKUP(AZ95,AQ96:AR186,2,FALSE)+AN118)</f>
        <v>0.6469114714200449</v>
      </c>
      <c r="BA118" s="132">
        <f>AS118/(VLOOKUP(BA95,AQ96:AR186,2,FALSE)+AN118)</f>
        <v>0.59384037460453698</v>
      </c>
      <c r="BB118" s="132">
        <f>AS118/(VLOOKUP(BB95,AQ96:AR186,2,FALSE)+AN118)</f>
        <v>0.28977988713228825</v>
      </c>
      <c r="BC118" s="132"/>
      <c r="BD118" s="132"/>
      <c r="BE118" s="132"/>
      <c r="BF118" s="132"/>
      <c r="BG118" s="132"/>
      <c r="BH118" s="132"/>
      <c r="BI118" s="132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</row>
    <row r="119" spans="1:74">
      <c r="A119" s="86">
        <v>24</v>
      </c>
      <c r="B119" s="86">
        <f>人物属性!K27</f>
        <v>289.26187781398244</v>
      </c>
      <c r="C119" s="115">
        <f t="shared" si="23"/>
        <v>0.30150000000000005</v>
      </c>
      <c r="D119" s="74">
        <f>(D118+D120)/2</f>
        <v>434.95549928374408</v>
      </c>
      <c r="E119" s="86" t="str">
        <f t="shared" si="19"/>
        <v>15级强化10</v>
      </c>
      <c r="F119" s="86">
        <f>装备属性!AZ27</f>
        <v>938.39101110934439</v>
      </c>
      <c r="G119" s="91">
        <f t="shared" si="20"/>
        <v>218.35153919496457</v>
      </c>
      <c r="H119" s="217">
        <f t="shared" si="21"/>
        <v>24</v>
      </c>
      <c r="I119" s="137">
        <f>G119/(VLOOKUP(I95,E96:F186,2,FALSE)+B119)</f>
        <v>0.45714874196080085</v>
      </c>
      <c r="J119" s="132">
        <f>G119/(VLOOKUP(J95,E96:F186,2,FALSE)+B119)</f>
        <v>0.38894099835690871</v>
      </c>
      <c r="K119" s="132">
        <f>G119/(VLOOKUP(K95,E96:F186,2,FALSE)+B119)</f>
        <v>0.36339848810740566</v>
      </c>
      <c r="L119" s="132">
        <f>G119/(VLOOKUP(L95,E96:F186,2,FALSE)+B119)</f>
        <v>0.19750351662519181</v>
      </c>
      <c r="M119" s="132">
        <f>G119/(VLOOKUP(M95,E96:F186,2,FALSE)+B119)</f>
        <v>0.36339848810740566</v>
      </c>
      <c r="N119" s="132">
        <f>G119/(VLOOKUP(N95,E96:F186,2,FALSE)+B119)</f>
        <v>0.2953037498783645</v>
      </c>
      <c r="O119" s="132">
        <f>G119/(VLOOKUP(O95,E96:F186,2,FALSE)+B119)</f>
        <v>0.27135045306552985</v>
      </c>
      <c r="P119" s="132">
        <f>G119/(VLOOKUP(P95,E96:F186,2,FALSE)+B119)</f>
        <v>0.13318020288539897</v>
      </c>
      <c r="Q119" s="132"/>
      <c r="R119" s="132"/>
      <c r="S119" s="132"/>
      <c r="T119" s="132"/>
      <c r="U119" s="132"/>
      <c r="V119" s="132"/>
      <c r="W119" s="132"/>
      <c r="X119" s="132"/>
      <c r="Y119" s="132"/>
      <c r="Z119" s="132"/>
      <c r="AA119" s="132"/>
      <c r="AB119" s="132"/>
      <c r="AC119" s="132"/>
      <c r="AD119" s="132"/>
      <c r="AE119" s="132"/>
      <c r="AF119" s="132"/>
      <c r="AG119" s="132"/>
      <c r="AH119" s="132"/>
      <c r="AI119" s="132"/>
      <c r="AJ119" s="132"/>
      <c r="AM119" s="86">
        <v>24</v>
      </c>
      <c r="AN119" s="86">
        <f>人物属性!L27</f>
        <v>129.20363875691217</v>
      </c>
      <c r="AO119" s="115">
        <f t="shared" si="24"/>
        <v>0.67500000000000004</v>
      </c>
      <c r="AP119" s="74">
        <f>(AP118+AP120)/2</f>
        <v>194.28012301340567</v>
      </c>
      <c r="AQ119" s="86" t="str">
        <f t="shared" si="22"/>
        <v>15级强化10</v>
      </c>
      <c r="AR119" s="86">
        <f>装备属性!BA27</f>
        <v>419.14798496217389</v>
      </c>
      <c r="AS119" s="134">
        <f t="shared" si="17"/>
        <v>218.35153919496457</v>
      </c>
      <c r="AT119" s="352">
        <f t="shared" si="18"/>
        <v>24</v>
      </c>
      <c r="AU119" s="132">
        <f>AS119/(VLOOKUP(AU95,AQ96:AR186,2,FALSE)+AN119)</f>
        <v>1.0234673327480615</v>
      </c>
      <c r="AV119" s="132">
        <f>AS119/(VLOOKUP(AV95,AQ96:AR186,2,FALSE)+AN119)</f>
        <v>0.87076342915725824</v>
      </c>
      <c r="AW119" s="132">
        <f>AS119/(VLOOKUP(AW95,AQ96:AR186,2,FALSE)+AN119)</f>
        <v>0.81357870471807237</v>
      </c>
      <c r="AX119" s="132">
        <f>AS119/(VLOOKUP(AX95,AQ96:AR186,2,FALSE)+AN119)</f>
        <v>0.44217205214595179</v>
      </c>
      <c r="AY119" s="132">
        <f>AS119/(VLOOKUP(AY95,AQ96:AR186,2,FALSE)+AN119)</f>
        <v>0.81357870471807237</v>
      </c>
      <c r="AZ119" s="132">
        <f>AS119/(VLOOKUP(AZ95,AQ96:AR186,2,FALSE)+AN119)</f>
        <v>0.66112779823514434</v>
      </c>
      <c r="BA119" s="132">
        <f>AS119/(VLOOKUP(BA95,AQ96:AR186,2,FALSE)+AN119)</f>
        <v>0.60750101432581316</v>
      </c>
      <c r="BB119" s="132">
        <f>AS119/(VLOOKUP(BB95,AQ96:AR186,2,FALSE)+AN119)</f>
        <v>0.29816463332552001</v>
      </c>
      <c r="BC119" s="132"/>
      <c r="BD119" s="132"/>
      <c r="BE119" s="132"/>
      <c r="BF119" s="132"/>
      <c r="BG119" s="132"/>
      <c r="BH119" s="132"/>
      <c r="BI119" s="132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</row>
    <row r="120" spans="1:74">
      <c r="A120" s="86">
        <v>25</v>
      </c>
      <c r="B120" s="86">
        <f>人物属性!K28</f>
        <v>298.32075964271354</v>
      </c>
      <c r="C120" s="115">
        <f t="shared" si="23"/>
        <v>0.30150000000000005</v>
      </c>
      <c r="D120" s="74">
        <f>F114</f>
        <v>450.1514865097131</v>
      </c>
      <c r="E120" s="86" t="str">
        <f t="shared" si="19"/>
        <v>15级强化11</v>
      </c>
      <c r="F120" s="86">
        <f>装备属性!AZ28</f>
        <v>1128.5493144459938</v>
      </c>
      <c r="G120" s="91">
        <f t="shared" si="20"/>
        <v>225.66438221495665</v>
      </c>
      <c r="H120" s="217">
        <f t="shared" si="21"/>
        <v>25</v>
      </c>
      <c r="I120" s="137">
        <f>G120/(VLOOKUP(I95,E96:F186,2,FALSE)+B120)</f>
        <v>0.4636652982152687</v>
      </c>
      <c r="J120" s="132">
        <f>G120/(VLOOKUP(J95,E96:F186,2,FALSE)+B120)</f>
        <v>0.39558384594341606</v>
      </c>
      <c r="K120" s="132">
        <f>G120/(VLOOKUP(K95,E96:F186,2,FALSE)+B120)</f>
        <v>0.36999093927542742</v>
      </c>
      <c r="L120" s="132">
        <f>G120/(VLOOKUP(L95,E96:F186,2,FALSE)+B120)</f>
        <v>0.20245919551185099</v>
      </c>
      <c r="M120" s="132">
        <f>G120/(VLOOKUP(M95,E96:F186,2,FALSE)+B120)</f>
        <v>0.36999093927542742</v>
      </c>
      <c r="N120" s="132">
        <f>G120/(VLOOKUP(N95,E96:F186,2,FALSE)+B120)</f>
        <v>0.30150000000000005</v>
      </c>
      <c r="O120" s="132">
        <f>G120/(VLOOKUP(O95,E96:F186,2,FALSE)+B120)</f>
        <v>0.27731635172401675</v>
      </c>
      <c r="P120" s="132">
        <f>G120/(VLOOKUP(P95,E96:F186,2,FALSE)+B120)</f>
        <v>0.13688423017335696</v>
      </c>
      <c r="Q120" s="132"/>
      <c r="R120" s="132"/>
      <c r="S120" s="132"/>
      <c r="T120" s="132"/>
      <c r="U120" s="132"/>
      <c r="V120" s="132"/>
      <c r="W120" s="132"/>
      <c r="X120" s="132"/>
      <c r="Y120" s="132"/>
      <c r="Z120" s="132"/>
      <c r="AA120" s="132"/>
      <c r="AB120" s="132"/>
      <c r="AC120" s="132"/>
      <c r="AD120" s="132"/>
      <c r="AE120" s="132"/>
      <c r="AF120" s="132"/>
      <c r="AG120" s="132"/>
      <c r="AH120" s="132"/>
      <c r="AI120" s="132"/>
      <c r="AJ120" s="132"/>
      <c r="AM120" s="86">
        <v>25</v>
      </c>
      <c r="AN120" s="86">
        <f>人物属性!L28</f>
        <v>133.24993930707873</v>
      </c>
      <c r="AO120" s="115">
        <f t="shared" si="24"/>
        <v>0.67500000000000004</v>
      </c>
      <c r="AP120" s="74">
        <f>AR114</f>
        <v>201.06766397433853</v>
      </c>
      <c r="AQ120" s="86" t="str">
        <f t="shared" si="22"/>
        <v>15级强化11</v>
      </c>
      <c r="AR120" s="86">
        <f>装备属性!BA28</f>
        <v>504.08536045254391</v>
      </c>
      <c r="AS120" s="134">
        <f t="shared" si="17"/>
        <v>225.66438221495667</v>
      </c>
      <c r="AT120" s="352">
        <f t="shared" si="18"/>
        <v>25</v>
      </c>
      <c r="AU120" s="132">
        <f>AS120/(VLOOKUP(AU95,AQ96:AR186,2,FALSE)+AN120)</f>
        <v>1.0380566377953777</v>
      </c>
      <c r="AV120" s="132">
        <f>AS120/(VLOOKUP(AV95,AQ96:AR186,2,FALSE)+AN120)</f>
        <v>0.88563547599272263</v>
      </c>
      <c r="AW120" s="132">
        <f>AS120/(VLOOKUP(AW95,AQ96:AR186,2,FALSE)+AN120)</f>
        <v>0.82833792375095705</v>
      </c>
      <c r="AX120" s="132">
        <f>AS120/(VLOOKUP(AX95,AQ96:AR186,2,FALSE)+AN120)</f>
        <v>0.45326685562354707</v>
      </c>
      <c r="AY120" s="132">
        <f>AS120/(VLOOKUP(AY95,AQ96:AR186,2,FALSE)+AN120)</f>
        <v>0.82833792375095705</v>
      </c>
      <c r="AZ120" s="132">
        <f>AS120/(VLOOKUP(AZ95,AQ96:AR186,2,FALSE)+AN120)</f>
        <v>0.67500000000000004</v>
      </c>
      <c r="BA120" s="132">
        <f>AS120/(VLOOKUP(BA95,AQ96:AR186,2,FALSE)+AN120)</f>
        <v>0.62085750385973915</v>
      </c>
      <c r="BB120" s="132">
        <f>AS120/(VLOOKUP(BB95,AQ96:AR186,2,FALSE)+AN120)</f>
        <v>0.30645723173139616</v>
      </c>
      <c r="BC120" s="132"/>
      <c r="BD120" s="132"/>
      <c r="BE120" s="132"/>
      <c r="BF120" s="132"/>
      <c r="BG120" s="132"/>
      <c r="BH120" s="132"/>
      <c r="BI120" s="132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</row>
    <row r="121" spans="1:74">
      <c r="A121" s="86">
        <v>26</v>
      </c>
      <c r="B121" s="86">
        <f>人物属性!K29</f>
        <v>307.37964147144464</v>
      </c>
      <c r="C121" s="115">
        <f t="shared" si="23"/>
        <v>0.30150000000000005</v>
      </c>
      <c r="D121" s="74">
        <f>(D120+D122)/2</f>
        <v>466.08347747410994</v>
      </c>
      <c r="E121" s="86" t="str">
        <f t="shared" si="19"/>
        <v>15级强化12</v>
      </c>
      <c r="F121" s="86">
        <f>装备属性!AZ29</f>
        <v>1350.2576188101157</v>
      </c>
      <c r="G121" s="91">
        <f t="shared" si="20"/>
        <v>233.19913036208473</v>
      </c>
      <c r="H121" s="217">
        <f t="shared" si="21"/>
        <v>26</v>
      </c>
      <c r="I121" s="137">
        <f>G121/(VLOOKUP(I95,E96:F186,2,FALSE)+B121)</f>
        <v>0.47039131191124939</v>
      </c>
      <c r="J121" s="132">
        <f>G121/(VLOOKUP(J95,E96:F186,2,FALSE)+B121)</f>
        <v>0.4024019281174766</v>
      </c>
      <c r="K121" s="132">
        <f>G121/(VLOOKUP(K95,E96:F186,2,FALSE)+B121)</f>
        <v>0.37674892900679502</v>
      </c>
      <c r="L121" s="132">
        <f>G121/(VLOOKUP(L95,E96:F186,2,FALSE)+B121)</f>
        <v>0.20753245221277847</v>
      </c>
      <c r="M121" s="132">
        <f>G121/(VLOOKUP(M95,E96:F186,2,FALSE)+B121)</f>
        <v>0.37674892900679502</v>
      </c>
      <c r="N121" s="132">
        <f>G121/(VLOOKUP(N95,E96:F186,2,FALSE)+B121)</f>
        <v>0.30784098731832593</v>
      </c>
      <c r="O121" s="132">
        <f>G121/(VLOOKUP(O95,E96:F186,2,FALSE)+B121)</f>
        <v>0.28342057810976495</v>
      </c>
      <c r="P121" s="132">
        <f>G121/(VLOOKUP(P95,E96:F186,2,FALSE)+B121)</f>
        <v>0.14068164124307531</v>
      </c>
      <c r="Q121" s="132"/>
      <c r="R121" s="132"/>
      <c r="S121" s="132"/>
      <c r="T121" s="132"/>
      <c r="U121" s="132"/>
      <c r="V121" s="132"/>
      <c r="W121" s="132"/>
      <c r="X121" s="132"/>
      <c r="Y121" s="132"/>
      <c r="Z121" s="132"/>
      <c r="AA121" s="132"/>
      <c r="AB121" s="132"/>
      <c r="AC121" s="132"/>
      <c r="AD121" s="132"/>
      <c r="AE121" s="132"/>
      <c r="AF121" s="132"/>
      <c r="AG121" s="132"/>
      <c r="AH121" s="132"/>
      <c r="AI121" s="132"/>
      <c r="AJ121" s="132"/>
      <c r="AM121" s="86">
        <v>26</v>
      </c>
      <c r="AN121" s="86">
        <f>人物属性!L29</f>
        <v>137.2962398572453</v>
      </c>
      <c r="AO121" s="115">
        <f t="shared" si="24"/>
        <v>0.67500000000000004</v>
      </c>
      <c r="AP121" s="74">
        <f>(AP120+AP122)/2</f>
        <v>208.18395327176916</v>
      </c>
      <c r="AQ121" s="86" t="str">
        <f t="shared" si="22"/>
        <v>15级强化12</v>
      </c>
      <c r="AR121" s="86">
        <f>装备属性!BA29</f>
        <v>603.1150697351851</v>
      </c>
      <c r="AS121" s="134">
        <f t="shared" si="17"/>
        <v>233.19913036208476</v>
      </c>
      <c r="AT121" s="352">
        <f t="shared" si="18"/>
        <v>26</v>
      </c>
      <c r="AU121" s="132">
        <f>AS121/(VLOOKUP(AU95,AQ96:AR186,2,FALSE)+AN121)</f>
        <v>1.0531148774132448</v>
      </c>
      <c r="AV121" s="132">
        <f>AS121/(VLOOKUP(AV95,AQ96:AR186,2,FALSE)+AN121)</f>
        <v>0.90089983906897764</v>
      </c>
      <c r="AW121" s="132">
        <f>AS121/(VLOOKUP(AW95,AQ96:AR186,2,FALSE)+AN121)</f>
        <v>0.84346775150775011</v>
      </c>
      <c r="AX121" s="132">
        <f>AS121/(VLOOKUP(AX95,AQ96:AR186,2,FALSE)+AN121)</f>
        <v>0.46462489301368315</v>
      </c>
      <c r="AY121" s="132">
        <f>AS121/(VLOOKUP(AY95,AQ96:AR186,2,FALSE)+AN121)</f>
        <v>0.84346775150775011</v>
      </c>
      <c r="AZ121" s="132">
        <f>AS121/(VLOOKUP(AZ95,AQ96:AR186,2,FALSE)+AN121)</f>
        <v>0.68919624026490889</v>
      </c>
      <c r="BA121" s="132">
        <f>AS121/(VLOOKUP(BA95,AQ96:AR186,2,FALSE)+AN121)</f>
        <v>0.63452368233529466</v>
      </c>
      <c r="BB121" s="132">
        <f>AS121/(VLOOKUP(BB95,AQ96:AR186,2,FALSE)+AN121)</f>
        <v>0.31495889830539248</v>
      </c>
      <c r="BC121" s="132"/>
      <c r="BD121" s="132"/>
      <c r="BE121" s="132"/>
      <c r="BF121" s="132"/>
      <c r="BG121" s="132"/>
      <c r="BH121" s="132"/>
      <c r="BI121" s="132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</row>
    <row r="122" spans="1:74">
      <c r="A122" s="86">
        <v>27</v>
      </c>
      <c r="B122" s="86">
        <f>人物属性!K30</f>
        <v>316.43852330017575</v>
      </c>
      <c r="C122" s="115">
        <f t="shared" si="23"/>
        <v>0.30150000000000005</v>
      </c>
      <c r="D122" s="74">
        <f>F115</f>
        <v>482.01546843850684</v>
      </c>
      <c r="E122" s="86" t="str">
        <f t="shared" si="19"/>
        <v>30级强化0</v>
      </c>
      <c r="F122" s="86">
        <f>装备属性!AZ30</f>
        <v>515.42275317955307</v>
      </c>
      <c r="G122" s="91">
        <f t="shared" si="20"/>
        <v>240.73387850921284</v>
      </c>
      <c r="H122" s="217">
        <f t="shared" si="21"/>
        <v>27</v>
      </c>
      <c r="I122" s="137">
        <f>G122/(VLOOKUP(I95,E96:F186,2,FALSE)+B122)</f>
        <v>0.47687592935336198</v>
      </c>
      <c r="J122" s="132">
        <f>G122/(VLOOKUP(J95,E96:F186,2,FALSE)+B122)</f>
        <v>0.40901013385737833</v>
      </c>
      <c r="K122" s="132">
        <f>G122/(VLOOKUP(K95,E96:F186,2,FALSE)+B122)</f>
        <v>0.3833119624364833</v>
      </c>
      <c r="L122" s="132">
        <f>G122/(VLOOKUP(L95,E96:F186,2,FALSE)+B122)</f>
        <v>0.2125245636178639</v>
      </c>
      <c r="M122" s="132">
        <f>G122/(VLOOKUP(M95,E96:F186,2,FALSE)+B122)</f>
        <v>0.3833119624364833</v>
      </c>
      <c r="N122" s="132">
        <f>G122/(VLOOKUP(N95,E96:F186,2,FALSE)+B122)</f>
        <v>0.31403211029180228</v>
      </c>
      <c r="O122" s="132">
        <f>G122/(VLOOKUP(O95,E96:F186,2,FALSE)+B122)</f>
        <v>0.28939185572857851</v>
      </c>
      <c r="P122" s="132">
        <f>G122/(VLOOKUP(P95,E96:F186,2,FALSE)+B122)</f>
        <v>0.14443777268507207</v>
      </c>
      <c r="Q122" s="132"/>
      <c r="R122" s="132"/>
      <c r="S122" s="132"/>
      <c r="T122" s="132"/>
      <c r="U122" s="132"/>
      <c r="V122" s="132"/>
      <c r="W122" s="132"/>
      <c r="X122" s="132"/>
      <c r="Y122" s="132"/>
      <c r="Z122" s="132"/>
      <c r="AA122" s="132"/>
      <c r="AB122" s="132"/>
      <c r="AC122" s="132"/>
      <c r="AD122" s="132"/>
      <c r="AE122" s="132"/>
      <c r="AF122" s="132"/>
      <c r="AG122" s="132"/>
      <c r="AH122" s="132"/>
      <c r="AI122" s="132"/>
      <c r="AJ122" s="132"/>
      <c r="AM122" s="86">
        <v>27</v>
      </c>
      <c r="AN122" s="86">
        <f>人物属性!L30</f>
        <v>141.34254040741186</v>
      </c>
      <c r="AO122" s="115">
        <f t="shared" si="24"/>
        <v>0.67500000000000004</v>
      </c>
      <c r="AP122" s="74">
        <f>AR115</f>
        <v>215.30024256919975</v>
      </c>
      <c r="AQ122" s="86" t="str">
        <f t="shared" si="22"/>
        <v>30级强化0</v>
      </c>
      <c r="AR122" s="86">
        <f>装备属性!BA30</f>
        <v>230.22216308686703</v>
      </c>
      <c r="AS122" s="134">
        <f t="shared" si="17"/>
        <v>240.73387850921284</v>
      </c>
      <c r="AT122" s="352">
        <f t="shared" si="18"/>
        <v>27</v>
      </c>
      <c r="AU122" s="132">
        <f>AS122/(VLOOKUP(AU95,AQ96:AR186,2,FALSE)+AN122)</f>
        <v>1.0676326776567804</v>
      </c>
      <c r="AV122" s="132">
        <f>AS122/(VLOOKUP(AV95,AQ96:AR186,2,FALSE)+AN122)</f>
        <v>0.91569432953144403</v>
      </c>
      <c r="AW122" s="132">
        <f>AS122/(VLOOKUP(AW95,AQ96:AR186,2,FALSE)+AN122)</f>
        <v>0.85816110993242523</v>
      </c>
      <c r="AX122" s="132">
        <f>AS122/(VLOOKUP(AX95,AQ96:AR186,2,FALSE)+AN122)</f>
        <v>0.47580126183103855</v>
      </c>
      <c r="AY122" s="132">
        <f>AS122/(VLOOKUP(AY95,AQ96:AR186,2,FALSE)+AN122)</f>
        <v>0.85816110993242523</v>
      </c>
      <c r="AZ122" s="132">
        <f>AS122/(VLOOKUP(AZ95,AQ96:AR186,2,FALSE)+AN122)</f>
        <v>0.70305696333985579</v>
      </c>
      <c r="BA122" s="132">
        <f>AS122/(VLOOKUP(BA95,AQ96:AR186,2,FALSE)+AN122)</f>
        <v>0.64789221431771304</v>
      </c>
      <c r="BB122" s="132">
        <f>AS122/(VLOOKUP(BB95,AQ96:AR186,2,FALSE)+AN122)</f>
        <v>0.32336814780240009</v>
      </c>
      <c r="BC122" s="132"/>
      <c r="BD122" s="132"/>
      <c r="BE122" s="132"/>
      <c r="BF122" s="132"/>
      <c r="BG122" s="132"/>
      <c r="BH122" s="132"/>
      <c r="BI122" s="132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</row>
    <row r="123" spans="1:74">
      <c r="A123" s="86">
        <v>28</v>
      </c>
      <c r="B123" s="86">
        <f>人物属性!K31</f>
        <v>325.49740512890691</v>
      </c>
      <c r="C123" s="115">
        <f t="shared" si="23"/>
        <v>0.30150000000000005</v>
      </c>
      <c r="D123" s="74">
        <f>D122+(D125-D122)/3</f>
        <v>493.15123001885559</v>
      </c>
      <c r="E123" s="86" t="str">
        <f t="shared" si="19"/>
        <v>30级强化1</v>
      </c>
      <c r="F123" s="86">
        <f>装备属性!AZ31</f>
        <v>557.02946899316782</v>
      </c>
      <c r="G123" s="91">
        <f t="shared" si="20"/>
        <v>246.82256349705042</v>
      </c>
      <c r="H123" s="217">
        <f t="shared" si="21"/>
        <v>28</v>
      </c>
      <c r="I123" s="137">
        <f>G123/(VLOOKUP(I95,E96:F186,2,FALSE)+B123)</f>
        <v>0.48031787127498915</v>
      </c>
      <c r="J123" s="132">
        <f>G123/(VLOOKUP(J95,E96:F186,2,FALSE)+B123)</f>
        <v>0.4129983670972418</v>
      </c>
      <c r="K123" s="132">
        <f>G123/(VLOOKUP(K95,E96:F186,2,FALSE)+B123)</f>
        <v>0.3874185806239171</v>
      </c>
      <c r="L123" s="132">
        <f>G123/(VLOOKUP(L95,E96:F186,2,FALSE)+B123)</f>
        <v>0.21617097688875286</v>
      </c>
      <c r="M123" s="132">
        <f>G123/(VLOOKUP(M95,E96:F186,2,FALSE)+B123)</f>
        <v>0.3874185806239171</v>
      </c>
      <c r="N123" s="132">
        <f>G123/(VLOOKUP(N95,E96:F186,2,FALSE)+B123)</f>
        <v>0.31821429277829322</v>
      </c>
      <c r="O123" s="132">
        <f>G123/(VLOOKUP(O95,E96:F186,2,FALSE)+B123)</f>
        <v>0.29351486114156489</v>
      </c>
      <c r="P123" s="132">
        <f>G123/(VLOOKUP(P95,E96:F186,2,FALSE)+B123)</f>
        <v>0.14729036164061163</v>
      </c>
      <c r="Q123" s="132"/>
      <c r="R123" s="132"/>
      <c r="S123" s="132"/>
      <c r="T123" s="132"/>
      <c r="U123" s="132"/>
      <c r="V123" s="132"/>
      <c r="W123" s="132"/>
      <c r="X123" s="132"/>
      <c r="Y123" s="132"/>
      <c r="Z123" s="132"/>
      <c r="AA123" s="132"/>
      <c r="AB123" s="132"/>
      <c r="AC123" s="132"/>
      <c r="AD123" s="132"/>
      <c r="AE123" s="132"/>
      <c r="AF123" s="132"/>
      <c r="AG123" s="132"/>
      <c r="AH123" s="132"/>
      <c r="AI123" s="132"/>
      <c r="AJ123" s="132"/>
      <c r="AM123" s="86">
        <v>28</v>
      </c>
      <c r="AN123" s="86">
        <f>人物属性!L31</f>
        <v>145.38884095757842</v>
      </c>
      <c r="AO123" s="115">
        <f t="shared" si="24"/>
        <v>0.67500000000000004</v>
      </c>
      <c r="AP123" s="74">
        <f>AP122+(AP125-AP122)/3</f>
        <v>220.27421607508884</v>
      </c>
      <c r="AQ123" s="86" t="str">
        <f t="shared" si="22"/>
        <v>30级强化1</v>
      </c>
      <c r="AR123" s="86">
        <f>装备属性!BA31</f>
        <v>248.80649615028165</v>
      </c>
      <c r="AS123" s="134">
        <f t="shared" si="17"/>
        <v>246.82256349705042</v>
      </c>
      <c r="AT123" s="352">
        <f t="shared" si="18"/>
        <v>28</v>
      </c>
      <c r="AU123" s="132">
        <f>AS123/(VLOOKUP(AU95,AQ96:AR186,2,FALSE)+AN123)</f>
        <v>1.0753385177798265</v>
      </c>
      <c r="AV123" s="132">
        <f>AS123/(VLOOKUP(AV95,AQ96:AR186,2,FALSE)+AN123)</f>
        <v>0.92462320991919811</v>
      </c>
      <c r="AW123" s="132">
        <f>AS123/(VLOOKUP(AW95,AQ96:AR186,2,FALSE)+AN123)</f>
        <v>0.86735503124757563</v>
      </c>
      <c r="AX123" s="132">
        <f>AS123/(VLOOKUP(AX95,AQ96:AR186,2,FALSE)+AN123)</f>
        <v>0.48396487363153623</v>
      </c>
      <c r="AY123" s="132">
        <f>AS123/(VLOOKUP(AY95,AQ96:AR186,2,FALSE)+AN123)</f>
        <v>0.86735503124757563</v>
      </c>
      <c r="AZ123" s="132">
        <f>AS123/(VLOOKUP(AZ95,AQ96:AR186,2,FALSE)+AN123)</f>
        <v>0.71242005845886536</v>
      </c>
      <c r="BA123" s="132">
        <f>AS123/(VLOOKUP(BA95,AQ96:AR186,2,FALSE)+AN123)</f>
        <v>0.65712282345126471</v>
      </c>
      <c r="BB123" s="132">
        <f>AS123/(VLOOKUP(BB95,AQ96:AR186,2,FALSE)+AN123)</f>
        <v>0.32975454098644391</v>
      </c>
      <c r="BC123" s="132"/>
      <c r="BD123" s="132"/>
      <c r="BE123" s="132"/>
      <c r="BF123" s="132"/>
      <c r="BG123" s="132"/>
      <c r="BH123" s="132"/>
      <c r="BI123" s="132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</row>
    <row r="124" spans="1:74">
      <c r="A124" s="86">
        <v>29</v>
      </c>
      <c r="B124" s="86">
        <f>人物属性!K32</f>
        <v>334.55628695763801</v>
      </c>
      <c r="C124" s="115">
        <f t="shared" si="23"/>
        <v>0.30150000000000005</v>
      </c>
      <c r="D124" s="74">
        <f>D123+(D125-D122)/3</f>
        <v>504.28699159920433</v>
      </c>
      <c r="E124" s="86" t="str">
        <f t="shared" si="19"/>
        <v>30级强化2</v>
      </c>
      <c r="F124" s="86">
        <f>装备属性!AZ32</f>
        <v>600.6513680210852</v>
      </c>
      <c r="G124" s="91">
        <f t="shared" si="20"/>
        <v>252.91124848488798</v>
      </c>
      <c r="H124" s="217">
        <f t="shared" si="21"/>
        <v>29</v>
      </c>
      <c r="I124" s="137">
        <f>G124/(VLOOKUP(I95,E96:F186,2,FALSE)+B124)</f>
        <v>0.48364056201261912</v>
      </c>
      <c r="J124" s="132">
        <f>G124/(VLOOKUP(J95,E96:F186,2,FALSE)+B124)</f>
        <v>0.4168674994405806</v>
      </c>
      <c r="K124" s="132">
        <f>G124/(VLOOKUP(K95,E96:F186,2,FALSE)+B124)</f>
        <v>0.39141005178008881</v>
      </c>
      <c r="L124" s="132">
        <f>G124/(VLOOKUP(L95,E96:F186,2,FALSE)+B124)</f>
        <v>0.21975998499725555</v>
      </c>
      <c r="M124" s="132">
        <f>G124/(VLOOKUP(M95,E96:F186,2,FALSE)+B124)</f>
        <v>0.39141005178008881</v>
      </c>
      <c r="N124" s="132">
        <f>G124/(VLOOKUP(N95,E96:F186,2,FALSE)+B124)</f>
        <v>0.32229991474069514</v>
      </c>
      <c r="O124" s="132">
        <f>G124/(VLOOKUP(O95,E96:F186,2,FALSE)+B124)</f>
        <v>0.29754998246082254</v>
      </c>
      <c r="P124" s="132">
        <f>G124/(VLOOKUP(P95,E96:F186,2,FALSE)+B124)</f>
        <v>0.15011227508217814</v>
      </c>
      <c r="Q124" s="132"/>
      <c r="R124" s="132"/>
      <c r="S124" s="132"/>
      <c r="T124" s="132"/>
      <c r="U124" s="132"/>
      <c r="V124" s="132"/>
      <c r="W124" s="132"/>
      <c r="X124" s="132"/>
      <c r="Y124" s="132"/>
      <c r="Z124" s="132"/>
      <c r="AA124" s="132"/>
      <c r="AB124" s="132"/>
      <c r="AC124" s="132"/>
      <c r="AD124" s="132"/>
      <c r="AE124" s="132"/>
      <c r="AF124" s="132"/>
      <c r="AG124" s="132"/>
      <c r="AH124" s="132"/>
      <c r="AI124" s="132"/>
      <c r="AJ124" s="132"/>
      <c r="AM124" s="86">
        <v>29</v>
      </c>
      <c r="AN124" s="86">
        <f>人物属性!L32</f>
        <v>149.43514150774499</v>
      </c>
      <c r="AO124" s="115">
        <f t="shared" si="24"/>
        <v>0.67500000000000004</v>
      </c>
      <c r="AP124" s="74">
        <f>AP123+(AP125-AP122)/3</f>
        <v>225.24818958097794</v>
      </c>
      <c r="AQ124" s="86" t="str">
        <f t="shared" si="22"/>
        <v>30级强化2</v>
      </c>
      <c r="AR124" s="86">
        <f>装备属性!BA32</f>
        <v>268.29094438275143</v>
      </c>
      <c r="AS124" s="134">
        <f t="shared" si="17"/>
        <v>252.91124848488798</v>
      </c>
      <c r="AT124" s="352">
        <f t="shared" si="18"/>
        <v>29</v>
      </c>
      <c r="AU124" s="132">
        <f>AS124/(VLOOKUP(AU95,AQ96:AR186,2,FALSE)+AN124)</f>
        <v>1.0827773776401921</v>
      </c>
      <c r="AV124" s="132">
        <f>AS124/(VLOOKUP(AV95,AQ96:AR186,2,FALSE)+AN124)</f>
        <v>0.93328544650876266</v>
      </c>
      <c r="AW124" s="132">
        <f>AS124/(VLOOKUP(AW95,AQ96:AR186,2,FALSE)+AN124)</f>
        <v>0.87629116070169133</v>
      </c>
      <c r="AX124" s="132">
        <f>AS124/(VLOOKUP(AX95,AQ96:AR186,2,FALSE)+AN124)</f>
        <v>0.49199996641176619</v>
      </c>
      <c r="AY124" s="132">
        <f>AS124/(VLOOKUP(AY95,AQ96:AR186,2,FALSE)+AN124)</f>
        <v>0.87629116070169133</v>
      </c>
      <c r="AZ124" s="132">
        <f>AS124/(VLOOKUP(AZ95,AQ96:AR186,2,FALSE)+AN124)</f>
        <v>0.7215669733000637</v>
      </c>
      <c r="BA124" s="132">
        <f>AS124/(VLOOKUP(BA95,AQ96:AR186,2,FALSE)+AN124)</f>
        <v>0.66615667715109528</v>
      </c>
      <c r="BB124" s="132">
        <f>AS124/(VLOOKUP(BB95,AQ96:AR186,2,FALSE)+AN124)</f>
        <v>0.33607225764666737</v>
      </c>
      <c r="BC124" s="132"/>
      <c r="BD124" s="132"/>
      <c r="BE124" s="132"/>
      <c r="BF124" s="132"/>
      <c r="BG124" s="132"/>
      <c r="BH124" s="132"/>
      <c r="BI124" s="132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</row>
    <row r="125" spans="1:74">
      <c r="A125" s="86">
        <v>30</v>
      </c>
      <c r="B125" s="86">
        <f>人物属性!K33</f>
        <v>343.61516878636883</v>
      </c>
      <c r="C125" s="115">
        <f t="shared" si="23"/>
        <v>0.30150000000000005</v>
      </c>
      <c r="D125" s="74">
        <f>F116</f>
        <v>515.42275317955307</v>
      </c>
      <c r="E125" s="86" t="str">
        <f t="shared" si="19"/>
        <v>30级强化3</v>
      </c>
      <c r="F125" s="86">
        <f>装备属性!AZ33</f>
        <v>646.38605381859134</v>
      </c>
      <c r="G125" s="91">
        <f t="shared" si="20"/>
        <v>258.9999334727255</v>
      </c>
      <c r="H125" s="217">
        <f t="shared" si="21"/>
        <v>30</v>
      </c>
      <c r="I125" s="137">
        <f>G125/(VLOOKUP(I95,E96:F186,2,FALSE)+B125)</f>
        <v>0.48685009348572666</v>
      </c>
      <c r="J125" s="132">
        <f>G125/(VLOOKUP(J95,E96:F186,2,FALSE)+B125)</f>
        <v>0.42062278747642468</v>
      </c>
      <c r="K125" s="132">
        <f>G125/(VLOOKUP(K95,E96:F186,2,FALSE)+B125)</f>
        <v>0.39529115192388298</v>
      </c>
      <c r="L125" s="132">
        <f>G125/(VLOOKUP(L95,E96:F186,2,FALSE)+B125)</f>
        <v>0.22329293294287725</v>
      </c>
      <c r="M125" s="132">
        <f>G125/(VLOOKUP(M95,E96:F186,2,FALSE)+B125)</f>
        <v>0.39529115192388298</v>
      </c>
      <c r="N125" s="132">
        <f>G125/(VLOOKUP(N95,E96:F186,2,FALSE)+B125)</f>
        <v>0.32629228217720518</v>
      </c>
      <c r="O125" s="132">
        <f>G125/(VLOOKUP(O95,E96:F186,2,FALSE)+B125)</f>
        <v>0.30150000000000005</v>
      </c>
      <c r="P125" s="132">
        <f>G125/(VLOOKUP(P95,E96:F186,2,FALSE)+B125)</f>
        <v>0.15290400517044295</v>
      </c>
      <c r="Q125" s="131">
        <f>G125/(VLOOKUP(Q95,E96:F186,2,FALSE)+B125)</f>
        <v>0.30150000000000005</v>
      </c>
      <c r="R125" s="132">
        <f>G125/(VLOOKUP(R95,E96:F186,2,FALSE)+B125)</f>
        <v>0.23800257639068767</v>
      </c>
      <c r="S125" s="132">
        <f>G125/(VLOOKUP(S95,E96:F186,2,FALSE)+B125)</f>
        <v>0.21652068634820432</v>
      </c>
      <c r="T125" s="131">
        <f>G125/(VLOOKUP(T95,E96:F186,2,FALSE)+B125)</f>
        <v>0.10050000000000001</v>
      </c>
      <c r="U125" s="132"/>
      <c r="V125" s="132"/>
      <c r="W125" s="132"/>
      <c r="X125" s="132"/>
      <c r="Y125" s="132"/>
      <c r="Z125" s="132"/>
      <c r="AA125" s="132"/>
      <c r="AB125" s="132"/>
      <c r="AC125" s="132"/>
      <c r="AD125" s="132"/>
      <c r="AE125" s="132"/>
      <c r="AF125" s="132"/>
      <c r="AG125" s="132"/>
      <c r="AH125" s="132"/>
      <c r="AI125" s="132"/>
      <c r="AJ125" s="132"/>
      <c r="AM125" s="86">
        <v>30</v>
      </c>
      <c r="AN125" s="86">
        <f>人物属性!L33</f>
        <v>153.48144205791141</v>
      </c>
      <c r="AO125" s="115">
        <f t="shared" si="24"/>
        <v>0.67500000000000004</v>
      </c>
      <c r="AP125" s="74">
        <f>AR116</f>
        <v>230.22216308686703</v>
      </c>
      <c r="AQ125" s="86" t="str">
        <f t="shared" si="22"/>
        <v>30级强化3</v>
      </c>
      <c r="AR125" s="86">
        <f>装备属性!BA33</f>
        <v>288.71910403897078</v>
      </c>
      <c r="AS125" s="134">
        <f t="shared" si="17"/>
        <v>258.99993347272544</v>
      </c>
      <c r="AT125" s="352">
        <f t="shared" si="18"/>
        <v>30</v>
      </c>
      <c r="AU125" s="132">
        <f>AS125/(VLOOKUP(AU95,AQ96:AR186,2,FALSE)+AN125)</f>
        <v>1.089962895863567</v>
      </c>
      <c r="AV125" s="132">
        <f>AS125/(VLOOKUP(AV95,AQ96:AR186,2,FALSE)+AN125)</f>
        <v>0.94169280778304021</v>
      </c>
      <c r="AW125" s="132">
        <f>AS125/(VLOOKUP(AW95,AQ96:AR186,2,FALSE)+AN125)</f>
        <v>0.88498019087436486</v>
      </c>
      <c r="AX125" s="132">
        <f>AS125/(VLOOKUP(AX95,AQ96:AR186,2,FALSE)+AN125)</f>
        <v>0.49990955136465048</v>
      </c>
      <c r="AY125" s="132">
        <f>AS125/(VLOOKUP(AY95,AQ96:AR186,2,FALSE)+AN125)</f>
        <v>0.88498019087436486</v>
      </c>
      <c r="AZ125" s="132">
        <f>AS125/(VLOOKUP(AZ95,AQ96:AR186,2,FALSE)+AN125)</f>
        <v>0.73050510935195168</v>
      </c>
      <c r="BA125" s="132">
        <f>AS125/(VLOOKUP(BA95,AQ96:AR186,2,FALSE)+AN125)</f>
        <v>0.67500000000000004</v>
      </c>
      <c r="BB125" s="132">
        <f>AS125/(VLOOKUP(BB95,AQ96:AR186,2,FALSE)+AN125)</f>
        <v>0.34232239963531996</v>
      </c>
      <c r="BC125" s="131">
        <f>AS125/(VLOOKUP(BC95,AQ96:AR186,2,FALSE)+AN125)</f>
        <v>0.67500000000000004</v>
      </c>
      <c r="BD125" s="132">
        <f>AS125/(VLOOKUP(BD95,AQ96:AR186,2,FALSE)+AN125)</f>
        <v>0.53284158893437528</v>
      </c>
      <c r="BE125" s="132">
        <f>AS125/(VLOOKUP(BE95,AQ96:AR186,2,FALSE)+AN125)</f>
        <v>0.48474780525717376</v>
      </c>
      <c r="BF125" s="131">
        <f>AS125/(VLOOKUP(BF95,AQ96:AR186,2,FALSE)+AN125)</f>
        <v>0.22499999999999995</v>
      </c>
      <c r="BG125" s="132"/>
      <c r="BH125" s="132"/>
      <c r="BI125" s="132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</row>
    <row r="126" spans="1:74">
      <c r="A126" s="86">
        <v>31</v>
      </c>
      <c r="B126" s="86">
        <f>人物属性!K34</f>
        <v>358.59971660450935</v>
      </c>
      <c r="C126" s="115">
        <f t="shared" si="23"/>
        <v>0.30150000000000005</v>
      </c>
      <c r="D126" s="74">
        <f>(D125+D127)/2</f>
        <v>536.22611108636045</v>
      </c>
      <c r="E126" s="86" t="str">
        <f t="shared" si="19"/>
        <v>30级强化4</v>
      </c>
      <c r="F126" s="86">
        <f>装备属性!AZ34</f>
        <v>694.33585727987531</v>
      </c>
      <c r="G126" s="91">
        <f t="shared" si="20"/>
        <v>269.78998704879729</v>
      </c>
      <c r="H126" s="217">
        <f t="shared" si="21"/>
        <v>31</v>
      </c>
      <c r="I126" s="137">
        <f>G126/(VLOOKUP(I95,E96:F186,2,FALSE)+B126)</f>
        <v>0.49323945444665096</v>
      </c>
      <c r="J126" s="132">
        <f>G126/(VLOOKUP(J95,E96:F186,2,FALSE)+B126)</f>
        <v>0.42773701129587327</v>
      </c>
      <c r="K126" s="132">
        <f>G126/(VLOOKUP(K95,E96:F186,2,FALSE)+B126)</f>
        <v>0.40255288219570412</v>
      </c>
      <c r="L126" s="132">
        <f>G126/(VLOOKUP(L95,E96:F186,2,FALSE)+B126)</f>
        <v>0.22962890879698236</v>
      </c>
      <c r="M126" s="132">
        <f>G126/(VLOOKUP(M95,E96:F186,2,FALSE)+B126)</f>
        <v>0.40255288219570412</v>
      </c>
      <c r="N126" s="132">
        <f>G126/(VLOOKUP(N95,E96:F186,2,FALSE)+B126)</f>
        <v>0.33358835944840504</v>
      </c>
      <c r="O126" s="132">
        <f>G126/(VLOOKUP(O95,E96:F186,2,FALSE)+B126)</f>
        <v>0.30867625990834319</v>
      </c>
      <c r="P126" s="132">
        <f>G126/(VLOOKUP(P95,E96:F186,2,FALSE)+B126)</f>
        <v>0.15787741987445508</v>
      </c>
      <c r="Q126" s="132">
        <f>G126/(VLOOKUP(Q95,E96:F186,2,FALSE)+B126)</f>
        <v>0.30867625990834319</v>
      </c>
      <c r="R126" s="132">
        <f>G126/(VLOOKUP(R95,E96:F186,2,FALSE)+B126)</f>
        <v>0.24455047489703657</v>
      </c>
      <c r="S126" s="132">
        <f>G126/(VLOOKUP(S95,E96:F186,2,FALSE)+B126)</f>
        <v>0.22275066159596196</v>
      </c>
      <c r="T126" s="132">
        <f>G126/(VLOOKUP(T95,E96:F186,2,FALSE)+B126)</f>
        <v>0.10408169536673145</v>
      </c>
      <c r="U126" s="132"/>
      <c r="V126" s="132"/>
      <c r="W126" s="132"/>
      <c r="X126" s="132"/>
      <c r="Y126" s="132"/>
      <c r="Z126" s="132"/>
      <c r="AA126" s="132"/>
      <c r="AB126" s="132"/>
      <c r="AC126" s="132"/>
      <c r="AD126" s="132"/>
      <c r="AE126" s="132"/>
      <c r="AF126" s="132"/>
      <c r="AG126" s="132"/>
      <c r="AH126" s="132"/>
      <c r="AI126" s="132"/>
      <c r="AJ126" s="132"/>
      <c r="AM126" s="86">
        <v>31</v>
      </c>
      <c r="AN126" s="86">
        <f>人物属性!L34</f>
        <v>160.17454008334752</v>
      </c>
      <c r="AO126" s="115">
        <f t="shared" si="24"/>
        <v>0.67500000000000004</v>
      </c>
      <c r="AP126" s="74">
        <f>(AP125+AP127)/2</f>
        <v>239.51432961857432</v>
      </c>
      <c r="AQ126" s="86" t="str">
        <f t="shared" si="22"/>
        <v>30级强化4</v>
      </c>
      <c r="AR126" s="86">
        <f>装备属性!BA34</f>
        <v>310.13668291834432</v>
      </c>
      <c r="AS126" s="134">
        <f t="shared" si="17"/>
        <v>269.78998704879723</v>
      </c>
      <c r="AT126" s="352">
        <f t="shared" si="18"/>
        <v>31</v>
      </c>
      <c r="AU126" s="132">
        <f>AS126/(VLOOKUP(AU95,AQ96:AR186,2,FALSE)+AN126)</f>
        <v>1.1042674353283228</v>
      </c>
      <c r="AV126" s="132">
        <f>AS126/(VLOOKUP(AV95,AQ96:AR186,2,FALSE)+AN126)</f>
        <v>0.95762017454299975</v>
      </c>
      <c r="AW126" s="132">
        <f>AS126/(VLOOKUP(AW95,AQ96:AR186,2,FALSE)+AN126)</f>
        <v>0.90123779596053144</v>
      </c>
      <c r="AX126" s="132">
        <f>AS126/(VLOOKUP(AX95,AQ96:AR186,2,FALSE)+AN126)</f>
        <v>0.51409457193354247</v>
      </c>
      <c r="AY126" s="132">
        <f>AS126/(VLOOKUP(AY95,AQ96:AR186,2,FALSE)+AN126)</f>
        <v>0.90123779596053144</v>
      </c>
      <c r="AZ126" s="132">
        <f>AS126/(VLOOKUP(AZ95,AQ96:AR186,2,FALSE)+AN126)</f>
        <v>0.74683961070538418</v>
      </c>
      <c r="BA126" s="132">
        <f>AS126/(VLOOKUP(BA95,AQ96:AR186,2,FALSE)+AN126)</f>
        <v>0.69106625352614137</v>
      </c>
      <c r="BB126" s="132">
        <f>AS126/(VLOOKUP(BB95,AQ96:AR186,2,FALSE)+AN126)</f>
        <v>0.35345691016669034</v>
      </c>
      <c r="BC126" s="132">
        <f>AS126/(VLOOKUP(BC95,AQ96:AR186,2,FALSE)+AN126)</f>
        <v>0.69106625352614137</v>
      </c>
      <c r="BD126" s="132">
        <f>AS126/(VLOOKUP(BD95,AQ96:AR186,2,FALSE)+AN126)</f>
        <v>0.5475010632023205</v>
      </c>
      <c r="BE126" s="132">
        <f>AS126/(VLOOKUP(BE95,AQ96:AR186,2,FALSE)+AN126)</f>
        <v>0.49869551103573562</v>
      </c>
      <c r="BF126" s="132">
        <f>AS126/(VLOOKUP(BF95,AQ96:AR186,2,FALSE)+AN126)</f>
        <v>0.23301872097029425</v>
      </c>
      <c r="BG126" s="132"/>
      <c r="BH126" s="132"/>
      <c r="BI126" s="132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</row>
    <row r="127" spans="1:74">
      <c r="A127" s="86">
        <v>32</v>
      </c>
      <c r="B127" s="86">
        <f>人物属性!K35</f>
        <v>373.58426442264994</v>
      </c>
      <c r="C127" s="115">
        <f t="shared" si="23"/>
        <v>0.30150000000000005</v>
      </c>
      <c r="D127" s="74">
        <f>F123</f>
        <v>557.02946899316782</v>
      </c>
      <c r="E127" s="86" t="str">
        <f t="shared" si="19"/>
        <v>30级强化5</v>
      </c>
      <c r="F127" s="86">
        <f>装备属性!AZ35</f>
        <v>744.60806560236358</v>
      </c>
      <c r="G127" s="91">
        <f t="shared" si="20"/>
        <v>280.58004062486907</v>
      </c>
      <c r="H127" s="217">
        <f t="shared" si="21"/>
        <v>32</v>
      </c>
      <c r="I127" s="137">
        <f>G127/(VLOOKUP(I95,E96:F186,2,FALSE)+B127)</f>
        <v>0.4992880735552368</v>
      </c>
      <c r="J127" s="132">
        <f>G127/(VLOOKUP(J95,E96:F186,2,FALSE)+B127)</f>
        <v>0.43452105173434891</v>
      </c>
      <c r="K127" s="132">
        <f>G127/(VLOOKUP(K95,E96:F186,2,FALSE)+B127)</f>
        <v>0.4094969925753576</v>
      </c>
      <c r="L127" s="132">
        <f>G127/(VLOOKUP(L95,E96:F186,2,FALSE)+B127)</f>
        <v>0.23580530263612423</v>
      </c>
      <c r="M127" s="132">
        <f>G127/(VLOOKUP(M95,E96:F186,2,FALSE)+B127)</f>
        <v>0.4094969925753576</v>
      </c>
      <c r="N127" s="132">
        <f>G127/(VLOOKUP(N95,E96:F186,2,FALSE)+B127)</f>
        <v>0.34061899135407014</v>
      </c>
      <c r="O127" s="132">
        <f>G127/(VLOOKUP(O95,E96:F186,2,FALSE)+B127)</f>
        <v>0.3156106026942726</v>
      </c>
      <c r="P127" s="132">
        <f>G127/(VLOOKUP(P95,E96:F186,2,FALSE)+B127)</f>
        <v>0.16276437146235825</v>
      </c>
      <c r="Q127" s="132">
        <f>G127/(VLOOKUP(Q95,E96:F186,2,FALSE)+B127)</f>
        <v>0.3156106026942726</v>
      </c>
      <c r="R127" s="132">
        <f>G127/(VLOOKUP(R95,E96:F186,2,FALSE)+B127)</f>
        <v>0.25092288069852225</v>
      </c>
      <c r="S127" s="132">
        <f>G127/(VLOOKUP(S95,E96:F186,2,FALSE)+B127)</f>
        <v>0.22882836729979789</v>
      </c>
      <c r="T127" s="132">
        <f>G127/(VLOOKUP(T95,E96:F186,2,FALSE)+B127)</f>
        <v>0.10762221821356746</v>
      </c>
      <c r="U127" s="132"/>
      <c r="V127" s="132"/>
      <c r="W127" s="132"/>
      <c r="X127" s="132"/>
      <c r="Y127" s="132"/>
      <c r="Z127" s="132"/>
      <c r="AA127" s="132"/>
      <c r="AB127" s="132"/>
      <c r="AC127" s="132"/>
      <c r="AD127" s="132"/>
      <c r="AE127" s="132"/>
      <c r="AF127" s="132"/>
      <c r="AG127" s="132"/>
      <c r="AH127" s="132"/>
      <c r="AI127" s="132"/>
      <c r="AJ127" s="132"/>
      <c r="AM127" s="86">
        <v>32</v>
      </c>
      <c r="AN127" s="86">
        <f>人物属性!L35</f>
        <v>166.86763810878367</v>
      </c>
      <c r="AO127" s="115">
        <f t="shared" si="24"/>
        <v>0.67500000000000004</v>
      </c>
      <c r="AP127" s="74">
        <f>AR123</f>
        <v>248.80649615028165</v>
      </c>
      <c r="AQ127" s="86" t="str">
        <f t="shared" si="22"/>
        <v>30级强化5</v>
      </c>
      <c r="AR127" s="86">
        <f>装备属性!BA35</f>
        <v>332.59160263572244</v>
      </c>
      <c r="AS127" s="134">
        <f t="shared" si="17"/>
        <v>280.58004062486913</v>
      </c>
      <c r="AT127" s="352">
        <f t="shared" si="18"/>
        <v>32</v>
      </c>
      <c r="AU127" s="132">
        <f>AS127/(VLOOKUP(AU95,AQ96:AR186,2,FALSE)+AN127)</f>
        <v>1.1178091198997839</v>
      </c>
      <c r="AV127" s="132">
        <f>AS127/(VLOOKUP(AV95,AQ96:AR186,2,FALSE)+AN127)</f>
        <v>0.9728083247783933</v>
      </c>
      <c r="AW127" s="132">
        <f>AS127/(VLOOKUP(AW95,AQ96:AR186,2,FALSE)+AN127)</f>
        <v>0.91678431173587538</v>
      </c>
      <c r="AX127" s="132">
        <f>AS127/(VLOOKUP(AX95,AQ96:AR186,2,FALSE)+AN127)</f>
        <v>0.52792231933460654</v>
      </c>
      <c r="AY127" s="132">
        <f>AS127/(VLOOKUP(AY95,AQ96:AR186,2,FALSE)+AN127)</f>
        <v>0.91678431173587538</v>
      </c>
      <c r="AZ127" s="132">
        <f>AS127/(VLOOKUP(AZ95,AQ96:AR186,2,FALSE)+AN127)</f>
        <v>0.76257983138970942</v>
      </c>
      <c r="BA127" s="132">
        <f>AS127/(VLOOKUP(BA95,AQ96:AR186,2,FALSE)+AN127)</f>
        <v>0.70659090155434168</v>
      </c>
      <c r="BB127" s="132">
        <f>AS127/(VLOOKUP(BB95,AQ96:AR186,2,FALSE)+AN127)</f>
        <v>0.3643978465575185</v>
      </c>
      <c r="BC127" s="132">
        <f>AS127/(VLOOKUP(BC95,AQ96:AR186,2,FALSE)+AN127)</f>
        <v>0.70659090155434168</v>
      </c>
      <c r="BD127" s="132">
        <f>AS127/(VLOOKUP(BD95,AQ96:AR186,2,FALSE)+AN127)</f>
        <v>0.56176764335490048</v>
      </c>
      <c r="BE127" s="132">
        <f>AS127/(VLOOKUP(BE95,AQ96:AR186,2,FALSE)+AN127)</f>
        <v>0.51230231485029387</v>
      </c>
      <c r="BF127" s="132">
        <f>AS127/(VLOOKUP(BF95,AQ96:AR186,2,FALSE)+AN127)</f>
        <v>0.24094526465724062</v>
      </c>
      <c r="BG127" s="132"/>
      <c r="BH127" s="132"/>
      <c r="BI127" s="132"/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2"/>
    </row>
    <row r="128" spans="1:74">
      <c r="A128" s="86">
        <v>33</v>
      </c>
      <c r="B128" s="86">
        <f>人物属性!K36</f>
        <v>388.56881224079046</v>
      </c>
      <c r="C128" s="115">
        <f t="shared" si="23"/>
        <v>0.30150000000000005</v>
      </c>
      <c r="D128" s="74">
        <f>(D127+D129)/2</f>
        <v>578.84041850712651</v>
      </c>
      <c r="E128" s="86" t="str">
        <f t="shared" si="19"/>
        <v>30级强化6</v>
      </c>
      <c r="F128" s="86">
        <f>装备属性!AZ36</f>
        <v>797.31516234073206</v>
      </c>
      <c r="G128" s="91">
        <f t="shared" si="20"/>
        <v>291.67388307049703</v>
      </c>
      <c r="H128" s="217">
        <f t="shared" si="21"/>
        <v>33</v>
      </c>
      <c r="I128" s="137">
        <f>G128/(VLOOKUP(I95,E96:F186,2,FALSE)+B128)</f>
        <v>0.5055490478661665</v>
      </c>
      <c r="J128" s="132">
        <f>G128/(VLOOKUP(J95,E96:F186,2,FALSE)+B128)</f>
        <v>0.44145716759854997</v>
      </c>
      <c r="K128" s="132">
        <f>G128/(VLOOKUP(K95,E96:F186,2,FALSE)+B128)</f>
        <v>0.41657775635221256</v>
      </c>
      <c r="L128" s="132">
        <f>G128/(VLOOKUP(L95,E96:F186,2,FALSE)+B128)</f>
        <v>0.24208020374796113</v>
      </c>
      <c r="M128" s="132">
        <f>G128/(VLOOKUP(M95,E96:F186,2,FALSE)+B128)</f>
        <v>0.41657775635221256</v>
      </c>
      <c r="N128" s="132">
        <f>G128/(VLOOKUP(N95,E96:F186,2,FALSE)+B128)</f>
        <v>0.3477606104264111</v>
      </c>
      <c r="O128" s="132">
        <f>G128/(VLOOKUP(O95,E96:F186,2,FALSE)+B128)</f>
        <v>0.32265111116924278</v>
      </c>
      <c r="P128" s="132">
        <f>G128/(VLOOKUP(P95,E96:F186,2,FALSE)+B128)</f>
        <v>0.16774180439287212</v>
      </c>
      <c r="Q128" s="132">
        <f>G128/(VLOOKUP(Q95,E96:F186,2,FALSE)+B128)</f>
        <v>0.32265111116924278</v>
      </c>
      <c r="R128" s="132">
        <f>G128/(VLOOKUP(R95,E96:F186,2,FALSE)+B128)</f>
        <v>0.25739484168231358</v>
      </c>
      <c r="S128" s="132">
        <f>G128/(VLOOKUP(S95,E96:F186,2,FALSE)+B128)</f>
        <v>0.23500408382004168</v>
      </c>
      <c r="T128" s="132">
        <f>G128/(VLOOKUP(T95,E96:F186,2,FALSE)+B128)</f>
        <v>0.11123813294432369</v>
      </c>
      <c r="U128" s="132"/>
      <c r="V128" s="132"/>
      <c r="W128" s="132"/>
      <c r="X128" s="132"/>
      <c r="Y128" s="132"/>
      <c r="Z128" s="132"/>
      <c r="AA128" s="132"/>
      <c r="AB128" s="132"/>
      <c r="AC128" s="132"/>
      <c r="AD128" s="132"/>
      <c r="AE128" s="132"/>
      <c r="AF128" s="132"/>
      <c r="AG128" s="132"/>
      <c r="AH128" s="132"/>
      <c r="AI128" s="132"/>
      <c r="AJ128" s="132"/>
      <c r="AM128" s="86">
        <v>33</v>
      </c>
      <c r="AN128" s="86">
        <f>人物属性!L36</f>
        <v>173.56073613421975</v>
      </c>
      <c r="AO128" s="115">
        <f t="shared" si="24"/>
        <v>0.67500000000000004</v>
      </c>
      <c r="AP128" s="74">
        <f>(AP127+AP129)/2</f>
        <v>258.54872026651651</v>
      </c>
      <c r="AQ128" s="86" t="str">
        <f t="shared" si="22"/>
        <v>30级强化6</v>
      </c>
      <c r="AR128" s="86">
        <f>装备属性!BA36</f>
        <v>356.13410584552702</v>
      </c>
      <c r="AS128" s="134">
        <f t="shared" ref="AS128:AS159" si="25">AO128*(AN128+AP128)</f>
        <v>291.67388307049697</v>
      </c>
      <c r="AT128" s="352">
        <f t="shared" si="18"/>
        <v>33</v>
      </c>
      <c r="AU128" s="132">
        <f>AS128/(VLOOKUP(AU95,AQ96:AR186,2,FALSE)+AN128)</f>
        <v>1.1318262265660439</v>
      </c>
      <c r="AV128" s="132">
        <f>AS128/(VLOOKUP(AV95,AQ96:AR186,2,FALSE)+AN128)</f>
        <v>0.98833694238481329</v>
      </c>
      <c r="AW128" s="132">
        <f>AS128/(VLOOKUP(AW95,AQ96:AR186,2,FALSE)+AN128)</f>
        <v>0.93263676795271444</v>
      </c>
      <c r="AX128" s="132">
        <f>AS128/(VLOOKUP(AX95,AQ96:AR186,2,FALSE)+AN128)</f>
        <v>0.54197060540588293</v>
      </c>
      <c r="AY128" s="132">
        <f>AS128/(VLOOKUP(AY95,AQ96:AR186,2,FALSE)+AN128)</f>
        <v>0.93263676795271444</v>
      </c>
      <c r="AZ128" s="132">
        <f>AS128/(VLOOKUP(AZ95,AQ96:AR186,2,FALSE)+AN128)</f>
        <v>0.7785685308053979</v>
      </c>
      <c r="BA128" s="132">
        <f>AS128/(VLOOKUP(BA95,AQ96:AR186,2,FALSE)+AN128)</f>
        <v>0.72235323396099105</v>
      </c>
      <c r="BB128" s="132">
        <f>AS128/(VLOOKUP(BB95,AQ96:AR186,2,FALSE)+AN128)</f>
        <v>0.37554135311837028</v>
      </c>
      <c r="BC128" s="132">
        <f>AS128/(VLOOKUP(BC95,AQ96:AR186,2,FALSE)+AN128)</f>
        <v>0.72235323396099105</v>
      </c>
      <c r="BD128" s="132">
        <f>AS128/(VLOOKUP(BD95,AQ96:AR186,2,FALSE)+AN128)</f>
        <v>0.57625710824398546</v>
      </c>
      <c r="BE128" s="132">
        <f>AS128/(VLOOKUP(BE95,AQ96:AR186,2,FALSE)+AN128)</f>
        <v>0.52612854586576485</v>
      </c>
      <c r="BF128" s="132">
        <f>AS128/(VLOOKUP(BF95,AQ96:AR186,2,FALSE)+AN128)</f>
        <v>0.24904059614400817</v>
      </c>
      <c r="BG128" s="132"/>
      <c r="BH128" s="132"/>
      <c r="BI128" s="132"/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2"/>
    </row>
    <row r="129" spans="1:74">
      <c r="A129" s="86">
        <v>34</v>
      </c>
      <c r="B129" s="86">
        <f>人物属性!K37</f>
        <v>403.55336005893105</v>
      </c>
      <c r="C129" s="115">
        <f t="shared" si="23"/>
        <v>0.30150000000000005</v>
      </c>
      <c r="D129" s="74">
        <f>F124</f>
        <v>600.6513680210852</v>
      </c>
      <c r="E129" s="86" t="str">
        <f t="shared" si="19"/>
        <v>30级强化7</v>
      </c>
      <c r="F129" s="86">
        <f>装备属性!AZ37</f>
        <v>852.57507908771595</v>
      </c>
      <c r="G129" s="91">
        <f t="shared" si="20"/>
        <v>302.76772551612493</v>
      </c>
      <c r="H129" s="217">
        <f t="shared" si="21"/>
        <v>34</v>
      </c>
      <c r="I129" s="137">
        <f>G129/(VLOOKUP(I95,E96:F186,2,FALSE)+B129)</f>
        <v>0.51149303207407038</v>
      </c>
      <c r="J129" s="132">
        <f>G129/(VLOOKUP(J95,E96:F186,2,FALSE)+B129)</f>
        <v>0.44808564443586757</v>
      </c>
      <c r="K129" s="132">
        <f>G129/(VLOOKUP(K95,E96:F186,2,FALSE)+B129)</f>
        <v>0.4233617939746333</v>
      </c>
      <c r="L129" s="132">
        <f>G129/(VLOOKUP(L95,E96:F186,2,FALSE)+B129)</f>
        <v>0.24820094391114561</v>
      </c>
      <c r="M129" s="132">
        <f>G129/(VLOOKUP(M95,E96:F186,2,FALSE)+B129)</f>
        <v>0.4233617939746333</v>
      </c>
      <c r="N129" s="132">
        <f>G129/(VLOOKUP(N95,E96:F186,2,FALSE)+B129)</f>
        <v>0.35465152474307782</v>
      </c>
      <c r="O129" s="132">
        <f>G129/(VLOOKUP(O95,E96:F186,2,FALSE)+B129)</f>
        <v>0.32946201882132431</v>
      </c>
      <c r="P129" s="132">
        <f>G129/(VLOOKUP(P95,E96:F186,2,FALSE)+B129)</f>
        <v>0.17263418302431094</v>
      </c>
      <c r="Q129" s="132">
        <f>G129/(VLOOKUP(Q95,E96:F186,2,FALSE)+B129)</f>
        <v>0.32946201882132431</v>
      </c>
      <c r="R129" s="132">
        <f>G129/(VLOOKUP(R95,E96:F186,2,FALSE)+B129)</f>
        <v>0.2636978727461976</v>
      </c>
      <c r="S129" s="132">
        <f>G129/(VLOOKUP(S95,E96:F186,2,FALSE)+B129)</f>
        <v>0.2410324582108902</v>
      </c>
      <c r="T129" s="132">
        <f>G129/(VLOOKUP(T95,E96:F186,2,FALSE)+B129)</f>
        <v>0.11481295417516457</v>
      </c>
      <c r="U129" s="132"/>
      <c r="V129" s="132"/>
      <c r="W129" s="132"/>
      <c r="X129" s="132"/>
      <c r="Y129" s="132"/>
      <c r="Z129" s="132"/>
      <c r="AA129" s="132"/>
      <c r="AB129" s="132"/>
      <c r="AC129" s="132"/>
      <c r="AD129" s="132"/>
      <c r="AE129" s="132"/>
      <c r="AF129" s="132"/>
      <c r="AG129" s="132"/>
      <c r="AH129" s="132"/>
      <c r="AI129" s="132"/>
      <c r="AJ129" s="132"/>
      <c r="AM129" s="86">
        <v>34</v>
      </c>
      <c r="AN129" s="86">
        <f>人物属性!L37</f>
        <v>180.25383415965587</v>
      </c>
      <c r="AO129" s="115">
        <f t="shared" si="24"/>
        <v>0.67500000000000004</v>
      </c>
      <c r="AP129" s="74">
        <f>AR124</f>
        <v>268.29094438275143</v>
      </c>
      <c r="AQ129" s="86" t="str">
        <f t="shared" si="22"/>
        <v>30级强化7</v>
      </c>
      <c r="AR129" s="86">
        <f>装备属性!BA37</f>
        <v>380.81686865917982</v>
      </c>
      <c r="AS129" s="134">
        <f t="shared" si="25"/>
        <v>302.76772551612493</v>
      </c>
      <c r="AT129" s="352">
        <f t="shared" si="18"/>
        <v>34</v>
      </c>
      <c r="AU129" s="132">
        <f>AS129/(VLOOKUP(AU95,AQ96:AR186,2,FALSE)+AN129)</f>
        <v>1.1451336538971724</v>
      </c>
      <c r="AV129" s="132">
        <f>AS129/(VLOOKUP(AV95,AQ96:AR186,2,FALSE)+AN129)</f>
        <v>1.003176815901196</v>
      </c>
      <c r="AW129" s="132">
        <f>AS129/(VLOOKUP(AW95,AQ96:AR186,2,FALSE)+AN129)</f>
        <v>0.94782491188350759</v>
      </c>
      <c r="AX129" s="132">
        <f>AS129/(VLOOKUP(AX95,AQ96:AR186,2,FALSE)+AN129)</f>
        <v>0.55567375502495275</v>
      </c>
      <c r="AY129" s="132">
        <f>AS129/(VLOOKUP(AY95,AQ96:AR186,2,FALSE)+AN129)</f>
        <v>0.94782491188350759</v>
      </c>
      <c r="AZ129" s="132">
        <f>AS129/(VLOOKUP(AZ95,AQ96:AR186,2,FALSE)+AN129)</f>
        <v>0.79399595091733832</v>
      </c>
      <c r="BA129" s="132">
        <f>AS129/(VLOOKUP(BA95,AQ96:AR186,2,FALSE)+AN129)</f>
        <v>0.73760153467460676</v>
      </c>
      <c r="BB129" s="132">
        <f>AS129/(VLOOKUP(BB95,AQ96:AR186,2,FALSE)+AN129)</f>
        <v>0.38649443960666624</v>
      </c>
      <c r="BC129" s="132">
        <f>AS129/(VLOOKUP(BC95,AQ96:AR186,2,FALSE)+AN129)</f>
        <v>0.73760153467460676</v>
      </c>
      <c r="BD129" s="132">
        <f>AS129/(VLOOKUP(BD95,AQ96:AR186,2,FALSE)+AN129)</f>
        <v>0.59036837181984536</v>
      </c>
      <c r="BE129" s="132">
        <f>AS129/(VLOOKUP(BE95,AQ96:AR186,2,FALSE)+AN129)</f>
        <v>0.53962490644229144</v>
      </c>
      <c r="BF129" s="132">
        <f>AS129/(VLOOKUP(BF95,AQ96:AR186,2,FALSE)+AN129)</f>
        <v>0.25704392725783115</v>
      </c>
      <c r="BG129" s="132"/>
      <c r="BH129" s="132"/>
      <c r="BI129" s="132"/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2"/>
    </row>
    <row r="130" spans="1:74">
      <c r="A130" s="86">
        <v>35</v>
      </c>
      <c r="B130" s="86">
        <f>人物属性!K38</f>
        <v>418.53790787707158</v>
      </c>
      <c r="C130" s="115">
        <f t="shared" si="23"/>
        <v>0.30150000000000005</v>
      </c>
      <c r="D130" s="74">
        <f>(D129+D131)/2</f>
        <v>623.51871091983821</v>
      </c>
      <c r="E130" s="86" t="str">
        <f t="shared" si="19"/>
        <v>30级强化8</v>
      </c>
      <c r="F130" s="86">
        <f>装备属性!AZ38</f>
        <v>1051.0402677608993</v>
      </c>
      <c r="G130" s="91">
        <f t="shared" si="20"/>
        <v>314.18007056726833</v>
      </c>
      <c r="H130" s="217">
        <f t="shared" si="21"/>
        <v>35</v>
      </c>
      <c r="I130" s="137">
        <f>G130/(VLOOKUP(I95,E96:F186,2,FALSE)+B130)</f>
        <v>0.51766829584317731</v>
      </c>
      <c r="J130" s="132">
        <f>G130/(VLOOKUP(J95,E96:F186,2,FALSE)+B130)</f>
        <v>0.45488765143212528</v>
      </c>
      <c r="K130" s="132">
        <f>G130/(VLOOKUP(K95,E96:F186,2,FALSE)+B130)</f>
        <v>0.43030359831670806</v>
      </c>
      <c r="L130" s="132">
        <f>G130/(VLOOKUP(L95,E96:F186,2,FALSE)+B130)</f>
        <v>0.2544310668615048</v>
      </c>
      <c r="M130" s="132">
        <f>G130/(VLOOKUP(M95,E96:F186,2,FALSE)+B130)</f>
        <v>0.43030359831670806</v>
      </c>
      <c r="N130" s="132">
        <f>G130/(VLOOKUP(N95,E96:F186,2,FALSE)+B130)</f>
        <v>0.36167135525932231</v>
      </c>
      <c r="O130" s="132">
        <f>G130/(VLOOKUP(O95,E96:F186,2,FALSE)+B130)</f>
        <v>0.33639540043562932</v>
      </c>
      <c r="P130" s="132">
        <f>G130/(VLOOKUP(P95,E96:F186,2,FALSE)+B130)</f>
        <v>0.17762373650712612</v>
      </c>
      <c r="Q130" s="132">
        <f>G130/(VLOOKUP(Q95,E96:F186,2,FALSE)+B130)</f>
        <v>0.33639540043562932</v>
      </c>
      <c r="R130" s="132">
        <f>G130/(VLOOKUP(R95,E96:F186,2,FALSE)+B130)</f>
        <v>0.27011233132452839</v>
      </c>
      <c r="S130" s="132">
        <f>G130/(VLOOKUP(S95,E96:F186,2,FALSE)+B130)</f>
        <v>0.24716927117350881</v>
      </c>
      <c r="T130" s="132">
        <f>G130/(VLOOKUP(T95,E96:F186,2,FALSE)+B130)</f>
        <v>0.11846747583462636</v>
      </c>
      <c r="U130" s="132"/>
      <c r="V130" s="132"/>
      <c r="W130" s="132"/>
      <c r="X130" s="132"/>
      <c r="Y130" s="132"/>
      <c r="Z130" s="132"/>
      <c r="AA130" s="132"/>
      <c r="AB130" s="132"/>
      <c r="AC130" s="132"/>
      <c r="AD130" s="132"/>
      <c r="AE130" s="132"/>
      <c r="AF130" s="132"/>
      <c r="AG130" s="132"/>
      <c r="AH130" s="132"/>
      <c r="AI130" s="132"/>
      <c r="AJ130" s="132"/>
      <c r="AM130" s="86">
        <v>35</v>
      </c>
      <c r="AN130" s="86">
        <f>人物属性!L38</f>
        <v>186.94693218509198</v>
      </c>
      <c r="AO130" s="115">
        <f t="shared" si="24"/>
        <v>0.67500000000000004</v>
      </c>
      <c r="AP130" s="74">
        <f>(AP129+AP131)/2</f>
        <v>278.50502421086111</v>
      </c>
      <c r="AQ130" s="86" t="str">
        <f t="shared" si="22"/>
        <v>30级强化8</v>
      </c>
      <c r="AR130" s="86">
        <f>装备属性!BA38</f>
        <v>469.46465293320171</v>
      </c>
      <c r="AS130" s="134">
        <f t="shared" si="25"/>
        <v>314.18007056726833</v>
      </c>
      <c r="AT130" s="352">
        <f t="shared" si="18"/>
        <v>35</v>
      </c>
      <c r="AU130" s="132">
        <f>AS130/(VLOOKUP(AU95,AQ96:AR186,2,FALSE)+AN130)</f>
        <v>1.1589588712906953</v>
      </c>
      <c r="AV130" s="132">
        <f>AS130/(VLOOKUP(AV95,AQ96:AR186,2,FALSE)+AN130)</f>
        <v>1.0184051897734148</v>
      </c>
      <c r="AW130" s="132">
        <f>AS130/(VLOOKUP(AW95,AQ96:AR186,2,FALSE)+AN130)</f>
        <v>0.96336626488815236</v>
      </c>
      <c r="AX130" s="132">
        <f>AS130/(VLOOKUP(AX95,AQ96:AR186,2,FALSE)+AN130)</f>
        <v>0.56962179148098091</v>
      </c>
      <c r="AY130" s="132">
        <f>AS130/(VLOOKUP(AY95,AQ96:AR186,2,FALSE)+AN130)</f>
        <v>0.96336626488815236</v>
      </c>
      <c r="AZ130" s="132">
        <f>AS130/(VLOOKUP(AZ95,AQ96:AR186,2,FALSE)+AN130)</f>
        <v>0.80971198938654232</v>
      </c>
      <c r="BA130" s="132">
        <f>AS130/(VLOOKUP(BA95,AQ96:AR186,2,FALSE)+AN130)</f>
        <v>0.75312403082603585</v>
      </c>
      <c r="BB130" s="132">
        <f>AS130/(VLOOKUP(BB95,AQ96:AR186,2,FALSE)+AN130)</f>
        <v>0.39766508173237186</v>
      </c>
      <c r="BC130" s="132">
        <f>AS130/(VLOOKUP(BC95,AQ96:AR186,2,FALSE)+AN130)</f>
        <v>0.75312403082603585</v>
      </c>
      <c r="BD130" s="132">
        <f>AS130/(VLOOKUP(BD95,AQ96:AR186,2,FALSE)+AN130)</f>
        <v>0.60472909998028745</v>
      </c>
      <c r="BE130" s="132">
        <f>AS130/(VLOOKUP(BE95,AQ96:AR186,2,FALSE)+AN130)</f>
        <v>0.55336403994069128</v>
      </c>
      <c r="BF130" s="132">
        <f>AS130/(VLOOKUP(BF95,AQ96:AR186,2,FALSE)+AN130)</f>
        <v>0.26522569216707392</v>
      </c>
      <c r="BG130" s="132"/>
      <c r="BH130" s="132"/>
      <c r="BI130" s="132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</row>
    <row r="131" spans="1:74">
      <c r="A131" s="86">
        <v>36</v>
      </c>
      <c r="B131" s="86">
        <f>人物属性!K39</f>
        <v>433.5224556952121</v>
      </c>
      <c r="C131" s="115">
        <f t="shared" si="23"/>
        <v>0.30150000000000005</v>
      </c>
      <c r="D131" s="74">
        <f>F125</f>
        <v>646.38605381859134</v>
      </c>
      <c r="E131" s="86" t="str">
        <f t="shared" si="19"/>
        <v>30级强化9</v>
      </c>
      <c r="F131" s="86">
        <f>装备属性!AZ39</f>
        <v>1282.4336893678358</v>
      </c>
      <c r="G131" s="91">
        <f t="shared" si="20"/>
        <v>325.59241561841179</v>
      </c>
      <c r="H131" s="217">
        <f t="shared" si="21"/>
        <v>36</v>
      </c>
      <c r="I131" s="137">
        <f>G131/(VLOOKUP(I95,E96:F186,2,FALSE)+B131)</f>
        <v>0.52354597553076709</v>
      </c>
      <c r="J131" s="132">
        <f>G131/(VLOOKUP(J95,E96:F186,2,FALSE)+B131)</f>
        <v>0.46140078023680348</v>
      </c>
      <c r="K131" s="132">
        <f>G131/(VLOOKUP(K95,E96:F186,2,FALSE)+B131)</f>
        <v>0.43696619998599828</v>
      </c>
      <c r="L131" s="132">
        <f>G131/(VLOOKUP(L95,E96:F186,2,FALSE)+B131)</f>
        <v>0.26051179917677419</v>
      </c>
      <c r="M131" s="132">
        <f>G131/(VLOOKUP(M95,E96:F186,2,FALSE)+B131)</f>
        <v>0.43696619998599828</v>
      </c>
      <c r="N131" s="132">
        <f>G131/(VLOOKUP(N95,E96:F186,2,FALSE)+B131)</f>
        <v>0.36845311383291468</v>
      </c>
      <c r="O131" s="132">
        <f>G131/(VLOOKUP(O95,E96:F186,2,FALSE)+B131)</f>
        <v>0.34310981558618214</v>
      </c>
      <c r="P131" s="132">
        <f>G131/(VLOOKUP(P95,E96:F186,2,FALSE)+B131)</f>
        <v>0.18252946104283851</v>
      </c>
      <c r="Q131" s="132">
        <f>G131/(VLOOKUP(Q95,E96:F186,2,FALSE)+B131)</f>
        <v>0.34310981558618214</v>
      </c>
      <c r="R131" s="132">
        <f>G131/(VLOOKUP(R95,E96:F186,2,FALSE)+B131)</f>
        <v>0.27636361993220332</v>
      </c>
      <c r="S131" s="132">
        <f>G131/(VLOOKUP(S95,E96:F186,2,FALSE)+B131)</f>
        <v>0.25316308196902532</v>
      </c>
      <c r="T131" s="132">
        <f>G131/(VLOOKUP(T95,E96:F186,2,FALSE)+B131)</f>
        <v>0.12208093193556846</v>
      </c>
      <c r="U131" s="132"/>
      <c r="V131" s="132"/>
      <c r="W131" s="132"/>
      <c r="X131" s="132"/>
      <c r="Y131" s="132"/>
      <c r="Z131" s="132"/>
      <c r="AA131" s="132"/>
      <c r="AB131" s="132"/>
      <c r="AC131" s="132"/>
      <c r="AD131" s="132"/>
      <c r="AE131" s="132"/>
      <c r="AF131" s="132"/>
      <c r="AG131" s="132"/>
      <c r="AH131" s="132"/>
      <c r="AI131" s="132"/>
      <c r="AJ131" s="132"/>
      <c r="AM131" s="86">
        <v>36</v>
      </c>
      <c r="AN131" s="86">
        <f>人物属性!L39</f>
        <v>193.64003021052807</v>
      </c>
      <c r="AO131" s="115">
        <f t="shared" si="24"/>
        <v>0.67500000000000004</v>
      </c>
      <c r="AP131" s="74">
        <f>AR125</f>
        <v>288.71910403897078</v>
      </c>
      <c r="AQ131" s="86" t="str">
        <f t="shared" si="22"/>
        <v>30级强化9</v>
      </c>
      <c r="AR131" s="86">
        <f>装备属性!BA39</f>
        <v>572.82038125096665</v>
      </c>
      <c r="AS131" s="134">
        <f t="shared" si="25"/>
        <v>325.59241561841179</v>
      </c>
      <c r="AT131" s="352">
        <f t="shared" si="18"/>
        <v>36</v>
      </c>
      <c r="AU131" s="132">
        <f>AS131/(VLOOKUP(AU95,AQ96:AR186,2,FALSE)+AN131)</f>
        <v>1.1721178556658962</v>
      </c>
      <c r="AV131" s="132">
        <f>AS131/(VLOOKUP(AV95,AQ96:AR186,2,FALSE)+AN131)</f>
        <v>1.0329868214256794</v>
      </c>
      <c r="AW131" s="132">
        <f>AS131/(VLOOKUP(AW95,AQ96:AR186,2,FALSE)+AN131)</f>
        <v>0.97828253728208581</v>
      </c>
      <c r="AX131" s="132">
        <f>AS131/(VLOOKUP(AX95,AQ96:AR186,2,FALSE)+AN131)</f>
        <v>0.58323537129128544</v>
      </c>
      <c r="AY131" s="132">
        <f>AS131/(VLOOKUP(AY95,AQ96:AR186,2,FALSE)+AN131)</f>
        <v>0.97828253728208581</v>
      </c>
      <c r="AZ131" s="132">
        <f>AS131/(VLOOKUP(AZ95,AQ96:AR186,2,FALSE)+AN131)</f>
        <v>0.82489503096921202</v>
      </c>
      <c r="BA131" s="132">
        <f>AS131/(VLOOKUP(BA95,AQ96:AR186,2,FALSE)+AN131)</f>
        <v>0.76815630355115416</v>
      </c>
      <c r="BB131" s="132">
        <f>AS131/(VLOOKUP(BB95,AQ96:AR186,2,FALSE)+AN131)</f>
        <v>0.40864804711083241</v>
      </c>
      <c r="BC131" s="132">
        <f>AS131/(VLOOKUP(BC95,AQ96:AR186,2,FALSE)+AN131)</f>
        <v>0.76815630355115416</v>
      </c>
      <c r="BD131" s="132">
        <f>AS131/(VLOOKUP(BD95,AQ96:AR186,2,FALSE)+AN131)</f>
        <v>0.61872452223627616</v>
      </c>
      <c r="BE131" s="132">
        <f>AS131/(VLOOKUP(BE95,AQ96:AR186,2,FALSE)+AN131)</f>
        <v>0.56678301933363873</v>
      </c>
      <c r="BF131" s="132">
        <f>AS131/(VLOOKUP(BF95,AQ96:AR186,2,FALSE)+AN131)</f>
        <v>0.27331551925873532</v>
      </c>
      <c r="BG131" s="132"/>
      <c r="BH131" s="132"/>
      <c r="BI131" s="132"/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</row>
    <row r="132" spans="1:74">
      <c r="A132" s="86">
        <v>37</v>
      </c>
      <c r="B132" s="86">
        <f>人物属性!K40</f>
        <v>448.50700351335263</v>
      </c>
      <c r="C132" s="115">
        <f t="shared" si="23"/>
        <v>0.30150000000000005</v>
      </c>
      <c r="D132" s="74">
        <f>(D131+D133)/2</f>
        <v>670.36095554923327</v>
      </c>
      <c r="E132" s="86" t="str">
        <f t="shared" si="19"/>
        <v>30级强化10</v>
      </c>
      <c r="F132" s="86">
        <f>装备属性!AZ40</f>
        <v>1552.21861195764</v>
      </c>
      <c r="G132" s="91">
        <f t="shared" si="20"/>
        <v>337.33868965736968</v>
      </c>
      <c r="H132" s="217">
        <f t="shared" si="21"/>
        <v>37</v>
      </c>
      <c r="I132" s="137">
        <f>G132/(VLOOKUP(I95,E96:F186,2,FALSE)+B132)</f>
        <v>0.52967139342271807</v>
      </c>
      <c r="J132" s="132">
        <f>G132/(VLOOKUP(J95,E96:F186,2,FALSE)+B132)</f>
        <v>0.46810642595692914</v>
      </c>
      <c r="K132" s="132">
        <f>G132/(VLOOKUP(K95,E96:F186,2,FALSE)+B132)</f>
        <v>0.44380543101059861</v>
      </c>
      <c r="L132" s="132">
        <f>G132/(VLOOKUP(L95,E96:F186,2,FALSE)+B132)</f>
        <v>0.26671246713183566</v>
      </c>
      <c r="M132" s="132">
        <f>G132/(VLOOKUP(M95,E96:F186,2,FALSE)+B132)</f>
        <v>0.44380543101059861</v>
      </c>
      <c r="N132" s="132">
        <f>G132/(VLOOKUP(N95,E96:F186,2,FALSE)+B132)</f>
        <v>0.37538029563233888</v>
      </c>
      <c r="O132" s="132">
        <f>G132/(VLOOKUP(O95,E96:F186,2,FALSE)+B132)</f>
        <v>0.34996190055873644</v>
      </c>
      <c r="P132" s="132">
        <f>G132/(VLOOKUP(P95,E96:F186,2,FALSE)+B132)</f>
        <v>0.18753909514944125</v>
      </c>
      <c r="Q132" s="132">
        <f>G132/(VLOOKUP(Q95,E96:F186,2,FALSE)+B132)</f>
        <v>0.34996190055873644</v>
      </c>
      <c r="R132" s="132">
        <f>G132/(VLOOKUP(R95,E96:F186,2,FALSE)+B132)</f>
        <v>0.28273776636430387</v>
      </c>
      <c r="S132" s="132">
        <f>G132/(VLOOKUP(S95,E96:F186,2,FALSE)+B132)</f>
        <v>0.25927548628060143</v>
      </c>
      <c r="T132" s="132">
        <f>G132/(VLOOKUP(T95,E96:F186,2,FALSE)+B132)</f>
        <v>0.12577851797878037</v>
      </c>
      <c r="U132" s="132"/>
      <c r="V132" s="132"/>
      <c r="W132" s="132"/>
      <c r="X132" s="132"/>
      <c r="Y132" s="132"/>
      <c r="Z132" s="132"/>
      <c r="AA132" s="132"/>
      <c r="AB132" s="132"/>
      <c r="AC132" s="132"/>
      <c r="AD132" s="132"/>
      <c r="AE132" s="132"/>
      <c r="AF132" s="132"/>
      <c r="AG132" s="132"/>
      <c r="AH132" s="132"/>
      <c r="AI132" s="132"/>
      <c r="AJ132" s="132"/>
      <c r="AM132" s="86">
        <v>37</v>
      </c>
      <c r="AN132" s="86">
        <f>人物属性!L40</f>
        <v>200.33312823596418</v>
      </c>
      <c r="AO132" s="115">
        <f t="shared" si="24"/>
        <v>0.67500000000000004</v>
      </c>
      <c r="AP132" s="74">
        <f>(AP131+AP133)/2</f>
        <v>299.42789347865755</v>
      </c>
      <c r="AQ132" s="86" t="str">
        <f t="shared" si="22"/>
        <v>30级强化10</v>
      </c>
      <c r="AR132" s="86">
        <f>装备属性!BA40</f>
        <v>693.32431334107923</v>
      </c>
      <c r="AS132" s="134">
        <f t="shared" si="25"/>
        <v>337.33868965736968</v>
      </c>
      <c r="AT132" s="352">
        <f t="shared" si="18"/>
        <v>37</v>
      </c>
      <c r="AU132" s="132">
        <f>AS132/(VLOOKUP(AU95,AQ96:AR186,2,FALSE)+AN132)</f>
        <v>1.1858314778120551</v>
      </c>
      <c r="AV132" s="132">
        <f>AS132/(VLOOKUP(AV95,AQ96:AR186,2,FALSE)+AN132)</f>
        <v>1.0479994610976024</v>
      </c>
      <c r="AW132" s="132">
        <f>AS132/(VLOOKUP(AW95,AQ96:AR186,2,FALSE)+AN132)</f>
        <v>0.99359424853119105</v>
      </c>
      <c r="AX132" s="132">
        <f>AS132/(VLOOKUP(AX95,AQ96:AR186,2,FALSE)+AN132)</f>
        <v>0.59711746372799013</v>
      </c>
      <c r="AY132" s="132">
        <f>AS132/(VLOOKUP(AY95,AQ96:AR186,2,FALSE)+AN132)</f>
        <v>0.99359424853119105</v>
      </c>
      <c r="AZ132" s="132">
        <f>AS132/(VLOOKUP(AZ95,AQ96:AR186,2,FALSE)+AN132)</f>
        <v>0.84040364693807212</v>
      </c>
      <c r="BA132" s="132">
        <f>AS132/(VLOOKUP(BA95,AQ96:AR186,2,FALSE)+AN132)</f>
        <v>0.7834967922956787</v>
      </c>
      <c r="BB132" s="132">
        <f>AS132/(VLOOKUP(BB95,AQ96:AR186,2,FALSE)+AN132)</f>
        <v>0.41986364585695796</v>
      </c>
      <c r="BC132" s="132">
        <f>AS132/(VLOOKUP(BC95,AQ96:AR186,2,FALSE)+AN132)</f>
        <v>0.7834967922956787</v>
      </c>
      <c r="BD132" s="132">
        <f>AS132/(VLOOKUP(BD95,AQ96:AR186,2,FALSE)+AN132)</f>
        <v>0.63299499932306835</v>
      </c>
      <c r="BE132" s="132">
        <f>AS132/(VLOOKUP(BE95,AQ96:AR186,2,FALSE)+AN132)</f>
        <v>0.58046750659836133</v>
      </c>
      <c r="BF132" s="132">
        <f>AS132/(VLOOKUP(BF95,AQ96:AR186,2,FALSE)+AN132)</f>
        <v>0.28159369696741871</v>
      </c>
      <c r="BG132" s="132"/>
      <c r="BH132" s="132"/>
      <c r="BI132" s="132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</row>
    <row r="133" spans="1:74">
      <c r="A133" s="86">
        <v>38</v>
      </c>
      <c r="B133" s="86">
        <f>人物属性!K41</f>
        <v>463.49155133149316</v>
      </c>
      <c r="C133" s="115">
        <f t="shared" si="23"/>
        <v>0.30150000000000005</v>
      </c>
      <c r="D133" s="74">
        <f>F126</f>
        <v>694.33585727987531</v>
      </c>
      <c r="E133" s="86" t="str">
        <f t="shared" si="19"/>
        <v>30级强化11</v>
      </c>
      <c r="F133" s="86">
        <f>装备属性!AZ41</f>
        <v>1866.7647384262784</v>
      </c>
      <c r="G133" s="91">
        <f t="shared" si="20"/>
        <v>349.08496369632763</v>
      </c>
      <c r="H133" s="217">
        <f t="shared" si="21"/>
        <v>38</v>
      </c>
      <c r="I133" s="137">
        <f>G133/(VLOOKUP(I95,E96:F186,2,FALSE)+B133)</f>
        <v>0.5355152000518445</v>
      </c>
      <c r="J133" s="132">
        <f>G133/(VLOOKUP(J95,E96:F186,2,FALSE)+B133)</f>
        <v>0.47453888789848708</v>
      </c>
      <c r="K133" s="132">
        <f>G133/(VLOOKUP(K95,E96:F186,2,FALSE)+B133)</f>
        <v>0.45038022085989893</v>
      </c>
      <c r="L133" s="132">
        <f>G133/(VLOOKUP(L95,E96:F186,2,FALSE)+B133)</f>
        <v>0.27276793252382076</v>
      </c>
      <c r="M133" s="132">
        <f>G133/(VLOOKUP(M95,E96:F186,2,FALSE)+B133)</f>
        <v>0.45038022085989893</v>
      </c>
      <c r="N133" s="132">
        <f>G133/(VLOOKUP(N95,E96:F186,2,FALSE)+B133)</f>
        <v>0.3820802537073561</v>
      </c>
      <c r="O133" s="132">
        <f>G133/(VLOOKUP(O95,E96:F186,2,FALSE)+B133)</f>
        <v>0.35660421151031257</v>
      </c>
      <c r="P133" s="132">
        <f>G133/(VLOOKUP(P95,E96:F186,2,FALSE)+B133)</f>
        <v>0.19246595364069705</v>
      </c>
      <c r="Q133" s="132">
        <f>G133/(VLOOKUP(Q95,E96:F186,2,FALSE)+B133)</f>
        <v>0.35660421151031257</v>
      </c>
      <c r="R133" s="132">
        <f>G133/(VLOOKUP(R95,E96:F186,2,FALSE)+B133)</f>
        <v>0.28895379056761999</v>
      </c>
      <c r="S133" s="132">
        <f>G133/(VLOOKUP(S95,E96:F186,2,FALSE)+B133)</f>
        <v>0.26524870065669315</v>
      </c>
      <c r="T133" s="132">
        <f>G133/(VLOOKUP(T95,E96:F186,2,FALSE)+B133)</f>
        <v>0.12943501625242204</v>
      </c>
      <c r="U133" s="132"/>
      <c r="V133" s="132"/>
      <c r="W133" s="132"/>
      <c r="X133" s="132"/>
      <c r="Y133" s="132"/>
      <c r="Z133" s="132"/>
      <c r="AA133" s="132"/>
      <c r="AB133" s="132"/>
      <c r="AC133" s="132"/>
      <c r="AD133" s="132"/>
      <c r="AE133" s="132"/>
      <c r="AF133" s="132"/>
      <c r="AG133" s="132"/>
      <c r="AH133" s="132"/>
      <c r="AI133" s="132"/>
      <c r="AJ133" s="132"/>
      <c r="AM133" s="86">
        <v>38</v>
      </c>
      <c r="AN133" s="86">
        <f>人物属性!L41</f>
        <v>207.0262262614003</v>
      </c>
      <c r="AO133" s="115">
        <f t="shared" si="24"/>
        <v>0.67500000000000004</v>
      </c>
      <c r="AP133" s="74">
        <f>AR126</f>
        <v>310.13668291834432</v>
      </c>
      <c r="AQ133" s="86" t="str">
        <f t="shared" si="22"/>
        <v>30级强化11</v>
      </c>
      <c r="AR133" s="86">
        <f>装备属性!BA41</f>
        <v>833.82158316373773</v>
      </c>
      <c r="AS133" s="134">
        <f t="shared" si="25"/>
        <v>349.08496369632763</v>
      </c>
      <c r="AT133" s="352">
        <f t="shared" si="18"/>
        <v>38</v>
      </c>
      <c r="AU133" s="132">
        <f>AS133/(VLOOKUP(AU95,AQ96:AR186,2,FALSE)+AN133)</f>
        <v>1.1989146269817414</v>
      </c>
      <c r="AV133" s="132">
        <f>AS133/(VLOOKUP(AV95,AQ96:AR186,2,FALSE)+AN133)</f>
        <v>1.0624004952951203</v>
      </c>
      <c r="AW133" s="132">
        <f>AS133/(VLOOKUP(AW95,AQ96:AR186,2,FALSE)+AN133)</f>
        <v>1.0083139272982811</v>
      </c>
      <c r="AX133" s="132">
        <f>AS133/(VLOOKUP(AX95,AQ96:AR186,2,FALSE)+AN133)</f>
        <v>0.61067447579959866</v>
      </c>
      <c r="AY133" s="132">
        <f>AS133/(VLOOKUP(AY95,AQ96:AR186,2,FALSE)+AN133)</f>
        <v>1.0083139272982811</v>
      </c>
      <c r="AZ133" s="132">
        <f>AS133/(VLOOKUP(AZ95,AQ96:AR186,2,FALSE)+AN133)</f>
        <v>0.85540355307617022</v>
      </c>
      <c r="BA133" s="132">
        <f>AS133/(VLOOKUP(BA95,AQ96:AR186,2,FALSE)+AN133)</f>
        <v>0.79836763770965491</v>
      </c>
      <c r="BB133" s="132">
        <f>AS133/(VLOOKUP(BB95,AQ96:AR186,2,FALSE)+AN133)</f>
        <v>0.43089392606126198</v>
      </c>
      <c r="BC133" s="132">
        <f>AS133/(VLOOKUP(BC95,AQ96:AR186,2,FALSE)+AN133)</f>
        <v>0.79836763770965491</v>
      </c>
      <c r="BD133" s="132">
        <f>AS133/(VLOOKUP(BD95,AQ96:AR186,2,FALSE)+AN133)</f>
        <v>0.64691147142004479</v>
      </c>
      <c r="BE133" s="132">
        <f>AS133/(VLOOKUP(BE95,AQ96:AR186,2,FALSE)+AN133)</f>
        <v>0.59384037460453687</v>
      </c>
      <c r="BF133" s="132">
        <f>AS133/(VLOOKUP(BF95,AQ96:AR186,2,FALSE)+AN133)</f>
        <v>0.28977988713228819</v>
      </c>
      <c r="BG133" s="132"/>
      <c r="BH133" s="132"/>
      <c r="BI133" s="132"/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2"/>
    </row>
    <row r="134" spans="1:74">
      <c r="A134" s="86">
        <v>39</v>
      </c>
      <c r="B134" s="86">
        <f>人物属性!K42</f>
        <v>478.47609914963368</v>
      </c>
      <c r="C134" s="115">
        <f t="shared" si="23"/>
        <v>0.30150000000000005</v>
      </c>
      <c r="D134" s="74">
        <f>(D133+D135)/2</f>
        <v>719.47196144111945</v>
      </c>
      <c r="E134" s="86" t="str">
        <f t="shared" si="19"/>
        <v>30级强化12</v>
      </c>
      <c r="F134" s="86">
        <f>装备属性!AZ42</f>
        <v>2233.498597111397</v>
      </c>
      <c r="G134" s="91">
        <f t="shared" si="20"/>
        <v>361.18134026811214</v>
      </c>
      <c r="H134" s="217">
        <f t="shared" si="21"/>
        <v>39</v>
      </c>
      <c r="I134" s="137">
        <f>G134/(VLOOKUP(I95,E96:F186,2,FALSE)+B134)</f>
        <v>0.5416213871133746</v>
      </c>
      <c r="J134" s="132">
        <f>G134/(VLOOKUP(J95,E96:F186,2,FALSE)+B134)</f>
        <v>0.4811809480963174</v>
      </c>
      <c r="K134" s="132">
        <f>G134/(VLOOKUP(K95,E96:F186,2,FALSE)+B134)</f>
        <v>0.45714874196080096</v>
      </c>
      <c r="L134" s="132">
        <f>G134/(VLOOKUP(L95,E96:F186,2,FALSE)+B134)</f>
        <v>0.27895363375494642</v>
      </c>
      <c r="M134" s="132">
        <f>G134/(VLOOKUP(M95,E96:F186,2,FALSE)+B134)</f>
        <v>0.45714874196080096</v>
      </c>
      <c r="N134" s="132">
        <f>G134/(VLOOKUP(N95,E96:F186,2,FALSE)+B134)</f>
        <v>0.38894099835690876</v>
      </c>
      <c r="O134" s="132">
        <f>G134/(VLOOKUP(O95,E96:F186,2,FALSE)+B134)</f>
        <v>0.36339848810740571</v>
      </c>
      <c r="P134" s="132">
        <f>G134/(VLOOKUP(P95,E96:F186,2,FALSE)+B134)</f>
        <v>0.19750351662519178</v>
      </c>
      <c r="Q134" s="132">
        <f>G134/(VLOOKUP(Q95,E96:F186,2,FALSE)+B134)</f>
        <v>0.36339848810740571</v>
      </c>
      <c r="R134" s="132">
        <f>G134/(VLOOKUP(R95,E96:F186,2,FALSE)+B134)</f>
        <v>0.29530374987836444</v>
      </c>
      <c r="S134" s="132">
        <f>G134/(VLOOKUP(S95,E96:F186,2,FALSE)+B134)</f>
        <v>0.27135045306552985</v>
      </c>
      <c r="T134" s="132">
        <f>G134/(VLOOKUP(T95,E96:F186,2,FALSE)+B134)</f>
        <v>0.13318020288539892</v>
      </c>
      <c r="U134" s="132"/>
      <c r="V134" s="132"/>
      <c r="W134" s="132"/>
      <c r="X134" s="132"/>
      <c r="Y134" s="132"/>
      <c r="Z134" s="132"/>
      <c r="AA134" s="132"/>
      <c r="AB134" s="132"/>
      <c r="AC134" s="132"/>
      <c r="AD134" s="132"/>
      <c r="AE134" s="132"/>
      <c r="AF134" s="132"/>
      <c r="AG134" s="132"/>
      <c r="AH134" s="132"/>
      <c r="AI134" s="132"/>
      <c r="AJ134" s="132"/>
      <c r="AM134" s="86">
        <v>39</v>
      </c>
      <c r="AN134" s="86">
        <f>人物属性!L42</f>
        <v>213.71932428683638</v>
      </c>
      <c r="AO134" s="115">
        <f t="shared" si="24"/>
        <v>0.67500000000000004</v>
      </c>
      <c r="AP134" s="74">
        <f>(AP133+AP135)/2</f>
        <v>321.36414277703341</v>
      </c>
      <c r="AQ134" s="86" t="str">
        <f t="shared" si="22"/>
        <v>30级强化12</v>
      </c>
      <c r="AR134" s="86">
        <f>装备属性!BA42</f>
        <v>997.62937337642404</v>
      </c>
      <c r="AS134" s="134">
        <f t="shared" si="25"/>
        <v>361.18134026811214</v>
      </c>
      <c r="AT134" s="352">
        <f t="shared" si="18"/>
        <v>39</v>
      </c>
      <c r="AU134" s="132">
        <f>AS134/(VLOOKUP(AU95,AQ96:AR186,2,FALSE)+AN134)</f>
        <v>1.2125851950299429</v>
      </c>
      <c r="AV134" s="132">
        <f>AS134/(VLOOKUP(AV95,AQ96:AR186,2,FALSE)+AN134)</f>
        <v>1.0772707793201135</v>
      </c>
      <c r="AW134" s="132">
        <f>AS134/(VLOOKUP(AW95,AQ96:AR186,2,FALSE)+AN134)</f>
        <v>1.0234673327480619</v>
      </c>
      <c r="AX134" s="132">
        <f>AS134/(VLOOKUP(AX95,AQ96:AR186,2,FALSE)+AN134)</f>
        <v>0.62452306064540231</v>
      </c>
      <c r="AY134" s="132">
        <f>AS134/(VLOOKUP(AY95,AQ96:AR186,2,FALSE)+AN134)</f>
        <v>1.0234673327480619</v>
      </c>
      <c r="AZ134" s="132">
        <f>AS134/(VLOOKUP(AZ95,AQ96:AR186,2,FALSE)+AN134)</f>
        <v>0.87076342915725846</v>
      </c>
      <c r="BA134" s="132">
        <f>AS134/(VLOOKUP(BA95,AQ96:AR186,2,FALSE)+AN134)</f>
        <v>0.81357870471807248</v>
      </c>
      <c r="BB134" s="132">
        <f>AS134/(VLOOKUP(BB95,AQ96:AR186,2,FALSE)+AN134)</f>
        <v>0.44217205214595173</v>
      </c>
      <c r="BC134" s="132">
        <f>AS134/(VLOOKUP(BC95,AQ96:AR186,2,FALSE)+AN134)</f>
        <v>0.81357870471807248</v>
      </c>
      <c r="BD134" s="132">
        <f>AS134/(VLOOKUP(BD95,AQ96:AR186,2,FALSE)+AN134)</f>
        <v>0.66112779823514434</v>
      </c>
      <c r="BE134" s="132">
        <f>AS134/(VLOOKUP(BE95,AQ96:AR186,2,FALSE)+AN134)</f>
        <v>0.60750101432581305</v>
      </c>
      <c r="BF134" s="132">
        <f>AS134/(VLOOKUP(BF95,AQ96:AR186,2,FALSE)+AN134)</f>
        <v>0.2981646333255199</v>
      </c>
      <c r="BG134" s="132"/>
      <c r="BH134" s="132"/>
      <c r="BI134" s="132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</row>
    <row r="135" spans="1:74">
      <c r="A135" s="86">
        <v>40</v>
      </c>
      <c r="B135" s="86">
        <f>人物属性!K43</f>
        <v>493.46064696777421</v>
      </c>
      <c r="C135" s="115">
        <f t="shared" si="23"/>
        <v>0.30150000000000005</v>
      </c>
      <c r="D135" s="74">
        <f>F127</f>
        <v>744.60806560236358</v>
      </c>
      <c r="E135" s="86" t="str">
        <f t="shared" si="19"/>
        <v>45级强化0</v>
      </c>
      <c r="F135" s="86">
        <f>装备属性!AZ43</f>
        <v>852.57507908771595</v>
      </c>
      <c r="G135" s="91">
        <f t="shared" si="20"/>
        <v>373.27771683989664</v>
      </c>
      <c r="H135" s="217">
        <f t="shared" si="21"/>
        <v>40</v>
      </c>
      <c r="I135" s="137">
        <f>G135/(VLOOKUP(I95,E96:F186,2,FALSE)+B135)</f>
        <v>0.54745918597065257</v>
      </c>
      <c r="J135" s="132">
        <f>G135/(VLOOKUP(J95,E96:F186,2,FALSE)+B135)</f>
        <v>0.48756300722911838</v>
      </c>
      <c r="K135" s="132">
        <f>G135/(VLOOKUP(K95,E96:F186,2,FALSE)+B135)</f>
        <v>0.46366529821526886</v>
      </c>
      <c r="L135" s="132">
        <f>G135/(VLOOKUP(L95,E96:F186,2,FALSE)+B135)</f>
        <v>0.28499779732459335</v>
      </c>
      <c r="M135" s="132">
        <f>G135/(VLOOKUP(M95,E96:F186,2,FALSE)+B135)</f>
        <v>0.46366529821526886</v>
      </c>
      <c r="N135" s="132">
        <f>G135/(VLOOKUP(N95,E96:F186,2,FALSE)+B135)</f>
        <v>0.39558384594341622</v>
      </c>
      <c r="O135" s="132">
        <f>G135/(VLOOKUP(O95,E96:F186,2,FALSE)+B135)</f>
        <v>0.36999093927542753</v>
      </c>
      <c r="P135" s="132">
        <f>G135/(VLOOKUP(P95,E96:F186,2,FALSE)+B135)</f>
        <v>0.20245919551185099</v>
      </c>
      <c r="Q135" s="132">
        <f>G135/(VLOOKUP(Q95,E96:F186,2,FALSE)+B135)</f>
        <v>0.36999093927542753</v>
      </c>
      <c r="R135" s="132">
        <f>G135/(VLOOKUP(R95,E96:F186,2,FALSE)+B135)</f>
        <v>0.30150000000000005</v>
      </c>
      <c r="S135" s="132">
        <f>G135/(VLOOKUP(S95,E96:F186,2,FALSE)+B135)</f>
        <v>0.27731635172401681</v>
      </c>
      <c r="T135" s="132">
        <f>G135/(VLOOKUP(T95,E96:F186,2,FALSE)+B135)</f>
        <v>0.13688423017335691</v>
      </c>
      <c r="U135" s="132"/>
      <c r="V135" s="132"/>
      <c r="W135" s="132"/>
      <c r="X135" s="132"/>
      <c r="Y135" s="132"/>
      <c r="Z135" s="132"/>
      <c r="AA135" s="132"/>
      <c r="AB135" s="132"/>
      <c r="AC135" s="132"/>
      <c r="AD135" s="132"/>
      <c r="AE135" s="132"/>
      <c r="AF135" s="132"/>
      <c r="AG135" s="132"/>
      <c r="AH135" s="132"/>
      <c r="AI135" s="132"/>
      <c r="AJ135" s="132"/>
      <c r="AM135" s="86">
        <v>40</v>
      </c>
      <c r="AN135" s="86">
        <f>人物属性!L43</f>
        <v>220.4124223122725</v>
      </c>
      <c r="AO135" s="115">
        <f t="shared" si="24"/>
        <v>0.67500000000000004</v>
      </c>
      <c r="AP135" s="74">
        <f>AR127</f>
        <v>332.59160263572244</v>
      </c>
      <c r="AQ135" s="86" t="str">
        <f t="shared" si="22"/>
        <v>45级强化0</v>
      </c>
      <c r="AR135" s="86">
        <f>装备属性!BA43</f>
        <v>380.81686865917982</v>
      </c>
      <c r="AS135" s="134">
        <f t="shared" si="25"/>
        <v>373.27771683989658</v>
      </c>
      <c r="AT135" s="352">
        <f t="shared" si="18"/>
        <v>40</v>
      </c>
      <c r="AU135" s="132">
        <f>AS135/(VLOOKUP(AU95,AQ96:AR186,2,FALSE)+AN135)</f>
        <v>1.2256548939641474</v>
      </c>
      <c r="AV135" s="132">
        <f>AS135/(VLOOKUP(AV95,AQ96:AR186,2,FALSE)+AN135)</f>
        <v>1.0915589714084737</v>
      </c>
      <c r="AW135" s="132">
        <f>AS135/(VLOOKUP(AW95,AQ96:AR186,2,FALSE)+AN135)</f>
        <v>1.0380566377953779</v>
      </c>
      <c r="AX135" s="132">
        <f>AS135/(VLOOKUP(AX95,AQ96:AR186,2,FALSE)+AN135)</f>
        <v>0.63805477012968637</v>
      </c>
      <c r="AY135" s="132">
        <f>AS135/(VLOOKUP(AY95,AQ96:AR186,2,FALSE)+AN135)</f>
        <v>1.0380566377953779</v>
      </c>
      <c r="AZ135" s="132">
        <f>AS135/(VLOOKUP(AZ95,AQ96:AR186,2,FALSE)+AN135)</f>
        <v>0.88563547599272263</v>
      </c>
      <c r="BA135" s="132">
        <f>AS135/(VLOOKUP(BA95,AQ96:AR186,2,FALSE)+AN135)</f>
        <v>0.82833792375095716</v>
      </c>
      <c r="BB135" s="132">
        <f>AS135/(VLOOKUP(BB95,AQ96:AR186,2,FALSE)+AN135)</f>
        <v>0.45326685562354685</v>
      </c>
      <c r="BC135" s="132">
        <f>AS135/(VLOOKUP(BC95,AQ96:AR186,2,FALSE)+AN135)</f>
        <v>0.82833792375095716</v>
      </c>
      <c r="BD135" s="132">
        <f>AS135/(VLOOKUP(BD95,AQ96:AR186,2,FALSE)+AN135)</f>
        <v>0.67500000000000004</v>
      </c>
      <c r="BE135" s="132">
        <f>AS135/(VLOOKUP(BE95,AQ96:AR186,2,FALSE)+AN135)</f>
        <v>0.62085750385973892</v>
      </c>
      <c r="BF135" s="132">
        <f>AS135/(VLOOKUP(BF95,AQ96:AR186,2,FALSE)+AN135)</f>
        <v>0.306457231731396</v>
      </c>
      <c r="BG135" s="132"/>
      <c r="BH135" s="132"/>
      <c r="BI135" s="132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</row>
    <row r="136" spans="1:74">
      <c r="A136" s="86">
        <v>41</v>
      </c>
      <c r="B136" s="86">
        <f>人物属性!K44</f>
        <v>508.44519478591474</v>
      </c>
      <c r="C136" s="115">
        <f t="shared" si="23"/>
        <v>0.30150000000000005</v>
      </c>
      <c r="D136" s="74">
        <f>(D135+D137)/2</f>
        <v>770.96161397154788</v>
      </c>
      <c r="E136" s="86" t="str">
        <f t="shared" si="19"/>
        <v>45级强化1</v>
      </c>
      <c r="F136" s="86">
        <f>装备属性!AZ44</f>
        <v>921.39790230719359</v>
      </c>
      <c r="G136" s="91">
        <f t="shared" si="20"/>
        <v>385.74115284037504</v>
      </c>
      <c r="H136" s="217">
        <f t="shared" si="21"/>
        <v>41</v>
      </c>
      <c r="I136" s="137">
        <f>G136/(VLOOKUP(I95,E96:F186,2,FALSE)+B136)</f>
        <v>0.55357267375268893</v>
      </c>
      <c r="J136" s="132">
        <f>G136/(VLOOKUP(J95,E96:F186,2,FALSE)+B136)</f>
        <v>0.49417027595588447</v>
      </c>
      <c r="K136" s="132">
        <f>G136/(VLOOKUP(K95,E96:F186,2,FALSE)+B136)</f>
        <v>0.47039131191124961</v>
      </c>
      <c r="L136" s="132">
        <f>G136/(VLOOKUP(L95,E96:F186,2,FALSE)+B136)</f>
        <v>0.29118230629478525</v>
      </c>
      <c r="M136" s="132">
        <f>G136/(VLOOKUP(M95,E96:F186,2,FALSE)+B136)</f>
        <v>0.47039131191124961</v>
      </c>
      <c r="N136" s="132">
        <f>G136/(VLOOKUP(N95,E96:F186,2,FALSE)+B136)</f>
        <v>0.40240192811747677</v>
      </c>
      <c r="O136" s="132">
        <f>G136/(VLOOKUP(O95,E96:F186,2,FALSE)+B136)</f>
        <v>0.37674892900679513</v>
      </c>
      <c r="P136" s="132">
        <f>G136/(VLOOKUP(P95,E96:F186,2,FALSE)+B136)</f>
        <v>0.20753245221277844</v>
      </c>
      <c r="Q136" s="132">
        <f>G136/(VLOOKUP(Q95,E96:F186,2,FALSE)+B136)</f>
        <v>0.37674892900679513</v>
      </c>
      <c r="R136" s="132">
        <f>G136/(VLOOKUP(R95,E96:F186,2,FALSE)+B136)</f>
        <v>0.30784098731832599</v>
      </c>
      <c r="S136" s="132">
        <f>G136/(VLOOKUP(S95,E96:F186,2,FALSE)+B136)</f>
        <v>0.28342057810976495</v>
      </c>
      <c r="T136" s="132">
        <f>G136/(VLOOKUP(T95,E96:F186,2,FALSE)+B136)</f>
        <v>0.14068164124307528</v>
      </c>
      <c r="U136" s="132"/>
      <c r="V136" s="132"/>
      <c r="W136" s="132"/>
      <c r="X136" s="132"/>
      <c r="Y136" s="132"/>
      <c r="Z136" s="132"/>
      <c r="AA136" s="132"/>
      <c r="AB136" s="132"/>
      <c r="AC136" s="132"/>
      <c r="AD136" s="132"/>
      <c r="AE136" s="132"/>
      <c r="AF136" s="132"/>
      <c r="AG136" s="132"/>
      <c r="AH136" s="132"/>
      <c r="AI136" s="132"/>
      <c r="AJ136" s="132"/>
      <c r="AM136" s="86">
        <v>41</v>
      </c>
      <c r="AN136" s="86">
        <f>人物属性!L44</f>
        <v>227.10552033770861</v>
      </c>
      <c r="AO136" s="115">
        <f t="shared" si="24"/>
        <v>0.67500000000000004</v>
      </c>
      <c r="AP136" s="74">
        <f>(AP135+AP137)/2</f>
        <v>344.36285424062476</v>
      </c>
      <c r="AQ136" s="86" t="str">
        <f t="shared" si="22"/>
        <v>45级强化1</v>
      </c>
      <c r="AR136" s="86">
        <f>装备属性!BA44</f>
        <v>411.55772969721312</v>
      </c>
      <c r="AS136" s="134">
        <f t="shared" si="25"/>
        <v>385.74115284037509</v>
      </c>
      <c r="AT136" s="352">
        <f t="shared" si="18"/>
        <v>41</v>
      </c>
      <c r="AU136" s="132">
        <f>AS136/(VLOOKUP(AU95,AQ96:AR186,2,FALSE)+AN136)</f>
        <v>1.2393418069090052</v>
      </c>
      <c r="AV136" s="132">
        <f>AS136/(VLOOKUP(AV95,AQ96:AR186,2,FALSE)+AN136)</f>
        <v>1.1063513640803384</v>
      </c>
      <c r="AW136" s="132">
        <f>AS136/(VLOOKUP(AW95,AQ96:AR186,2,FALSE)+AN136)</f>
        <v>1.0531148774132455</v>
      </c>
      <c r="AX136" s="132">
        <f>AS136/(VLOOKUP(AX95,AQ96:AR186,2,FALSE)+AN136)</f>
        <v>0.65190068573459392</v>
      </c>
      <c r="AY136" s="132">
        <f>AS136/(VLOOKUP(AY95,AQ96:AR186,2,FALSE)+AN136)</f>
        <v>1.0531148774132455</v>
      </c>
      <c r="AZ136" s="132">
        <f>AS136/(VLOOKUP(AZ95,AQ96:AR186,2,FALSE)+AN136)</f>
        <v>0.90089983906897786</v>
      </c>
      <c r="BA136" s="132">
        <f>AS136/(VLOOKUP(BA95,AQ96:AR186,2,FALSE)+AN136)</f>
        <v>0.84346775150775033</v>
      </c>
      <c r="BB136" s="132">
        <f>AS136/(VLOOKUP(BB95,AQ96:AR186,2,FALSE)+AN136)</f>
        <v>0.46462489301368309</v>
      </c>
      <c r="BC136" s="132">
        <f>AS136/(VLOOKUP(BC95,AQ96:AR186,2,FALSE)+AN136)</f>
        <v>0.84346775150775033</v>
      </c>
      <c r="BD136" s="132">
        <f>AS136/(VLOOKUP(BD95,AQ96:AR186,2,FALSE)+AN136)</f>
        <v>0.689196240264909</v>
      </c>
      <c r="BE136" s="132">
        <f>AS136/(VLOOKUP(BE95,AQ96:AR186,2,FALSE)+AN136)</f>
        <v>0.63452368233529466</v>
      </c>
      <c r="BF136" s="132">
        <f>AS136/(VLOOKUP(BF95,AQ96:AR186,2,FALSE)+AN136)</f>
        <v>0.31495889830539242</v>
      </c>
      <c r="BG136" s="132"/>
      <c r="BH136" s="132"/>
      <c r="BI136" s="132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</row>
    <row r="137" spans="1:74">
      <c r="A137" s="86">
        <v>42</v>
      </c>
      <c r="B137" s="86">
        <f>人物属性!K45</f>
        <v>523.42974260405526</v>
      </c>
      <c r="C137" s="115">
        <f t="shared" si="23"/>
        <v>0.30150000000000005</v>
      </c>
      <c r="D137" s="74">
        <f>F128</f>
        <v>797.31516234073206</v>
      </c>
      <c r="E137" s="86" t="str">
        <f t="shared" si="19"/>
        <v>45级强化2</v>
      </c>
      <c r="F137" s="86">
        <f>装备属性!AZ45</f>
        <v>993.55409600306461</v>
      </c>
      <c r="G137" s="91">
        <f t="shared" si="20"/>
        <v>398.20458884085343</v>
      </c>
      <c r="H137" s="217">
        <f t="shared" si="21"/>
        <v>42</v>
      </c>
      <c r="I137" s="137">
        <f>G137/(VLOOKUP(I95,E96:F186,2,FALSE)+B137)</f>
        <v>0.55942876587475954</v>
      </c>
      <c r="J137" s="132">
        <f>G137/(VLOOKUP(J95,E96:F186,2,FALSE)+B137)</f>
        <v>0.50052864847027734</v>
      </c>
      <c r="K137" s="132">
        <f>G137/(VLOOKUP(K95,E96:F186,2,FALSE)+B137)</f>
        <v>0.47687592935336209</v>
      </c>
      <c r="L137" s="132">
        <f>G137/(VLOOKUP(L95,E96:F186,2,FALSE)+B137)</f>
        <v>0.29722847041157541</v>
      </c>
      <c r="M137" s="132">
        <f>G137/(VLOOKUP(M95,E96:F186,2,FALSE)+B137)</f>
        <v>0.47687592935336209</v>
      </c>
      <c r="N137" s="132">
        <f>G137/(VLOOKUP(N95,E96:F186,2,FALSE)+B137)</f>
        <v>0.40901013385737844</v>
      </c>
      <c r="O137" s="132">
        <f>G137/(VLOOKUP(O95,E96:F186,2,FALSE)+B137)</f>
        <v>0.3833119624364833</v>
      </c>
      <c r="P137" s="132">
        <f>G137/(VLOOKUP(P95,E96:F186,2,FALSE)+B137)</f>
        <v>0.21252456361786384</v>
      </c>
      <c r="Q137" s="132">
        <f>G137/(VLOOKUP(Q95,E96:F186,2,FALSE)+B137)</f>
        <v>0.3833119624364833</v>
      </c>
      <c r="R137" s="132">
        <f>G137/(VLOOKUP(R95,E96:F186,2,FALSE)+B137)</f>
        <v>0.31403211029180234</v>
      </c>
      <c r="S137" s="132">
        <f>G137/(VLOOKUP(S95,E96:F186,2,FALSE)+B137)</f>
        <v>0.28939185572857851</v>
      </c>
      <c r="T137" s="132">
        <f>G137/(VLOOKUP(T95,E96:F186,2,FALSE)+B137)</f>
        <v>0.14443777268507199</v>
      </c>
      <c r="U137" s="132"/>
      <c r="V137" s="132"/>
      <c r="W137" s="132"/>
      <c r="X137" s="132"/>
      <c r="Y137" s="132"/>
      <c r="Z137" s="132"/>
      <c r="AA137" s="132"/>
      <c r="AB137" s="132"/>
      <c r="AC137" s="132"/>
      <c r="AD137" s="132"/>
      <c r="AE137" s="132"/>
      <c r="AF137" s="132"/>
      <c r="AG137" s="132"/>
      <c r="AH137" s="132"/>
      <c r="AI137" s="132"/>
      <c r="AJ137" s="132"/>
      <c r="AM137" s="86">
        <v>42</v>
      </c>
      <c r="AN137" s="86">
        <f>人物属性!L45</f>
        <v>233.7986183631447</v>
      </c>
      <c r="AO137" s="115">
        <f t="shared" si="24"/>
        <v>0.67500000000000004</v>
      </c>
      <c r="AP137" s="74">
        <f>AR128</f>
        <v>356.13410584552702</v>
      </c>
      <c r="AQ137" s="86" t="str">
        <f t="shared" si="22"/>
        <v>45级强化2</v>
      </c>
      <c r="AR137" s="86">
        <f>装备属性!BA45</f>
        <v>443.78749621470223</v>
      </c>
      <c r="AS137" s="134">
        <f t="shared" si="25"/>
        <v>398.20458884085343</v>
      </c>
      <c r="AT137" s="352">
        <f t="shared" si="18"/>
        <v>42</v>
      </c>
      <c r="AU137" s="132">
        <f>AS137/(VLOOKUP(AU95,AQ96:AR186,2,FALSE)+AN137)</f>
        <v>1.2524524609136405</v>
      </c>
      <c r="AV137" s="132">
        <f>AS137/(VLOOKUP(AV95,AQ96:AR186,2,FALSE)+AN137)</f>
        <v>1.120586526425994</v>
      </c>
      <c r="AW137" s="132">
        <f>AS137/(VLOOKUP(AW95,AQ96:AR186,2,FALSE)+AN137)</f>
        <v>1.0676326776567808</v>
      </c>
      <c r="AX137" s="132">
        <f>AS137/(VLOOKUP(AX95,AQ96:AR186,2,FALSE)+AN137)</f>
        <v>0.66543687405576579</v>
      </c>
      <c r="AY137" s="132">
        <f>AS137/(VLOOKUP(AY95,AQ96:AR186,2,FALSE)+AN137)</f>
        <v>1.0676326776567808</v>
      </c>
      <c r="AZ137" s="132">
        <f>AS137/(VLOOKUP(AZ95,AQ96:AR186,2,FALSE)+AN137)</f>
        <v>0.91569432953144425</v>
      </c>
      <c r="BA137" s="132">
        <f>AS137/(VLOOKUP(BA95,AQ96:AR186,2,FALSE)+AN137)</f>
        <v>0.85816110993242534</v>
      </c>
      <c r="BB137" s="132">
        <f>AS137/(VLOOKUP(BB95,AQ96:AR186,2,FALSE)+AN137)</f>
        <v>0.47580126183103844</v>
      </c>
      <c r="BC137" s="132">
        <f>AS137/(VLOOKUP(BC95,AQ96:AR186,2,FALSE)+AN137)</f>
        <v>0.85816110993242534</v>
      </c>
      <c r="BD137" s="132">
        <f>AS137/(VLOOKUP(BD95,AQ96:AR186,2,FALSE)+AN137)</f>
        <v>0.70305696333985601</v>
      </c>
      <c r="BE137" s="132">
        <f>AS137/(VLOOKUP(BE95,AQ96:AR186,2,FALSE)+AN137)</f>
        <v>0.64789221431771304</v>
      </c>
      <c r="BF137" s="132">
        <f>AS137/(VLOOKUP(BF95,AQ96:AR186,2,FALSE)+AN137)</f>
        <v>0.32336814780239997</v>
      </c>
      <c r="BG137" s="132"/>
      <c r="BH137" s="132"/>
      <c r="BI137" s="132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</row>
    <row r="138" spans="1:74">
      <c r="A138" s="86">
        <v>43</v>
      </c>
      <c r="B138" s="86">
        <f>人物属性!K46</f>
        <v>538.41429042219579</v>
      </c>
      <c r="C138" s="115">
        <f t="shared" si="23"/>
        <v>0.30150000000000005</v>
      </c>
      <c r="D138" s="74">
        <f>D137+(D140-D137)/3</f>
        <v>815.73513458972673</v>
      </c>
      <c r="E138" s="86" t="str">
        <f t="shared" si="19"/>
        <v>45级强化3</v>
      </c>
      <c r="F138" s="86">
        <f>装备属性!AZ46</f>
        <v>1069.2051089246404</v>
      </c>
      <c r="G138" s="91">
        <f t="shared" si="20"/>
        <v>408.27605164109474</v>
      </c>
      <c r="H138" s="217">
        <f t="shared" si="21"/>
        <v>43</v>
      </c>
      <c r="I138" s="137">
        <f>G138/(VLOOKUP(I95,E96:F186,2,FALSE)+B138)</f>
        <v>0.56175223635793003</v>
      </c>
      <c r="J138" s="132">
        <f>G138/(VLOOKUP(J95,E96:F186,2,FALSE)+B138)</f>
        <v>0.50370088851467643</v>
      </c>
      <c r="K138" s="132">
        <f>G138/(VLOOKUP(K95,E96:F186,2,FALSE)+B138)</f>
        <v>0.48031787127498943</v>
      </c>
      <c r="L138" s="132">
        <f>G138/(VLOOKUP(L95,E96:F186,2,FALSE)+B138)</f>
        <v>0.30137520881879337</v>
      </c>
      <c r="M138" s="132">
        <f>G138/(VLOOKUP(M95,E96:F186,2,FALSE)+B138)</f>
        <v>0.48031787127498943</v>
      </c>
      <c r="N138" s="132">
        <f>G138/(VLOOKUP(N95,E96:F186,2,FALSE)+B138)</f>
        <v>0.41299836709724197</v>
      </c>
      <c r="O138" s="132">
        <f>G138/(VLOOKUP(O95,E96:F186,2,FALSE)+B138)</f>
        <v>0.38741858062391721</v>
      </c>
      <c r="P138" s="132">
        <f>G138/(VLOOKUP(P95,E96:F186,2,FALSE)+B138)</f>
        <v>0.21617097688875286</v>
      </c>
      <c r="Q138" s="132">
        <f>G138/(VLOOKUP(Q95,E96:F186,2,FALSE)+B138)</f>
        <v>0.38741858062391721</v>
      </c>
      <c r="R138" s="132">
        <f>G138/(VLOOKUP(R95,E96:F186,2,FALSE)+B138)</f>
        <v>0.31821429277829322</v>
      </c>
      <c r="S138" s="132">
        <f>G138/(VLOOKUP(S95,E96:F186,2,FALSE)+B138)</f>
        <v>0.29351486114156494</v>
      </c>
      <c r="T138" s="132">
        <f>G138/(VLOOKUP(T95,E96:F186,2,FALSE)+B138)</f>
        <v>0.14729036164061157</v>
      </c>
      <c r="U138" s="132"/>
      <c r="V138" s="132"/>
      <c r="W138" s="132"/>
      <c r="X138" s="132"/>
      <c r="Y138" s="132"/>
      <c r="Z138" s="132"/>
      <c r="AA138" s="132"/>
      <c r="AB138" s="132"/>
      <c r="AC138" s="132"/>
      <c r="AD138" s="132"/>
      <c r="AE138" s="132"/>
      <c r="AF138" s="132"/>
      <c r="AG138" s="132"/>
      <c r="AH138" s="132"/>
      <c r="AI138" s="132"/>
      <c r="AJ138" s="132"/>
      <c r="AM138" s="86">
        <v>43</v>
      </c>
      <c r="AN138" s="86">
        <f>人物属性!L46</f>
        <v>240.49171638858081</v>
      </c>
      <c r="AO138" s="115">
        <f t="shared" si="24"/>
        <v>0.67500000000000004</v>
      </c>
      <c r="AP138" s="74">
        <f>AP137+(AP140-AP137)/3</f>
        <v>364.36169345007795</v>
      </c>
      <c r="AQ138" s="86" t="str">
        <f t="shared" si="22"/>
        <v>45级强化3</v>
      </c>
      <c r="AR138" s="86">
        <f>装备属性!BA46</f>
        <v>477.57828198633939</v>
      </c>
      <c r="AS138" s="134">
        <f t="shared" si="25"/>
        <v>408.27605164109468</v>
      </c>
      <c r="AT138" s="352">
        <f t="shared" si="18"/>
        <v>43</v>
      </c>
      <c r="AU138" s="132">
        <f>AS138/(VLOOKUP(AU95,AQ96:AR186,2,FALSE)+AN138)</f>
        <v>1.2576542605028282</v>
      </c>
      <c r="AV138" s="132">
        <f>AS138/(VLOOKUP(AV95,AQ96:AR186,2,FALSE)+AN138)</f>
        <v>1.127688556376141</v>
      </c>
      <c r="AW138" s="132">
        <f>AS138/(VLOOKUP(AW95,AQ96:AR186,2,FALSE)+AN138)</f>
        <v>1.0753385177798269</v>
      </c>
      <c r="AX138" s="132">
        <f>AS138/(VLOOKUP(AX95,AQ96:AR186,2,FALSE)+AN138)</f>
        <v>0.67472061675849238</v>
      </c>
      <c r="AY138" s="132">
        <f>AS138/(VLOOKUP(AY95,AQ96:AR186,2,FALSE)+AN138)</f>
        <v>1.0753385177798269</v>
      </c>
      <c r="AZ138" s="132">
        <f>AS138/(VLOOKUP(AZ95,AQ96:AR186,2,FALSE)+AN138)</f>
        <v>0.92462320991919822</v>
      </c>
      <c r="BA138" s="132">
        <f>AS138/(VLOOKUP(BA95,AQ96:AR186,2,FALSE)+AN138)</f>
        <v>0.86735503124757585</v>
      </c>
      <c r="BB138" s="132">
        <f>AS138/(VLOOKUP(BB95,AQ96:AR186,2,FALSE)+AN138)</f>
        <v>0.48396487363153612</v>
      </c>
      <c r="BC138" s="132">
        <f>AS138/(VLOOKUP(BC95,AQ96:AR186,2,FALSE)+AN138)</f>
        <v>0.86735503124757585</v>
      </c>
      <c r="BD138" s="132">
        <f>AS138/(VLOOKUP(BD95,AQ96:AR186,2,FALSE)+AN138)</f>
        <v>0.71242005845886536</v>
      </c>
      <c r="BE138" s="132">
        <f>AS138/(VLOOKUP(BE95,AQ96:AR186,2,FALSE)+AN138)</f>
        <v>0.65712282345126471</v>
      </c>
      <c r="BF138" s="132">
        <f>AS138/(VLOOKUP(BF95,AQ96:AR186,2,FALSE)+AN138)</f>
        <v>0.32975454098644374</v>
      </c>
      <c r="BG138" s="132"/>
      <c r="BH138" s="132"/>
      <c r="BI138" s="132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</row>
    <row r="139" spans="1:74">
      <c r="A139" s="86">
        <v>44</v>
      </c>
      <c r="B139" s="86">
        <f>人物属性!K47</f>
        <v>553.39883824033632</v>
      </c>
      <c r="C139" s="115">
        <f t="shared" si="23"/>
        <v>0.30150000000000005</v>
      </c>
      <c r="D139" s="74">
        <f>D138+(D140-D137)/3</f>
        <v>834.15510683872139</v>
      </c>
      <c r="E139" s="86" t="str">
        <f t="shared" si="19"/>
        <v>45级强化4</v>
      </c>
      <c r="F139" s="86">
        <f>装备属性!AZ47</f>
        <v>1148.5202094436961</v>
      </c>
      <c r="G139" s="91">
        <f t="shared" si="20"/>
        <v>418.34751444133599</v>
      </c>
      <c r="H139" s="217">
        <f t="shared" si="21"/>
        <v>44</v>
      </c>
      <c r="I139" s="137">
        <f>G139/(VLOOKUP(I95,E96:F186,2,FALSE)+B139)</f>
        <v>0.5639818342685019</v>
      </c>
      <c r="J139" s="132">
        <f>G139/(VLOOKUP(J95,E96:F186,2,FALSE)+B139)</f>
        <v>0.50675796818315122</v>
      </c>
      <c r="K139" s="132">
        <f>G139/(VLOOKUP(K95,E96:F186,2,FALSE)+B139)</f>
        <v>0.48364056201261951</v>
      </c>
      <c r="L139" s="132">
        <f>G139/(VLOOKUP(L95,E96:F186,2,FALSE)+B139)</f>
        <v>0.30543121605729417</v>
      </c>
      <c r="M139" s="132">
        <f>G139/(VLOOKUP(M95,E96:F186,2,FALSE)+B139)</f>
        <v>0.48364056201261951</v>
      </c>
      <c r="N139" s="132">
        <f>G139/(VLOOKUP(N95,E96:F186,2,FALSE)+B139)</f>
        <v>0.41686749944058088</v>
      </c>
      <c r="O139" s="132">
        <f>G139/(VLOOKUP(O95,E96:F186,2,FALSE)+B139)</f>
        <v>0.39141005178008892</v>
      </c>
      <c r="P139" s="132">
        <f>G139/(VLOOKUP(P95,E96:F186,2,FALSE)+B139)</f>
        <v>0.21975998499725555</v>
      </c>
      <c r="Q139" s="132">
        <f>G139/(VLOOKUP(Q95,E96:F186,2,FALSE)+B139)</f>
        <v>0.39141005178008892</v>
      </c>
      <c r="R139" s="132">
        <f>G139/(VLOOKUP(R95,E96:F186,2,FALSE)+B139)</f>
        <v>0.32229991474069519</v>
      </c>
      <c r="S139" s="132">
        <f>G139/(VLOOKUP(S95,E96:F186,2,FALSE)+B139)</f>
        <v>0.29754998246082259</v>
      </c>
      <c r="T139" s="132">
        <f>G139/(VLOOKUP(T95,E96:F186,2,FALSE)+B139)</f>
        <v>0.15011227508217809</v>
      </c>
      <c r="U139" s="132"/>
      <c r="V139" s="132"/>
      <c r="W139" s="132"/>
      <c r="X139" s="132"/>
      <c r="Y139" s="132"/>
      <c r="Z139" s="132"/>
      <c r="AA139" s="132"/>
      <c r="AB139" s="132"/>
      <c r="AC139" s="132"/>
      <c r="AD139" s="132"/>
      <c r="AE139" s="132"/>
      <c r="AF139" s="132"/>
      <c r="AG139" s="132"/>
      <c r="AH139" s="132"/>
      <c r="AI139" s="132"/>
      <c r="AJ139" s="132"/>
      <c r="AM139" s="86">
        <v>44</v>
      </c>
      <c r="AN139" s="86">
        <f>人物属性!L47</f>
        <v>247.18481441401693</v>
      </c>
      <c r="AO139" s="115">
        <f t="shared" si="24"/>
        <v>0.67500000000000004</v>
      </c>
      <c r="AP139" s="74">
        <f>AP138+(AP140-AP137)/3</f>
        <v>372.58928105462888</v>
      </c>
      <c r="AQ139" s="86" t="str">
        <f t="shared" si="22"/>
        <v>45级强化4</v>
      </c>
      <c r="AR139" s="86">
        <f>装备属性!BA47</f>
        <v>513.00569355151765</v>
      </c>
      <c r="AS139" s="134">
        <f t="shared" si="25"/>
        <v>418.34751444133593</v>
      </c>
      <c r="AT139" s="352">
        <f t="shared" si="18"/>
        <v>44</v>
      </c>
      <c r="AU139" s="132">
        <f>AS139/(VLOOKUP(AU95,AQ96:AR186,2,FALSE)+AN139)</f>
        <v>1.2626458976160488</v>
      </c>
      <c r="AV139" s="132">
        <f>AS139/(VLOOKUP(AV95,AQ96:AR186,2,FALSE)+AN139)</f>
        <v>1.1345327645891443</v>
      </c>
      <c r="AW139" s="132">
        <f>AS139/(VLOOKUP(AW95,AQ96:AR186,2,FALSE)+AN139)</f>
        <v>1.0827773776401928</v>
      </c>
      <c r="AX139" s="132">
        <f>AS139/(VLOOKUP(AX95,AQ96:AR186,2,FALSE)+AN139)</f>
        <v>0.6838012299790166</v>
      </c>
      <c r="AY139" s="132">
        <f>AS139/(VLOOKUP(AY95,AQ96:AR186,2,FALSE)+AN139)</f>
        <v>1.0827773776401928</v>
      </c>
      <c r="AZ139" s="132">
        <f>AS139/(VLOOKUP(AZ95,AQ96:AR186,2,FALSE)+AN139)</f>
        <v>0.93328544650876288</v>
      </c>
      <c r="BA139" s="132">
        <f>AS139/(VLOOKUP(BA95,AQ96:AR186,2,FALSE)+AN139)</f>
        <v>0.87629116070169155</v>
      </c>
      <c r="BB139" s="132">
        <f>AS139/(VLOOKUP(BB95,AQ96:AR186,2,FALSE)+AN139)</f>
        <v>0.49199996641176602</v>
      </c>
      <c r="BC139" s="132">
        <f>AS139/(VLOOKUP(BC95,AQ96:AR186,2,FALSE)+AN139)</f>
        <v>0.87629116070169155</v>
      </c>
      <c r="BD139" s="132">
        <f>AS139/(VLOOKUP(BD95,AQ96:AR186,2,FALSE)+AN139)</f>
        <v>0.72156697330006381</v>
      </c>
      <c r="BE139" s="132">
        <f>AS139/(VLOOKUP(BE95,AQ96:AR186,2,FALSE)+AN139)</f>
        <v>0.66615667715109517</v>
      </c>
      <c r="BF139" s="132">
        <f>AS139/(VLOOKUP(BF95,AQ96:AR186,2,FALSE)+AN139)</f>
        <v>0.33607225764666732</v>
      </c>
      <c r="BG139" s="132"/>
      <c r="BH139" s="132"/>
      <c r="BI139" s="132"/>
      <c r="BJ139" s="132"/>
      <c r="BK139" s="132"/>
      <c r="BL139" s="132"/>
      <c r="BM139" s="132"/>
      <c r="BN139" s="132"/>
      <c r="BO139" s="132"/>
      <c r="BP139" s="132"/>
      <c r="BQ139" s="132"/>
      <c r="BR139" s="132"/>
      <c r="BS139" s="132"/>
      <c r="BT139" s="132"/>
      <c r="BU139" s="132"/>
      <c r="BV139" s="132"/>
    </row>
    <row r="140" spans="1:74">
      <c r="A140" s="86">
        <v>45</v>
      </c>
      <c r="B140" s="86">
        <f>人物属性!K48</f>
        <v>568.3833860584773</v>
      </c>
      <c r="C140" s="115">
        <f t="shared" si="23"/>
        <v>0.30150000000000005</v>
      </c>
      <c r="D140" s="74">
        <f>F129</f>
        <v>852.57507908771595</v>
      </c>
      <c r="E140" s="86" t="str">
        <f t="shared" si="19"/>
        <v>45级强化5</v>
      </c>
      <c r="F140" s="86">
        <f>装备属性!AZ48</f>
        <v>1231.6768642907291</v>
      </c>
      <c r="G140" s="91">
        <f t="shared" si="20"/>
        <v>428.41897724157735</v>
      </c>
      <c r="H140" s="217">
        <f t="shared" si="21"/>
        <v>45</v>
      </c>
      <c r="I140" s="137">
        <f>G140/(VLOOKUP(I95,E96:F186,2,FALSE)+B140)</f>
        <v>0.56612313590249286</v>
      </c>
      <c r="J140" s="132">
        <f>G140/(VLOOKUP(J95,E96:F186,2,FALSE)+B140)</f>
        <v>0.50970604660123919</v>
      </c>
      <c r="K140" s="132">
        <f>G140/(VLOOKUP(K95,E96:F186,2,FALSE)+B140)</f>
        <v>0.48685009348572678</v>
      </c>
      <c r="L140" s="132">
        <f>G140/(VLOOKUP(L95,E96:F186,2,FALSE)+B140)</f>
        <v>0.30939943771656941</v>
      </c>
      <c r="M140" s="132">
        <f>G140/(VLOOKUP(M95,E96:F186,2,FALSE)+B140)</f>
        <v>0.48685009348572678</v>
      </c>
      <c r="N140" s="132">
        <f>G140/(VLOOKUP(N95,E96:F186,2,FALSE)+B140)</f>
        <v>0.42062278747642479</v>
      </c>
      <c r="O140" s="132">
        <f>G140/(VLOOKUP(O95,E96:F186,2,FALSE)+B140)</f>
        <v>0.39529115192388298</v>
      </c>
      <c r="P140" s="132">
        <f>G140/(VLOOKUP(P95,E96:F186,2,FALSE)+B140)</f>
        <v>0.22329293294287725</v>
      </c>
      <c r="Q140" s="132">
        <f>G140/(VLOOKUP(Q95,E96:F186,2,FALSE)+B140)</f>
        <v>0.39529115192388298</v>
      </c>
      <c r="R140" s="132">
        <f>G140/(VLOOKUP(R95,E96:F186,2,FALSE)+B140)</f>
        <v>0.32629228217720513</v>
      </c>
      <c r="S140" s="132">
        <f>G140/(VLOOKUP(S95,E96:F186,2,FALSE)+B140)</f>
        <v>0.30150000000000005</v>
      </c>
      <c r="T140" s="132">
        <f>G140/(VLOOKUP(T95,E96:F186,2,FALSE)+B140)</f>
        <v>0.15290400517044292</v>
      </c>
      <c r="U140" s="131">
        <f>G140/(VLOOKUP(U95,E96:F186,2,FALSE)+B140)</f>
        <v>0.30150000000000005</v>
      </c>
      <c r="V140" s="132">
        <f>G140/(VLOOKUP(V95,E96:F186,2,FALSE)+B140)</f>
        <v>0.23800257639068767</v>
      </c>
      <c r="W140" s="132">
        <f>G140/(VLOOKUP(W95,E96:F186,2,FALSE)+B140)</f>
        <v>0.21652068634820432</v>
      </c>
      <c r="X140" s="131">
        <f>G140/(VLOOKUP(X95,E96:F186,2,FALSE)+B140)</f>
        <v>0.10049999999999999</v>
      </c>
      <c r="Y140" s="132"/>
      <c r="Z140" s="132"/>
      <c r="AA140" s="132"/>
      <c r="AB140" s="132"/>
      <c r="AC140" s="132"/>
      <c r="AD140" s="132"/>
      <c r="AE140" s="132"/>
      <c r="AF140" s="132"/>
      <c r="AG140" s="132"/>
      <c r="AH140" s="132"/>
      <c r="AI140" s="132"/>
      <c r="AJ140" s="132"/>
      <c r="AM140" s="86">
        <v>45</v>
      </c>
      <c r="AN140" s="86">
        <f>人物属性!L48</f>
        <v>253.87791243945321</v>
      </c>
      <c r="AO140" s="115">
        <f t="shared" si="24"/>
        <v>0.67500000000000004</v>
      </c>
      <c r="AP140" s="74">
        <f>AR129</f>
        <v>380.81686865917982</v>
      </c>
      <c r="AQ140" s="86" t="str">
        <f t="shared" si="22"/>
        <v>45级强化5</v>
      </c>
      <c r="AR140" s="86">
        <f>装备属性!BA48</f>
        <v>550.1489993831924</v>
      </c>
      <c r="AS140" s="134">
        <f t="shared" si="25"/>
        <v>428.41897724157729</v>
      </c>
      <c r="AT140" s="352">
        <f t="shared" si="18"/>
        <v>45</v>
      </c>
      <c r="AU140" s="132">
        <f>AS140/(VLOOKUP(AU95,AQ96:AR186,2,FALSE)+AN140)</f>
        <v>1.267439856498118</v>
      </c>
      <c r="AV140" s="132">
        <f>AS140/(VLOOKUP(AV95,AQ96:AR186,2,FALSE)+AN140)</f>
        <v>1.1411329401520278</v>
      </c>
      <c r="AW140" s="132">
        <f>AS140/(VLOOKUP(AW95,AQ96:AR186,2,FALSE)+AN140)</f>
        <v>1.0899628958635672</v>
      </c>
      <c r="AX140" s="132">
        <f>AS140/(VLOOKUP(AX95,AQ96:AR186,2,FALSE)+AN140)</f>
        <v>0.69268530832067776</v>
      </c>
      <c r="AY140" s="132">
        <f>AS140/(VLOOKUP(AY95,AQ96:AR186,2,FALSE)+AN140)</f>
        <v>1.0899628958635672</v>
      </c>
      <c r="AZ140" s="132">
        <f>AS140/(VLOOKUP(AZ95,AQ96:AR186,2,FALSE)+AN140)</f>
        <v>0.94169280778304043</v>
      </c>
      <c r="BA140" s="132">
        <f>AS140/(VLOOKUP(BA95,AQ96:AR186,2,FALSE)+AN140)</f>
        <v>0.88498019087436486</v>
      </c>
      <c r="BB140" s="132">
        <f>AS140/(VLOOKUP(BB95,AQ96:AR186,2,FALSE)+AN140)</f>
        <v>0.49990955136465043</v>
      </c>
      <c r="BC140" s="132">
        <f>AS140/(VLOOKUP(BC95,AQ96:AR186,2,FALSE)+AN140)</f>
        <v>0.88498019087436486</v>
      </c>
      <c r="BD140" s="132">
        <f>AS140/(VLOOKUP(BD95,AQ96:AR186,2,FALSE)+AN140)</f>
        <v>0.73050510935195179</v>
      </c>
      <c r="BE140" s="132">
        <f>AS140/(VLOOKUP(BE95,AQ96:AR186,2,FALSE)+AN140)</f>
        <v>0.67500000000000004</v>
      </c>
      <c r="BF140" s="132">
        <f>AS140/(VLOOKUP(BF95,AQ96:AR186,2,FALSE)+AN140)</f>
        <v>0.34232239963531991</v>
      </c>
      <c r="BG140" s="131">
        <f>AS140/(VLOOKUP(BG95,AQ96:AR186,2,FALSE)+AN140)</f>
        <v>0.67500000000000004</v>
      </c>
      <c r="BH140" s="132">
        <f>AS140/(VLOOKUP(BH95,AQ96:AR186,2,FALSE)+AN140)</f>
        <v>0.53284158893437528</v>
      </c>
      <c r="BI140" s="132">
        <f>AS140/(VLOOKUP(BI95,AQ96:AR186,2,FALSE)+AN140)</f>
        <v>0.48474780525717376</v>
      </c>
      <c r="BJ140" s="131">
        <f>AS140/(VLOOKUP(BJ95,AQ96:AR186,2,FALSE)+AN140)</f>
        <v>0.22499999999999998</v>
      </c>
      <c r="BK140" s="132"/>
      <c r="BL140" s="132"/>
      <c r="BM140" s="132"/>
      <c r="BN140" s="132"/>
      <c r="BO140" s="132"/>
      <c r="BP140" s="132"/>
      <c r="BQ140" s="132"/>
      <c r="BR140" s="132"/>
      <c r="BS140" s="132"/>
      <c r="BT140" s="132"/>
      <c r="BU140" s="132"/>
      <c r="BV140" s="132"/>
    </row>
    <row r="141" spans="1:74">
      <c r="A141" s="86">
        <v>46</v>
      </c>
      <c r="B141" s="86">
        <f>人物属性!K49</f>
        <v>593.16974242775927</v>
      </c>
      <c r="C141" s="115">
        <f t="shared" si="23"/>
        <v>0.30150000000000005</v>
      </c>
      <c r="D141" s="74">
        <f>(D140+D142)/2</f>
        <v>886.98649069745477</v>
      </c>
      <c r="E141" s="86" t="str">
        <f t="shared" si="19"/>
        <v>45级强化6</v>
      </c>
      <c r="F141" s="86">
        <f>装备属性!AZ49</f>
        <v>1318.8611356349634</v>
      </c>
      <c r="G141" s="91">
        <f t="shared" si="20"/>
        <v>446.2671042872521</v>
      </c>
      <c r="H141" s="217">
        <f t="shared" si="21"/>
        <v>46</v>
      </c>
      <c r="I141" s="137">
        <f>G141/(VLOOKUP(I95,E96:F186,2,FALSE)+B141)</f>
        <v>0.57100576427786898</v>
      </c>
      <c r="J141" s="132">
        <f>G141/(VLOOKUP(J95,E96:F186,2,FALSE)+B141)</f>
        <v>0.5157320756858802</v>
      </c>
      <c r="K141" s="132">
        <f>G141/(VLOOKUP(K95,E96:F186,2,FALSE)+B141)</f>
        <v>0.49323945444665102</v>
      </c>
      <c r="L141" s="132">
        <f>G141/(VLOOKUP(L95,E96:F186,2,FALSE)+B141)</f>
        <v>0.31662149575920068</v>
      </c>
      <c r="M141" s="132">
        <f>G141/(VLOOKUP(M95,E96:F186,2,FALSE)+B141)</f>
        <v>0.49323945444665102</v>
      </c>
      <c r="N141" s="132">
        <f>G141/(VLOOKUP(N95,E96:F186,2,FALSE)+B141)</f>
        <v>0.42773701129587338</v>
      </c>
      <c r="O141" s="132">
        <f>G141/(VLOOKUP(O95,E96:F186,2,FALSE)+B141)</f>
        <v>0.40255288219570423</v>
      </c>
      <c r="P141" s="132">
        <f>G141/(VLOOKUP(P95,E96:F186,2,FALSE)+B141)</f>
        <v>0.22962890879698236</v>
      </c>
      <c r="Q141" s="132">
        <f>G141/(VLOOKUP(Q95,E96:F186,2,FALSE)+B141)</f>
        <v>0.40255288219570423</v>
      </c>
      <c r="R141" s="132">
        <f>G141/(VLOOKUP(R95,E96:F186,2,FALSE)+B141)</f>
        <v>0.33358835944840515</v>
      </c>
      <c r="S141" s="132">
        <f>G141/(VLOOKUP(S95,E96:F186,2,FALSE)+B141)</f>
        <v>0.30867625990834319</v>
      </c>
      <c r="T141" s="132">
        <f>G141/(VLOOKUP(T95,E96:F186,2,FALSE)+B141)</f>
        <v>0.15787741987445505</v>
      </c>
      <c r="U141" s="132">
        <f>G141/(VLOOKUP(U95,E96:F186,2,FALSE)+B141)</f>
        <v>0.30867625990834319</v>
      </c>
      <c r="V141" s="132">
        <f>G141/(VLOOKUP(V95,E96:F186,2,FALSE)+B141)</f>
        <v>0.2445504748970366</v>
      </c>
      <c r="W141" s="132">
        <f>G141/(VLOOKUP(W95,E96:F186,2,FALSE)+B141)</f>
        <v>0.22275066159596199</v>
      </c>
      <c r="X141" s="132">
        <f>G141/(VLOOKUP(X95,E96:F186,2,FALSE)+B141)</f>
        <v>0.10408169536673145</v>
      </c>
      <c r="Y141" s="132"/>
      <c r="Z141" s="132"/>
      <c r="AA141" s="132"/>
      <c r="AB141" s="132"/>
      <c r="AC141" s="132"/>
      <c r="AD141" s="132"/>
      <c r="AE141" s="132"/>
      <c r="AF141" s="132"/>
      <c r="AG141" s="132"/>
      <c r="AH141" s="132"/>
      <c r="AI141" s="132"/>
      <c r="AJ141" s="132"/>
      <c r="AM141" s="86">
        <v>46</v>
      </c>
      <c r="AN141" s="86">
        <f>人物属性!L49</f>
        <v>264.94915161773253</v>
      </c>
      <c r="AO141" s="115">
        <f t="shared" si="24"/>
        <v>0.67500000000000004</v>
      </c>
      <c r="AP141" s="74">
        <f>(AP140+AP142)/2</f>
        <v>396.18729917819644</v>
      </c>
      <c r="AQ141" s="86" t="str">
        <f t="shared" si="22"/>
        <v>45级强化6</v>
      </c>
      <c r="AR141" s="86">
        <f>装备属性!BA49</f>
        <v>589.09130725028365</v>
      </c>
      <c r="AS141" s="134">
        <f t="shared" si="25"/>
        <v>446.2671042872521</v>
      </c>
      <c r="AT141" s="352">
        <f t="shared" si="18"/>
        <v>46</v>
      </c>
      <c r="AU141" s="132">
        <f>AS141/(VLOOKUP(AU95,AQ96:AR186,2,FALSE)+AN141)</f>
        <v>1.2783711140549303</v>
      </c>
      <c r="AV141" s="132">
        <f>AS141/(VLOOKUP(AV95,AQ96:AR186,2,FALSE)+AN141)</f>
        <v>1.1546240500430149</v>
      </c>
      <c r="AW141" s="132">
        <f>AS141/(VLOOKUP(AW95,AQ96:AR186,2,FALSE)+AN141)</f>
        <v>1.1042674353283231</v>
      </c>
      <c r="AX141" s="132">
        <f>AS141/(VLOOKUP(AX95,AQ96:AR186,2,FALSE)+AN141)</f>
        <v>0.70885409498328511</v>
      </c>
      <c r="AY141" s="132">
        <f>AS141/(VLOOKUP(AY95,AQ96:AR186,2,FALSE)+AN141)</f>
        <v>1.1042674353283231</v>
      </c>
      <c r="AZ141" s="132">
        <f>AS141/(VLOOKUP(AZ95,AQ96:AR186,2,FALSE)+AN141)</f>
        <v>0.95762017454299997</v>
      </c>
      <c r="BA141" s="132">
        <f>AS141/(VLOOKUP(BA95,AQ96:AR186,2,FALSE)+AN141)</f>
        <v>0.90123779596053155</v>
      </c>
      <c r="BB141" s="132">
        <f>AS141/(VLOOKUP(BB95,AQ96:AR186,2,FALSE)+AN141)</f>
        <v>0.51409457193354247</v>
      </c>
      <c r="BC141" s="132">
        <f>AS141/(VLOOKUP(BC95,AQ96:AR186,2,FALSE)+AN141)</f>
        <v>0.90123779596053155</v>
      </c>
      <c r="BD141" s="132">
        <f>AS141/(VLOOKUP(BD95,AQ96:AR186,2,FALSE)+AN141)</f>
        <v>0.74683961070538452</v>
      </c>
      <c r="BE141" s="132">
        <f>AS141/(VLOOKUP(BE95,AQ96:AR186,2,FALSE)+AN141)</f>
        <v>0.69106625352614148</v>
      </c>
      <c r="BF141" s="132">
        <f>AS141/(VLOOKUP(BF95,AQ96:AR186,2,FALSE)+AN141)</f>
        <v>0.3534569101666904</v>
      </c>
      <c r="BG141" s="132">
        <f>AS141/(VLOOKUP(BG95,AQ96:AR186,2,FALSE)+AN141)</f>
        <v>0.69106625352614148</v>
      </c>
      <c r="BH141" s="132">
        <f>AS141/(VLOOKUP(BH95,AQ96:AR186,2,FALSE)+AN141)</f>
        <v>0.54750106320232073</v>
      </c>
      <c r="BI141" s="132">
        <f>AS141/(VLOOKUP(BI95,AQ96:AR186,2,FALSE)+AN141)</f>
        <v>0.49869551103573573</v>
      </c>
      <c r="BJ141" s="132">
        <f>AS141/(VLOOKUP(BJ95,AQ96:AR186,2,FALSE)+AN141)</f>
        <v>0.2330187209702943</v>
      </c>
      <c r="BK141" s="132"/>
      <c r="BL141" s="132"/>
      <c r="BM141" s="132"/>
      <c r="BN141" s="132"/>
      <c r="BO141" s="132"/>
      <c r="BP141" s="132"/>
      <c r="BQ141" s="132"/>
      <c r="BR141" s="132"/>
      <c r="BS141" s="132"/>
      <c r="BT141" s="132"/>
      <c r="BU141" s="132"/>
      <c r="BV141" s="132"/>
    </row>
    <row r="142" spans="1:74">
      <c r="A142" s="86">
        <v>47</v>
      </c>
      <c r="B142" s="86">
        <f>人物属性!K50</f>
        <v>617.95609879704136</v>
      </c>
      <c r="C142" s="115">
        <f t="shared" si="23"/>
        <v>0.30150000000000005</v>
      </c>
      <c r="D142" s="74">
        <f>F136</f>
        <v>921.39790230719359</v>
      </c>
      <c r="E142" s="86" t="str">
        <f t="shared" si="19"/>
        <v>45级强化7</v>
      </c>
      <c r="F142" s="86">
        <f>装备属性!AZ50</f>
        <v>1410.2680973965603</v>
      </c>
      <c r="G142" s="91">
        <f t="shared" si="20"/>
        <v>464.11523133292695</v>
      </c>
      <c r="H142" s="217">
        <f t="shared" si="21"/>
        <v>47</v>
      </c>
      <c r="I142" s="137">
        <f>G142/(VLOOKUP(I95,E96:F186,2,FALSE)+B142)</f>
        <v>0.57558821218843192</v>
      </c>
      <c r="J142" s="132">
        <f>G142/(VLOOKUP(J95,E96:F186,2,FALSE)+B142)</f>
        <v>0.52142249248633032</v>
      </c>
      <c r="K142" s="132">
        <f>G142/(VLOOKUP(K95,E96:F186,2,FALSE)+B142)</f>
        <v>0.49928807355523697</v>
      </c>
      <c r="L142" s="132">
        <f>G142/(VLOOKUP(L95,E96:F186,2,FALSE)+B142)</f>
        <v>0.32359393447317936</v>
      </c>
      <c r="M142" s="132">
        <f>G142/(VLOOKUP(M95,E96:F186,2,FALSE)+B142)</f>
        <v>0.49928807355523697</v>
      </c>
      <c r="N142" s="132">
        <f>G142/(VLOOKUP(N95,E96:F186,2,FALSE)+B142)</f>
        <v>0.43452105173434907</v>
      </c>
      <c r="O142" s="132">
        <f>G142/(VLOOKUP(O95,E96:F186,2,FALSE)+B142)</f>
        <v>0.40949699257535771</v>
      </c>
      <c r="P142" s="132">
        <f>G142/(VLOOKUP(P95,E96:F186,2,FALSE)+B142)</f>
        <v>0.23580530263612431</v>
      </c>
      <c r="Q142" s="132">
        <f>G142/(VLOOKUP(Q95,E96:F186,2,FALSE)+B142)</f>
        <v>0.40949699257535771</v>
      </c>
      <c r="R142" s="132">
        <f>G142/(VLOOKUP(R95,E96:F186,2,FALSE)+B142)</f>
        <v>0.34061899135407031</v>
      </c>
      <c r="S142" s="132">
        <f>G142/(VLOOKUP(S95,E96:F186,2,FALSE)+B142)</f>
        <v>0.31561060269427271</v>
      </c>
      <c r="T142" s="132">
        <f>G142/(VLOOKUP(T95,E96:F186,2,FALSE)+B142)</f>
        <v>0.16276437146235828</v>
      </c>
      <c r="U142" s="132">
        <f>G142/(VLOOKUP(U95,E96:F186,2,FALSE)+B142)</f>
        <v>0.31561060269427271</v>
      </c>
      <c r="V142" s="132">
        <f>G142/(VLOOKUP(V95,E96:F186,2,FALSE)+B142)</f>
        <v>0.25092288069852231</v>
      </c>
      <c r="W142" s="132">
        <f>G142/(VLOOKUP(W95,E96:F186,2,FALSE)+B142)</f>
        <v>0.22882836729979797</v>
      </c>
      <c r="X142" s="132">
        <f>G142/(VLOOKUP(X95,E96:F186,2,FALSE)+B142)</f>
        <v>0.10762221821356749</v>
      </c>
      <c r="Y142" s="132"/>
      <c r="Z142" s="132"/>
      <c r="AA142" s="132"/>
      <c r="AB142" s="132"/>
      <c r="AC142" s="132"/>
      <c r="AD142" s="132"/>
      <c r="AE142" s="132"/>
      <c r="AF142" s="132"/>
      <c r="AG142" s="132"/>
      <c r="AH142" s="132"/>
      <c r="AI142" s="132"/>
      <c r="AJ142" s="132"/>
      <c r="AM142" s="86">
        <v>47</v>
      </c>
      <c r="AN142" s="86">
        <f>人物属性!L50</f>
        <v>276.02039079601178</v>
      </c>
      <c r="AO142" s="115">
        <f t="shared" si="24"/>
        <v>0.67500000000000004</v>
      </c>
      <c r="AP142" s="74">
        <f>AR136</f>
        <v>411.55772969721312</v>
      </c>
      <c r="AQ142" s="86" t="str">
        <f t="shared" si="22"/>
        <v>45级强化7</v>
      </c>
      <c r="AR142" s="86">
        <f>装备属性!BA50</f>
        <v>629.91975017046354</v>
      </c>
      <c r="AS142" s="134">
        <f t="shared" si="25"/>
        <v>464.11523133292684</v>
      </c>
      <c r="AT142" s="352">
        <f t="shared" si="18"/>
        <v>47</v>
      </c>
      <c r="AU142" s="132">
        <f>AS142/(VLOOKUP(AU95,AQ96:AR186,2,FALSE)+AN142)</f>
        <v>1.2886303257949967</v>
      </c>
      <c r="AV142" s="132">
        <f>AS142/(VLOOKUP(AV95,AQ96:AR186,2,FALSE)+AN142)</f>
        <v>1.1673637891485007</v>
      </c>
      <c r="AW142" s="132">
        <f>AS142/(VLOOKUP(AW95,AQ96:AR186,2,FALSE)+AN142)</f>
        <v>1.1178091198997839</v>
      </c>
      <c r="AX142" s="132">
        <f>AS142/(VLOOKUP(AX95,AQ96:AR186,2,FALSE)+AN142)</f>
        <v>0.72446403240264023</v>
      </c>
      <c r="AY142" s="132">
        <f>AS142/(VLOOKUP(AY95,AQ96:AR186,2,FALSE)+AN142)</f>
        <v>1.1178091198997839</v>
      </c>
      <c r="AZ142" s="132">
        <f>AS142/(VLOOKUP(AZ95,AQ96:AR186,2,FALSE)+AN142)</f>
        <v>0.9728083247783933</v>
      </c>
      <c r="BA142" s="132">
        <f>AS142/(VLOOKUP(BA95,AQ96:AR186,2,FALSE)+AN142)</f>
        <v>0.91678431173587527</v>
      </c>
      <c r="BB142" s="132">
        <f>AS142/(VLOOKUP(BB95,AQ96:AR186,2,FALSE)+AN142)</f>
        <v>0.52792231933460643</v>
      </c>
      <c r="BC142" s="132">
        <f>AS142/(VLOOKUP(BC95,AQ96:AR186,2,FALSE)+AN142)</f>
        <v>0.91678431173587527</v>
      </c>
      <c r="BD142" s="132">
        <f>AS142/(VLOOKUP(BD95,AQ96:AR186,2,FALSE)+AN142)</f>
        <v>0.76257983138970953</v>
      </c>
      <c r="BE142" s="132">
        <f>AS142/(VLOOKUP(BE95,AQ96:AR186,2,FALSE)+AN142)</f>
        <v>0.70659090155434168</v>
      </c>
      <c r="BF142" s="132">
        <f>AS142/(VLOOKUP(BF95,AQ96:AR186,2,FALSE)+AN142)</f>
        <v>0.36439784655751845</v>
      </c>
      <c r="BG142" s="132">
        <f>AS142/(VLOOKUP(BG95,AQ96:AR186,2,FALSE)+AN142)</f>
        <v>0.70659090155434168</v>
      </c>
      <c r="BH142" s="132">
        <f>AS142/(VLOOKUP(BH95,AQ96:AR186,2,FALSE)+AN142)</f>
        <v>0.56176764335490059</v>
      </c>
      <c r="BI142" s="132">
        <f>AS142/(VLOOKUP(BI95,AQ96:AR186,2,FALSE)+AN142)</f>
        <v>0.51230231485029387</v>
      </c>
      <c r="BJ142" s="132">
        <f>AS142/(VLOOKUP(BJ95,AQ96:AR186,2,FALSE)+AN142)</f>
        <v>0.24094526465724059</v>
      </c>
      <c r="BK142" s="132"/>
      <c r="BL142" s="132"/>
      <c r="BM142" s="132"/>
      <c r="BN142" s="132"/>
      <c r="BO142" s="132"/>
      <c r="BP142" s="132"/>
      <c r="BQ142" s="132"/>
      <c r="BR142" s="132"/>
      <c r="BS142" s="132"/>
      <c r="BT142" s="132"/>
      <c r="BU142" s="132"/>
      <c r="BV142" s="132"/>
    </row>
    <row r="143" spans="1:74">
      <c r="A143" s="86">
        <v>48</v>
      </c>
      <c r="B143" s="86">
        <f>人物属性!K51</f>
        <v>642.74245516632334</v>
      </c>
      <c r="C143" s="115">
        <f t="shared" si="23"/>
        <v>0.30150000000000005</v>
      </c>
      <c r="D143" s="74">
        <f>(D142+D144)/2</f>
        <v>957.4759991551291</v>
      </c>
      <c r="E143" s="86" t="str">
        <f t="shared" si="19"/>
        <v>45级强化8</v>
      </c>
      <c r="F143" s="86">
        <f>装备属性!AZ51</f>
        <v>1738.5548734175886</v>
      </c>
      <c r="G143" s="91">
        <f t="shared" si="20"/>
        <v>482.46586397791799</v>
      </c>
      <c r="H143" s="217">
        <f t="shared" si="21"/>
        <v>48</v>
      </c>
      <c r="I143" s="137">
        <f>G143/(VLOOKUP(I95,E96:F186,2,FALSE)+B143)</f>
        <v>0.58050195010358629</v>
      </c>
      <c r="J143" s="132">
        <f>G143/(VLOOKUP(J95,E96:F186,2,FALSE)+B143)</f>
        <v>0.5273538327127576</v>
      </c>
      <c r="K143" s="132">
        <f>G143/(VLOOKUP(K95,E96:F186,2,FALSE)+B143)</f>
        <v>0.5055490478661665</v>
      </c>
      <c r="L143" s="132">
        <f>G143/(VLOOKUP(L95,E96:F186,2,FALSE)+B143)</f>
        <v>0.33067388434518619</v>
      </c>
      <c r="M143" s="132">
        <f>G143/(VLOOKUP(M95,E96:F186,2,FALSE)+B143)</f>
        <v>0.5055490478661665</v>
      </c>
      <c r="N143" s="132">
        <f>G143/(VLOOKUP(N95,E96:F186,2,FALSE)+B143)</f>
        <v>0.44145716759855008</v>
      </c>
      <c r="O143" s="132">
        <f>G143/(VLOOKUP(O95,E96:F186,2,FALSE)+B143)</f>
        <v>0.41657775635221256</v>
      </c>
      <c r="P143" s="132">
        <f>G143/(VLOOKUP(P95,E96:F186,2,FALSE)+B143)</f>
        <v>0.24208020374796113</v>
      </c>
      <c r="Q143" s="132">
        <f>G143/(VLOOKUP(Q95,E96:F186,2,FALSE)+B143)</f>
        <v>0.41657775635221256</v>
      </c>
      <c r="R143" s="132">
        <f>G143/(VLOOKUP(R95,E96:F186,2,FALSE)+B143)</f>
        <v>0.34776061042641115</v>
      </c>
      <c r="S143" s="132">
        <f>G143/(VLOOKUP(S95,E96:F186,2,FALSE)+B143)</f>
        <v>0.32265111116924272</v>
      </c>
      <c r="T143" s="132">
        <f>G143/(VLOOKUP(T95,E96:F186,2,FALSE)+B143)</f>
        <v>0.16774180439287209</v>
      </c>
      <c r="U143" s="132">
        <f>G143/(VLOOKUP(U95,E96:F186,2,FALSE)+B143)</f>
        <v>0.32265111116924272</v>
      </c>
      <c r="V143" s="132">
        <f>G143/(VLOOKUP(V95,E96:F186,2,FALSE)+B143)</f>
        <v>0.25739484168231358</v>
      </c>
      <c r="W143" s="132">
        <f>G143/(VLOOKUP(W95,E96:F186,2,FALSE)+B143)</f>
        <v>0.23500408382004168</v>
      </c>
      <c r="X143" s="132">
        <f>G143/(VLOOKUP(X95,E96:F186,2,FALSE)+B143)</f>
        <v>0.11123813294432371</v>
      </c>
      <c r="Y143" s="132"/>
      <c r="Z143" s="132"/>
      <c r="AA143" s="132"/>
      <c r="AB143" s="132"/>
      <c r="AC143" s="132"/>
      <c r="AD143" s="132"/>
      <c r="AE143" s="132"/>
      <c r="AF143" s="132"/>
      <c r="AG143" s="132"/>
      <c r="AH143" s="132"/>
      <c r="AI143" s="132"/>
      <c r="AJ143" s="132"/>
      <c r="AM143" s="86">
        <v>48</v>
      </c>
      <c r="AN143" s="86">
        <f>人物属性!L51</f>
        <v>287.0916299742911</v>
      </c>
      <c r="AO143" s="115">
        <f t="shared" si="24"/>
        <v>0.67500000000000004</v>
      </c>
      <c r="AP143" s="74">
        <f>(AP142+AP144)/2</f>
        <v>427.67261295595767</v>
      </c>
      <c r="AQ143" s="86" t="str">
        <f t="shared" si="22"/>
        <v>45级强化8</v>
      </c>
      <c r="AR143" s="86">
        <f>装备属性!BA51</f>
        <v>776.55451012652293</v>
      </c>
      <c r="AS143" s="134">
        <f t="shared" si="25"/>
        <v>482.46586397791793</v>
      </c>
      <c r="AT143" s="352">
        <f t="shared" si="18"/>
        <v>48</v>
      </c>
      <c r="AU143" s="132">
        <f>AS143/(VLOOKUP(AU95,AQ96:AR186,2,FALSE)+AN143)</f>
        <v>1.299631231575193</v>
      </c>
      <c r="AV143" s="132">
        <f>AS143/(VLOOKUP(AV95,AQ96:AR186,2,FALSE)+AN143)</f>
        <v>1.1806429090584125</v>
      </c>
      <c r="AW143" s="132">
        <f>AS143/(VLOOKUP(AW95,AQ96:AR186,2,FALSE)+AN143)</f>
        <v>1.1318262265660444</v>
      </c>
      <c r="AX143" s="132">
        <f>AS143/(VLOOKUP(AX95,AQ96:AR186,2,FALSE)+AN143)</f>
        <v>0.74031466644444643</v>
      </c>
      <c r="AY143" s="132">
        <f>AS143/(VLOOKUP(AY95,AQ96:AR186,2,FALSE)+AN143)</f>
        <v>1.1318262265660444</v>
      </c>
      <c r="AZ143" s="132">
        <f>AS143/(VLOOKUP(AZ95,AQ96:AR186,2,FALSE)+AN143)</f>
        <v>0.9883369423848134</v>
      </c>
      <c r="BA143" s="132">
        <f>AS143/(VLOOKUP(BA95,AQ96:AR186,2,FALSE)+AN143)</f>
        <v>0.93263676795271466</v>
      </c>
      <c r="BB143" s="132">
        <f>AS143/(VLOOKUP(BB95,AQ96:AR186,2,FALSE)+AN143)</f>
        <v>0.54197060540588304</v>
      </c>
      <c r="BC143" s="132">
        <f>AS143/(VLOOKUP(BC95,AQ96:AR186,2,FALSE)+AN143)</f>
        <v>0.93263676795271466</v>
      </c>
      <c r="BD143" s="132">
        <f>AS143/(VLOOKUP(BD95,AQ96:AR186,2,FALSE)+AN143)</f>
        <v>0.77856853080539801</v>
      </c>
      <c r="BE143" s="132">
        <f>AS143/(VLOOKUP(BE95,AQ96:AR186,2,FALSE)+AN143)</f>
        <v>0.72235323396099116</v>
      </c>
      <c r="BF143" s="132">
        <f>AS143/(VLOOKUP(BF95,AQ96:AR186,2,FALSE)+AN143)</f>
        <v>0.37554135311837034</v>
      </c>
      <c r="BG143" s="132">
        <f>AS143/(VLOOKUP(BG95,AQ96:AR186,2,FALSE)+AN143)</f>
        <v>0.72235323396099116</v>
      </c>
      <c r="BH143" s="132">
        <f>AS143/(VLOOKUP(BH95,AQ96:AR186,2,FALSE)+AN143)</f>
        <v>0.57625710824398557</v>
      </c>
      <c r="BI143" s="132">
        <f>AS143/(VLOOKUP(BI95,AQ96:AR186,2,FALSE)+AN143)</f>
        <v>0.52612854586576496</v>
      </c>
      <c r="BJ143" s="132">
        <f>AS143/(VLOOKUP(BJ95,AQ96:AR186,2,FALSE)+AN143)</f>
        <v>0.24904059614400825</v>
      </c>
      <c r="BK143" s="132"/>
      <c r="BL143" s="132"/>
      <c r="BM143" s="132"/>
      <c r="BN143" s="132"/>
      <c r="BO143" s="132"/>
      <c r="BP143" s="132"/>
      <c r="BQ143" s="132"/>
      <c r="BR143" s="132"/>
      <c r="BS143" s="132"/>
      <c r="BT143" s="132"/>
      <c r="BU143" s="132"/>
      <c r="BV143" s="132"/>
    </row>
    <row r="144" spans="1:74">
      <c r="A144" s="86">
        <v>49</v>
      </c>
      <c r="B144" s="86">
        <f>人物属性!K52</f>
        <v>667.52881153560531</v>
      </c>
      <c r="C144" s="115">
        <f t="shared" si="23"/>
        <v>0.30150000000000005</v>
      </c>
      <c r="D144" s="74">
        <f>F137</f>
        <v>993.55409600306461</v>
      </c>
      <c r="E144" s="86" t="str">
        <f t="shared" si="19"/>
        <v>45级强化9</v>
      </c>
      <c r="F144" s="86">
        <f>装备属性!AZ52</f>
        <v>2121.3091532974031</v>
      </c>
      <c r="G144" s="91">
        <f t="shared" si="20"/>
        <v>500.81649662290909</v>
      </c>
      <c r="H144" s="217">
        <f t="shared" si="21"/>
        <v>49</v>
      </c>
      <c r="I144" s="137">
        <f>G144/(VLOOKUP(I95,E96:F186,2,FALSE)+B144)</f>
        <v>0.58513109173575539</v>
      </c>
      <c r="J144" s="132">
        <f>G144/(VLOOKUP(J95,E96:F186,2,FALSE)+B144)</f>
        <v>0.53297226145513676</v>
      </c>
      <c r="K144" s="132">
        <f>G144/(VLOOKUP(K95,E96:F186,2,FALSE)+B144)</f>
        <v>0.51149303207407038</v>
      </c>
      <c r="L144" s="132">
        <f>G144/(VLOOKUP(L95,E96:F186,2,FALSE)+B144)</f>
        <v>0.33751730201081892</v>
      </c>
      <c r="M144" s="132">
        <f>G144/(VLOOKUP(M95,E96:F186,2,FALSE)+B144)</f>
        <v>0.51149303207407038</v>
      </c>
      <c r="N144" s="132">
        <f>G144/(VLOOKUP(N95,E96:F186,2,FALSE)+B144)</f>
        <v>0.44808564443586757</v>
      </c>
      <c r="O144" s="132">
        <f>G144/(VLOOKUP(O95,E96:F186,2,FALSE)+B144)</f>
        <v>0.42336179397463342</v>
      </c>
      <c r="P144" s="132">
        <f>G144/(VLOOKUP(P95,E96:F186,2,FALSE)+B144)</f>
        <v>0.24820094391114567</v>
      </c>
      <c r="Q144" s="132">
        <f>G144/(VLOOKUP(Q95,E96:F186,2,FALSE)+B144)</f>
        <v>0.42336179397463342</v>
      </c>
      <c r="R144" s="132">
        <f>G144/(VLOOKUP(R95,E96:F186,2,FALSE)+B144)</f>
        <v>0.35465152474307787</v>
      </c>
      <c r="S144" s="132">
        <f>G144/(VLOOKUP(S95,E96:F186,2,FALSE)+B144)</f>
        <v>0.32946201882132442</v>
      </c>
      <c r="T144" s="132">
        <f>G144/(VLOOKUP(T95,E96:F186,2,FALSE)+B144)</f>
        <v>0.17263418302431094</v>
      </c>
      <c r="U144" s="132">
        <f>G144/(VLOOKUP(U95,E96:F186,2,FALSE)+B144)</f>
        <v>0.32946201882132442</v>
      </c>
      <c r="V144" s="132">
        <f>G144/(VLOOKUP(V95,E96:F186,2,FALSE)+B144)</f>
        <v>0.26369787274619771</v>
      </c>
      <c r="W144" s="132">
        <f>G144/(VLOOKUP(W95,E96:F186,2,FALSE)+B144)</f>
        <v>0.24103245821089023</v>
      </c>
      <c r="X144" s="132">
        <f>G144/(VLOOKUP(X95,E96:F186,2,FALSE)+B144)</f>
        <v>0.11481295417516459</v>
      </c>
      <c r="Y144" s="132"/>
      <c r="Z144" s="132"/>
      <c r="AA144" s="132"/>
      <c r="AB144" s="132"/>
      <c r="AC144" s="132"/>
      <c r="AD144" s="132"/>
      <c r="AE144" s="132"/>
      <c r="AF144" s="132"/>
      <c r="AG144" s="132"/>
      <c r="AH144" s="132"/>
      <c r="AI144" s="132"/>
      <c r="AJ144" s="132"/>
      <c r="AM144" s="86">
        <v>49</v>
      </c>
      <c r="AN144" s="86">
        <f>人物属性!L52</f>
        <v>298.16286915257041</v>
      </c>
      <c r="AO144" s="115">
        <f t="shared" si="24"/>
        <v>0.67500000000000004</v>
      </c>
      <c r="AP144" s="74">
        <f>AR137</f>
        <v>443.78749621470223</v>
      </c>
      <c r="AQ144" s="86" t="str">
        <f t="shared" si="22"/>
        <v>45级强化9</v>
      </c>
      <c r="AR144" s="86">
        <f>装备属性!BA52</f>
        <v>947.51808847284008</v>
      </c>
      <c r="AS144" s="134">
        <f t="shared" si="25"/>
        <v>500.81649662290909</v>
      </c>
      <c r="AT144" s="352">
        <f t="shared" si="18"/>
        <v>49</v>
      </c>
      <c r="AU144" s="132">
        <f>AS144/(VLOOKUP(AU95,AQ96:AR186,2,FALSE)+AN144)</f>
        <v>1.3099949814979599</v>
      </c>
      <c r="AV144" s="132">
        <f>AS144/(VLOOKUP(AV95,AQ96:AR186,2,FALSE)+AN144)</f>
        <v>1.193221480869709</v>
      </c>
      <c r="AW144" s="132">
        <f>AS144/(VLOOKUP(AW95,AQ96:AR186,2,FALSE)+AN144)</f>
        <v>1.1451336538971724</v>
      </c>
      <c r="AX144" s="132">
        <f>AS144/(VLOOKUP(AX95,AQ96:AR186,2,FALSE)+AN144)</f>
        <v>0.75563575077049017</v>
      </c>
      <c r="AY144" s="132">
        <f>AS144/(VLOOKUP(AY95,AQ96:AR186,2,FALSE)+AN144)</f>
        <v>1.1451336538971724</v>
      </c>
      <c r="AZ144" s="132">
        <f>AS144/(VLOOKUP(AZ95,AQ96:AR186,2,FALSE)+AN144)</f>
        <v>1.003176815901196</v>
      </c>
      <c r="BA144" s="132">
        <f>AS144/(VLOOKUP(BA95,AQ96:AR186,2,FALSE)+AN144)</f>
        <v>0.94782491188350748</v>
      </c>
      <c r="BB144" s="132">
        <f>AS144/(VLOOKUP(BB95,AQ96:AR186,2,FALSE)+AN144)</f>
        <v>0.55567375502495286</v>
      </c>
      <c r="BC144" s="132">
        <f>AS144/(VLOOKUP(BC95,AQ96:AR186,2,FALSE)+AN144)</f>
        <v>0.94782491188350748</v>
      </c>
      <c r="BD144" s="132">
        <f>AS144/(VLOOKUP(BD95,AQ96:AR186,2,FALSE)+AN144)</f>
        <v>0.79399595091733832</v>
      </c>
      <c r="BE144" s="132">
        <f>AS144/(VLOOKUP(BE95,AQ96:AR186,2,FALSE)+AN144)</f>
        <v>0.73760153467460665</v>
      </c>
      <c r="BF144" s="132">
        <f>AS144/(VLOOKUP(BF95,AQ96:AR186,2,FALSE)+AN144)</f>
        <v>0.3864944396066663</v>
      </c>
      <c r="BG144" s="132">
        <f>AS144/(VLOOKUP(BG95,AQ96:AR186,2,FALSE)+AN144)</f>
        <v>0.73760153467460665</v>
      </c>
      <c r="BH144" s="132">
        <f>AS144/(VLOOKUP(BH95,AQ96:AR186,2,FALSE)+AN144)</f>
        <v>0.59036837181984547</v>
      </c>
      <c r="BI144" s="132">
        <f>AS144/(VLOOKUP(BI95,AQ96:AR186,2,FALSE)+AN144)</f>
        <v>0.53962490644229155</v>
      </c>
      <c r="BJ144" s="132">
        <f>AS144/(VLOOKUP(BJ95,AQ96:AR186,2,FALSE)+AN144)</f>
        <v>0.25704392725783115</v>
      </c>
      <c r="BK144" s="132"/>
      <c r="BL144" s="132"/>
      <c r="BM144" s="132"/>
      <c r="BN144" s="132"/>
      <c r="BO144" s="132"/>
      <c r="BP144" s="132"/>
      <c r="BQ144" s="132"/>
      <c r="BR144" s="132"/>
      <c r="BS144" s="132"/>
      <c r="BT144" s="132"/>
      <c r="BU144" s="132"/>
      <c r="BV144" s="132"/>
    </row>
    <row r="145" spans="1:74">
      <c r="A145" s="86">
        <v>50</v>
      </c>
      <c r="B145" s="86">
        <f>人物属性!K53</f>
        <v>692.31516790488729</v>
      </c>
      <c r="C145" s="115">
        <f t="shared" si="23"/>
        <v>0.30150000000000005</v>
      </c>
      <c r="D145" s="74">
        <f>(D144+D146)/2</f>
        <v>1031.3796024638525</v>
      </c>
      <c r="E145" s="86" t="str">
        <f t="shared" si="19"/>
        <v>45级强化10</v>
      </c>
      <c r="F145" s="86">
        <f>装备属性!AZ53</f>
        <v>2567.5678803224951</v>
      </c>
      <c r="G145" s="91">
        <f t="shared" si="20"/>
        <v>519.69397326617513</v>
      </c>
      <c r="H145" s="217">
        <f t="shared" si="21"/>
        <v>50</v>
      </c>
      <c r="I145" s="137">
        <f>G145/(VLOOKUP(I95,E96:F186,2,FALSE)+B145)</f>
        <v>0.59009788283279363</v>
      </c>
      <c r="J145" s="132">
        <f>G145/(VLOOKUP(J95,E96:F186,2,FALSE)+B145)</f>
        <v>0.53884816581113015</v>
      </c>
      <c r="K145" s="132">
        <f>G145/(VLOOKUP(K95,E96:F186,2,FALSE)+B145)</f>
        <v>0.51766829584317731</v>
      </c>
      <c r="L145" s="132">
        <f>G145/(VLOOKUP(L95,E96:F186,2,FALSE)+B145)</f>
        <v>0.3444850706309952</v>
      </c>
      <c r="M145" s="132">
        <f>G145/(VLOOKUP(M95,E96:F186,2,FALSE)+B145)</f>
        <v>0.51766829584317731</v>
      </c>
      <c r="N145" s="132">
        <f>G145/(VLOOKUP(N95,E96:F186,2,FALSE)+B145)</f>
        <v>0.45488765143212539</v>
      </c>
      <c r="O145" s="132">
        <f>G145/(VLOOKUP(O95,E96:F186,2,FALSE)+B145)</f>
        <v>0.43030359831670811</v>
      </c>
      <c r="P145" s="132">
        <f>G145/(VLOOKUP(P95,E96:F186,2,FALSE)+B145)</f>
        <v>0.2544310668615048</v>
      </c>
      <c r="Q145" s="132">
        <f>G145/(VLOOKUP(Q95,E96:F186,2,FALSE)+B145)</f>
        <v>0.43030359831670811</v>
      </c>
      <c r="R145" s="132">
        <f>G145/(VLOOKUP(R95,E96:F186,2,FALSE)+B145)</f>
        <v>0.36167135525932237</v>
      </c>
      <c r="S145" s="132">
        <f>G145/(VLOOKUP(S95,E96:F186,2,FALSE)+B145)</f>
        <v>0.33639540043562938</v>
      </c>
      <c r="T145" s="132">
        <f>G145/(VLOOKUP(T95,E96:F186,2,FALSE)+B145)</f>
        <v>0.17762373650712612</v>
      </c>
      <c r="U145" s="132">
        <f>G145/(VLOOKUP(U95,E96:F186,2,FALSE)+B145)</f>
        <v>0.33639540043562938</v>
      </c>
      <c r="V145" s="132">
        <f>G145/(VLOOKUP(V95,E96:F186,2,FALSE)+B145)</f>
        <v>0.27011233132452844</v>
      </c>
      <c r="W145" s="132">
        <f>G145/(VLOOKUP(W95,E96:F186,2,FALSE)+B145)</f>
        <v>0.24716927117350881</v>
      </c>
      <c r="X145" s="132">
        <f>G145/(VLOOKUP(X95,E96:F186,2,FALSE)+B145)</f>
        <v>0.11846747583462637</v>
      </c>
      <c r="Y145" s="132"/>
      <c r="Z145" s="132"/>
      <c r="AA145" s="132"/>
      <c r="AB145" s="132"/>
      <c r="AC145" s="132"/>
      <c r="AD145" s="132"/>
      <c r="AE145" s="132"/>
      <c r="AF145" s="132"/>
      <c r="AG145" s="132"/>
      <c r="AH145" s="132"/>
      <c r="AI145" s="132"/>
      <c r="AJ145" s="132"/>
      <c r="AM145" s="86">
        <v>50</v>
      </c>
      <c r="AN145" s="86">
        <f>人物属性!L53</f>
        <v>309.23410833084966</v>
      </c>
      <c r="AO145" s="115">
        <f t="shared" si="24"/>
        <v>0.67500000000000004</v>
      </c>
      <c r="AP145" s="74">
        <f>(AP144+AP146)/2</f>
        <v>460.68288910052081</v>
      </c>
      <c r="AQ145" s="86" t="str">
        <f t="shared" si="22"/>
        <v>45级强化10</v>
      </c>
      <c r="AR145" s="86">
        <f>装备属性!BA53</f>
        <v>1146.8469865440479</v>
      </c>
      <c r="AS145" s="134">
        <f t="shared" si="25"/>
        <v>519.69397326617502</v>
      </c>
      <c r="AT145" s="352">
        <f t="shared" si="18"/>
        <v>50</v>
      </c>
      <c r="AU145" s="132">
        <f>AS145/(VLOOKUP(AU95,AQ96:AR186,2,FALSE)+AN145)</f>
        <v>1.3211146630584931</v>
      </c>
      <c r="AV145" s="132">
        <f>AS145/(VLOOKUP(AV95,AQ96:AR186,2,FALSE)+AN145)</f>
        <v>1.206376490621933</v>
      </c>
      <c r="AW145" s="132">
        <f>AS145/(VLOOKUP(AW95,AQ96:AR186,2,FALSE)+AN145)</f>
        <v>1.1589588712906951</v>
      </c>
      <c r="AX145" s="132">
        <f>AS145/(VLOOKUP(AX95,AQ96:AR186,2,FALSE)+AN145)</f>
        <v>0.77123523275595918</v>
      </c>
      <c r="AY145" s="132">
        <f>AS145/(VLOOKUP(AY95,AQ96:AR186,2,FALSE)+AN145)</f>
        <v>1.1589588712906951</v>
      </c>
      <c r="AZ145" s="132">
        <f>AS145/(VLOOKUP(AZ95,AQ96:AR186,2,FALSE)+AN145)</f>
        <v>1.0184051897734148</v>
      </c>
      <c r="BA145" s="132">
        <f>AS145/(VLOOKUP(BA95,AQ96:AR186,2,FALSE)+AN145)</f>
        <v>0.96336626488815225</v>
      </c>
      <c r="BB145" s="132">
        <f>AS145/(VLOOKUP(BB95,AQ96:AR186,2,FALSE)+AN145)</f>
        <v>0.5696217914809808</v>
      </c>
      <c r="BC145" s="132">
        <f>AS145/(VLOOKUP(BC95,AQ96:AR186,2,FALSE)+AN145)</f>
        <v>0.96336626488815225</v>
      </c>
      <c r="BD145" s="132">
        <f>AS145/(VLOOKUP(BD95,AQ96:AR186,2,FALSE)+AN145)</f>
        <v>0.80971198938654232</v>
      </c>
      <c r="BE145" s="132">
        <f>AS145/(VLOOKUP(BE95,AQ96:AR186,2,FALSE)+AN145)</f>
        <v>0.75312403082603563</v>
      </c>
      <c r="BF145" s="132">
        <f>AS145/(VLOOKUP(BF95,AQ96:AR186,2,FALSE)+AN145)</f>
        <v>0.39766508173237186</v>
      </c>
      <c r="BG145" s="132">
        <f>AS145/(VLOOKUP(BG95,AQ96:AR186,2,FALSE)+AN145)</f>
        <v>0.75312403082603563</v>
      </c>
      <c r="BH145" s="132">
        <f>AS145/(VLOOKUP(BH95,AQ96:AR186,2,FALSE)+AN145)</f>
        <v>0.60472909998028734</v>
      </c>
      <c r="BI145" s="132">
        <f>AS145/(VLOOKUP(BI95,AQ96:AR186,2,FALSE)+AN145)</f>
        <v>0.55336403994069128</v>
      </c>
      <c r="BJ145" s="132">
        <f>AS145/(VLOOKUP(BJ95,AQ96:AR186,2,FALSE)+AN145)</f>
        <v>0.26522569216707392</v>
      </c>
      <c r="BK145" s="132"/>
      <c r="BL145" s="132"/>
      <c r="BM145" s="132"/>
      <c r="BN145" s="132"/>
      <c r="BO145" s="132"/>
      <c r="BP145" s="132"/>
      <c r="BQ145" s="132"/>
      <c r="BR145" s="132"/>
      <c r="BS145" s="132"/>
      <c r="BT145" s="132"/>
      <c r="BU145" s="132"/>
      <c r="BV145" s="132"/>
    </row>
    <row r="146" spans="1:74">
      <c r="A146" s="86">
        <v>51</v>
      </c>
      <c r="B146" s="86">
        <f>人物属性!K54</f>
        <v>717.10152427416926</v>
      </c>
      <c r="C146" s="115">
        <f t="shared" si="23"/>
        <v>0.30150000000000005</v>
      </c>
      <c r="D146" s="74">
        <f>F138</f>
        <v>1069.2051089246404</v>
      </c>
      <c r="E146" s="86" t="str">
        <f t="shared" si="19"/>
        <v>45级强化11</v>
      </c>
      <c r="F146" s="86">
        <f>装备属性!AZ54</f>
        <v>3087.867356813229</v>
      </c>
      <c r="G146" s="91">
        <f t="shared" si="20"/>
        <v>538.57144990944118</v>
      </c>
      <c r="H146" s="217">
        <f t="shared" si="21"/>
        <v>51</v>
      </c>
      <c r="I146" s="137">
        <f>G146/(VLOOKUP(I95,E96:F186,2,FALSE)+B146)</f>
        <v>0.59479275407421983</v>
      </c>
      <c r="J146" s="132">
        <f>G146/(VLOOKUP(J95,E96:F186,2,FALSE)+B146)</f>
        <v>0.54442961727870554</v>
      </c>
      <c r="K146" s="132">
        <f>G146/(VLOOKUP(K95,E96:F186,2,FALSE)+B146)</f>
        <v>0.52354597553076687</v>
      </c>
      <c r="L146" s="132">
        <f>G146/(VLOOKUP(L95,E96:F186,2,FALSE)+B146)</f>
        <v>0.3512275804905296</v>
      </c>
      <c r="M146" s="132">
        <f>G146/(VLOOKUP(M95,E96:F186,2,FALSE)+B146)</f>
        <v>0.52354597553076687</v>
      </c>
      <c r="N146" s="132">
        <f>G146/(VLOOKUP(N95,E96:F186,2,FALSE)+B146)</f>
        <v>0.46140078023680331</v>
      </c>
      <c r="O146" s="132">
        <f>G146/(VLOOKUP(O95,E96:F186,2,FALSE)+B146)</f>
        <v>0.43696619998599823</v>
      </c>
      <c r="P146" s="132">
        <f>G146/(VLOOKUP(P95,E96:F186,2,FALSE)+B146)</f>
        <v>0.26051179917677419</v>
      </c>
      <c r="Q146" s="132">
        <f>G146/(VLOOKUP(Q95,E96:F186,2,FALSE)+B146)</f>
        <v>0.43696619998599823</v>
      </c>
      <c r="R146" s="132">
        <f>G146/(VLOOKUP(R95,E96:F186,2,FALSE)+B146)</f>
        <v>0.36845311383291468</v>
      </c>
      <c r="S146" s="132">
        <f>G146/(VLOOKUP(S95,E96:F186,2,FALSE)+B146)</f>
        <v>0.34310981558618214</v>
      </c>
      <c r="T146" s="132">
        <f>G146/(VLOOKUP(T95,E96:F186,2,FALSE)+B146)</f>
        <v>0.18252946104283849</v>
      </c>
      <c r="U146" s="132">
        <f>G146/(VLOOKUP(U95,E96:F186,2,FALSE)+B146)</f>
        <v>0.34310981558618214</v>
      </c>
      <c r="V146" s="132">
        <f>G146/(VLOOKUP(V95,E96:F186,2,FALSE)+B146)</f>
        <v>0.27636361993220332</v>
      </c>
      <c r="W146" s="132">
        <f>G146/(VLOOKUP(W95,E96:F186,2,FALSE)+B146)</f>
        <v>0.25316308196902526</v>
      </c>
      <c r="X146" s="132">
        <f>G146/(VLOOKUP(X95,E96:F186,2,FALSE)+B146)</f>
        <v>0.12208093193556846</v>
      </c>
      <c r="Y146" s="132"/>
      <c r="Z146" s="132"/>
      <c r="AA146" s="132"/>
      <c r="AB146" s="132"/>
      <c r="AC146" s="132"/>
      <c r="AD146" s="132"/>
      <c r="AE146" s="132"/>
      <c r="AF146" s="132"/>
      <c r="AG146" s="132"/>
      <c r="AH146" s="132"/>
      <c r="AI146" s="132"/>
      <c r="AJ146" s="132"/>
      <c r="AM146" s="86">
        <v>51</v>
      </c>
      <c r="AN146" s="86">
        <f>人物属性!L54</f>
        <v>320.30534750912898</v>
      </c>
      <c r="AO146" s="115">
        <f t="shared" si="24"/>
        <v>0.67500000000000004</v>
      </c>
      <c r="AP146" s="74">
        <f>AR138</f>
        <v>477.57828198633939</v>
      </c>
      <c r="AQ146" s="86" t="str">
        <f t="shared" si="22"/>
        <v>45级强化11</v>
      </c>
      <c r="AR146" s="86">
        <f>装备属性!BA54</f>
        <v>1379.2474193765756</v>
      </c>
      <c r="AS146" s="134">
        <f t="shared" si="25"/>
        <v>538.57144990944118</v>
      </c>
      <c r="AT146" s="352">
        <f t="shared" si="18"/>
        <v>51</v>
      </c>
      <c r="AU146" s="132">
        <f>AS146/(VLOOKUP(AU95,AQ96:AR186,2,FALSE)+AN146)</f>
        <v>1.3316255688228802</v>
      </c>
      <c r="AV146" s="132">
        <f>AS146/(VLOOKUP(AV95,AQ96:AR186,2,FALSE)+AN146)</f>
        <v>1.218872277489639</v>
      </c>
      <c r="AW146" s="132">
        <f>AS146/(VLOOKUP(AW95,AQ96:AR186,2,FALSE)+AN146)</f>
        <v>1.172117855665896</v>
      </c>
      <c r="AX146" s="132">
        <f>AS146/(VLOOKUP(AX95,AQ96:AR186,2,FALSE)+AN146)</f>
        <v>0.78633040408327526</v>
      </c>
      <c r="AY146" s="132">
        <f>AS146/(VLOOKUP(AY95,AQ96:AR186,2,FALSE)+AN146)</f>
        <v>1.172117855665896</v>
      </c>
      <c r="AZ146" s="132">
        <f>AS146/(VLOOKUP(AZ95,AQ96:AR186,2,FALSE)+AN146)</f>
        <v>1.032986821425679</v>
      </c>
      <c r="BA146" s="132">
        <f>AS146/(VLOOKUP(BA95,AQ96:AR186,2,FALSE)+AN146)</f>
        <v>0.97828253728208558</v>
      </c>
      <c r="BB146" s="132">
        <f>AS146/(VLOOKUP(BB95,AQ96:AR186,2,FALSE)+AN146)</f>
        <v>0.58323537129128533</v>
      </c>
      <c r="BC146" s="132">
        <f>AS146/(VLOOKUP(BC95,AQ96:AR186,2,FALSE)+AN146)</f>
        <v>0.97828253728208558</v>
      </c>
      <c r="BD146" s="132">
        <f>AS146/(VLOOKUP(BD95,AQ96:AR186,2,FALSE)+AN146)</f>
        <v>0.82489503096921191</v>
      </c>
      <c r="BE146" s="132">
        <f>AS146/(VLOOKUP(BE95,AQ96:AR186,2,FALSE)+AN146)</f>
        <v>0.76815630355115394</v>
      </c>
      <c r="BF146" s="132">
        <f>AS146/(VLOOKUP(BF95,AQ96:AR186,2,FALSE)+AN146)</f>
        <v>0.40864804711083241</v>
      </c>
      <c r="BG146" s="132">
        <f>AS146/(VLOOKUP(BG95,AQ96:AR186,2,FALSE)+AN146)</f>
        <v>0.76815630355115394</v>
      </c>
      <c r="BH146" s="132">
        <f>AS146/(VLOOKUP(BH95,AQ96:AR186,2,FALSE)+AN146)</f>
        <v>0.61872452223627594</v>
      </c>
      <c r="BI146" s="132">
        <f>AS146/(VLOOKUP(BI95,AQ96:AR186,2,FALSE)+AN146)</f>
        <v>0.56678301933363873</v>
      </c>
      <c r="BJ146" s="132">
        <f>AS146/(VLOOKUP(BJ95,AQ96:AR186,2,FALSE)+AN146)</f>
        <v>0.27331551925873537</v>
      </c>
      <c r="BK146" s="132"/>
      <c r="BL146" s="132"/>
      <c r="BM146" s="132"/>
      <c r="BN146" s="132"/>
      <c r="BO146" s="132"/>
      <c r="BP146" s="132"/>
      <c r="BQ146" s="132"/>
      <c r="BR146" s="132"/>
      <c r="BS146" s="132"/>
      <c r="BT146" s="132"/>
      <c r="BU146" s="132"/>
      <c r="BV146" s="132"/>
    </row>
    <row r="147" spans="1:74">
      <c r="A147" s="86">
        <v>52</v>
      </c>
      <c r="B147" s="86">
        <f>人物属性!K55</f>
        <v>741.88788064345135</v>
      </c>
      <c r="C147" s="115">
        <f t="shared" si="23"/>
        <v>0.30150000000000005</v>
      </c>
      <c r="D147" s="74">
        <f>(D146+D148)/2</f>
        <v>1108.8626591841683</v>
      </c>
      <c r="E147" s="86" t="str">
        <f t="shared" si="19"/>
        <v>45级强化12</v>
      </c>
      <c r="F147" s="86">
        <f>装备属性!AZ55</f>
        <v>3694.4920093801034</v>
      </c>
      <c r="G147" s="91">
        <f t="shared" si="20"/>
        <v>558.00128775802739</v>
      </c>
      <c r="H147" s="217">
        <f t="shared" si="21"/>
        <v>52</v>
      </c>
      <c r="I147" s="137">
        <f>G147/(VLOOKUP(I95,E96:F186,2,FALSE)+B147)</f>
        <v>0.59983120923889655</v>
      </c>
      <c r="J147" s="132">
        <f>G147/(VLOOKUP(J95,E96:F186,2,FALSE)+B147)</f>
        <v>0.55028292910335908</v>
      </c>
      <c r="K147" s="132">
        <f>G147/(VLOOKUP(K95,E96:F186,2,FALSE)+B147)</f>
        <v>0.52967139342271796</v>
      </c>
      <c r="L147" s="132">
        <f>G147/(VLOOKUP(L95,E96:F186,2,FALSE)+B147)</f>
        <v>0.3581100717248803</v>
      </c>
      <c r="M147" s="132">
        <f>G147/(VLOOKUP(M95,E96:F186,2,FALSE)+B147)</f>
        <v>0.52967139342271796</v>
      </c>
      <c r="N147" s="132">
        <f>G147/(VLOOKUP(N95,E96:F186,2,FALSE)+B147)</f>
        <v>0.46810642595692908</v>
      </c>
      <c r="O147" s="132">
        <f>G147/(VLOOKUP(O95,E96:F186,2,FALSE)+B147)</f>
        <v>0.44380543101059855</v>
      </c>
      <c r="P147" s="132">
        <f>G147/(VLOOKUP(P95,E96:F186,2,FALSE)+B147)</f>
        <v>0.26671246713183566</v>
      </c>
      <c r="Q147" s="132">
        <f>G147/(VLOOKUP(Q95,E96:F186,2,FALSE)+B147)</f>
        <v>0.44380543101059855</v>
      </c>
      <c r="R147" s="132">
        <f>G147/(VLOOKUP(R95,E96:F186,2,FALSE)+B147)</f>
        <v>0.37538029563233888</v>
      </c>
      <c r="S147" s="132">
        <f>G147/(VLOOKUP(S95,E96:F186,2,FALSE)+B147)</f>
        <v>0.34996190055873644</v>
      </c>
      <c r="T147" s="132">
        <f>G147/(VLOOKUP(T95,E96:F186,2,FALSE)+B147)</f>
        <v>0.18753909514944125</v>
      </c>
      <c r="U147" s="132">
        <f>G147/(VLOOKUP(U95,E96:F186,2,FALSE)+B147)</f>
        <v>0.34996190055873644</v>
      </c>
      <c r="V147" s="132">
        <f>G147/(VLOOKUP(V95,E96:F186,2,FALSE)+B147)</f>
        <v>0.28273776636430392</v>
      </c>
      <c r="W147" s="132">
        <f>G147/(VLOOKUP(W95,E96:F186,2,FALSE)+B147)</f>
        <v>0.25927548628060143</v>
      </c>
      <c r="X147" s="132">
        <f>G147/(VLOOKUP(X95,E96:F186,2,FALSE)+B147)</f>
        <v>0.1257785179787804</v>
      </c>
      <c r="Y147" s="132"/>
      <c r="Z147" s="132"/>
      <c r="AA147" s="132"/>
      <c r="AB147" s="132"/>
      <c r="AC147" s="132"/>
      <c r="AD147" s="132"/>
      <c r="AE147" s="132"/>
      <c r="AF147" s="132"/>
      <c r="AG147" s="132"/>
      <c r="AH147" s="132"/>
      <c r="AI147" s="132"/>
      <c r="AJ147" s="132"/>
      <c r="AM147" s="86">
        <v>52</v>
      </c>
      <c r="AN147" s="86">
        <f>人物属性!L55</f>
        <v>331.37658668740829</v>
      </c>
      <c r="AO147" s="115">
        <f t="shared" si="24"/>
        <v>0.67500000000000004</v>
      </c>
      <c r="AP147" s="74">
        <f>(AP146+AP148)/2</f>
        <v>495.29198776892849</v>
      </c>
      <c r="AQ147" s="86" t="str">
        <f t="shared" si="22"/>
        <v>45级强化12</v>
      </c>
      <c r="AR147" s="86">
        <f>装备属性!BA55</f>
        <v>1650.2064308564461</v>
      </c>
      <c r="AS147" s="134">
        <f t="shared" si="25"/>
        <v>558.00128775802727</v>
      </c>
      <c r="AT147" s="352">
        <f t="shared" si="18"/>
        <v>52</v>
      </c>
      <c r="AU147" s="132">
        <f>AS147/(VLOOKUP(AU95,AQ96:AR186,2,FALSE)+AN147)</f>
        <v>1.3429056923258875</v>
      </c>
      <c r="AV147" s="132">
        <f>AS147/(VLOOKUP(AV95,AQ96:AR186,2,FALSE)+AN147)</f>
        <v>1.2319767069478185</v>
      </c>
      <c r="AW147" s="132">
        <f>AS147/(VLOOKUP(AW95,AQ96:AR186,2,FALSE)+AN147)</f>
        <v>1.1858314778120547</v>
      </c>
      <c r="AX147" s="132">
        <f>AS147/(VLOOKUP(AX95,AQ96:AR186,2,FALSE)+AN147)</f>
        <v>0.80173896654823917</v>
      </c>
      <c r="AY147" s="132">
        <f>AS147/(VLOOKUP(AY95,AQ96:AR186,2,FALSE)+AN147)</f>
        <v>1.1858314778120547</v>
      </c>
      <c r="AZ147" s="132">
        <f>AS147/(VLOOKUP(AZ95,AQ96:AR186,2,FALSE)+AN147)</f>
        <v>1.0479994610976022</v>
      </c>
      <c r="BA147" s="132">
        <f>AS147/(VLOOKUP(BA95,AQ96:AR186,2,FALSE)+AN147)</f>
        <v>0.9935942485311906</v>
      </c>
      <c r="BB147" s="132">
        <f>AS147/(VLOOKUP(BB95,AQ96:AR186,2,FALSE)+AN147)</f>
        <v>0.59711746372799002</v>
      </c>
      <c r="BC147" s="132">
        <f>AS147/(VLOOKUP(BC95,AQ96:AR186,2,FALSE)+AN147)</f>
        <v>0.9935942485311906</v>
      </c>
      <c r="BD147" s="132">
        <f>AS147/(VLOOKUP(BD95,AQ96:AR186,2,FALSE)+AN147)</f>
        <v>0.84040364693807201</v>
      </c>
      <c r="BE147" s="132">
        <f>AS147/(VLOOKUP(BE95,AQ96:AR186,2,FALSE)+AN147)</f>
        <v>0.78349679229567848</v>
      </c>
      <c r="BF147" s="132">
        <f>AS147/(VLOOKUP(BF95,AQ96:AR186,2,FALSE)+AN147)</f>
        <v>0.4198636458569579</v>
      </c>
      <c r="BG147" s="132">
        <f>AS147/(VLOOKUP(BG95,AQ96:AR186,2,FALSE)+AN147)</f>
        <v>0.78349679229567848</v>
      </c>
      <c r="BH147" s="132">
        <f>AS147/(VLOOKUP(BH95,AQ96:AR186,2,FALSE)+AN147)</f>
        <v>0.63299499932306835</v>
      </c>
      <c r="BI147" s="132">
        <f>AS147/(VLOOKUP(BI95,AQ96:AR186,2,FALSE)+AN147)</f>
        <v>0.58046750659836133</v>
      </c>
      <c r="BJ147" s="132">
        <f>AS147/(VLOOKUP(BJ95,AQ96:AR186,2,FALSE)+AN147)</f>
        <v>0.28159369696741871</v>
      </c>
      <c r="BK147" s="132"/>
      <c r="BL147" s="132"/>
      <c r="BM147" s="132"/>
      <c r="BN147" s="132"/>
      <c r="BO147" s="132"/>
      <c r="BP147" s="132"/>
      <c r="BQ147" s="132"/>
      <c r="BR147" s="132"/>
      <c r="BS147" s="132"/>
      <c r="BT147" s="132"/>
      <c r="BU147" s="132"/>
      <c r="BV147" s="132"/>
    </row>
    <row r="148" spans="1:74">
      <c r="A148" s="86">
        <v>53</v>
      </c>
      <c r="B148" s="86">
        <f>人物属性!K56</f>
        <v>766.67423701273333</v>
      </c>
      <c r="C148" s="115">
        <f t="shared" si="23"/>
        <v>0.30150000000000005</v>
      </c>
      <c r="D148" s="74">
        <f>F139</f>
        <v>1148.5202094436961</v>
      </c>
      <c r="E148" s="86" t="str">
        <f t="shared" si="19"/>
        <v>60级强化0</v>
      </c>
      <c r="F148" s="86">
        <f>装备属性!AZ56</f>
        <v>1410.2680973965603</v>
      </c>
      <c r="G148" s="91">
        <f t="shared" si="20"/>
        <v>577.43112560661359</v>
      </c>
      <c r="H148" s="217">
        <f t="shared" si="21"/>
        <v>53</v>
      </c>
      <c r="I148" s="137">
        <f>G148/(VLOOKUP(I95,E96:F186,2,FALSE)+B148)</f>
        <v>0.6046081389990855</v>
      </c>
      <c r="J148" s="132">
        <f>G148/(VLOOKUP(J95,E96:F186,2,FALSE)+B148)</f>
        <v>0.55585691762381628</v>
      </c>
      <c r="K148" s="132">
        <f>G148/(VLOOKUP(K95,E96:F186,2,FALSE)+B148)</f>
        <v>0.53551520005184439</v>
      </c>
      <c r="L148" s="132">
        <f>G148/(VLOOKUP(L95,E96:F186,2,FALSE)+B148)</f>
        <v>0.36477702903123382</v>
      </c>
      <c r="M148" s="132">
        <f>G148/(VLOOKUP(M95,E96:F186,2,FALSE)+B148)</f>
        <v>0.53551520005184439</v>
      </c>
      <c r="N148" s="132">
        <f>G148/(VLOOKUP(N95,E96:F186,2,FALSE)+B148)</f>
        <v>0.47453888789848703</v>
      </c>
      <c r="O148" s="132">
        <f>G148/(VLOOKUP(O95,E96:F186,2,FALSE)+B148)</f>
        <v>0.45038022085989893</v>
      </c>
      <c r="P148" s="132">
        <f>G148/(VLOOKUP(P95,E96:F186,2,FALSE)+B148)</f>
        <v>0.27276793252382081</v>
      </c>
      <c r="Q148" s="132">
        <f>G148/(VLOOKUP(Q95,E96:F186,2,FALSE)+B148)</f>
        <v>0.45038022085989893</v>
      </c>
      <c r="R148" s="132">
        <f>G148/(VLOOKUP(R95,E96:F186,2,FALSE)+B148)</f>
        <v>0.38208025370735615</v>
      </c>
      <c r="S148" s="132">
        <f>G148/(VLOOKUP(S95,E96:F186,2,FALSE)+B148)</f>
        <v>0.35660421151031257</v>
      </c>
      <c r="T148" s="132">
        <f>G148/(VLOOKUP(T95,E96:F186,2,FALSE)+B148)</f>
        <v>0.19246595364069705</v>
      </c>
      <c r="U148" s="132">
        <f>G148/(VLOOKUP(U95,E96:F186,2,FALSE)+B148)</f>
        <v>0.35660421151031257</v>
      </c>
      <c r="V148" s="132">
        <f>G148/(VLOOKUP(V95,E96:F186,2,FALSE)+B148)</f>
        <v>0.28895379056762005</v>
      </c>
      <c r="W148" s="132">
        <f>G148/(VLOOKUP(W95,E96:F186,2,FALSE)+B148)</f>
        <v>0.26524870065669315</v>
      </c>
      <c r="X148" s="132">
        <f>G148/(VLOOKUP(X95,E96:F186,2,FALSE)+B148)</f>
        <v>0.12943501625242207</v>
      </c>
      <c r="Y148" s="132"/>
      <c r="Z148" s="132"/>
      <c r="AA148" s="132"/>
      <c r="AB148" s="132"/>
      <c r="AC148" s="132"/>
      <c r="AD148" s="132"/>
      <c r="AE148" s="132"/>
      <c r="AF148" s="132"/>
      <c r="AG148" s="132"/>
      <c r="AH148" s="132"/>
      <c r="AI148" s="132"/>
      <c r="AJ148" s="132"/>
      <c r="AM148" s="86">
        <v>53</v>
      </c>
      <c r="AN148" s="86">
        <f>人物属性!L56</f>
        <v>342.44782586568755</v>
      </c>
      <c r="AO148" s="115">
        <f t="shared" si="24"/>
        <v>0.67500000000000004</v>
      </c>
      <c r="AP148" s="74">
        <f>AR139</f>
        <v>513.00569355151765</v>
      </c>
      <c r="AQ148" s="86" t="str">
        <f t="shared" si="22"/>
        <v>60级强化0</v>
      </c>
      <c r="AR148" s="86">
        <f>装备属性!BA56</f>
        <v>629.91975017046354</v>
      </c>
      <c r="AS148" s="134">
        <f t="shared" si="25"/>
        <v>577.43112560661348</v>
      </c>
      <c r="AT148" s="352">
        <f t="shared" si="18"/>
        <v>53</v>
      </c>
      <c r="AU148" s="132">
        <f>AS148/(VLOOKUP(AU95,AQ96:AR186,2,FALSE)+AN148)</f>
        <v>1.3536003111919821</v>
      </c>
      <c r="AV148" s="132">
        <f>AS148/(VLOOKUP(AV95,AQ96:AR186,2,FALSE)+AN148)</f>
        <v>1.2444557857249614</v>
      </c>
      <c r="AW148" s="132">
        <f>AS148/(VLOOKUP(AW95,AQ96:AR186,2,FALSE)+AN148)</f>
        <v>1.198914626981741</v>
      </c>
      <c r="AX148" s="132">
        <f>AS148/(VLOOKUP(AX95,AQ96:AR186,2,FALSE)+AN148)</f>
        <v>0.81666499036843387</v>
      </c>
      <c r="AY148" s="132">
        <f>AS148/(VLOOKUP(AY95,AQ96:AR186,2,FALSE)+AN148)</f>
        <v>1.198914626981741</v>
      </c>
      <c r="AZ148" s="132">
        <f>AS148/(VLOOKUP(AZ95,AQ96:AR186,2,FALSE)+AN148)</f>
        <v>1.06240049529512</v>
      </c>
      <c r="BA148" s="132">
        <f>AS148/(VLOOKUP(BA95,AQ96:AR186,2,FALSE)+AN148)</f>
        <v>1.0083139272982808</v>
      </c>
      <c r="BB148" s="132">
        <f>AS148/(VLOOKUP(BB95,AQ96:AR186,2,FALSE)+AN148)</f>
        <v>0.61067447579959855</v>
      </c>
      <c r="BC148" s="132">
        <f>AS148/(VLOOKUP(BC95,AQ96:AR186,2,FALSE)+AN148)</f>
        <v>1.0083139272982808</v>
      </c>
      <c r="BD148" s="132">
        <f>AS148/(VLOOKUP(BD95,AQ96:AR186,2,FALSE)+AN148)</f>
        <v>0.85540355307617033</v>
      </c>
      <c r="BE148" s="132">
        <f>AS148/(VLOOKUP(BE95,AQ96:AR186,2,FALSE)+AN148)</f>
        <v>0.79836763770965491</v>
      </c>
      <c r="BF148" s="132">
        <f>AS148/(VLOOKUP(BF95,AQ96:AR186,2,FALSE)+AN148)</f>
        <v>0.43089392606126198</v>
      </c>
      <c r="BG148" s="132">
        <f>AS148/(VLOOKUP(BG95,AQ96:AR186,2,FALSE)+AN148)</f>
        <v>0.79836763770965491</v>
      </c>
      <c r="BH148" s="132">
        <f>AS148/(VLOOKUP(BH95,AQ96:AR186,2,FALSE)+AN148)</f>
        <v>0.64691147142004479</v>
      </c>
      <c r="BI148" s="132">
        <f>AS148/(VLOOKUP(BI95,AQ96:AR186,2,FALSE)+AN148)</f>
        <v>0.59384037460453687</v>
      </c>
      <c r="BJ148" s="132">
        <f>AS148/(VLOOKUP(BJ95,AQ96:AR186,2,FALSE)+AN148)</f>
        <v>0.28977988713228819</v>
      </c>
      <c r="BK148" s="132"/>
      <c r="BL148" s="132"/>
      <c r="BM148" s="132"/>
      <c r="BN148" s="132"/>
      <c r="BO148" s="132"/>
      <c r="BP148" s="132"/>
      <c r="BQ148" s="132"/>
      <c r="BR148" s="132"/>
      <c r="BS148" s="132"/>
      <c r="BT148" s="132"/>
      <c r="BU148" s="132"/>
      <c r="BV148" s="132"/>
    </row>
    <row r="149" spans="1:74">
      <c r="A149" s="86">
        <v>54</v>
      </c>
      <c r="B149" s="86">
        <f>人物属性!K57</f>
        <v>791.46059338201519</v>
      </c>
      <c r="C149" s="115">
        <f t="shared" si="23"/>
        <v>0.30150000000000005</v>
      </c>
      <c r="D149" s="74">
        <f>(D148+D150)/2</f>
        <v>1190.0985368672127</v>
      </c>
      <c r="E149" s="86" t="str">
        <f t="shared" si="19"/>
        <v>60级强化1</v>
      </c>
      <c r="F149" s="86">
        <f>装备属性!AZ57</f>
        <v>1524.1098391268586</v>
      </c>
      <c r="G149" s="91">
        <f t="shared" si="20"/>
        <v>597.44007777014235</v>
      </c>
      <c r="H149" s="217">
        <f t="shared" si="21"/>
        <v>54</v>
      </c>
      <c r="I149" s="137">
        <f>G149/(VLOOKUP(I95,E96:F186,2,FALSE)+B149)</f>
        <v>0.60973442186827709</v>
      </c>
      <c r="J149" s="132">
        <f>G149/(VLOOKUP(J95,E96:F186,2,FALSE)+B149)</f>
        <v>0.56171559672622984</v>
      </c>
      <c r="K149" s="132">
        <f>G149/(VLOOKUP(K95,E96:F186,2,FALSE)+B149)</f>
        <v>0.54162138711337449</v>
      </c>
      <c r="L149" s="132">
        <f>G149/(VLOOKUP(L95,E96:F186,2,FALSE)+B149)</f>
        <v>0.37159862117452702</v>
      </c>
      <c r="M149" s="132">
        <f>G149/(VLOOKUP(M95,E96:F186,2,FALSE)+B149)</f>
        <v>0.54162138711337449</v>
      </c>
      <c r="N149" s="132">
        <f>G149/(VLOOKUP(N95,E96:F186,2,FALSE)+B149)</f>
        <v>0.4811809480963174</v>
      </c>
      <c r="O149" s="132">
        <f>G149/(VLOOKUP(O95,E96:F186,2,FALSE)+B149)</f>
        <v>0.45714874196080096</v>
      </c>
      <c r="P149" s="132">
        <f>G149/(VLOOKUP(P95,E96:F186,2,FALSE)+B149)</f>
        <v>0.27895363375494642</v>
      </c>
      <c r="Q149" s="132">
        <f>G149/(VLOOKUP(Q95,E96:F186,2,FALSE)+B149)</f>
        <v>0.45714874196080096</v>
      </c>
      <c r="R149" s="132">
        <f>G149/(VLOOKUP(R95,E96:F186,2,FALSE)+B149)</f>
        <v>0.38894099835690876</v>
      </c>
      <c r="S149" s="132">
        <f>G149/(VLOOKUP(S95,E96:F186,2,FALSE)+B149)</f>
        <v>0.36339848810740571</v>
      </c>
      <c r="T149" s="132">
        <f>G149/(VLOOKUP(T95,E96:F186,2,FALSE)+B149)</f>
        <v>0.19750351662519178</v>
      </c>
      <c r="U149" s="132">
        <f>G149/(VLOOKUP(U95,E96:F186,2,FALSE)+B149)</f>
        <v>0.36339848810740571</v>
      </c>
      <c r="V149" s="132">
        <f>G149/(VLOOKUP(V95,E96:F186,2,FALSE)+B149)</f>
        <v>0.2953037498783645</v>
      </c>
      <c r="W149" s="132">
        <f>G149/(VLOOKUP(W95,E96:F186,2,FALSE)+B149)</f>
        <v>0.27135045306552985</v>
      </c>
      <c r="X149" s="132">
        <f>G149/(VLOOKUP(X95,E96:F186,2,FALSE)+B149)</f>
        <v>0.13318020288539892</v>
      </c>
      <c r="Y149" s="132"/>
      <c r="Z149" s="132"/>
      <c r="AA149" s="132"/>
      <c r="AB149" s="132"/>
      <c r="AC149" s="132"/>
      <c r="AD149" s="132"/>
      <c r="AE149" s="132"/>
      <c r="AF149" s="132"/>
      <c r="AG149" s="132"/>
      <c r="AH149" s="132"/>
      <c r="AI149" s="132"/>
      <c r="AJ149" s="132"/>
      <c r="AM149" s="86">
        <v>54</v>
      </c>
      <c r="AN149" s="86">
        <f>人物属性!L57</f>
        <v>353.5190650439668</v>
      </c>
      <c r="AO149" s="115">
        <f t="shared" si="24"/>
        <v>0.67500000000000004</v>
      </c>
      <c r="AP149" s="74">
        <f>(AP148+AP150)/2</f>
        <v>531.57734646735503</v>
      </c>
      <c r="AQ149" s="86" t="str">
        <f t="shared" si="22"/>
        <v>60级强化1</v>
      </c>
      <c r="AR149" s="86">
        <f>装备属性!BA57</f>
        <v>680.76906147666352</v>
      </c>
      <c r="AS149" s="134">
        <f t="shared" si="25"/>
        <v>597.44007777014224</v>
      </c>
      <c r="AT149" s="352">
        <f t="shared" si="18"/>
        <v>54</v>
      </c>
      <c r="AU149" s="132">
        <f>AS149/(VLOOKUP(AU95,AQ96:AR186,2,FALSE)+AN149)</f>
        <v>1.365077063884202</v>
      </c>
      <c r="AV149" s="132">
        <f>AS149/(VLOOKUP(AV95,AQ96:AR186,2,FALSE)+AN149)</f>
        <v>1.2575722314766336</v>
      </c>
      <c r="AW149" s="132">
        <f>AS149/(VLOOKUP(AW95,AQ96:AR186,2,FALSE)+AN149)</f>
        <v>1.2125851950299427</v>
      </c>
      <c r="AX149" s="132">
        <f>AS149/(VLOOKUP(AX95,AQ96:AR186,2,FALSE)+AN149)</f>
        <v>0.83193721158476186</v>
      </c>
      <c r="AY149" s="132">
        <f>AS149/(VLOOKUP(AY95,AQ96:AR186,2,FALSE)+AN149)</f>
        <v>1.2125851950299427</v>
      </c>
      <c r="AZ149" s="132">
        <f>AS149/(VLOOKUP(AZ95,AQ96:AR186,2,FALSE)+AN149)</f>
        <v>1.0772707793201133</v>
      </c>
      <c r="BA149" s="132">
        <f>AS149/(VLOOKUP(BA95,AQ96:AR186,2,FALSE)+AN149)</f>
        <v>1.0234673327480615</v>
      </c>
      <c r="BB149" s="132">
        <f>AS149/(VLOOKUP(BB95,AQ96:AR186,2,FALSE)+AN149)</f>
        <v>0.62452306064540231</v>
      </c>
      <c r="BC149" s="132">
        <f>AS149/(VLOOKUP(BC95,AQ96:AR186,2,FALSE)+AN149)</f>
        <v>1.0234673327480615</v>
      </c>
      <c r="BD149" s="132">
        <f>AS149/(VLOOKUP(BD95,AQ96:AR186,2,FALSE)+AN149)</f>
        <v>0.87076342915725835</v>
      </c>
      <c r="BE149" s="132">
        <f>AS149/(VLOOKUP(BE95,AQ96:AR186,2,FALSE)+AN149)</f>
        <v>0.81357870471807237</v>
      </c>
      <c r="BF149" s="132">
        <f>AS149/(VLOOKUP(BF95,AQ96:AR186,2,FALSE)+AN149)</f>
        <v>0.44217205214595168</v>
      </c>
      <c r="BG149" s="132">
        <f>AS149/(VLOOKUP(BG95,AQ96:AR186,2,FALSE)+AN149)</f>
        <v>0.81357870471807237</v>
      </c>
      <c r="BH149" s="132">
        <f>AS149/(VLOOKUP(BH95,AQ96:AR186,2,FALSE)+AN149)</f>
        <v>0.66112779823514423</v>
      </c>
      <c r="BI149" s="132">
        <f>AS149/(VLOOKUP(BI95,AQ96:AR186,2,FALSE)+AN149)</f>
        <v>0.60750101432581294</v>
      </c>
      <c r="BJ149" s="132">
        <f>AS149/(VLOOKUP(BJ95,AQ96:AR186,2,FALSE)+AN149)</f>
        <v>0.29816463332551996</v>
      </c>
      <c r="BK149" s="132"/>
      <c r="BL149" s="132"/>
      <c r="BM149" s="132"/>
      <c r="BN149" s="132"/>
      <c r="BO149" s="132"/>
      <c r="BP149" s="132"/>
      <c r="BQ149" s="132"/>
      <c r="BR149" s="132"/>
      <c r="BS149" s="132"/>
      <c r="BT149" s="132"/>
      <c r="BU149" s="132"/>
      <c r="BV149" s="132"/>
    </row>
    <row r="150" spans="1:74">
      <c r="A150" s="86">
        <v>55</v>
      </c>
      <c r="B150" s="86">
        <f>人物属性!K58</f>
        <v>816.24694975129717</v>
      </c>
      <c r="C150" s="115">
        <f t="shared" si="23"/>
        <v>0.30150000000000005</v>
      </c>
      <c r="D150" s="74">
        <f>F140</f>
        <v>1231.6768642907291</v>
      </c>
      <c r="E150" s="86" t="str">
        <f t="shared" si="19"/>
        <v>60级强化2</v>
      </c>
      <c r="F150" s="86">
        <f>装备属性!AZ58</f>
        <v>1643.4654014636556</v>
      </c>
      <c r="G150" s="91">
        <f t="shared" si="20"/>
        <v>617.449029933671</v>
      </c>
      <c r="H150" s="217">
        <f t="shared" si="21"/>
        <v>55</v>
      </c>
      <c r="I150" s="137">
        <f>G150/(VLOOKUP(I95,E96:F186,2,FALSE)+B150)</f>
        <v>0.61460775037595927</v>
      </c>
      <c r="J150" s="132">
        <f>G150/(VLOOKUP(J95,E96:F186,2,FALSE)+B150)</f>
        <v>0.56730743040726572</v>
      </c>
      <c r="K150" s="132">
        <f>G150/(VLOOKUP(K95,E96:F186,2,FALSE)+B150)</f>
        <v>0.54745918597065235</v>
      </c>
      <c r="L150" s="132">
        <f>G150/(VLOOKUP(L95,E96:F186,2,FALSE)+B150)</f>
        <v>0.37821307337167887</v>
      </c>
      <c r="M150" s="132">
        <f>G150/(VLOOKUP(M95,E96:F186,2,FALSE)+B150)</f>
        <v>0.54745918597065235</v>
      </c>
      <c r="N150" s="132">
        <f>G150/(VLOOKUP(N95,E96:F186,2,FALSE)+B150)</f>
        <v>0.48756300722911822</v>
      </c>
      <c r="O150" s="132">
        <f>G150/(VLOOKUP(O95,E96:F186,2,FALSE)+B150)</f>
        <v>0.46366529821526875</v>
      </c>
      <c r="P150" s="132">
        <f>G150/(VLOOKUP(P95,E96:F186,2,FALSE)+B150)</f>
        <v>0.28499779732459329</v>
      </c>
      <c r="Q150" s="132">
        <f>G150/(VLOOKUP(Q95,E96:F186,2,FALSE)+B150)</f>
        <v>0.46366529821526875</v>
      </c>
      <c r="R150" s="132">
        <f>G150/(VLOOKUP(R95,E96:F186,2,FALSE)+B150)</f>
        <v>0.39558384594341617</v>
      </c>
      <c r="S150" s="132">
        <f>G150/(VLOOKUP(S95,E96:F186,2,FALSE)+B150)</f>
        <v>0.36999093927542753</v>
      </c>
      <c r="T150" s="132">
        <f>G150/(VLOOKUP(T95,E96:F186,2,FALSE)+B150)</f>
        <v>0.20245919551185096</v>
      </c>
      <c r="U150" s="132">
        <f>G150/(VLOOKUP(U95,E96:F186,2,FALSE)+B150)</f>
        <v>0.36999093927542753</v>
      </c>
      <c r="V150" s="132">
        <f>G150/(VLOOKUP(V95,E96:F186,2,FALSE)+B150)</f>
        <v>0.30150000000000005</v>
      </c>
      <c r="W150" s="132">
        <f>G150/(VLOOKUP(W95,E96:F186,2,FALSE)+B150)</f>
        <v>0.27731635172401675</v>
      </c>
      <c r="X150" s="132">
        <f>G150/(VLOOKUP(X95,E96:F186,2,FALSE)+B150)</f>
        <v>0.13688423017335691</v>
      </c>
      <c r="Y150" s="132"/>
      <c r="Z150" s="132"/>
      <c r="AA150" s="132"/>
      <c r="AB150" s="132"/>
      <c r="AC150" s="132"/>
      <c r="AD150" s="132"/>
      <c r="AE150" s="132"/>
      <c r="AF150" s="132"/>
      <c r="AG150" s="132"/>
      <c r="AH150" s="132"/>
      <c r="AI150" s="132"/>
      <c r="AJ150" s="132"/>
      <c r="AM150" s="86">
        <v>55</v>
      </c>
      <c r="AN150" s="86">
        <f>人物属性!L58</f>
        <v>364.59030422224606</v>
      </c>
      <c r="AO150" s="115">
        <f t="shared" si="24"/>
        <v>0.67500000000000004</v>
      </c>
      <c r="AP150" s="74">
        <f>AR140</f>
        <v>550.1489993831924</v>
      </c>
      <c r="AQ150" s="86" t="str">
        <f t="shared" si="22"/>
        <v>60级强化2</v>
      </c>
      <c r="AR150" s="86">
        <f>装备属性!BA58</f>
        <v>734.08121265376622</v>
      </c>
      <c r="AS150" s="134">
        <f t="shared" si="25"/>
        <v>617.449029933671</v>
      </c>
      <c r="AT150" s="352">
        <f t="shared" si="18"/>
        <v>55</v>
      </c>
      <c r="AU150" s="132">
        <f>AS150/(VLOOKUP(AU95,AQ96:AR186,2,FALSE)+AN150)</f>
        <v>1.3759875008417</v>
      </c>
      <c r="AV150" s="132">
        <f>AS150/(VLOOKUP(AV95,AQ96:AR186,2,FALSE)+AN150)</f>
        <v>1.2700912621058189</v>
      </c>
      <c r="AW150" s="132">
        <f>AS150/(VLOOKUP(AW95,AQ96:AR186,2,FALSE)+AN150)</f>
        <v>1.2256548939641472</v>
      </c>
      <c r="AX150" s="132">
        <f>AS150/(VLOOKUP(AX95,AQ96:AR186,2,FALSE)+AN150)</f>
        <v>0.84674568665301231</v>
      </c>
      <c r="AY150" s="132">
        <f>AS150/(VLOOKUP(AY95,AQ96:AR186,2,FALSE)+AN150)</f>
        <v>1.2256548939641472</v>
      </c>
      <c r="AZ150" s="132">
        <f>AS150/(VLOOKUP(AZ95,AQ96:AR186,2,FALSE)+AN150)</f>
        <v>1.0915589714084739</v>
      </c>
      <c r="BA150" s="132">
        <f>AS150/(VLOOKUP(BA95,AQ96:AR186,2,FALSE)+AN150)</f>
        <v>1.0380566377953777</v>
      </c>
      <c r="BB150" s="132">
        <f>AS150/(VLOOKUP(BB95,AQ96:AR186,2,FALSE)+AN150)</f>
        <v>0.63805477012968637</v>
      </c>
      <c r="BC150" s="132">
        <f>AS150/(VLOOKUP(BC95,AQ96:AR186,2,FALSE)+AN150)</f>
        <v>1.0380566377953777</v>
      </c>
      <c r="BD150" s="132">
        <f>AS150/(VLOOKUP(BD95,AQ96:AR186,2,FALSE)+AN150)</f>
        <v>0.88563547599272274</v>
      </c>
      <c r="BE150" s="132">
        <f>AS150/(VLOOKUP(BE95,AQ96:AR186,2,FALSE)+AN150)</f>
        <v>0.82833792375095705</v>
      </c>
      <c r="BF150" s="132">
        <f>AS150/(VLOOKUP(BF95,AQ96:AR186,2,FALSE)+AN150)</f>
        <v>0.45326685562354685</v>
      </c>
      <c r="BG150" s="132">
        <f>AS150/(VLOOKUP(BG95,AQ96:AR186,2,FALSE)+AN150)</f>
        <v>0.82833792375095705</v>
      </c>
      <c r="BH150" s="132">
        <f>AS150/(VLOOKUP(BH95,AQ96:AR186,2,FALSE)+AN150)</f>
        <v>0.67500000000000004</v>
      </c>
      <c r="BI150" s="132">
        <f>AS150/(VLOOKUP(BI95,AQ96:AR186,2,FALSE)+AN150)</f>
        <v>0.62085750385973903</v>
      </c>
      <c r="BJ150" s="132">
        <f>AS150/(VLOOKUP(BJ95,AQ96:AR186,2,FALSE)+AN150)</f>
        <v>0.30645723173139611</v>
      </c>
      <c r="BK150" s="132"/>
      <c r="BL150" s="132"/>
      <c r="BM150" s="132"/>
      <c r="BN150" s="132"/>
      <c r="BO150" s="132"/>
      <c r="BP150" s="132"/>
      <c r="BQ150" s="132"/>
      <c r="BR150" s="132"/>
      <c r="BS150" s="132"/>
      <c r="BT150" s="132"/>
      <c r="BU150" s="132"/>
      <c r="BV150" s="132"/>
    </row>
    <row r="151" spans="1:74">
      <c r="A151" s="86">
        <v>56</v>
      </c>
      <c r="B151" s="86">
        <f>人物属性!K59</f>
        <v>841.03330612057903</v>
      </c>
      <c r="C151" s="115">
        <f t="shared" si="23"/>
        <v>0.30150000000000005</v>
      </c>
      <c r="D151" s="74">
        <f>(D150+D152)/2</f>
        <v>1275.2689999628462</v>
      </c>
      <c r="E151" s="86" t="str">
        <f t="shared" si="19"/>
        <v>60级强化3</v>
      </c>
      <c r="F151" s="86">
        <f>装备属性!AZ59</f>
        <v>1768.6018412634132</v>
      </c>
      <c r="G151" s="91">
        <f t="shared" si="20"/>
        <v>638.06514528415278</v>
      </c>
      <c r="H151" s="217">
        <f t="shared" si="21"/>
        <v>56</v>
      </c>
      <c r="I151" s="137">
        <f>G151/(VLOOKUP(I95,E96:F186,2,FALSE)+B151)</f>
        <v>0.61983621370011466</v>
      </c>
      <c r="J151" s="132">
        <f>G151/(VLOOKUP(J95,E96:F186,2,FALSE)+B151)</f>
        <v>0.57319567914712677</v>
      </c>
      <c r="K151" s="132">
        <f>G151/(VLOOKUP(K95,E96:F186,2,FALSE)+B151)</f>
        <v>0.5535726737526887</v>
      </c>
      <c r="L151" s="132">
        <f>G151/(VLOOKUP(L95,E96:F186,2,FALSE)+B151)</f>
        <v>0.3849960297233177</v>
      </c>
      <c r="M151" s="132">
        <f>G151/(VLOOKUP(M95,E96:F186,2,FALSE)+B151)</f>
        <v>0.5535726737526887</v>
      </c>
      <c r="N151" s="132">
        <f>G151/(VLOOKUP(N95,E96:F186,2,FALSE)+B151)</f>
        <v>0.49417027595588436</v>
      </c>
      <c r="O151" s="132">
        <f>G151/(VLOOKUP(O95,E96:F186,2,FALSE)+B151)</f>
        <v>0.47039131191124955</v>
      </c>
      <c r="P151" s="132">
        <f>G151/(VLOOKUP(P95,E96:F186,2,FALSE)+B151)</f>
        <v>0.2911823062947852</v>
      </c>
      <c r="Q151" s="132">
        <f>G151/(VLOOKUP(Q95,E96:F186,2,FALSE)+B151)</f>
        <v>0.47039131191124955</v>
      </c>
      <c r="R151" s="132">
        <f>G151/(VLOOKUP(R95,E96:F186,2,FALSE)+B151)</f>
        <v>0.40240192811747677</v>
      </c>
      <c r="S151" s="132">
        <f>G151/(VLOOKUP(S95,E96:F186,2,FALSE)+B151)</f>
        <v>0.37674892900679507</v>
      </c>
      <c r="T151" s="132">
        <f>G151/(VLOOKUP(T95,E96:F186,2,FALSE)+B151)</f>
        <v>0.20753245221277844</v>
      </c>
      <c r="U151" s="132">
        <f>G151/(VLOOKUP(U95,E96:F186,2,FALSE)+B151)</f>
        <v>0.37674892900679507</v>
      </c>
      <c r="V151" s="132">
        <f>G151/(VLOOKUP(V95,E96:F186,2,FALSE)+B151)</f>
        <v>0.30784098731832593</v>
      </c>
      <c r="W151" s="132">
        <f>G151/(VLOOKUP(W95,E96:F186,2,FALSE)+B151)</f>
        <v>0.28342057810976495</v>
      </c>
      <c r="X151" s="132">
        <f>G151/(VLOOKUP(X95,E96:F186,2,FALSE)+B151)</f>
        <v>0.14068164124307528</v>
      </c>
      <c r="Y151" s="132"/>
      <c r="Z151" s="132"/>
      <c r="AA151" s="132"/>
      <c r="AB151" s="132"/>
      <c r="AC151" s="132"/>
      <c r="AD151" s="132"/>
      <c r="AE151" s="132"/>
      <c r="AF151" s="132"/>
      <c r="AG151" s="132"/>
      <c r="AH151" s="132"/>
      <c r="AI151" s="132"/>
      <c r="AJ151" s="132"/>
      <c r="AM151" s="86">
        <v>56</v>
      </c>
      <c r="AN151" s="86">
        <f>人物属性!L59</f>
        <v>375.66154340052532</v>
      </c>
      <c r="AO151" s="115">
        <f t="shared" si="24"/>
        <v>0.67500000000000004</v>
      </c>
      <c r="AP151" s="74">
        <f>(AP150+AP152)/2</f>
        <v>569.62015331673797</v>
      </c>
      <c r="AQ151" s="86" t="str">
        <f t="shared" si="22"/>
        <v>60级强化3</v>
      </c>
      <c r="AR151" s="86">
        <f>装备属性!BA59</f>
        <v>789.97548909765794</v>
      </c>
      <c r="AS151" s="134">
        <f t="shared" si="25"/>
        <v>638.06514528415278</v>
      </c>
      <c r="AT151" s="352">
        <f t="shared" si="18"/>
        <v>56</v>
      </c>
      <c r="AU151" s="132">
        <f>AS151/(VLOOKUP(AU95,AQ96:AR186,2,FALSE)+AN151)</f>
        <v>1.3876930157465253</v>
      </c>
      <c r="AV151" s="132">
        <f>AS151/(VLOOKUP(AV95,AQ96:AR186,2,FALSE)+AN151)</f>
        <v>1.2832739085383433</v>
      </c>
      <c r="AW151" s="132">
        <f>AS151/(VLOOKUP(AW95,AQ96:AR186,2,FALSE)+AN151)</f>
        <v>1.2393418069090045</v>
      </c>
      <c r="AX151" s="132">
        <f>AS151/(VLOOKUP(AX95,AQ96:AR186,2,FALSE)+AN151)</f>
        <v>0.86193140982832317</v>
      </c>
      <c r="AY151" s="132">
        <f>AS151/(VLOOKUP(AY95,AQ96:AR186,2,FALSE)+AN151)</f>
        <v>1.2393418069090045</v>
      </c>
      <c r="AZ151" s="132">
        <f>AS151/(VLOOKUP(AZ95,AQ96:AR186,2,FALSE)+AN151)</f>
        <v>1.1063513640803382</v>
      </c>
      <c r="BA151" s="132">
        <f>AS151/(VLOOKUP(BA95,AQ96:AR186,2,FALSE)+AN151)</f>
        <v>1.0531148774132451</v>
      </c>
      <c r="BB151" s="132">
        <f>AS151/(VLOOKUP(BB95,AQ96:AR186,2,FALSE)+AN151)</f>
        <v>0.6519006857345937</v>
      </c>
      <c r="BC151" s="132">
        <f>AS151/(VLOOKUP(BC95,AQ96:AR186,2,FALSE)+AN151)</f>
        <v>1.0531148774132451</v>
      </c>
      <c r="BD151" s="132">
        <f>AS151/(VLOOKUP(BD95,AQ96:AR186,2,FALSE)+AN151)</f>
        <v>0.90089983906897775</v>
      </c>
      <c r="BE151" s="132">
        <f>AS151/(VLOOKUP(BE95,AQ96:AR186,2,FALSE)+AN151)</f>
        <v>0.84346775150775022</v>
      </c>
      <c r="BF151" s="132">
        <f>AS151/(VLOOKUP(BF95,AQ96:AR186,2,FALSE)+AN151)</f>
        <v>0.46462489301368298</v>
      </c>
      <c r="BG151" s="132">
        <f>AS151/(VLOOKUP(BG95,AQ96:AR186,2,FALSE)+AN151)</f>
        <v>0.84346775150775022</v>
      </c>
      <c r="BH151" s="132">
        <f>AS151/(VLOOKUP(BH95,AQ96:AR186,2,FALSE)+AN151)</f>
        <v>0.68919624026490889</v>
      </c>
      <c r="BI151" s="132">
        <f>AS151/(VLOOKUP(BI95,AQ96:AR186,2,FALSE)+AN151)</f>
        <v>0.63452368233529455</v>
      </c>
      <c r="BJ151" s="132">
        <f>AS151/(VLOOKUP(BJ95,AQ96:AR186,2,FALSE)+AN151)</f>
        <v>0.31495889830539242</v>
      </c>
      <c r="BK151" s="132"/>
      <c r="BL151" s="132"/>
      <c r="BM151" s="132"/>
      <c r="BN151" s="132"/>
      <c r="BO151" s="132"/>
      <c r="BP151" s="132"/>
      <c r="BQ151" s="132"/>
      <c r="BR151" s="132"/>
      <c r="BS151" s="132"/>
      <c r="BT151" s="132"/>
      <c r="BU151" s="132"/>
      <c r="BV151" s="132"/>
    </row>
    <row r="152" spans="1:74">
      <c r="A152" s="86">
        <v>57</v>
      </c>
      <c r="B152" s="86">
        <f>人物属性!K60</f>
        <v>865.819662489861</v>
      </c>
      <c r="C152" s="115">
        <f t="shared" si="23"/>
        <v>0.30150000000000005</v>
      </c>
      <c r="D152" s="74">
        <f>F141</f>
        <v>1318.8611356349634</v>
      </c>
      <c r="E152" s="86" t="str">
        <f t="shared" si="19"/>
        <v>60级强化4</v>
      </c>
      <c r="F152" s="86">
        <f>装备属性!AZ60</f>
        <v>1899.7991500371049</v>
      </c>
      <c r="G152" s="91">
        <f t="shared" si="20"/>
        <v>658.68126063463467</v>
      </c>
      <c r="H152" s="217">
        <f t="shared" si="21"/>
        <v>57</v>
      </c>
      <c r="I152" s="137">
        <f>G152/(VLOOKUP(I95,E96:F186,2,FALSE)+B152)</f>
        <v>0.62481881268605344</v>
      </c>
      <c r="J152" s="132">
        <f>G152/(VLOOKUP(J95,E96:F186,2,FALSE)+B152)</f>
        <v>0.57882741887946354</v>
      </c>
      <c r="K152" s="132">
        <f>G152/(VLOOKUP(K95,E96:F186,2,FALSE)+B152)</f>
        <v>0.55942876587475943</v>
      </c>
      <c r="L152" s="132">
        <f>G152/(VLOOKUP(L95,E96:F186,2,FALSE)+B152)</f>
        <v>0.3915790892521045</v>
      </c>
      <c r="M152" s="132">
        <f>G152/(VLOOKUP(M95,E96:F186,2,FALSE)+B152)</f>
        <v>0.55942876587475943</v>
      </c>
      <c r="N152" s="132">
        <f>G152/(VLOOKUP(N95,E96:F186,2,FALSE)+B152)</f>
        <v>0.50052864847027723</v>
      </c>
      <c r="O152" s="132">
        <f>G152/(VLOOKUP(O95,E96:F186,2,FALSE)+B152)</f>
        <v>0.47687592935336204</v>
      </c>
      <c r="P152" s="132">
        <f>G152/(VLOOKUP(P95,E96:F186,2,FALSE)+B152)</f>
        <v>0.29722847041157546</v>
      </c>
      <c r="Q152" s="132">
        <f>G152/(VLOOKUP(Q95,E96:F186,2,FALSE)+B152)</f>
        <v>0.47687592935336204</v>
      </c>
      <c r="R152" s="132">
        <f>G152/(VLOOKUP(R95,E96:F186,2,FALSE)+B152)</f>
        <v>0.40901013385737844</v>
      </c>
      <c r="S152" s="132">
        <f>G152/(VLOOKUP(S95,E96:F186,2,FALSE)+B152)</f>
        <v>0.38331196243648336</v>
      </c>
      <c r="T152" s="132">
        <f>G152/(VLOOKUP(T95,E96:F186,2,FALSE)+B152)</f>
        <v>0.21252456361786387</v>
      </c>
      <c r="U152" s="132">
        <f>G152/(VLOOKUP(U95,E96:F186,2,FALSE)+B152)</f>
        <v>0.38331196243648336</v>
      </c>
      <c r="V152" s="132">
        <f>G152/(VLOOKUP(V95,E96:F186,2,FALSE)+B152)</f>
        <v>0.31403211029180239</v>
      </c>
      <c r="W152" s="132">
        <f>G152/(VLOOKUP(W95,E96:F186,2,FALSE)+B152)</f>
        <v>0.28939185572857851</v>
      </c>
      <c r="X152" s="132">
        <f>G152/(VLOOKUP(X95,E96:F186,2,FALSE)+B152)</f>
        <v>0.14443777268507205</v>
      </c>
      <c r="Y152" s="132"/>
      <c r="Z152" s="132"/>
      <c r="AA152" s="132"/>
      <c r="AB152" s="132"/>
      <c r="AC152" s="132"/>
      <c r="AD152" s="132"/>
      <c r="AE152" s="132"/>
      <c r="AF152" s="132"/>
      <c r="AG152" s="132"/>
      <c r="AH152" s="132"/>
      <c r="AI152" s="132"/>
      <c r="AJ152" s="132"/>
      <c r="AM152" s="86">
        <v>57</v>
      </c>
      <c r="AN152" s="86">
        <f>人物属性!L60</f>
        <v>386.73278257880457</v>
      </c>
      <c r="AO152" s="115">
        <f t="shared" si="24"/>
        <v>0.67500000000000004</v>
      </c>
      <c r="AP152" s="74">
        <f>AR141</f>
        <v>589.09130725028365</v>
      </c>
      <c r="AQ152" s="86" t="str">
        <f t="shared" si="22"/>
        <v>60级强化4</v>
      </c>
      <c r="AR152" s="86">
        <f>装备属性!BA60</f>
        <v>848.57695368324028</v>
      </c>
      <c r="AS152" s="134">
        <f t="shared" si="25"/>
        <v>658.68126063463467</v>
      </c>
      <c r="AT152" s="352">
        <f t="shared" si="18"/>
        <v>57</v>
      </c>
      <c r="AU152" s="132">
        <f>AS152/(VLOOKUP(AU95,AQ96:AR186,2,FALSE)+AN152)</f>
        <v>1.3988480881031047</v>
      </c>
      <c r="AV152" s="132">
        <f>AS152/(VLOOKUP(AV95,AQ96:AR186,2,FALSE)+AN152)</f>
        <v>1.2958822810734256</v>
      </c>
      <c r="AW152" s="132">
        <f>AS152/(VLOOKUP(AW95,AQ96:AR186,2,FALSE)+AN152)</f>
        <v>1.2524524609136405</v>
      </c>
      <c r="AX152" s="132">
        <f>AS152/(VLOOKUP(AX95,AQ96:AR186,2,FALSE)+AN152)</f>
        <v>0.87666960280321904</v>
      </c>
      <c r="AY152" s="132">
        <f>AS152/(VLOOKUP(AY95,AQ96:AR186,2,FALSE)+AN152)</f>
        <v>1.2524524609136405</v>
      </c>
      <c r="AZ152" s="132">
        <f>AS152/(VLOOKUP(AZ95,AQ96:AR186,2,FALSE)+AN152)</f>
        <v>1.120586526425994</v>
      </c>
      <c r="BA152" s="132">
        <f>AS152/(VLOOKUP(BA95,AQ96:AR186,2,FALSE)+AN152)</f>
        <v>1.0676326776567808</v>
      </c>
      <c r="BB152" s="132">
        <f>AS152/(VLOOKUP(BB95,AQ96:AR186,2,FALSE)+AN152)</f>
        <v>0.66543687405576579</v>
      </c>
      <c r="BC152" s="132">
        <f>AS152/(VLOOKUP(BC95,AQ96:AR186,2,FALSE)+AN152)</f>
        <v>1.0676326776567808</v>
      </c>
      <c r="BD152" s="132">
        <f>AS152/(VLOOKUP(BD95,AQ96:AR186,2,FALSE)+AN152)</f>
        <v>0.91569432953144436</v>
      </c>
      <c r="BE152" s="132">
        <f>AS152/(VLOOKUP(BE95,AQ96:AR186,2,FALSE)+AN152)</f>
        <v>0.85816110993242545</v>
      </c>
      <c r="BF152" s="132">
        <f>AS152/(VLOOKUP(BF95,AQ96:AR186,2,FALSE)+AN152)</f>
        <v>0.47580126183103849</v>
      </c>
      <c r="BG152" s="132">
        <f>AS152/(VLOOKUP(BG95,AQ96:AR186,2,FALSE)+AN152)</f>
        <v>0.85816110993242545</v>
      </c>
      <c r="BH152" s="132">
        <f>AS152/(VLOOKUP(BH95,AQ96:AR186,2,FALSE)+AN152)</f>
        <v>0.70305696333985601</v>
      </c>
      <c r="BI152" s="132">
        <f>AS152/(VLOOKUP(BI95,AQ96:AR186,2,FALSE)+AN152)</f>
        <v>0.64789221431771304</v>
      </c>
      <c r="BJ152" s="132">
        <f>AS152/(VLOOKUP(BJ95,AQ96:AR186,2,FALSE)+AN152)</f>
        <v>0.32336814780240009</v>
      </c>
      <c r="BK152" s="132"/>
      <c r="BL152" s="132"/>
      <c r="BM152" s="132"/>
      <c r="BN152" s="132"/>
      <c r="BO152" s="132"/>
      <c r="BP152" s="132"/>
      <c r="BQ152" s="132"/>
      <c r="BR152" s="132"/>
      <c r="BS152" s="132"/>
      <c r="BT152" s="132"/>
      <c r="BU152" s="132"/>
      <c r="BV152" s="132"/>
    </row>
    <row r="153" spans="1:74">
      <c r="A153" s="86">
        <v>58</v>
      </c>
      <c r="B153" s="86">
        <f>人物属性!K61</f>
        <v>890.60601885914286</v>
      </c>
      <c r="C153" s="115">
        <f t="shared" si="23"/>
        <v>0.30150000000000005</v>
      </c>
      <c r="D153" s="74">
        <f>D152+(D155-D152)/3</f>
        <v>1349.330122888829</v>
      </c>
      <c r="E153" s="86" t="str">
        <f t="shared" si="19"/>
        <v>60级强化5</v>
      </c>
      <c r="F153" s="86">
        <f>装备属性!AZ61</f>
        <v>2037.3508804283733</v>
      </c>
      <c r="G153" s="91">
        <f t="shared" si="20"/>
        <v>675.34074673701355</v>
      </c>
      <c r="H153" s="217">
        <f t="shared" si="21"/>
        <v>58</v>
      </c>
      <c r="I153" s="137">
        <f>G153/(VLOOKUP(I95,E96:F186,2,FALSE)+B153)</f>
        <v>0.62590548916618083</v>
      </c>
      <c r="J153" s="132">
        <f>G153/(VLOOKUP(J95,E96:F186,2,FALSE)+B153)</f>
        <v>0.58081621677522866</v>
      </c>
      <c r="K153" s="132">
        <f>G153/(VLOOKUP(K95,E96:F186,2,FALSE)+B153)</f>
        <v>0.56175223635792981</v>
      </c>
      <c r="L153" s="132">
        <f>G153/(VLOOKUP(L95,E96:F186,2,FALSE)+B153)</f>
        <v>0.39565294222151931</v>
      </c>
      <c r="M153" s="132">
        <f>G153/(VLOOKUP(M95,E96:F186,2,FALSE)+B153)</f>
        <v>0.56175223635792981</v>
      </c>
      <c r="N153" s="132">
        <f>G153/(VLOOKUP(N95,E96:F186,2,FALSE)+B153)</f>
        <v>0.5037008885146762</v>
      </c>
      <c r="O153" s="132">
        <f>G153/(VLOOKUP(O95,E96:F186,2,FALSE)+B153)</f>
        <v>0.48031787127498926</v>
      </c>
      <c r="P153" s="132">
        <f>G153/(VLOOKUP(P95,E96:F186,2,FALSE)+B153)</f>
        <v>0.30137520881879332</v>
      </c>
      <c r="Q153" s="132">
        <f>G153/(VLOOKUP(Q95,E96:F186,2,FALSE)+B153)</f>
        <v>0.48031787127498926</v>
      </c>
      <c r="R153" s="132">
        <f>G153/(VLOOKUP(R95,E96:F186,2,FALSE)+B153)</f>
        <v>0.41299836709724191</v>
      </c>
      <c r="S153" s="132">
        <f>G153/(VLOOKUP(S95,E96:F186,2,FALSE)+B153)</f>
        <v>0.38741858062391715</v>
      </c>
      <c r="T153" s="132">
        <f>G153/(VLOOKUP(T95,E96:F186,2,FALSE)+B153)</f>
        <v>0.21617097688875281</v>
      </c>
      <c r="U153" s="132">
        <f>G153/(VLOOKUP(U95,E96:F186,2,FALSE)+B153)</f>
        <v>0.38741858062391715</v>
      </c>
      <c r="V153" s="132">
        <f>G153/(VLOOKUP(V95,E96:F186,2,FALSE)+B153)</f>
        <v>0.31821429277829322</v>
      </c>
      <c r="W153" s="132">
        <f>G153/(VLOOKUP(W95,E96:F186,2,FALSE)+B153)</f>
        <v>0.29351486114156489</v>
      </c>
      <c r="X153" s="132">
        <f>G153/(VLOOKUP(X95,E96:F186,2,FALSE)+B153)</f>
        <v>0.14729036164061154</v>
      </c>
      <c r="Y153" s="132"/>
      <c r="Z153" s="132"/>
      <c r="AA153" s="132"/>
      <c r="AB153" s="132"/>
      <c r="AC153" s="132"/>
      <c r="AD153" s="132"/>
      <c r="AE153" s="132"/>
      <c r="AF153" s="132"/>
      <c r="AG153" s="132"/>
      <c r="AH153" s="132"/>
      <c r="AI153" s="132"/>
      <c r="AJ153" s="132"/>
      <c r="AM153" s="86">
        <v>58</v>
      </c>
      <c r="AN153" s="86">
        <f>人物属性!L61</f>
        <v>397.80402175708383</v>
      </c>
      <c r="AO153" s="115">
        <f t="shared" si="24"/>
        <v>0.67500000000000004</v>
      </c>
      <c r="AP153" s="74">
        <f>AP152+(AP155-AP152)/3</f>
        <v>602.70078822367691</v>
      </c>
      <c r="AQ153" s="86" t="str">
        <f t="shared" si="22"/>
        <v>60级强化5</v>
      </c>
      <c r="AR153" s="86">
        <f>装备属性!BA61</f>
        <v>910.0167265913401</v>
      </c>
      <c r="AS153" s="134">
        <f t="shared" si="25"/>
        <v>675.34074673701355</v>
      </c>
      <c r="AT153" s="352">
        <f t="shared" si="18"/>
        <v>58</v>
      </c>
      <c r="AU153" s="132">
        <f>AS153/(VLOOKUP(AU95,AQ96:AR186,2,FALSE)+AN153)</f>
        <v>1.4012809458944349</v>
      </c>
      <c r="AV153" s="132">
        <f>AS153/(VLOOKUP(AV95,AQ96:AR186,2,FALSE)+AN153)</f>
        <v>1.300334813675885</v>
      </c>
      <c r="AW153" s="132">
        <f>AS153/(VLOOKUP(AW95,AQ96:AR186,2,FALSE)+AN153)</f>
        <v>1.2576542605028278</v>
      </c>
      <c r="AX153" s="132">
        <f>AS153/(VLOOKUP(AX95,AQ96:AR186,2,FALSE)+AN153)</f>
        <v>0.88579016915265518</v>
      </c>
      <c r="AY153" s="132">
        <f>AS153/(VLOOKUP(AY95,AQ96:AR186,2,FALSE)+AN153)</f>
        <v>1.2576542605028278</v>
      </c>
      <c r="AZ153" s="132">
        <f>AS153/(VLOOKUP(AZ95,AQ96:AR186,2,FALSE)+AN153)</f>
        <v>1.127688556376141</v>
      </c>
      <c r="BA153" s="132">
        <f>AS153/(VLOOKUP(BA95,AQ96:AR186,2,FALSE)+AN153)</f>
        <v>1.0753385177798267</v>
      </c>
      <c r="BB153" s="132">
        <f>AS153/(VLOOKUP(BB95,AQ96:AR186,2,FALSE)+AN153)</f>
        <v>0.67472061675849238</v>
      </c>
      <c r="BC153" s="132">
        <f>AS153/(VLOOKUP(BC95,AQ96:AR186,2,FALSE)+AN153)</f>
        <v>1.0753385177798267</v>
      </c>
      <c r="BD153" s="132">
        <f>AS153/(VLOOKUP(BD95,AQ96:AR186,2,FALSE)+AN153)</f>
        <v>0.92462320991919822</v>
      </c>
      <c r="BE153" s="132">
        <f>AS153/(VLOOKUP(BE95,AQ96:AR186,2,FALSE)+AN153)</f>
        <v>0.86735503124757574</v>
      </c>
      <c r="BF153" s="132">
        <f>AS153/(VLOOKUP(BF95,AQ96:AR186,2,FALSE)+AN153)</f>
        <v>0.48396487363153612</v>
      </c>
      <c r="BG153" s="132">
        <f>AS153/(VLOOKUP(BG95,AQ96:AR186,2,FALSE)+AN153)</f>
        <v>0.86735503124757574</v>
      </c>
      <c r="BH153" s="132">
        <f>AS153/(VLOOKUP(BH95,AQ96:AR186,2,FALSE)+AN153)</f>
        <v>0.71242005845886536</v>
      </c>
      <c r="BI153" s="132">
        <f>AS153/(VLOOKUP(BI95,AQ96:AR186,2,FALSE)+AN153)</f>
        <v>0.65712282345126471</v>
      </c>
      <c r="BJ153" s="132">
        <f>AS153/(VLOOKUP(BJ95,AQ96:AR186,2,FALSE)+AN153)</f>
        <v>0.32975454098644374</v>
      </c>
      <c r="BK153" s="132"/>
      <c r="BL153" s="132"/>
      <c r="BM153" s="132"/>
      <c r="BN153" s="132"/>
      <c r="BO153" s="132"/>
      <c r="BP153" s="132"/>
      <c r="BQ153" s="132"/>
      <c r="BR153" s="132"/>
      <c r="BS153" s="132"/>
      <c r="BT153" s="132"/>
      <c r="BU153" s="132"/>
      <c r="BV153" s="132"/>
    </row>
    <row r="154" spans="1:74">
      <c r="A154" s="86">
        <v>59</v>
      </c>
      <c r="B154" s="86">
        <f>人物属性!K62</f>
        <v>915.39237522842484</v>
      </c>
      <c r="C154" s="115">
        <f t="shared" si="23"/>
        <v>0.30150000000000005</v>
      </c>
      <c r="D154" s="74">
        <f>D153+(D155-D152)/3</f>
        <v>1379.7991101426946</v>
      </c>
      <c r="E154" s="86" t="str">
        <f t="shared" si="19"/>
        <v>60级强化6</v>
      </c>
      <c r="F154" s="86">
        <f>装备属性!AZ62</f>
        <v>2181.5648030345824</v>
      </c>
      <c r="G154" s="91">
        <f t="shared" si="20"/>
        <v>692.00023283939265</v>
      </c>
      <c r="H154" s="217">
        <f t="shared" si="21"/>
        <v>59</v>
      </c>
      <c r="I154" s="137">
        <f>G154/(VLOOKUP(I95,E96:F186,2,FALSE)+B154)</f>
        <v>0.62694336056738009</v>
      </c>
      <c r="J154" s="132">
        <f>G154/(VLOOKUP(J95,E96:F186,2,FALSE)+B154)</f>
        <v>0.58272199356660193</v>
      </c>
      <c r="K154" s="132">
        <f>G154/(VLOOKUP(K95,E96:F186,2,FALSE)+B154)</f>
        <v>0.56398183426850168</v>
      </c>
      <c r="L154" s="132">
        <f>G154/(VLOOKUP(L95,E96:F186,2,FALSE)+B154)</f>
        <v>0.39961017376914526</v>
      </c>
      <c r="M154" s="132">
        <f>G154/(VLOOKUP(M95,E96:F186,2,FALSE)+B154)</f>
        <v>0.56398183426850168</v>
      </c>
      <c r="N154" s="132">
        <f>G154/(VLOOKUP(N95,E96:F186,2,FALSE)+B154)</f>
        <v>0.50675796818315122</v>
      </c>
      <c r="O154" s="132">
        <f>G154/(VLOOKUP(O95,E96:F186,2,FALSE)+B154)</f>
        <v>0.4836405620126194</v>
      </c>
      <c r="P154" s="132">
        <f>G154/(VLOOKUP(P95,E96:F186,2,FALSE)+B154)</f>
        <v>0.30543121605729412</v>
      </c>
      <c r="Q154" s="132">
        <f>G154/(VLOOKUP(Q95,E96:F186,2,FALSE)+B154)</f>
        <v>0.4836405620126194</v>
      </c>
      <c r="R154" s="132">
        <f>G154/(VLOOKUP(R95,E96:F186,2,FALSE)+B154)</f>
        <v>0.41686749944058082</v>
      </c>
      <c r="S154" s="132">
        <f>G154/(VLOOKUP(S95,E96:F186,2,FALSE)+B154)</f>
        <v>0.39141005178008892</v>
      </c>
      <c r="T154" s="132">
        <f>G154/(VLOOKUP(T95,E96:F186,2,FALSE)+B154)</f>
        <v>0.21975998499725552</v>
      </c>
      <c r="U154" s="132">
        <f>G154/(VLOOKUP(U95,E96:F186,2,FALSE)+B154)</f>
        <v>0.39141005178008892</v>
      </c>
      <c r="V154" s="132">
        <f>G154/(VLOOKUP(V95,E96:F186,2,FALSE)+B154)</f>
        <v>0.32229991474069519</v>
      </c>
      <c r="W154" s="132">
        <f>G154/(VLOOKUP(W95,E96:F186,2,FALSE)+B154)</f>
        <v>0.29754998246082254</v>
      </c>
      <c r="X154" s="132">
        <f>G154/(VLOOKUP(X95,E96:F186,2,FALSE)+B154)</f>
        <v>0.15011227508217809</v>
      </c>
      <c r="Y154" s="132"/>
      <c r="Z154" s="132"/>
      <c r="AA154" s="132"/>
      <c r="AB154" s="132"/>
      <c r="AC154" s="132"/>
      <c r="AD154" s="132"/>
      <c r="AE154" s="132"/>
      <c r="AF154" s="132"/>
      <c r="AG154" s="132"/>
      <c r="AH154" s="132"/>
      <c r="AI154" s="132"/>
      <c r="AJ154" s="132"/>
      <c r="AM154" s="86">
        <v>59</v>
      </c>
      <c r="AN154" s="86">
        <f>人物属性!L62</f>
        <v>408.87526093536309</v>
      </c>
      <c r="AO154" s="115">
        <f t="shared" si="24"/>
        <v>0.67500000000000004</v>
      </c>
      <c r="AP154" s="74">
        <f>AP153+(AP155-AP152)/3</f>
        <v>616.31026919707017</v>
      </c>
      <c r="AQ154" s="86" t="str">
        <f t="shared" si="22"/>
        <v>60级强化6</v>
      </c>
      <c r="AR154" s="86">
        <f>装备属性!BA62</f>
        <v>974.43227868878012</v>
      </c>
      <c r="AS154" s="134">
        <f t="shared" si="25"/>
        <v>692.00023283939254</v>
      </c>
      <c r="AT154" s="352">
        <f t="shared" si="18"/>
        <v>59</v>
      </c>
      <c r="AU154" s="132">
        <f>AS154/(VLOOKUP(AU95,AQ96:AR186,2,FALSE)+AN154)</f>
        <v>1.4036045385836866</v>
      </c>
      <c r="AV154" s="132">
        <f>AS154/(VLOOKUP(AV95,AQ96:AR186,2,FALSE)+AN154)</f>
        <v>1.3046014781341833</v>
      </c>
      <c r="AW154" s="132">
        <f>AS154/(VLOOKUP(AW95,AQ96:AR186,2,FALSE)+AN154)</f>
        <v>1.2626458976160484</v>
      </c>
      <c r="AX154" s="132">
        <f>AS154/(VLOOKUP(AX95,AQ96:AR186,2,FALSE)+AN154)</f>
        <v>0.89464964276674297</v>
      </c>
      <c r="AY154" s="132">
        <f>AS154/(VLOOKUP(AY95,AQ96:AR186,2,FALSE)+AN154)</f>
        <v>1.2626458976160484</v>
      </c>
      <c r="AZ154" s="132">
        <f>AS154/(VLOOKUP(AZ95,AQ96:AR186,2,FALSE)+AN154)</f>
        <v>1.1345327645891443</v>
      </c>
      <c r="BA154" s="132">
        <f>AS154/(VLOOKUP(BA95,AQ96:AR186,2,FALSE)+AN154)</f>
        <v>1.0827773776401926</v>
      </c>
      <c r="BB154" s="132">
        <f>AS154/(VLOOKUP(BB95,AQ96:AR186,2,FALSE)+AN154)</f>
        <v>0.68380122997901649</v>
      </c>
      <c r="BC154" s="132">
        <f>AS154/(VLOOKUP(BC95,AQ96:AR186,2,FALSE)+AN154)</f>
        <v>1.0827773776401926</v>
      </c>
      <c r="BD154" s="132">
        <f>AS154/(VLOOKUP(BD95,AQ96:AR186,2,FALSE)+AN154)</f>
        <v>0.93328544650876299</v>
      </c>
      <c r="BE154" s="132">
        <f>AS154/(VLOOKUP(BE95,AQ96:AR186,2,FALSE)+AN154)</f>
        <v>0.87629116070169155</v>
      </c>
      <c r="BF154" s="132">
        <f>AS154/(VLOOKUP(BF95,AQ96:AR186,2,FALSE)+AN154)</f>
        <v>0.49199996641176602</v>
      </c>
      <c r="BG154" s="132">
        <f>AS154/(VLOOKUP(BG95,AQ96:AR186,2,FALSE)+AN154)</f>
        <v>0.87629116070169155</v>
      </c>
      <c r="BH154" s="132">
        <f>AS154/(VLOOKUP(BH95,AQ96:AR186,2,FALSE)+AN154)</f>
        <v>0.72156697330006381</v>
      </c>
      <c r="BI154" s="132">
        <f>AS154/(VLOOKUP(BI95,AQ96:AR186,2,FALSE)+AN154)</f>
        <v>0.66615667715109517</v>
      </c>
      <c r="BJ154" s="132">
        <f>AS154/(VLOOKUP(BJ95,AQ96:AR186,2,FALSE)+AN154)</f>
        <v>0.33607225764666732</v>
      </c>
      <c r="BK154" s="132"/>
      <c r="BL154" s="132"/>
      <c r="BM154" s="132"/>
      <c r="BN154" s="132"/>
      <c r="BO154" s="132"/>
      <c r="BP154" s="132"/>
      <c r="BQ154" s="132"/>
      <c r="BR154" s="132"/>
      <c r="BS154" s="132"/>
      <c r="BT154" s="132"/>
      <c r="BU154" s="132"/>
      <c r="BV154" s="132"/>
    </row>
    <row r="155" spans="1:74">
      <c r="A155" s="86">
        <v>60</v>
      </c>
      <c r="B155" s="86">
        <f>人物属性!K63</f>
        <v>940.17873159770693</v>
      </c>
      <c r="C155" s="115">
        <f t="shared" si="23"/>
        <v>0.30150000000000005</v>
      </c>
      <c r="D155" s="74">
        <f>F142</f>
        <v>1410.2680973965603</v>
      </c>
      <c r="E155" s="86" t="str">
        <f t="shared" si="19"/>
        <v>60级强化7</v>
      </c>
      <c r="F155" s="86">
        <f>装备属性!AZ63</f>
        <v>2332.7635950404001</v>
      </c>
      <c r="G155" s="91">
        <f t="shared" si="20"/>
        <v>708.65971894177164</v>
      </c>
      <c r="H155" s="217">
        <f t="shared" si="21"/>
        <v>60</v>
      </c>
      <c r="I155" s="137">
        <f>G155/(VLOOKUP(I95,E96:F186,2,FALSE)+B155)</f>
        <v>0.62793564259576251</v>
      </c>
      <c r="J155" s="132">
        <f>G155/(VLOOKUP(J95,E96:F186,2,FALSE)+B155)</f>
        <v>0.58454984146293287</v>
      </c>
      <c r="K155" s="132">
        <f>G155/(VLOOKUP(K95,E96:F186,2,FALSE)+B155)</f>
        <v>0.56612313590249275</v>
      </c>
      <c r="L155" s="132">
        <f>G155/(VLOOKUP(L95,E96:F186,2,FALSE)+B155)</f>
        <v>0.40345572097773308</v>
      </c>
      <c r="M155" s="132">
        <f>G155/(VLOOKUP(M95,E96:F186,2,FALSE)+B155)</f>
        <v>0.56612313590249275</v>
      </c>
      <c r="N155" s="132">
        <f>G155/(VLOOKUP(N95,E96:F186,2,FALSE)+B155)</f>
        <v>0.50970604660123919</v>
      </c>
      <c r="O155" s="132">
        <f>G155/(VLOOKUP(O95,E96:F186,2,FALSE)+B155)</f>
        <v>0.48685009348572678</v>
      </c>
      <c r="P155" s="132">
        <f>G155/(VLOOKUP(P95,E96:F186,2,FALSE)+B155)</f>
        <v>0.30939943771656936</v>
      </c>
      <c r="Q155" s="132">
        <f>G155/(VLOOKUP(Q95,E96:F186,2,FALSE)+B155)</f>
        <v>0.48685009348572678</v>
      </c>
      <c r="R155" s="132">
        <f>G155/(VLOOKUP(R95,E96:F186,2,FALSE)+B155)</f>
        <v>0.42062278747642484</v>
      </c>
      <c r="S155" s="132">
        <f>G155/(VLOOKUP(S95,E96:F186,2,FALSE)+B155)</f>
        <v>0.39529115192388298</v>
      </c>
      <c r="T155" s="132">
        <f>G155/(VLOOKUP(T95,E96:F186,2,FALSE)+B155)</f>
        <v>0.22329293294287725</v>
      </c>
      <c r="U155" s="132">
        <f>G155/(VLOOKUP(U95,E96:F186,2,FALSE)+B155)</f>
        <v>0.39529115192388298</v>
      </c>
      <c r="V155" s="132">
        <f>G155/(VLOOKUP(V95,E96:F186,2,FALSE)+B155)</f>
        <v>0.32629228217720513</v>
      </c>
      <c r="W155" s="132">
        <f>G155/(VLOOKUP(W95,E96:F186,2,FALSE)+B155)</f>
        <v>0.30150000000000005</v>
      </c>
      <c r="X155" s="132">
        <f>G155/(VLOOKUP(X95,E96:F186,2,FALSE)+B155)</f>
        <v>0.15290400517044292</v>
      </c>
      <c r="Y155" s="131">
        <f>G155/(VLOOKUP(Y95,E96:F186,2,FALSE)+B155)</f>
        <v>0.30150000000000005</v>
      </c>
      <c r="Z155" s="132">
        <f>G155/(VLOOKUP(Z95,E96:F186,2,FALSE)+B155)</f>
        <v>0.23800257639068764</v>
      </c>
      <c r="AA155" s="132">
        <f>G155/(VLOOKUP(AA95,E96:F186,2,FALSE)+B155)</f>
        <v>0.21652068634820429</v>
      </c>
      <c r="AB155" s="131">
        <f>G155/(VLOOKUP(AB95,E96:F186,2,FALSE)+B155)</f>
        <v>0.10050000000000001</v>
      </c>
      <c r="AC155" s="132"/>
      <c r="AD155" s="132"/>
      <c r="AE155" s="132"/>
      <c r="AF155" s="132"/>
      <c r="AG155" s="132"/>
      <c r="AH155" s="132"/>
      <c r="AI155" s="132"/>
      <c r="AJ155" s="132"/>
      <c r="AM155" s="86">
        <v>60</v>
      </c>
      <c r="AN155" s="86">
        <f>人物属性!L63</f>
        <v>419.94650011364246</v>
      </c>
      <c r="AO155" s="115">
        <f t="shared" si="24"/>
        <v>0.67500000000000004</v>
      </c>
      <c r="AP155" s="74">
        <f>AR142</f>
        <v>629.91975017046354</v>
      </c>
      <c r="AQ155" s="86" t="str">
        <f t="shared" si="22"/>
        <v>60级强化7</v>
      </c>
      <c r="AR155" s="86">
        <f>装备属性!BA63</f>
        <v>1041.9677391180455</v>
      </c>
      <c r="AS155" s="134">
        <f t="shared" si="25"/>
        <v>708.65971894177153</v>
      </c>
      <c r="AT155" s="352">
        <f t="shared" si="18"/>
        <v>60</v>
      </c>
      <c r="AU155" s="132">
        <f>AS155/(VLOOKUP(AU95,AQ96:AR186,2,FALSE)+AN155)</f>
        <v>1.4058260655129007</v>
      </c>
      <c r="AV155" s="132">
        <f>AS155/(VLOOKUP(AV95,AQ96:AR186,2,FALSE)+AN155)</f>
        <v>1.3086936749170137</v>
      </c>
      <c r="AW155" s="132">
        <f>AS155/(VLOOKUP(AW95,AQ96:AR186,2,FALSE)+AN155)</f>
        <v>1.267439856498118</v>
      </c>
      <c r="AX155" s="132">
        <f>AS155/(VLOOKUP(AX95,AQ96:AR186,2,FALSE)+AN155)</f>
        <v>0.90325907681582018</v>
      </c>
      <c r="AY155" s="132">
        <f>AS155/(VLOOKUP(AY95,AQ96:AR186,2,FALSE)+AN155)</f>
        <v>1.267439856498118</v>
      </c>
      <c r="AZ155" s="132">
        <f>AS155/(VLOOKUP(AZ95,AQ96:AR186,2,FALSE)+AN155)</f>
        <v>1.1411329401520276</v>
      </c>
      <c r="BA155" s="132">
        <f>AS155/(VLOOKUP(BA95,AQ96:AR186,2,FALSE)+AN155)</f>
        <v>1.089962895863567</v>
      </c>
      <c r="BB155" s="132">
        <f>AS155/(VLOOKUP(BB95,AQ96:AR186,2,FALSE)+AN155)</f>
        <v>0.69268530832067765</v>
      </c>
      <c r="BC155" s="132">
        <f>AS155/(VLOOKUP(BC95,AQ96:AR186,2,FALSE)+AN155)</f>
        <v>1.089962895863567</v>
      </c>
      <c r="BD155" s="132">
        <f>AS155/(VLOOKUP(BD95,AQ96:AR186,2,FALSE)+AN155)</f>
        <v>0.94169280778304021</v>
      </c>
      <c r="BE155" s="132">
        <f>AS155/(VLOOKUP(BE95,AQ96:AR186,2,FALSE)+AN155)</f>
        <v>0.88498019087436464</v>
      </c>
      <c r="BF155" s="132">
        <f>AS155/(VLOOKUP(BF95,AQ96:AR186,2,FALSE)+AN155)</f>
        <v>0.49990955136465043</v>
      </c>
      <c r="BG155" s="132">
        <f>AS155/(VLOOKUP(BG95,AQ96:AR186,2,FALSE)+AN155)</f>
        <v>0.88498019087436464</v>
      </c>
      <c r="BH155" s="132">
        <f>AS155/(VLOOKUP(BH95,AQ96:AR186,2,FALSE)+AN155)</f>
        <v>0.73050510935195168</v>
      </c>
      <c r="BI155" s="132">
        <f>AS155/(VLOOKUP(BI95,AQ96:AR186,2,FALSE)+AN155)</f>
        <v>0.67500000000000004</v>
      </c>
      <c r="BJ155" s="132">
        <f>AS155/(VLOOKUP(BJ95,AQ96:AR186,2,FALSE)+AN155)</f>
        <v>0.34232239963531991</v>
      </c>
      <c r="BK155" s="131">
        <f>AS155/(VLOOKUP(BK95,AQ96:AR186,2,FALSE)+AN155)</f>
        <v>0.67500000000000004</v>
      </c>
      <c r="BL155" s="132">
        <f>AS155/(VLOOKUP(BL95,AQ96:AR186,2,FALSE)+AN155)</f>
        <v>0.53284158893437517</v>
      </c>
      <c r="BM155" s="132">
        <f>AS155/(VLOOKUP(BM95,AQ96:AR186,2,FALSE)+AN155)</f>
        <v>0.4847478052571737</v>
      </c>
      <c r="BN155" s="131">
        <f>AS155/(VLOOKUP(BN95,AQ96:AR186,2,FALSE)+AN155)</f>
        <v>0.22499999999999998</v>
      </c>
      <c r="BO155" s="132"/>
      <c r="BP155" s="132"/>
      <c r="BQ155" s="132"/>
      <c r="BR155" s="132"/>
      <c r="BS155" s="132"/>
      <c r="BT155" s="132"/>
      <c r="BU155" s="132"/>
      <c r="BV155" s="132"/>
    </row>
    <row r="156" spans="1:74">
      <c r="A156" s="86">
        <v>61</v>
      </c>
      <c r="B156" s="86">
        <f>人物属性!K64</f>
        <v>1001.6784314406297</v>
      </c>
      <c r="C156" s="115">
        <f t="shared" si="23"/>
        <v>0.30150000000000005</v>
      </c>
      <c r="D156" s="74">
        <f>(D155+D157)/2</f>
        <v>1467.1889682617093</v>
      </c>
      <c r="E156" s="86" t="str">
        <f t="shared" si="19"/>
        <v>60级强化8</v>
      </c>
      <c r="F156" s="86">
        <f>装备属性!AZ64</f>
        <v>2875.7918612606868</v>
      </c>
      <c r="G156" s="91">
        <f t="shared" si="20"/>
        <v>744.36352101025523</v>
      </c>
      <c r="H156" s="217">
        <f t="shared" si="21"/>
        <v>61</v>
      </c>
      <c r="I156" s="137">
        <f>G156/(VLOOKUP(I95,E96:F186,2,FALSE)+B156)</f>
        <v>0.62548697177931867</v>
      </c>
      <c r="J156" s="132">
        <f>G156/(VLOOKUP(J95,E96:F186,2,FALSE)+B156)</f>
        <v>0.58435684845079583</v>
      </c>
      <c r="K156" s="132">
        <f>G156/(VLOOKUP(K95,E96:F186,2,FALSE)+B156)</f>
        <v>0.56679884984552997</v>
      </c>
      <c r="L156" s="132">
        <f>G156/(VLOOKUP(L95,E96:F186,2,FALSE)+B156)</f>
        <v>0.40944667279482155</v>
      </c>
      <c r="M156" s="132">
        <f>G156/(VLOOKUP(M95,E96:F186,2,FALSE)+B156)</f>
        <v>0.56679884984552997</v>
      </c>
      <c r="N156" s="132">
        <f>G156/(VLOOKUP(N95,E96:F186,2,FALSE)+B156)</f>
        <v>0.51270710970134092</v>
      </c>
      <c r="O156" s="132">
        <f>G156/(VLOOKUP(O95,E96:F186,2,FALSE)+B156)</f>
        <v>0.49064856619739045</v>
      </c>
      <c r="P156" s="132">
        <f>G156/(VLOOKUP(P95,E96:F186,2,FALSE)+B156)</f>
        <v>0.31648969406753086</v>
      </c>
      <c r="Q156" s="132">
        <f>G156/(VLOOKUP(Q95,E96:F186,2,FALSE)+B156)</f>
        <v>0.49064856619739045</v>
      </c>
      <c r="R156" s="132">
        <f>G156/(VLOOKUP(R95,E96:F186,2,FALSE)+B156)</f>
        <v>0.42625509747151707</v>
      </c>
      <c r="S156" s="132">
        <f>G156/(VLOOKUP(S95,E96:F186,2,FALSE)+B156)</f>
        <v>0.4014356811427357</v>
      </c>
      <c r="T156" s="132">
        <f>G156/(VLOOKUP(T95,E96:F186,2,FALSE)+B156)</f>
        <v>0.23008432442518029</v>
      </c>
      <c r="U156" s="132">
        <f>G156/(VLOOKUP(U95,E96:F186,2,FALSE)+B156)</f>
        <v>0.4014356811427357</v>
      </c>
      <c r="V156" s="132">
        <f>G156/(VLOOKUP(V95,E96:F186,2,FALSE)+B156)</f>
        <v>0.33329382137851826</v>
      </c>
      <c r="W156" s="132">
        <f>G156/(VLOOKUP(W95,E96:F186,2,FALSE)+B156)</f>
        <v>0.30861526659511651</v>
      </c>
      <c r="X156" s="132">
        <f>G156/(VLOOKUP(X95,E96:F186,2,FALSE)+B156)</f>
        <v>0.15850436656642417</v>
      </c>
      <c r="Y156" s="132">
        <f>G156/(VLOOKUP(Y95,E96:F186,2,FALSE)+B156)</f>
        <v>0.30861526659511651</v>
      </c>
      <c r="Z156" s="132">
        <f>G156/(VLOOKUP(Z95,E96:F186,2,FALSE)+B156)</f>
        <v>0.24493463031209517</v>
      </c>
      <c r="AA156" s="132">
        <f>G156/(VLOOKUP(AA95,E96:F186,2,FALSE)+B156)</f>
        <v>0.2232348066329442</v>
      </c>
      <c r="AB156" s="132">
        <f>G156/(VLOOKUP(AB95,E96:F186,2,FALSE)+B156)</f>
        <v>0.1046506741974819</v>
      </c>
      <c r="AC156" s="132"/>
      <c r="AD156" s="132"/>
      <c r="AE156" s="132"/>
      <c r="AF156" s="132"/>
      <c r="AG156" s="132"/>
      <c r="AH156" s="132"/>
      <c r="AI156" s="132"/>
      <c r="AJ156" s="132"/>
      <c r="AM156" s="86">
        <v>61</v>
      </c>
      <c r="AN156" s="86">
        <f>人物属性!L64</f>
        <v>447.41636604348128</v>
      </c>
      <c r="AO156" s="115">
        <f t="shared" si="24"/>
        <v>0.67500000000000004</v>
      </c>
      <c r="AP156" s="74">
        <f>(AP155+AP157)/2</f>
        <v>655.34440582356353</v>
      </c>
      <c r="AQ156" s="86" t="str">
        <f t="shared" si="22"/>
        <v>60级强化8</v>
      </c>
      <c r="AR156" s="86">
        <f>装备属性!BA64</f>
        <v>1284.5203646964403</v>
      </c>
      <c r="AS156" s="134">
        <f t="shared" si="25"/>
        <v>744.36352101025523</v>
      </c>
      <c r="AT156" s="352">
        <f t="shared" si="18"/>
        <v>61</v>
      </c>
      <c r="AU156" s="132">
        <f>AS156/(VLOOKUP(AU95,AQ96:AR186,2,FALSE)+AN156)</f>
        <v>1.4003439666701161</v>
      </c>
      <c r="AV156" s="132">
        <f>AS156/(VLOOKUP(AV95,AQ96:AR186,2,FALSE)+AN156)</f>
        <v>1.3082616010092443</v>
      </c>
      <c r="AW156" s="132">
        <f>AS156/(VLOOKUP(AW95,AQ96:AR186,2,FALSE)+AN156)</f>
        <v>1.268952648907903</v>
      </c>
      <c r="AX156" s="132">
        <f>AS156/(VLOOKUP(AX95,AQ96:AR186,2,FALSE)+AN156)</f>
        <v>0.91667165551079455</v>
      </c>
      <c r="AY156" s="132">
        <f>AS156/(VLOOKUP(AY95,AQ96:AR186,2,FALSE)+AN156)</f>
        <v>1.268952648907903</v>
      </c>
      <c r="AZ156" s="132">
        <f>AS156/(VLOOKUP(AZ95,AQ96:AR186,2,FALSE)+AN156)</f>
        <v>1.1478517381373303</v>
      </c>
      <c r="BA156" s="132">
        <f>AS156/(VLOOKUP(BA95,AQ96:AR186,2,FALSE)+AN156)</f>
        <v>1.0984669392478892</v>
      </c>
      <c r="BB156" s="132">
        <f>AS156/(VLOOKUP(BB95,AQ96:AR186,2,FALSE)+AN156)</f>
        <v>0.7085590165690987</v>
      </c>
      <c r="BC156" s="132">
        <f>AS156/(VLOOKUP(BC95,AQ96:AR186,2,FALSE)+AN156)</f>
        <v>1.0984669392478892</v>
      </c>
      <c r="BD156" s="132">
        <f>AS156/(VLOOKUP(BD95,AQ96:AR186,2,FALSE)+AN156)</f>
        <v>0.95430245702578442</v>
      </c>
      <c r="BE156" s="132">
        <f>AS156/(VLOOKUP(BE95,AQ96:AR186,2,FALSE)+AN156)</f>
        <v>0.89873659957328877</v>
      </c>
      <c r="BF156" s="132">
        <f>AS156/(VLOOKUP(BF95,AQ96:AR186,2,FALSE)+AN156)</f>
        <v>0.51511415916085135</v>
      </c>
      <c r="BG156" s="132">
        <f>AS156/(VLOOKUP(BG95,AQ96:AR186,2,FALSE)+AN156)</f>
        <v>0.89873659957328877</v>
      </c>
      <c r="BH156" s="132">
        <f>AS156/(VLOOKUP(BH95,AQ96:AR186,2,FALSE)+AN156)</f>
        <v>0.74618019711608552</v>
      </c>
      <c r="BI156" s="132">
        <f>AS156/(VLOOKUP(BI95,AQ96:AR186,2,FALSE)+AN156)</f>
        <v>0.69092970133235032</v>
      </c>
      <c r="BJ156" s="132">
        <f>AS156/(VLOOKUP(BJ95,AQ96:AR186,2,FALSE)+AN156)</f>
        <v>0.35486052216363617</v>
      </c>
      <c r="BK156" s="132">
        <f>AS156/(VLOOKUP(BK95,AQ96:AR186,2,FALSE)+AN156)</f>
        <v>0.69092970133235032</v>
      </c>
      <c r="BL156" s="132">
        <f>AS156/(VLOOKUP(BL95,AQ96:AR186,2,FALSE)+AN156)</f>
        <v>0.54836111263901899</v>
      </c>
      <c r="BM156" s="132">
        <f>AS156/(VLOOKUP(BM95,AQ96:AR186,2,FALSE)+AN156)</f>
        <v>0.49977941783494961</v>
      </c>
      <c r="BN156" s="132">
        <f>AS156/(VLOOKUP(BN95,AQ96:AR186,2,FALSE)+AN156)</f>
        <v>0.23429255417346695</v>
      </c>
      <c r="BO156" s="132"/>
      <c r="BP156" s="132"/>
      <c r="BQ156" s="132"/>
      <c r="BR156" s="132"/>
      <c r="BS156" s="132"/>
      <c r="BT156" s="132"/>
      <c r="BU156" s="132"/>
      <c r="BV156" s="132"/>
    </row>
    <row r="157" spans="1:74">
      <c r="A157" s="86">
        <v>62</v>
      </c>
      <c r="B157" s="86">
        <f>人物属性!K65</f>
        <v>1063.1781312835524</v>
      </c>
      <c r="C157" s="115">
        <f t="shared" si="23"/>
        <v>0.30150000000000005</v>
      </c>
      <c r="D157" s="74">
        <f>F149</f>
        <v>1524.1098391268586</v>
      </c>
      <c r="E157" s="86" t="str">
        <f t="shared" si="19"/>
        <v>60级强化9</v>
      </c>
      <c r="F157" s="86">
        <f>装备属性!AZ65</f>
        <v>3508.9163370946339</v>
      </c>
      <c r="G157" s="91">
        <f t="shared" si="20"/>
        <v>780.06732307873892</v>
      </c>
      <c r="H157" s="217">
        <f t="shared" si="21"/>
        <v>62</v>
      </c>
      <c r="I157" s="137">
        <f>G157/(VLOOKUP(I95,E96:F186,2,FALSE)+B157)</f>
        <v>0.62327894980196152</v>
      </c>
      <c r="J157" s="132">
        <f>G157/(VLOOKUP(J95,E96:F186,2,FALSE)+B157)</f>
        <v>0.58418163251709121</v>
      </c>
      <c r="K157" s="132">
        <f>G157/(VLOOKUP(K95,E96:F186,2,FALSE)+B157)</f>
        <v>0.56741410855314411</v>
      </c>
      <c r="L157" s="132">
        <f>G157/(VLOOKUP(L95,E96:F186,2,FALSE)+B157)</f>
        <v>0.41504555561593059</v>
      </c>
      <c r="M157" s="132">
        <f>G157/(VLOOKUP(M95,E96:F186,2,FALSE)+B157)</f>
        <v>0.56741410855314411</v>
      </c>
      <c r="N157" s="132">
        <f>G157/(VLOOKUP(N95,E96:F186,2,FALSE)+B157)</f>
        <v>0.51546425438777288</v>
      </c>
      <c r="O157" s="132">
        <f>G157/(VLOOKUP(O95,E96:F186,2,FALSE)+B157)</f>
        <v>0.49415107438258271</v>
      </c>
      <c r="P157" s="132">
        <f>G157/(VLOOKUP(P95,E96:F186,2,FALSE)+B157)</f>
        <v>0.32321859947937859</v>
      </c>
      <c r="Q157" s="132">
        <f>G157/(VLOOKUP(Q95,E96:F186,2,FALSE)+B157)</f>
        <v>0.49415107438258271</v>
      </c>
      <c r="R157" s="132">
        <f>G157/(VLOOKUP(R95,E96:F186,2,FALSE)+B157)</f>
        <v>0.43150419248829269</v>
      </c>
      <c r="S157" s="132">
        <f>G157/(VLOOKUP(S95,E96:F186,2,FALSE)+B157)</f>
        <v>0.40718570578700153</v>
      </c>
      <c r="T157" s="132">
        <f>G157/(VLOOKUP(T95,E96:F186,2,FALSE)+B157)</f>
        <v>0.23662232828589466</v>
      </c>
      <c r="U157" s="132">
        <f>G157/(VLOOKUP(U95,E96:F186,2,FALSE)+B157)</f>
        <v>0.40718570578700153</v>
      </c>
      <c r="V157" s="132">
        <f>G157/(VLOOKUP(V95,E96:F186,2,FALSE)+B157)</f>
        <v>0.33992009280897034</v>
      </c>
      <c r="W157" s="132">
        <f>G157/(VLOOKUP(W95,E96:F186,2,FALSE)+B157)</f>
        <v>0.3153767055995394</v>
      </c>
      <c r="X157" s="132">
        <f>G157/(VLOOKUP(X95,E96:F186,2,FALSE)+B157)</f>
        <v>0.16395994258019872</v>
      </c>
      <c r="Y157" s="132">
        <f>G157/(VLOOKUP(Y95,E96:F186,2,FALSE)+B157)</f>
        <v>0.3153767055995394</v>
      </c>
      <c r="Z157" s="132">
        <f>G157/(VLOOKUP(Z95,E96:F186,2,FALSE)+B157)</f>
        <v>0.25159168649353569</v>
      </c>
      <c r="AA157" s="132">
        <f>G157/(VLOOKUP(AA95,E96:F186,2,FALSE)+B157)</f>
        <v>0.22970574466339508</v>
      </c>
      <c r="AB157" s="132">
        <f>G157/(VLOOKUP(AB95,E96:F186,2,FALSE)+B157)</f>
        <v>0.10873018778051753</v>
      </c>
      <c r="AC157" s="132"/>
      <c r="AD157" s="132"/>
      <c r="AE157" s="132"/>
      <c r="AF157" s="132"/>
      <c r="AG157" s="132"/>
      <c r="AH157" s="132"/>
      <c r="AI157" s="132"/>
      <c r="AJ157" s="132"/>
      <c r="AM157" s="86">
        <v>62</v>
      </c>
      <c r="AN157" s="86">
        <f>人物属性!L65</f>
        <v>474.88623197332009</v>
      </c>
      <c r="AO157" s="115">
        <f t="shared" si="24"/>
        <v>0.67500000000000004</v>
      </c>
      <c r="AP157" s="74">
        <f>AR149</f>
        <v>680.76906147666352</v>
      </c>
      <c r="AQ157" s="86" t="str">
        <f t="shared" si="22"/>
        <v>60级强化9</v>
      </c>
      <c r="AR157" s="86">
        <f>装备属性!BA65</f>
        <v>1567.3159639022699</v>
      </c>
      <c r="AS157" s="134">
        <f t="shared" si="25"/>
        <v>780.06732307873904</v>
      </c>
      <c r="AT157" s="352">
        <f t="shared" si="18"/>
        <v>62</v>
      </c>
      <c r="AU157" s="132">
        <f>AS157/(VLOOKUP(AU95,AQ96:AR186,2,FALSE)+AN157)</f>
        <v>1.3954006338849887</v>
      </c>
      <c r="AV157" s="132">
        <f>AS157/(VLOOKUP(AV95,AQ96:AR186,2,FALSE)+AN157)</f>
        <v>1.3078693265308015</v>
      </c>
      <c r="AW157" s="132">
        <f>AS157/(VLOOKUP(AW95,AQ96:AR186,2,FALSE)+AN157)</f>
        <v>1.2703300937756958</v>
      </c>
      <c r="AX157" s="132">
        <f>AS157/(VLOOKUP(AX95,AQ96:AR186,2,FALSE)+AN157)</f>
        <v>0.92920646779685956</v>
      </c>
      <c r="AY157" s="132">
        <f>AS157/(VLOOKUP(AY95,AQ96:AR186,2,FALSE)+AN157)</f>
        <v>1.2703300937756958</v>
      </c>
      <c r="AZ157" s="132">
        <f>AS157/(VLOOKUP(AZ95,AQ96:AR186,2,FALSE)+AN157)</f>
        <v>1.1540244501218797</v>
      </c>
      <c r="BA157" s="132">
        <f>AS157/(VLOOKUP(BA95,AQ96:AR186,2,FALSE)+AN157)</f>
        <v>1.1063083754833942</v>
      </c>
      <c r="BB157" s="132">
        <f>AS157/(VLOOKUP(BB95,AQ96:AR186,2,FALSE)+AN157)</f>
        <v>0.7236237301777132</v>
      </c>
      <c r="BC157" s="132">
        <f>AS157/(VLOOKUP(BC95,AQ96:AR186,2,FALSE)+AN157)</f>
        <v>1.1063083754833942</v>
      </c>
      <c r="BD157" s="132">
        <f>AS157/(VLOOKUP(BD95,AQ96:AR186,2,FALSE)+AN157)</f>
        <v>0.96605416228722263</v>
      </c>
      <c r="BE157" s="132">
        <f>AS157/(VLOOKUP(BE95,AQ96:AR186,2,FALSE)+AN157)</f>
        <v>0.91160978907537671</v>
      </c>
      <c r="BF157" s="132">
        <f>AS157/(VLOOKUP(BF95,AQ96:AR186,2,FALSE)+AN157)</f>
        <v>0.5297514812370776</v>
      </c>
      <c r="BG157" s="132">
        <f>AS157/(VLOOKUP(BG95,AQ96:AR186,2,FALSE)+AN157)</f>
        <v>0.91160978907537671</v>
      </c>
      <c r="BH157" s="132">
        <f>AS157/(VLOOKUP(BH95,AQ96:AR186,2,FALSE)+AN157)</f>
        <v>0.76101513315441127</v>
      </c>
      <c r="BI157" s="132">
        <f>AS157/(VLOOKUP(BI95,AQ96:AR186,2,FALSE)+AN157)</f>
        <v>0.70606725134225246</v>
      </c>
      <c r="BJ157" s="132">
        <f>AS157/(VLOOKUP(BJ95,AQ96:AR186,2,FALSE)+AN157)</f>
        <v>0.36707449831387778</v>
      </c>
      <c r="BK157" s="132">
        <f>AS157/(VLOOKUP(BK95,AQ96:AR186,2,FALSE)+AN157)</f>
        <v>0.70606725134225246</v>
      </c>
      <c r="BL157" s="132">
        <f>AS157/(VLOOKUP(BL95,AQ96:AR186,2,FALSE)+AN157)</f>
        <v>0.56326496976164719</v>
      </c>
      <c r="BM157" s="132">
        <f>AS157/(VLOOKUP(BM95,AQ96:AR186,2,FALSE)+AN157)</f>
        <v>0.51426659252998896</v>
      </c>
      <c r="BN157" s="132">
        <f>AS157/(VLOOKUP(BN95,AQ96:AR186,2,FALSE)+AN157)</f>
        <v>0.2434257935384721</v>
      </c>
      <c r="BO157" s="132"/>
      <c r="BP157" s="132"/>
      <c r="BQ157" s="132"/>
      <c r="BR157" s="132"/>
      <c r="BS157" s="132"/>
      <c r="BT157" s="132"/>
      <c r="BU157" s="132"/>
      <c r="BV157" s="132"/>
    </row>
    <row r="158" spans="1:74">
      <c r="A158" s="86">
        <v>63</v>
      </c>
      <c r="B158" s="86">
        <f>人物属性!K66</f>
        <v>1124.6778311264752</v>
      </c>
      <c r="C158" s="115">
        <f t="shared" si="23"/>
        <v>0.30150000000000005</v>
      </c>
      <c r="D158" s="74">
        <f>(D157+D159)/2</f>
        <v>1583.7876202952571</v>
      </c>
      <c r="E158" s="86" t="str">
        <f t="shared" si="19"/>
        <v>60级强化10</v>
      </c>
      <c r="F158" s="86">
        <f>装备属性!AZ66</f>
        <v>4247.0852812088669</v>
      </c>
      <c r="G158" s="91">
        <f t="shared" si="20"/>
        <v>816.60233360365237</v>
      </c>
      <c r="H158" s="217">
        <f t="shared" si="21"/>
        <v>63</v>
      </c>
      <c r="I158" s="137">
        <f>G158/(VLOOKUP(I95,E96:F186,2,FALSE)+B158)</f>
        <v>0.62191079732344046</v>
      </c>
      <c r="J158" s="132">
        <f>G158/(VLOOKUP(J95,E96:F186,2,FALSE)+B158)</f>
        <v>0.58461691921304504</v>
      </c>
      <c r="K158" s="132">
        <f>G158/(VLOOKUP(K95,E96:F186,2,FALSE)+B158)</f>
        <v>0.56855540274408367</v>
      </c>
      <c r="L158" s="132">
        <f>G158/(VLOOKUP(L95,E96:F186,2,FALSE)+B158)</f>
        <v>0.42071788056140408</v>
      </c>
      <c r="M158" s="132">
        <f>G158/(VLOOKUP(M95,E96:F186,2,FALSE)+B158)</f>
        <v>0.56855540274408367</v>
      </c>
      <c r="N158" s="132">
        <f>G158/(VLOOKUP(N95,E96:F186,2,FALSE)+B158)</f>
        <v>0.51853386551716529</v>
      </c>
      <c r="O158" s="132">
        <f>G158/(VLOOKUP(O95,E96:F186,2,FALSE)+B158)</f>
        <v>0.49789771518749826</v>
      </c>
      <c r="P158" s="132">
        <f>G158/(VLOOKUP(P95,E96:F186,2,FALSE)+B158)</f>
        <v>0.32994894215304649</v>
      </c>
      <c r="Q158" s="132">
        <f>G158/(VLOOKUP(Q95,E96:F186,2,FALSE)+B158)</f>
        <v>0.49789771518749826</v>
      </c>
      <c r="R158" s="132">
        <f>G158/(VLOOKUP(R95,E96:F186,2,FALSE)+B158)</f>
        <v>0.43685256227132913</v>
      </c>
      <c r="S158" s="132">
        <f>G158/(VLOOKUP(S95,E96:F186,2,FALSE)+B158)</f>
        <v>0.41299842290543992</v>
      </c>
      <c r="T158" s="132">
        <f>G158/(VLOOKUP(T95,E96:F186,2,FALSE)+B158)</f>
        <v>0.24316838351228204</v>
      </c>
      <c r="U158" s="132">
        <f>G158/(VLOOKUP(U95,E96:F186,2,FALSE)+B158)</f>
        <v>0.41299842290543992</v>
      </c>
      <c r="V158" s="132">
        <f>G158/(VLOOKUP(V95,E96:F186,2,FALSE)+B158)</f>
        <v>0.34655323122271658</v>
      </c>
      <c r="W158" s="132">
        <f>G158/(VLOOKUP(W95,E96:F186,2,FALSE)+B158)</f>
        <v>0.32213796926210519</v>
      </c>
      <c r="X158" s="132">
        <f>G158/(VLOOKUP(X95,E96:F186,2,FALSE)+B158)</f>
        <v>0.16944875582924326</v>
      </c>
      <c r="Y158" s="132">
        <f>G158/(VLOOKUP(Y95,E96:F186,2,FALSE)+B158)</f>
        <v>0.32213796926210519</v>
      </c>
      <c r="Z158" s="132">
        <f>G158/(VLOOKUP(Z95,E96:F186,2,FALSE)+B158)</f>
        <v>0.25825266248202677</v>
      </c>
      <c r="AA158" s="132">
        <f>G158/(VLOOKUP(AA95,E96:F186,2,FALSE)+B158)</f>
        <v>0.23618688878526747</v>
      </c>
      <c r="AB158" s="132">
        <f>G158/(VLOOKUP(AB95,E96:F186,2,FALSE)+B158)</f>
        <v>0.11285522900837827</v>
      </c>
      <c r="AC158" s="132"/>
      <c r="AD158" s="132"/>
      <c r="AE158" s="132"/>
      <c r="AF158" s="132"/>
      <c r="AG158" s="132"/>
      <c r="AH158" s="132"/>
      <c r="AI158" s="132"/>
      <c r="AJ158" s="132"/>
      <c r="AM158" s="86">
        <v>63</v>
      </c>
      <c r="AN158" s="86">
        <f>人物属性!L66</f>
        <v>502.35609790315897</v>
      </c>
      <c r="AO158" s="115">
        <f t="shared" si="24"/>
        <v>0.67500000000000004</v>
      </c>
      <c r="AP158" s="74">
        <f>(AP157+AP159)/2</f>
        <v>707.42513706521481</v>
      </c>
      <c r="AQ158" s="86" t="str">
        <f t="shared" si="22"/>
        <v>60级强化10</v>
      </c>
      <c r="AR158" s="86">
        <f>装备属性!BA66</f>
        <v>1897.0314256066274</v>
      </c>
      <c r="AS158" s="134">
        <f t="shared" si="25"/>
        <v>816.60233360365237</v>
      </c>
      <c r="AT158" s="352">
        <f t="shared" si="18"/>
        <v>63</v>
      </c>
      <c r="AU158" s="132">
        <f>AS158/(VLOOKUP(AU95,AQ96:AR186,2,FALSE)+AN158)</f>
        <v>1.3923376059480008</v>
      </c>
      <c r="AV158" s="132">
        <f>AS158/(VLOOKUP(AV95,AQ96:AR186,2,FALSE)+AN158)</f>
        <v>1.3088438489844292</v>
      </c>
      <c r="AW158" s="132">
        <f>AS158/(VLOOKUP(AW95,AQ96:AR186,2,FALSE)+AN158)</f>
        <v>1.2728852300240676</v>
      </c>
      <c r="AX158" s="132">
        <f>AS158/(VLOOKUP(AX95,AQ96:AR186,2,FALSE)+AN158)</f>
        <v>0.94190570274941199</v>
      </c>
      <c r="AY158" s="132">
        <f>AS158/(VLOOKUP(AY95,AQ96:AR186,2,FALSE)+AN158)</f>
        <v>1.2728852300240676</v>
      </c>
      <c r="AZ158" s="132">
        <f>AS158/(VLOOKUP(AZ95,AQ96:AR186,2,FALSE)+AN158)</f>
        <v>1.1608967138443995</v>
      </c>
      <c r="BA158" s="132">
        <f>AS158/(VLOOKUP(BA95,AQ96:AR186,2,FALSE)+AN158)</f>
        <v>1.1146963772854439</v>
      </c>
      <c r="BB158" s="132">
        <f>AS158/(VLOOKUP(BB95,AQ96:AR186,2,FALSE)+AN158)</f>
        <v>0.73869166153667121</v>
      </c>
      <c r="BC158" s="132">
        <f>AS158/(VLOOKUP(BC95,AQ96:AR186,2,FALSE)+AN158)</f>
        <v>1.1146963772854439</v>
      </c>
      <c r="BD158" s="132">
        <f>AS158/(VLOOKUP(BD95,AQ96:AR186,2,FALSE)+AN158)</f>
        <v>0.9780281244880501</v>
      </c>
      <c r="BE158" s="132">
        <f>AS158/(VLOOKUP(BE95,AQ96:AR186,2,FALSE)+AN158)</f>
        <v>0.92462333486292514</v>
      </c>
      <c r="BF158" s="132">
        <f>AS158/(VLOOKUP(BF95,AQ96:AR186,2,FALSE)+AN158)</f>
        <v>0.54440682875884039</v>
      </c>
      <c r="BG158" s="132">
        <f>AS158/(VLOOKUP(BG95,AQ96:AR186,2,FALSE)+AN158)</f>
        <v>0.92462333486292514</v>
      </c>
      <c r="BH158" s="132">
        <f>AS158/(VLOOKUP(BH95,AQ96:AR186,2,FALSE)+AN158)</f>
        <v>0.77586544303593252</v>
      </c>
      <c r="BI158" s="132">
        <f>AS158/(VLOOKUP(BI95,AQ96:AR186,2,FALSE)+AN158)</f>
        <v>0.72120440879575798</v>
      </c>
      <c r="BJ158" s="132">
        <f>AS158/(VLOOKUP(BJ95,AQ96:AR186,2,FALSE)+AN158)</f>
        <v>0.37936288618487296</v>
      </c>
      <c r="BK158" s="132">
        <f>AS158/(VLOOKUP(BK95,AQ96:AR186,2,FALSE)+AN158)</f>
        <v>0.72120440879575798</v>
      </c>
      <c r="BL158" s="132">
        <f>AS158/(VLOOKUP(BL95,AQ96:AR186,2,FALSE)+AN158)</f>
        <v>0.5781776025717017</v>
      </c>
      <c r="BM158" s="132">
        <f>AS158/(VLOOKUP(BM95,AQ96:AR186,2,FALSE)+AN158)</f>
        <v>0.52877661668343456</v>
      </c>
      <c r="BN158" s="132">
        <f>AS158/(VLOOKUP(BN95,AQ96:AR186,2,FALSE)+AN158)</f>
        <v>0.25266096046651848</v>
      </c>
      <c r="BO158" s="132"/>
      <c r="BP158" s="132"/>
      <c r="BQ158" s="132"/>
      <c r="BR158" s="132"/>
      <c r="BS158" s="132"/>
      <c r="BT158" s="132"/>
      <c r="BU158" s="132"/>
      <c r="BV158" s="132"/>
    </row>
    <row r="159" spans="1:74">
      <c r="A159" s="86">
        <v>64</v>
      </c>
      <c r="B159" s="86">
        <f>人物属性!K67</f>
        <v>1186.177530969398</v>
      </c>
      <c r="C159" s="115">
        <f t="shared" si="23"/>
        <v>0.30150000000000005</v>
      </c>
      <c r="D159" s="74">
        <f>F150</f>
        <v>1643.4654014636556</v>
      </c>
      <c r="E159" s="86" t="str">
        <f t="shared" si="19"/>
        <v>60级强化11</v>
      </c>
      <c r="F159" s="86">
        <f>装备属性!AZ67</f>
        <v>5107.7270836553607</v>
      </c>
      <c r="G159" s="91">
        <f t="shared" si="20"/>
        <v>853.13734412856581</v>
      </c>
      <c r="H159" s="217">
        <f t="shared" si="21"/>
        <v>64</v>
      </c>
      <c r="I159" s="137">
        <f>G159/(VLOOKUP(I95,E96:F186,2,FALSE)+B159)</f>
        <v>0.62066507146124672</v>
      </c>
      <c r="J159" s="132">
        <f>G159/(VLOOKUP(J95,E96:F186,2,FALSE)+B159)</f>
        <v>0.58501549232352945</v>
      </c>
      <c r="K159" s="132">
        <f>G159/(VLOOKUP(K95,E96:F186,2,FALSE)+B159)</f>
        <v>0.56960297227088463</v>
      </c>
      <c r="L159" s="132">
        <f>G159/(VLOOKUP(L95,E96:F186,2,FALSE)+B159)</f>
        <v>0.42604179010743404</v>
      </c>
      <c r="M159" s="132">
        <f>G159/(VLOOKUP(M95,E96:F186,2,FALSE)+B159)</f>
        <v>0.56960297227088463</v>
      </c>
      <c r="N159" s="132">
        <f>G159/(VLOOKUP(N95,E96:F186,2,FALSE)+B159)</f>
        <v>0.5213727404546602</v>
      </c>
      <c r="O159" s="132">
        <f>G159/(VLOOKUP(O95,E96:F186,2,FALSE)+B159)</f>
        <v>0.50137353177233346</v>
      </c>
      <c r="P159" s="132">
        <f>G159/(VLOOKUP(P95,E96:F186,2,FALSE)+B159)</f>
        <v>0.33635291018685298</v>
      </c>
      <c r="Q159" s="132">
        <f>G159/(VLOOKUP(Q95,E96:F186,2,FALSE)+B159)</f>
        <v>0.50137353177233346</v>
      </c>
      <c r="R159" s="132">
        <f>G159/(VLOOKUP(R95,E96:F186,2,FALSE)+B159)</f>
        <v>0.44186021774938034</v>
      </c>
      <c r="S159" s="132">
        <f>G159/(VLOOKUP(S95,E96:F186,2,FALSE)+B159)</f>
        <v>0.4184604546525465</v>
      </c>
      <c r="T159" s="132">
        <f>G159/(VLOOKUP(T95,E96:F186,2,FALSE)+B159)</f>
        <v>0.24947898928878015</v>
      </c>
      <c r="U159" s="132">
        <f>G159/(VLOOKUP(U95,E96:F186,2,FALSE)+B159)</f>
        <v>0.4184604546525465</v>
      </c>
      <c r="V159" s="132">
        <f>G159/(VLOOKUP(V95,E96:F186,2,FALSE)+B159)</f>
        <v>0.35284893325298039</v>
      </c>
      <c r="W159" s="132">
        <f>G159/(VLOOKUP(W95,E96:F186,2,FALSE)+B159)</f>
        <v>0.32857893683892681</v>
      </c>
      <c r="X159" s="132">
        <f>G159/(VLOOKUP(X95,E96:F186,2,FALSE)+B159)</f>
        <v>0.17479924364382868</v>
      </c>
      <c r="Y159" s="132">
        <f>G159/(VLOOKUP(Y95,E96:F186,2,FALSE)+B159)</f>
        <v>0.32857893683892681</v>
      </c>
      <c r="Z159" s="132">
        <f>G159/(VLOOKUP(Z95,E96:F186,2,FALSE)+B159)</f>
        <v>0.26465947720889865</v>
      </c>
      <c r="AA159" s="132">
        <f>G159/(VLOOKUP(AA95,E96:F186,2,FALSE)+B159)</f>
        <v>0.24244149406840357</v>
      </c>
      <c r="AB159" s="132">
        <f>G159/(VLOOKUP(AB95,E96:F186,2,FALSE)+B159)</f>
        <v>0.11691074111407596</v>
      </c>
      <c r="AC159" s="132"/>
      <c r="AD159" s="132"/>
      <c r="AE159" s="132"/>
      <c r="AF159" s="132"/>
      <c r="AG159" s="132"/>
      <c r="AH159" s="132"/>
      <c r="AI159" s="132"/>
      <c r="AJ159" s="132"/>
      <c r="AM159" s="86">
        <v>64</v>
      </c>
      <c r="AN159" s="86">
        <f>人物属性!L67</f>
        <v>529.82596383299779</v>
      </c>
      <c r="AO159" s="115">
        <f t="shared" si="24"/>
        <v>0.67500000000000004</v>
      </c>
      <c r="AP159" s="74">
        <f>AR150</f>
        <v>734.08121265376622</v>
      </c>
      <c r="AQ159" s="86" t="str">
        <f t="shared" si="22"/>
        <v>60级强化11</v>
      </c>
      <c r="AR159" s="86">
        <f>装备属性!BA67</f>
        <v>2281.4514306993947</v>
      </c>
      <c r="AS159" s="134">
        <f t="shared" si="25"/>
        <v>853.1373441285657</v>
      </c>
      <c r="AT159" s="352">
        <f t="shared" si="18"/>
        <v>64</v>
      </c>
      <c r="AU159" s="132">
        <f>AS159/(VLOOKUP(AU95,AQ96:AR186,2,FALSE)+AN159)</f>
        <v>1.3895486674505519</v>
      </c>
      <c r="AV159" s="132">
        <f>AS159/(VLOOKUP(AV95,AQ96:AR186,2,FALSE)+AN159)</f>
        <v>1.3097361768437226</v>
      </c>
      <c r="AW159" s="132">
        <f>AS159/(VLOOKUP(AW95,AQ96:AR186,2,FALSE)+AN159)</f>
        <v>1.2752305349348161</v>
      </c>
      <c r="AX159" s="132">
        <f>AS159/(VLOOKUP(AX95,AQ96:AR186,2,FALSE)+AN159)</f>
        <v>0.95382490322559854</v>
      </c>
      <c r="AY159" s="132">
        <f>AS159/(VLOOKUP(AY95,AQ96:AR186,2,FALSE)+AN159)</f>
        <v>1.2752305349348161</v>
      </c>
      <c r="AZ159" s="132">
        <f>AS159/(VLOOKUP(AZ95,AQ96:AR186,2,FALSE)+AN159)</f>
        <v>1.1672524040029706</v>
      </c>
      <c r="BA159" s="132">
        <f>AS159/(VLOOKUP(BA95,AQ96:AR186,2,FALSE)+AN159)</f>
        <v>1.1224780562067167</v>
      </c>
      <c r="BB159" s="132">
        <f>AS159/(VLOOKUP(BB95,AQ96:AR186,2,FALSE)+AN159)</f>
        <v>0.75302890340340212</v>
      </c>
      <c r="BC159" s="132">
        <f>AS159/(VLOOKUP(BC95,AQ96:AR186,2,FALSE)+AN159)</f>
        <v>1.1224780562067167</v>
      </c>
      <c r="BD159" s="132">
        <f>AS159/(VLOOKUP(BD95,AQ96:AR186,2,FALSE)+AN159)</f>
        <v>0.98923929346876183</v>
      </c>
      <c r="BE159" s="132">
        <f>AS159/(VLOOKUP(BE95,AQ96:AR186,2,FALSE)+AN159)</f>
        <v>0.93685176414749205</v>
      </c>
      <c r="BF159" s="132">
        <f>AS159/(VLOOKUP(BF95,AQ96:AR186,2,FALSE)+AN159)</f>
        <v>0.55853505064652254</v>
      </c>
      <c r="BG159" s="132">
        <f>AS159/(VLOOKUP(BG95,AQ96:AR186,2,FALSE)+AN159)</f>
        <v>0.93685176414749205</v>
      </c>
      <c r="BH159" s="132">
        <f>AS159/(VLOOKUP(BH95,AQ96:AR186,2,FALSE)+AN159)</f>
        <v>0.78996029832756787</v>
      </c>
      <c r="BI159" s="132">
        <f>AS159/(VLOOKUP(BI95,AQ96:AR186,2,FALSE)+AN159)</f>
        <v>0.73562448546028392</v>
      </c>
      <c r="BJ159" s="132">
        <f>AS159/(VLOOKUP(BJ95,AQ96:AR186,2,FALSE)+AN159)</f>
        <v>0.39134159024737758</v>
      </c>
      <c r="BK159" s="132">
        <f>AS159/(VLOOKUP(BK95,AQ96:AR186,2,FALSE)+AN159)</f>
        <v>0.73562448546028392</v>
      </c>
      <c r="BL159" s="132">
        <f>AS159/(VLOOKUP(BL95,AQ96:AR186,2,FALSE)+AN159)</f>
        <v>0.59252121763186261</v>
      </c>
      <c r="BM159" s="132">
        <f>AS159/(VLOOKUP(BM95,AQ96:AR186,2,FALSE)+AN159)</f>
        <v>0.54277946433224666</v>
      </c>
      <c r="BN159" s="132">
        <f>AS159/(VLOOKUP(BN95,AQ96:AR186,2,FALSE)+AN159)</f>
        <v>0.26174046518076699</v>
      </c>
      <c r="BO159" s="132"/>
      <c r="BP159" s="132"/>
      <c r="BQ159" s="132"/>
      <c r="BR159" s="132"/>
      <c r="BS159" s="132"/>
      <c r="BT159" s="132"/>
      <c r="BU159" s="132"/>
      <c r="BV159" s="132"/>
    </row>
    <row r="160" spans="1:74">
      <c r="A160" s="86">
        <v>65</v>
      </c>
      <c r="B160" s="86">
        <f>人物属性!K68</f>
        <v>1247.6772308123207</v>
      </c>
      <c r="C160" s="115">
        <f t="shared" si="23"/>
        <v>0.30150000000000005</v>
      </c>
      <c r="D160" s="74">
        <f>(D159+D161)/2</f>
        <v>1706.0336213635344</v>
      </c>
      <c r="E160" s="86" t="str">
        <f t="shared" si="19"/>
        <v>60级强化12</v>
      </c>
      <c r="F160" s="86">
        <f>装备属性!AZ68</f>
        <v>6111.1617553850947</v>
      </c>
      <c r="G160" s="91">
        <f t="shared" si="20"/>
        <v>890.54382193102049</v>
      </c>
      <c r="H160" s="217">
        <f t="shared" si="21"/>
        <v>65</v>
      </c>
      <c r="I160" s="137">
        <f>G160/(VLOOKUP(I95,E96:F186,2,FALSE)+B160)</f>
        <v>0.62013289215385914</v>
      </c>
      <c r="J160" s="132">
        <f>G160/(VLOOKUP(J95,E96:F186,2,FALSE)+B160)</f>
        <v>0.58595521205115886</v>
      </c>
      <c r="K160" s="132">
        <f>G160/(VLOOKUP(K95,E96:F186,2,FALSE)+B160)</f>
        <v>0.57112679953707357</v>
      </c>
      <c r="L160" s="132">
        <f>G160/(VLOOKUP(L95,E96:F186,2,FALSE)+B160)</f>
        <v>0.43147065722357392</v>
      </c>
      <c r="M160" s="132">
        <f>G160/(VLOOKUP(M95,E96:F186,2,FALSE)+B160)</f>
        <v>0.57112679953707357</v>
      </c>
      <c r="N160" s="132">
        <f>G160/(VLOOKUP(N95,E96:F186,2,FALSE)+B160)</f>
        <v>0.52451923615455465</v>
      </c>
      <c r="O160" s="132">
        <f>G160/(VLOOKUP(O95,E96:F186,2,FALSE)+B160)</f>
        <v>0.50510114571875875</v>
      </c>
      <c r="P160" s="132">
        <f>G160/(VLOOKUP(P95,E96:F186,2,FALSE)+B160)</f>
        <v>0.3427891280878137</v>
      </c>
      <c r="Q160" s="132">
        <f>G160/(VLOOKUP(Q95,E96:F186,2,FALSE)+B160)</f>
        <v>0.50510114571875875</v>
      </c>
      <c r="R160" s="132">
        <f>G160/(VLOOKUP(R95,E96:F186,2,FALSE)+B160)</f>
        <v>0.4469961322977401</v>
      </c>
      <c r="S160" s="132">
        <f>G160/(VLOOKUP(S95,E96:F186,2,FALSE)+B160)</f>
        <v>0.4240175419559028</v>
      </c>
      <c r="T160" s="132">
        <f>G160/(VLOOKUP(T95,E96:F186,2,FALSE)+B160)</f>
        <v>0.25581696126569076</v>
      </c>
      <c r="U160" s="132">
        <f>G160/(VLOOKUP(U95,E96:F186,2,FALSE)+B160)</f>
        <v>0.4240175419559028</v>
      </c>
      <c r="V160" s="132">
        <f>G160/(VLOOKUP(V95,E96:F186,2,FALSE)+B160)</f>
        <v>0.35918379859090138</v>
      </c>
      <c r="W160" s="132">
        <f>G160/(VLOOKUP(W95,E96:F186,2,FALSE)+B160)</f>
        <v>0.33504971395748551</v>
      </c>
      <c r="X160" s="132">
        <f>G160/(VLOOKUP(X95,E96:F186,2,FALSE)+B160)</f>
        <v>0.18019290288333936</v>
      </c>
      <c r="Y160" s="132">
        <f>G160/(VLOOKUP(Y95,E96:F186,2,FALSE)+B160)</f>
        <v>0.33504971395748551</v>
      </c>
      <c r="Z160" s="132">
        <f>G160/(VLOOKUP(Z95,E96:F186,2,FALSE)+B160)</f>
        <v>0.2710916898652288</v>
      </c>
      <c r="AA160" s="132">
        <f>G160/(VLOOKUP(AA95,E96:F186,2,FALSE)+B160)</f>
        <v>0.24872463063788458</v>
      </c>
      <c r="AB160" s="132">
        <f>G160/(VLOOKUP(AB95,E96:F186,2,FALSE)+B160)</f>
        <v>0.12101689187674392</v>
      </c>
      <c r="AC160" s="132"/>
      <c r="AD160" s="132"/>
      <c r="AE160" s="132"/>
      <c r="AF160" s="132"/>
      <c r="AG160" s="132"/>
      <c r="AH160" s="132"/>
      <c r="AI160" s="132"/>
      <c r="AJ160" s="132"/>
      <c r="AM160" s="86">
        <v>65</v>
      </c>
      <c r="AN160" s="86">
        <f>人物属性!L68</f>
        <v>557.29582976283666</v>
      </c>
      <c r="AO160" s="115">
        <f t="shared" si="24"/>
        <v>0.67500000000000004</v>
      </c>
      <c r="AP160" s="74">
        <f>(AP159+AP161)/2</f>
        <v>762.02835087571202</v>
      </c>
      <c r="AQ160" s="86" t="str">
        <f t="shared" si="22"/>
        <v>60级强化12</v>
      </c>
      <c r="AR160" s="86">
        <f>装备属性!BA68</f>
        <v>2729.6522507386758</v>
      </c>
      <c r="AS160" s="134">
        <f t="shared" ref="AS160:AS175" si="26">AO160*(AN160+AP160)</f>
        <v>890.54382193102037</v>
      </c>
      <c r="AT160" s="352">
        <f t="shared" ref="AT160:AT175" si="27">H160</f>
        <v>65</v>
      </c>
      <c r="AU160" s="132">
        <f>AS160/(VLOOKUP(AU95,AQ96:AR186,2,FALSE)+AN160)</f>
        <v>1.3883572212399828</v>
      </c>
      <c r="AV160" s="132">
        <f>AS160/(VLOOKUP(AV95,AQ96:AR186,2,FALSE)+AN160)</f>
        <v>1.311840026980206</v>
      </c>
      <c r="AW160" s="132">
        <f>AS160/(VLOOKUP(AW95,AQ96:AR186,2,FALSE)+AN160)</f>
        <v>1.2786420885158363</v>
      </c>
      <c r="AX160" s="132">
        <f>AS160/(VLOOKUP(AX95,AQ96:AR186,2,FALSE)+AN160)</f>
        <v>0.96597908333635929</v>
      </c>
      <c r="AY160" s="132">
        <f>AS160/(VLOOKUP(AY95,AQ96:AR186,2,FALSE)+AN160)</f>
        <v>1.2786420885158363</v>
      </c>
      <c r="AZ160" s="132">
        <f>AS160/(VLOOKUP(AZ95,AQ96:AR186,2,FALSE)+AN160)</f>
        <v>1.1742967973609431</v>
      </c>
      <c r="BA160" s="132">
        <f>AS160/(VLOOKUP(BA95,AQ96:AR186,2,FALSE)+AN160)</f>
        <v>1.1308234605643848</v>
      </c>
      <c r="BB160" s="132">
        <f>AS160/(VLOOKUP(BB95,AQ96:AR186,2,FALSE)+AN160)</f>
        <v>0.76743834646525444</v>
      </c>
      <c r="BC160" s="132">
        <f>AS160/(VLOOKUP(BC95,AQ96:AR186,2,FALSE)+AN160)</f>
        <v>1.1308234605643848</v>
      </c>
      <c r="BD160" s="132">
        <f>AS160/(VLOOKUP(BD95,AQ96:AR186,2,FALSE)+AN160)</f>
        <v>1.0007376096218059</v>
      </c>
      <c r="BE160" s="132">
        <f>AS160/(VLOOKUP(BE95,AQ96:AR186,2,FALSE)+AN160)</f>
        <v>0.94929300437888653</v>
      </c>
      <c r="BF160" s="132">
        <f>AS160/(VLOOKUP(BF95,AQ96:AR186,2,FALSE)+AN160)</f>
        <v>0.57272454014706864</v>
      </c>
      <c r="BG160" s="132">
        <f>AS160/(VLOOKUP(BG95,AQ96:AR186,2,FALSE)+AN160)</f>
        <v>0.94929300437888653</v>
      </c>
      <c r="BH160" s="132">
        <f>AS160/(VLOOKUP(BH95,AQ96:AR186,2,FALSE)+AN160)</f>
        <v>0.80414283266619713</v>
      </c>
      <c r="BI160" s="132">
        <f>AS160/(VLOOKUP(BI95,AQ96:AR186,2,FALSE)+AN160)</f>
        <v>0.75011129990481817</v>
      </c>
      <c r="BJ160" s="132">
        <f>AS160/(VLOOKUP(BJ95,AQ96:AR186,2,FALSE)+AN160)</f>
        <v>0.40341694675374473</v>
      </c>
      <c r="BK160" s="132">
        <f>AS160/(VLOOKUP(BK95,AQ96:AR186,2,FALSE)+AN160)</f>
        <v>0.75011129990481817</v>
      </c>
      <c r="BL160" s="132">
        <f>AS160/(VLOOKUP(BL95,AQ96:AR186,2,FALSE)+AN160)</f>
        <v>0.6069216937281241</v>
      </c>
      <c r="BM160" s="132">
        <f>AS160/(VLOOKUP(BM95,AQ96:AR186,2,FALSE)+AN160)</f>
        <v>0.55684618799526386</v>
      </c>
      <c r="BN160" s="132">
        <f>AS160/(VLOOKUP(BN95,AQ96:AR186,2,FALSE)+AN160)</f>
        <v>0.27093334002256098</v>
      </c>
      <c r="BO160" s="132"/>
      <c r="BP160" s="132"/>
      <c r="BQ160" s="132"/>
      <c r="BR160" s="132"/>
      <c r="BS160" s="132"/>
      <c r="BT160" s="132"/>
      <c r="BU160" s="132"/>
      <c r="BV160" s="132"/>
    </row>
    <row r="161" spans="1:74">
      <c r="A161" s="86">
        <v>66</v>
      </c>
      <c r="B161" s="86">
        <f>人物属性!K69</f>
        <v>1309.1769306552435</v>
      </c>
      <c r="C161" s="115">
        <f t="shared" si="23"/>
        <v>0.30150000000000005</v>
      </c>
      <c r="D161" s="74">
        <f>F151</f>
        <v>1768.6018412634132</v>
      </c>
      <c r="E161" s="86" t="str">
        <f t="shared" ref="E161:E186" si="28">E67</f>
        <v>70级强化0</v>
      </c>
      <c r="F161" s="86">
        <f>装备属性!AZ69</f>
        <v>2332.7635950404001</v>
      </c>
      <c r="G161" s="91">
        <f t="shared" ref="G161:G175" si="29">C161*(B161+D161)</f>
        <v>927.95029973347516</v>
      </c>
      <c r="H161" s="217">
        <f t="shared" ref="H161:H175" si="30">H67</f>
        <v>66</v>
      </c>
      <c r="I161" s="137">
        <f>G161/(VLOOKUP(I95,E96:F186,2,FALSE)+B161)</f>
        <v>0.61964442264497066</v>
      </c>
      <c r="J161" s="132">
        <f>G161/(VLOOKUP(J95,E96:F186,2,FALSE)+B161)</f>
        <v>0.58682183758394257</v>
      </c>
      <c r="K161" s="132">
        <f>G161/(VLOOKUP(K95,E96:F186,2,FALSE)+B161)</f>
        <v>0.57253498468319164</v>
      </c>
      <c r="L161" s="132">
        <f>G161/(VLOOKUP(L95,E96:F186,2,FALSE)+B161)</f>
        <v>0.43658536016779559</v>
      </c>
      <c r="M161" s="132">
        <f>G161/(VLOOKUP(M95,E96:F186,2,FALSE)+B161)</f>
        <v>0.57253498468319164</v>
      </c>
      <c r="N161" s="132">
        <f>G161/(VLOOKUP(N95,E96:F186,2,FALSE)+B161)</f>
        <v>0.52744575184479014</v>
      </c>
      <c r="O161" s="132">
        <f>G161/(VLOOKUP(O95,E96:F186,2,FALSE)+B161)</f>
        <v>0.50857747480432758</v>
      </c>
      <c r="P161" s="132">
        <f>G161/(VLOOKUP(P95,E96:F186,2,FALSE)+B161)</f>
        <v>0.3489276695754841</v>
      </c>
      <c r="Q161" s="132">
        <f>G161/(VLOOKUP(Q95,E96:F186,2,FALSE)+B161)</f>
        <v>0.50857747480432758</v>
      </c>
      <c r="R161" s="132">
        <f>G161/(VLOOKUP(R95,E96:F186,2,FALSE)+B161)</f>
        <v>0.45182446138440968</v>
      </c>
      <c r="S161" s="132">
        <f>G161/(VLOOKUP(S95,E96:F186,2,FALSE)+B161)</f>
        <v>0.42925844201889368</v>
      </c>
      <c r="T161" s="132">
        <f>G161/(VLOOKUP(T95,E96:F186,2,FALSE)+B161)</f>
        <v>0.26193488296075196</v>
      </c>
      <c r="U161" s="132">
        <f>G161/(VLOOKUP(U95,E96:F186,2,FALSE)+B161)</f>
        <v>0.42925844201889368</v>
      </c>
      <c r="V161" s="132">
        <f>G161/(VLOOKUP(V95,E96:F186,2,FALSE)+B161)</f>
        <v>0.36521200140648263</v>
      </c>
      <c r="W161" s="132">
        <f>G161/(VLOOKUP(W95,E96:F186,2,FALSE)+B161)</f>
        <v>0.34122782044182515</v>
      </c>
      <c r="X161" s="132">
        <f>G161/(VLOOKUP(X95,E96:F186,2,FALSE)+B161)</f>
        <v>0.18545397604321118</v>
      </c>
      <c r="Y161" s="132">
        <f>G161/(VLOOKUP(Y95,E96:F186,2,FALSE)+B161)</f>
        <v>0.34122782044182515</v>
      </c>
      <c r="Z161" s="132">
        <f>G161/(VLOOKUP(Z95,E96:F186,2,FALSE)+B161)</f>
        <v>0.27728749083157977</v>
      </c>
      <c r="AA161" s="132">
        <f>G161/(VLOOKUP(AA95,E96:F186,2,FALSE)+B161)</f>
        <v>0.25479556659048636</v>
      </c>
      <c r="AB161" s="132">
        <f>G161/(VLOOKUP(AB95,E96:F186,2,FALSE)+B161)</f>
        <v>0.12505497915872768</v>
      </c>
      <c r="AC161" s="132"/>
      <c r="AD161" s="132"/>
      <c r="AE161" s="132"/>
      <c r="AF161" s="132"/>
      <c r="AG161" s="132"/>
      <c r="AH161" s="132"/>
      <c r="AI161" s="132"/>
      <c r="AJ161" s="132"/>
      <c r="AM161" s="86">
        <v>66</v>
      </c>
      <c r="AN161" s="86">
        <f>人物属性!L69</f>
        <v>584.76569569267542</v>
      </c>
      <c r="AO161" s="115">
        <f t="shared" si="24"/>
        <v>0.67500000000000004</v>
      </c>
      <c r="AP161" s="74">
        <f>AR151</f>
        <v>789.97548909765794</v>
      </c>
      <c r="AQ161" s="86" t="str">
        <f t="shared" ref="AQ161:AQ186" si="31">E161</f>
        <v>70级强化0</v>
      </c>
      <c r="AR161" s="86">
        <f>装备属性!BA69</f>
        <v>1041.9677391180455</v>
      </c>
      <c r="AS161" s="134">
        <f t="shared" si="26"/>
        <v>927.95029973347505</v>
      </c>
      <c r="AT161" s="352">
        <f t="shared" si="27"/>
        <v>66</v>
      </c>
      <c r="AU161" s="132">
        <f>AS161/(VLOOKUP(AU95,AQ96:AR186,2,FALSE)+AN161)</f>
        <v>1.3872636327872478</v>
      </c>
      <c r="AV161" s="132">
        <f>AS161/(VLOOKUP(AV95,AQ96:AR186,2,FALSE)+AN161)</f>
        <v>1.313780233396886</v>
      </c>
      <c r="AW161" s="132">
        <f>AS161/(VLOOKUP(AW95,AQ96:AR186,2,FALSE)+AN161)</f>
        <v>1.2817947418280409</v>
      </c>
      <c r="AX161" s="132">
        <f>AS161/(VLOOKUP(AX95,AQ96:AR186,2,FALSE)+AN161)</f>
        <v>0.97742991082342279</v>
      </c>
      <c r="AY161" s="132">
        <f>AS161/(VLOOKUP(AY95,AQ96:AR186,2,FALSE)+AN161)</f>
        <v>1.2817947418280409</v>
      </c>
      <c r="AZ161" s="132">
        <f>AS161/(VLOOKUP(AZ95,AQ96:AR186,2,FALSE)+AN161)</f>
        <v>1.1808486981599777</v>
      </c>
      <c r="BA161" s="132">
        <f>AS161/(VLOOKUP(BA95,AQ96:AR186,2,FALSE)+AN161)</f>
        <v>1.1386062868753599</v>
      </c>
      <c r="BB161" s="132">
        <f>AS161/(VLOOKUP(BB95,AQ96:AR186,2,FALSE)+AN161)</f>
        <v>0.78118134979585963</v>
      </c>
      <c r="BC161" s="132">
        <f>AS161/(VLOOKUP(BC95,AQ96:AR186,2,FALSE)+AN161)</f>
        <v>1.1386062868753599</v>
      </c>
      <c r="BD161" s="132">
        <f>AS161/(VLOOKUP(BD95,AQ96:AR186,2,FALSE)+AN161)</f>
        <v>1.0115473016068872</v>
      </c>
      <c r="BE161" s="132">
        <f>AS161/(VLOOKUP(BE95,AQ96:AR186,2,FALSE)+AN161)</f>
        <v>0.96102636272886643</v>
      </c>
      <c r="BF161" s="132">
        <f>AS161/(VLOOKUP(BF95,AQ96:AR186,2,FALSE)+AN161)</f>
        <v>0.58642137976287745</v>
      </c>
      <c r="BG161" s="132">
        <f>AS161/(VLOOKUP(BG95,AQ96:AR186,2,FALSE)+AN161)</f>
        <v>0.96102636272886643</v>
      </c>
      <c r="BH161" s="132">
        <f>AS161/(VLOOKUP(BH95,AQ96:AR186,2,FALSE)+AN161)</f>
        <v>0.81763880911899078</v>
      </c>
      <c r="BI161" s="132">
        <f>AS161/(VLOOKUP(BI95,AQ96:AR186,2,FALSE)+AN161)</f>
        <v>0.76394288158617574</v>
      </c>
      <c r="BJ161" s="132">
        <f>AS161/(VLOOKUP(BJ95,AQ96:AR186,2,FALSE)+AN161)</f>
        <v>0.41519546875345786</v>
      </c>
      <c r="BK161" s="132">
        <f>AS161/(VLOOKUP(BK95,AQ96:AR186,2,FALSE)+AN161)</f>
        <v>0.76394288158617574</v>
      </c>
      <c r="BL161" s="132">
        <f>AS161/(VLOOKUP(BL95,AQ96:AR186,2,FALSE)+AN161)</f>
        <v>0.62079288992144721</v>
      </c>
      <c r="BM161" s="132">
        <f>AS161/(VLOOKUP(BM95,AQ96:AR186,2,FALSE)+AN161)</f>
        <v>0.57043783565034234</v>
      </c>
      <c r="BN161" s="132">
        <f>AS161/(VLOOKUP(BN95,AQ96:AR186,2,FALSE)+AN161)</f>
        <v>0.27997383393744996</v>
      </c>
      <c r="BO161" s="132"/>
      <c r="BP161" s="132"/>
      <c r="BQ161" s="132"/>
      <c r="BR161" s="132"/>
      <c r="BS161" s="132"/>
      <c r="BT161" s="132"/>
      <c r="BU161" s="132"/>
      <c r="BV161" s="132"/>
    </row>
    <row r="162" spans="1:74">
      <c r="A162" s="86">
        <v>67</v>
      </c>
      <c r="B162" s="86">
        <f>人物属性!K70</f>
        <v>1370.6766304981663</v>
      </c>
      <c r="C162" s="115">
        <f t="shared" ref="C162:C175" si="32">C161</f>
        <v>0.30150000000000005</v>
      </c>
      <c r="D162" s="74">
        <f>F152</f>
        <v>1899.7991500371049</v>
      </c>
      <c r="E162" s="86" t="str">
        <f t="shared" si="28"/>
        <v>70级强化1</v>
      </c>
      <c r="F162" s="86">
        <f>装备属性!AZ70</f>
        <v>2521.0723791607261</v>
      </c>
      <c r="G162" s="91">
        <f t="shared" si="29"/>
        <v>986.04844783138435</v>
      </c>
      <c r="H162" s="217">
        <f t="shared" si="30"/>
        <v>67</v>
      </c>
      <c r="I162" s="137">
        <f>G162/(VLOOKUP(I95,E96:F186,2,FALSE)+B162)</f>
        <v>0.63246644170122468</v>
      </c>
      <c r="J162" s="132">
        <f>G162/(VLOOKUP(J95,E96:F186,2,FALSE)+B162)</f>
        <v>0.60021883138922483</v>
      </c>
      <c r="K162" s="132">
        <f>G162/(VLOOKUP(K95,E96:F186,2,FALSE)+B162)</f>
        <v>0.58614002821900024</v>
      </c>
      <c r="L162" s="132">
        <f>G162/(VLOOKUP(L95,E96:F186,2,FALSE)+B162)</f>
        <v>0.45087373359808625</v>
      </c>
      <c r="M162" s="132">
        <f>G162/(VLOOKUP(M95,E96:F186,2,FALSE)+B162)</f>
        <v>0.58614002821900024</v>
      </c>
      <c r="N162" s="132">
        <f>G162/(VLOOKUP(N95,E96:F186,2,FALSE)+B162)</f>
        <v>0.54153845638748854</v>
      </c>
      <c r="O162" s="132">
        <f>G162/(VLOOKUP(O95,E96:F186,2,FALSE)+B162)</f>
        <v>0.52279771488429261</v>
      </c>
      <c r="P162" s="132">
        <f>G162/(VLOOKUP(P95,E96:F186,2,FALSE)+B162)</f>
        <v>0.36239333900922388</v>
      </c>
      <c r="Q162" s="132">
        <f>G162/(VLOOKUP(Q95,E96:F186,2,FALSE)+B162)</f>
        <v>0.52279771488429261</v>
      </c>
      <c r="R162" s="132">
        <f>G162/(VLOOKUP(R95,E96:F186,2,FALSE)+B162)</f>
        <v>0.46615401210491336</v>
      </c>
      <c r="S162" s="132">
        <f>G162/(VLOOKUP(S95,E96:F186,2,FALSE)+B162)</f>
        <v>0.44351633401647195</v>
      </c>
      <c r="T162" s="132">
        <f>G162/(VLOOKUP(T95,E96:F186,2,FALSE)+B162)</f>
        <v>0.2735850466641635</v>
      </c>
      <c r="U162" s="132">
        <f>G162/(VLOOKUP(U95,E96:F186,2,FALSE)+B162)</f>
        <v>0.44351633401647195</v>
      </c>
      <c r="V162" s="132">
        <f>G162/(VLOOKUP(V95,E96:F186,2,FALSE)+B162)</f>
        <v>0.3789064205942449</v>
      </c>
      <c r="W162" s="132">
        <f>G162/(VLOOKUP(W95,E96:F186,2,FALSE)+B162)</f>
        <v>0.35457319159948136</v>
      </c>
      <c r="X162" s="132">
        <f>G162/(VLOOKUP(X95,E96:F186,2,FALSE)+B162)</f>
        <v>0.19467238268597548</v>
      </c>
      <c r="Y162" s="132">
        <f>G162/(VLOOKUP(Y95,E96:F186,2,FALSE)+B162)</f>
        <v>0.35457319159948136</v>
      </c>
      <c r="Z162" s="132">
        <f>G162/(VLOOKUP(Z95,E96:F186,2,FALSE)+B162)</f>
        <v>0.28933112912674452</v>
      </c>
      <c r="AA162" s="132">
        <f>G162/(VLOOKUP(AA95,E96:F186,2,FALSE)+B162)</f>
        <v>0.26625202184490232</v>
      </c>
      <c r="AB162" s="132">
        <f>G162/(VLOOKUP(AB95,E96:F186,2,FALSE)+B162)</f>
        <v>0.13179226775224942</v>
      </c>
      <c r="AC162" s="132"/>
      <c r="AD162" s="132"/>
      <c r="AE162" s="132"/>
      <c r="AF162" s="132"/>
      <c r="AG162" s="132"/>
      <c r="AH162" s="132"/>
      <c r="AI162" s="132"/>
      <c r="AJ162" s="132"/>
      <c r="AM162" s="86">
        <v>67</v>
      </c>
      <c r="AN162" s="86">
        <f>人物属性!L70</f>
        <v>612.2355616225143</v>
      </c>
      <c r="AO162" s="115">
        <f t="shared" ref="AO162:AO175" si="33">AO161</f>
        <v>0.67500000000000004</v>
      </c>
      <c r="AP162" s="74">
        <f>AR152</f>
        <v>848.57695368324028</v>
      </c>
      <c r="AQ162" s="86" t="str">
        <f t="shared" si="31"/>
        <v>70级强化1</v>
      </c>
      <c r="AR162" s="86">
        <f>装备属性!BA70</f>
        <v>1126.0789960251243</v>
      </c>
      <c r="AS162" s="134">
        <f t="shared" si="26"/>
        <v>986.04844783138435</v>
      </c>
      <c r="AT162" s="352">
        <f t="shared" si="27"/>
        <v>67</v>
      </c>
      <c r="AU162" s="132">
        <f>AS162/(VLOOKUP(AU95,AQ96:AR186,2,FALSE)+AN162)</f>
        <v>1.4159696455997566</v>
      </c>
      <c r="AV162" s="132">
        <f>AS162/(VLOOKUP(AV95,AQ96:AR186,2,FALSE)+AN162)</f>
        <v>1.3437735031102047</v>
      </c>
      <c r="AW162" s="132">
        <f>AS162/(VLOOKUP(AW95,AQ96:AR186,2,FALSE)+AN162)</f>
        <v>1.31225379452015</v>
      </c>
      <c r="AX162" s="132">
        <f>AS162/(VLOOKUP(AX95,AQ96:AR186,2,FALSE)+AN162)</f>
        <v>1.0094188065628797</v>
      </c>
      <c r="AY162" s="132">
        <f>AS162/(VLOOKUP(AY95,AQ96:AR186,2,FALSE)+AN162)</f>
        <v>1.31225379452015</v>
      </c>
      <c r="AZ162" s="132">
        <f>AS162/(VLOOKUP(AZ95,AQ96:AR186,2,FALSE)+AN162)</f>
        <v>1.2123995292257206</v>
      </c>
      <c r="BA162" s="132">
        <f>AS162/(VLOOKUP(BA95,AQ96:AR186,2,FALSE)+AN162)</f>
        <v>1.1704426452633416</v>
      </c>
      <c r="BB162" s="132">
        <f>AS162/(VLOOKUP(BB95,AQ96:AR186,2,FALSE)+AN162)</f>
        <v>0.81132837091617271</v>
      </c>
      <c r="BC162" s="132">
        <f>AS162/(VLOOKUP(BC95,AQ96:AR186,2,FALSE)+AN162)</f>
        <v>1.1704426452633416</v>
      </c>
      <c r="BD162" s="132">
        <f>AS162/(VLOOKUP(BD95,AQ96:AR186,2,FALSE)+AN162)</f>
        <v>1.0436283853095074</v>
      </c>
      <c r="BE162" s="132">
        <f>AS162/(VLOOKUP(BE95,AQ96:AR186,2,FALSE)+AN162)</f>
        <v>0.99294701645478778</v>
      </c>
      <c r="BF162" s="132">
        <f>AS162/(VLOOKUP(BF95,AQ96:AR186,2,FALSE)+AN162)</f>
        <v>0.61250383581529133</v>
      </c>
      <c r="BG162" s="132">
        <f>AS162/(VLOOKUP(BG95,AQ96:AR186,2,FALSE)+AN162)</f>
        <v>0.99294701645478778</v>
      </c>
      <c r="BH162" s="132">
        <f>AS162/(VLOOKUP(BH95,AQ96:AR186,2,FALSE)+AN162)</f>
        <v>0.84829795655427964</v>
      </c>
      <c r="BI162" s="132">
        <f>AS162/(VLOOKUP(BI95,AQ96:AR186,2,FALSE)+AN162)</f>
        <v>0.79382057820779395</v>
      </c>
      <c r="BJ162" s="132">
        <f>AS162/(VLOOKUP(BJ95,AQ96:AR186,2,FALSE)+AN162)</f>
        <v>0.43583369258054211</v>
      </c>
      <c r="BK162" s="132">
        <f>AS162/(VLOOKUP(BK95,AQ96:AR186,2,FALSE)+AN162)</f>
        <v>0.79382057820779395</v>
      </c>
      <c r="BL162" s="132">
        <f>AS162/(VLOOKUP(BL95,AQ96:AR186,2,FALSE)+AN162)</f>
        <v>0.64775625923898028</v>
      </c>
      <c r="BM162" s="132">
        <f>AS162/(VLOOKUP(BM95,AQ96:AR186,2,FALSE)+AN162)</f>
        <v>0.59608661607067681</v>
      </c>
      <c r="BN162" s="132">
        <f>AS162/(VLOOKUP(BN95,AQ96:AR186,2,FALSE)+AN162)</f>
        <v>0.29505731586324496</v>
      </c>
      <c r="BO162" s="132"/>
      <c r="BP162" s="132"/>
      <c r="BQ162" s="132"/>
      <c r="BR162" s="132"/>
      <c r="BS162" s="132"/>
      <c r="BT162" s="132"/>
      <c r="BU162" s="132"/>
      <c r="BV162" s="132"/>
    </row>
    <row r="163" spans="1:74">
      <c r="A163" s="86">
        <v>68</v>
      </c>
      <c r="B163" s="86">
        <f>人物属性!K71</f>
        <v>1432.1763303410889</v>
      </c>
      <c r="C163" s="115">
        <f t="shared" si="32"/>
        <v>0.30150000000000005</v>
      </c>
      <c r="D163" s="74">
        <f>F153</f>
        <v>2037.3508804283733</v>
      </c>
      <c r="E163" s="86" t="str">
        <f t="shared" si="28"/>
        <v>70级强化2</v>
      </c>
      <c r="F163" s="86">
        <f>装备属性!AZ71</f>
        <v>2718.5017269555537</v>
      </c>
      <c r="G163" s="91">
        <f t="shared" si="29"/>
        <v>1046.062454046993</v>
      </c>
      <c r="H163" s="217">
        <f t="shared" si="30"/>
        <v>68</v>
      </c>
      <c r="I163" s="137">
        <f>G163/(VLOOKUP(I95,E96:F186,2,FALSE)+B163)</f>
        <v>0.64549749904145393</v>
      </c>
      <c r="J163" s="132">
        <f>G163/(VLOOKUP(J95,E96:F186,2,FALSE)+B163)</f>
        <v>0.61377309423385462</v>
      </c>
      <c r="K163" s="132">
        <f>G163/(VLOOKUP(K95,E96:F186,2,FALSE)+B163)</f>
        <v>0.59988410691440919</v>
      </c>
      <c r="L163" s="132">
        <f>G163/(VLOOKUP(L95,E96:F186,2,FALSE)+B163)</f>
        <v>0.46523255342510306</v>
      </c>
      <c r="M163" s="132">
        <f>G163/(VLOOKUP(M95,E96:F186,2,FALSE)+B163)</f>
        <v>0.59988410691440919</v>
      </c>
      <c r="N163" s="132">
        <f>G163/(VLOOKUP(N95,E96:F186,2,FALSE)+B163)</f>
        <v>0.55572809618097807</v>
      </c>
      <c r="O163" s="132">
        <f>G163/(VLOOKUP(O95,E96:F186,2,FALSE)+B163)</f>
        <v>0.53710358712843687</v>
      </c>
      <c r="P163" s="132">
        <f>G163/(VLOOKUP(P95,E96:F186,2,FALSE)+B163)</f>
        <v>0.37595230404879859</v>
      </c>
      <c r="Q163" s="132">
        <f>G163/(VLOOKUP(Q95,E96:F186,2,FALSE)+B163)</f>
        <v>0.53710358712843687</v>
      </c>
      <c r="R163" s="132">
        <f>G163/(VLOOKUP(R95,E96:F186,2,FALSE)+B163)</f>
        <v>0.48055400249854008</v>
      </c>
      <c r="S163" s="132">
        <f>G163/(VLOOKUP(S95,E96:F186,2,FALSE)+B163)</f>
        <v>0.4578451947682623</v>
      </c>
      <c r="T163" s="132">
        <f>G163/(VLOOKUP(T95,E96:F186,2,FALSE)+B163)</f>
        <v>0.2853669446281123</v>
      </c>
      <c r="U163" s="132">
        <f>G163/(VLOOKUP(U95,E96:F186,2,FALSE)+B163)</f>
        <v>0.4578451947682623</v>
      </c>
      <c r="V163" s="132">
        <f>G163/(VLOOKUP(V95,E96:F186,2,FALSE)+B163)</f>
        <v>0.39268772624370302</v>
      </c>
      <c r="W163" s="132">
        <f>G163/(VLOOKUP(W95,E96:F186,2,FALSE)+B163)</f>
        <v>0.36801509427558882</v>
      </c>
      <c r="X163" s="132">
        <f>G163/(VLOOKUP(X95,E96:F186,2,FALSE)+B163)</f>
        <v>0.20404332496841054</v>
      </c>
      <c r="Y163" s="132">
        <f>G163/(VLOOKUP(Y95,E96:F186,2,FALSE)+B163)</f>
        <v>0.36801509427558882</v>
      </c>
      <c r="Z163" s="132">
        <f>G163/(VLOOKUP(Z95,E96:F186,2,FALSE)+B163)</f>
        <v>0.30150000000000005</v>
      </c>
      <c r="AA163" s="132">
        <f>G163/(VLOOKUP(AA95,E96:F186,2,FALSE)+B163)</f>
        <v>0.27784306649753487</v>
      </c>
      <c r="AB163" s="132">
        <f>G163/(VLOOKUP(AB95,E96:F186,2,FALSE)+B163)</f>
        <v>0.13867368029366145</v>
      </c>
      <c r="AC163" s="132"/>
      <c r="AD163" s="132"/>
      <c r="AE163" s="132"/>
      <c r="AF163" s="132"/>
      <c r="AG163" s="132"/>
      <c r="AH163" s="132"/>
      <c r="AI163" s="132"/>
      <c r="AJ163" s="132"/>
      <c r="AM163" s="86">
        <v>68</v>
      </c>
      <c r="AN163" s="86">
        <f>人物属性!L71</f>
        <v>639.70542755235317</v>
      </c>
      <c r="AO163" s="115">
        <f t="shared" si="33"/>
        <v>0.67500000000000004</v>
      </c>
      <c r="AP163" s="74">
        <f>AR153</f>
        <v>910.0167265913401</v>
      </c>
      <c r="AQ163" s="86" t="str">
        <f t="shared" si="31"/>
        <v>70级强化2</v>
      </c>
      <c r="AR163" s="86">
        <f>装备属性!BA71</f>
        <v>1214.2641047068141</v>
      </c>
      <c r="AS163" s="134">
        <f t="shared" si="26"/>
        <v>1046.062454046993</v>
      </c>
      <c r="AT163" s="352">
        <f t="shared" si="27"/>
        <v>68</v>
      </c>
      <c r="AU163" s="132">
        <f>AS163/(VLOOKUP(AU95,AQ96:AR186,2,FALSE)+AN163)</f>
        <v>1.4451436545704193</v>
      </c>
      <c r="AV163" s="132">
        <f>AS163/(VLOOKUP(AV95,AQ96:AR186,2,FALSE)+AN163)</f>
        <v>1.3741188676877338</v>
      </c>
      <c r="AW163" s="132">
        <f>AS163/(VLOOKUP(AW95,AQ96:AR186,2,FALSE)+AN163)</f>
        <v>1.3430241199576325</v>
      </c>
      <c r="AX163" s="132">
        <f>AS163/(VLOOKUP(AX95,AQ96:AR186,2,FALSE)+AN163)</f>
        <v>1.0415654181159022</v>
      </c>
      <c r="AY163" s="132">
        <f>AS163/(VLOOKUP(AY95,AQ96:AR186,2,FALSE)+AN163)</f>
        <v>1.3430241199576325</v>
      </c>
      <c r="AZ163" s="132">
        <f>AS163/(VLOOKUP(AZ95,AQ96:AR186,2,FALSE)+AN163)</f>
        <v>1.2441673795096522</v>
      </c>
      <c r="BA163" s="132">
        <f>AS163/(VLOOKUP(BA95,AQ96:AR186,2,FALSE)+AN163)</f>
        <v>1.2024707174517244</v>
      </c>
      <c r="BB163" s="132">
        <f>AS163/(VLOOKUP(BB95,AQ96:AR186,2,FALSE)+AN163)</f>
        <v>0.84168426279581754</v>
      </c>
      <c r="BC163" s="132">
        <f>AS163/(VLOOKUP(BC95,AQ96:AR186,2,FALSE)+AN163)</f>
        <v>1.2024707174517244</v>
      </c>
      <c r="BD163" s="132">
        <f>AS163/(VLOOKUP(BD95,AQ96:AR186,2,FALSE)+AN163)</f>
        <v>1.0758671697728508</v>
      </c>
      <c r="BE163" s="132">
        <f>AS163/(VLOOKUP(BE95,AQ96:AR186,2,FALSE)+AN163)</f>
        <v>1.0250265554513334</v>
      </c>
      <c r="BF163" s="132">
        <f>AS163/(VLOOKUP(BF95,AQ96:AR186,2,FALSE)+AN163)</f>
        <v>0.63888121931666919</v>
      </c>
      <c r="BG163" s="132">
        <f>AS163/(VLOOKUP(BG95,AQ96:AR186,2,FALSE)+AN163)</f>
        <v>1.0250265554513334</v>
      </c>
      <c r="BH163" s="132">
        <f>AS163/(VLOOKUP(BH95,AQ96:AR186,2,FALSE)+AN163)</f>
        <v>0.87915162591873786</v>
      </c>
      <c r="BI163" s="132">
        <f>AS163/(VLOOKUP(BI95,AQ96:AR186,2,FALSE)+AN163)</f>
        <v>0.82391439016922863</v>
      </c>
      <c r="BJ163" s="132">
        <f>AS163/(VLOOKUP(BJ95,AQ96:AR186,2,FALSE)+AN163)</f>
        <v>0.45681341410838183</v>
      </c>
      <c r="BK163" s="132">
        <f>AS163/(VLOOKUP(BK95,AQ96:AR186,2,FALSE)+AN163)</f>
        <v>0.82391439016922863</v>
      </c>
      <c r="BL163" s="132">
        <f>AS163/(VLOOKUP(BL95,AQ96:AR186,2,FALSE)+AN163)</f>
        <v>0.67500000000000004</v>
      </c>
      <c r="BM163" s="132">
        <f>AS163/(VLOOKUP(BM95,AQ96:AR186,2,FALSE)+AN163)</f>
        <v>0.62203671603925714</v>
      </c>
      <c r="BN163" s="132">
        <f>AS163/(VLOOKUP(BN95,AQ96:AR186,2,FALSE)+AN163)</f>
        <v>0.31046346334401814</v>
      </c>
      <c r="BO163" s="132"/>
      <c r="BP163" s="132"/>
      <c r="BQ163" s="132"/>
      <c r="BR163" s="132"/>
      <c r="BS163" s="132"/>
      <c r="BT163" s="132"/>
      <c r="BU163" s="132"/>
      <c r="BV163" s="132"/>
    </row>
    <row r="164" spans="1:74">
      <c r="A164" s="86">
        <v>69</v>
      </c>
      <c r="B164" s="86">
        <f>人物属性!K72</f>
        <v>1493.6760301840118</v>
      </c>
      <c r="C164" s="115">
        <f t="shared" si="32"/>
        <v>0.30150000000000005</v>
      </c>
      <c r="D164" s="74">
        <f>F154</f>
        <v>2181.5648030345824</v>
      </c>
      <c r="E164" s="86" t="str">
        <f t="shared" si="28"/>
        <v>70级强化3</v>
      </c>
      <c r="F164" s="86">
        <f>装备属性!AZ72</f>
        <v>2925.4933845820215</v>
      </c>
      <c r="G164" s="91">
        <f t="shared" si="29"/>
        <v>1108.0851112154064</v>
      </c>
      <c r="H164" s="217">
        <f t="shared" si="30"/>
        <v>69</v>
      </c>
      <c r="I164" s="137">
        <f>G164/(VLOOKUP(I95,E96:F186,2,FALSE)+B164)</f>
        <v>0.65876983234920383</v>
      </c>
      <c r="J164" s="132">
        <f>G164/(VLOOKUP(J95,E96:F186,2,FALSE)+B164)</f>
        <v>0.62752074364076138</v>
      </c>
      <c r="K164" s="132">
        <f>G164/(VLOOKUP(K95,E96:F186,2,FALSE)+B164)</f>
        <v>0.61380441234006367</v>
      </c>
      <c r="L164" s="132">
        <f>G164/(VLOOKUP(L95,E96:F186,2,FALSE)+B164)</f>
        <v>0.47969636359243578</v>
      </c>
      <c r="M164" s="132">
        <f>G164/(VLOOKUP(M95,E96:F186,2,FALSE)+B164)</f>
        <v>0.61380441234006367</v>
      </c>
      <c r="N164" s="132">
        <f>G164/(VLOOKUP(N95,E96:F186,2,FALSE)+B164)</f>
        <v>0.57005320775588109</v>
      </c>
      <c r="O164" s="132">
        <f>G164/(VLOOKUP(O95,E96:F186,2,FALSE)+B164)</f>
        <v>0.55153341408145595</v>
      </c>
      <c r="P164" s="132">
        <f>G164/(VLOOKUP(P95,E96:F186,2,FALSE)+B164)</f>
        <v>0.38963114051810799</v>
      </c>
      <c r="Q164" s="132">
        <f>G164/(VLOOKUP(Q95,E96:F186,2,FALSE)+B164)</f>
        <v>0.55153341408145595</v>
      </c>
      <c r="R164" s="132">
        <f>G164/(VLOOKUP(R95,E96:F186,2,FALSE)+B164)</f>
        <v>0.49506008343686297</v>
      </c>
      <c r="S164" s="132">
        <f>G164/(VLOOKUP(S95,E96:F186,2,FALSE)+B164)</f>
        <v>0.47227899300145842</v>
      </c>
      <c r="T164" s="132">
        <f>G164/(VLOOKUP(T95,E96:F186,2,FALSE)+B164)</f>
        <v>0.29729895216084323</v>
      </c>
      <c r="U164" s="132">
        <f>G164/(VLOOKUP(U95,E96:F186,2,FALSE)+B164)</f>
        <v>0.47227899300145842</v>
      </c>
      <c r="V164" s="132">
        <f>G164/(VLOOKUP(V95,E96:F186,2,FALSE)+B164)</f>
        <v>0.40658408438110488</v>
      </c>
      <c r="W164" s="132">
        <f>G164/(VLOOKUP(W95,E96:F186,2,FALSE)+B164)</f>
        <v>0.38157934950994055</v>
      </c>
      <c r="X164" s="132">
        <f>G164/(VLOOKUP(X95,E96:F186,2,FALSE)+B164)</f>
        <v>0.21357926396472354</v>
      </c>
      <c r="Y164" s="132">
        <f>G164/(VLOOKUP(Y95,E96:F186,2,FALSE)+B164)</f>
        <v>0.38157934950994055</v>
      </c>
      <c r="Z164" s="132">
        <f>G164/(VLOOKUP(Z95,E96:F186,2,FALSE)+B164)</f>
        <v>0.31381383922198186</v>
      </c>
      <c r="AA164" s="132">
        <f>G164/(VLOOKUP(AA95,E96:F186,2,FALSE)+B164)</f>
        <v>0.28958646150085793</v>
      </c>
      <c r="AB164" s="132">
        <f>G164/(VLOOKUP(AB95,E96:F186,2,FALSE)+B164)</f>
        <v>0.14570792204379451</v>
      </c>
      <c r="AC164" s="132"/>
      <c r="AD164" s="132"/>
      <c r="AE164" s="132"/>
      <c r="AF164" s="132"/>
      <c r="AG164" s="132"/>
      <c r="AH164" s="132"/>
      <c r="AI164" s="132"/>
      <c r="AJ164" s="132"/>
      <c r="AM164" s="86">
        <v>69</v>
      </c>
      <c r="AN164" s="86">
        <f>人物属性!L72</f>
        <v>667.17529348219193</v>
      </c>
      <c r="AO164" s="115">
        <f t="shared" si="33"/>
        <v>0.67500000000000004</v>
      </c>
      <c r="AP164" s="74">
        <f>AR154</f>
        <v>974.43227868878012</v>
      </c>
      <c r="AQ164" s="86" t="str">
        <f t="shared" si="31"/>
        <v>70级强化3</v>
      </c>
      <c r="AR164" s="86">
        <f>装备属性!BA72</f>
        <v>1306.7203784466362</v>
      </c>
      <c r="AS164" s="134">
        <f t="shared" si="26"/>
        <v>1108.0851112154062</v>
      </c>
      <c r="AT164" s="352">
        <f t="shared" si="27"/>
        <v>69</v>
      </c>
      <c r="AU164" s="132">
        <f>AS164/(VLOOKUP(AU95,AQ96:AR186,2,FALSE)+AN164)</f>
        <v>1.4748578336176204</v>
      </c>
      <c r="AV164" s="132">
        <f>AS164/(VLOOKUP(AV95,AQ96:AR186,2,FALSE)+AN164)</f>
        <v>1.4048971872554357</v>
      </c>
      <c r="AW164" s="132">
        <f>AS164/(VLOOKUP(AW95,AQ96:AR186,2,FALSE)+AN164)</f>
        <v>1.3741889828508884</v>
      </c>
      <c r="AX164" s="132">
        <f>AS164/(VLOOKUP(AX95,AQ96:AR186,2,FALSE)+AN164)</f>
        <v>1.073947082669632</v>
      </c>
      <c r="AY164" s="132">
        <f>AS164/(VLOOKUP(AY95,AQ96:AR186,2,FALSE)+AN164)</f>
        <v>1.3741889828508884</v>
      </c>
      <c r="AZ164" s="132">
        <f>AS164/(VLOOKUP(AZ95,AQ96:AR186,2,FALSE)+AN164)</f>
        <v>1.2762385248265993</v>
      </c>
      <c r="BA164" s="132">
        <f>AS164/(VLOOKUP(BA95,AQ96:AR186,2,FALSE)+AN164)</f>
        <v>1.234776300182364</v>
      </c>
      <c r="BB164" s="132">
        <f>AS164/(VLOOKUP(BB95,AQ96:AR186,2,FALSE)+AN164)</f>
        <v>0.8723085235480027</v>
      </c>
      <c r="BC164" s="132">
        <f>AS164/(VLOOKUP(BC95,AQ96:AR186,2,FALSE)+AN164)</f>
        <v>1.234776300182364</v>
      </c>
      <c r="BD164" s="132">
        <f>AS164/(VLOOKUP(BD95,AQ96:AR186,2,FALSE)+AN164)</f>
        <v>1.1083434703810362</v>
      </c>
      <c r="BE164" s="132">
        <f>AS164/(VLOOKUP(BE95,AQ96:AR186,2,FALSE)+AN164)</f>
        <v>1.0573410291077425</v>
      </c>
      <c r="BF164" s="132">
        <f>AS164/(VLOOKUP(BF95,AQ96:AR186,2,FALSE)+AN164)</f>
        <v>0.66559466901681308</v>
      </c>
      <c r="BG164" s="132">
        <f>AS164/(VLOOKUP(BG95,AQ96:AR186,2,FALSE)+AN164)</f>
        <v>1.0573410291077425</v>
      </c>
      <c r="BH164" s="132">
        <f>AS164/(VLOOKUP(BH95,AQ96:AR186,2,FALSE)+AN164)</f>
        <v>0.91026287548008522</v>
      </c>
      <c r="BI164" s="132">
        <f>AS164/(VLOOKUP(BI95,AQ96:AR186,2,FALSE)+AN164)</f>
        <v>0.85428212576852336</v>
      </c>
      <c r="BJ164" s="132">
        <f>AS164/(VLOOKUP(BJ95,AQ96:AR186,2,FALSE)+AN164)</f>
        <v>0.47816253126430636</v>
      </c>
      <c r="BK164" s="132">
        <f>AS164/(VLOOKUP(BK95,AQ96:AR186,2,FALSE)+AN164)</f>
        <v>0.85428212576852336</v>
      </c>
      <c r="BL164" s="132">
        <f>AS164/(VLOOKUP(BL95,AQ96:AR186,2,FALSE)+AN164)</f>
        <v>0.70256829676563093</v>
      </c>
      <c r="BM164" s="132">
        <f>AS164/(VLOOKUP(BM95,AQ96:AR186,2,FALSE)+AN164)</f>
        <v>0.64832789888251763</v>
      </c>
      <c r="BN164" s="132">
        <f>AS164/(VLOOKUP(BN95,AQ96:AR186,2,FALSE)+AN164)</f>
        <v>0.32621176576968919</v>
      </c>
      <c r="BO164" s="132"/>
      <c r="BP164" s="132"/>
      <c r="BQ164" s="132"/>
      <c r="BR164" s="132"/>
      <c r="BS164" s="132"/>
      <c r="BT164" s="132"/>
      <c r="BU164" s="132"/>
      <c r="BV164" s="132"/>
    </row>
    <row r="165" spans="1:74">
      <c r="A165" s="86">
        <v>70</v>
      </c>
      <c r="B165" s="86">
        <f>人物属性!K73</f>
        <v>1555.1757300269339</v>
      </c>
      <c r="C165" s="115">
        <f t="shared" si="32"/>
        <v>0.30150000000000005</v>
      </c>
      <c r="D165" s="74">
        <f>F155</f>
        <v>2332.7635950404001</v>
      </c>
      <c r="E165" s="86" t="str">
        <f t="shared" si="28"/>
        <v>70级强化4</v>
      </c>
      <c r="F165" s="86">
        <f>装备属性!AZ73</f>
        <v>3142.5104937682349</v>
      </c>
      <c r="G165" s="91">
        <f t="shared" si="29"/>
        <v>1172.2137065078014</v>
      </c>
      <c r="H165" s="217">
        <f t="shared" si="30"/>
        <v>70</v>
      </c>
      <c r="I165" s="137">
        <f>G165/(VLOOKUP(I95,E96:F186,2,FALSE)+B165)</f>
        <v>0.67231370856325612</v>
      </c>
      <c r="J165" s="132">
        <f>G165/(VLOOKUP(J95,E96:F186,2,FALSE)+B165)</f>
        <v>0.64149549440889198</v>
      </c>
      <c r="K165" s="132">
        <f>G165/(VLOOKUP(K95,E96:F186,2,FALSE)+B165)</f>
        <v>0.62793564259576229</v>
      </c>
      <c r="L165" s="132">
        <f>G165/(VLOOKUP(L95,E96:F186,2,FALSE)+B165)</f>
        <v>0.49429801987983152</v>
      </c>
      <c r="M165" s="132">
        <f>G165/(VLOOKUP(M95,E96:F186,2,FALSE)+B165)</f>
        <v>0.62793564259576229</v>
      </c>
      <c r="N165" s="132">
        <f>G165/(VLOOKUP(N95,E96:F186,2,FALSE)+B165)</f>
        <v>0.58454984146293276</v>
      </c>
      <c r="O165" s="132">
        <f>G165/(VLOOKUP(O95,E96:F186,2,FALSE)+B165)</f>
        <v>0.56612313590249275</v>
      </c>
      <c r="P165" s="132">
        <f>G165/(VLOOKUP(P95,E96:F186,2,FALSE)+B165)</f>
        <v>0.40345572097773313</v>
      </c>
      <c r="Q165" s="132">
        <f>G165/(VLOOKUP(Q95,E96:F186,2,FALSE)+B165)</f>
        <v>0.56612313590249275</v>
      </c>
      <c r="R165" s="132">
        <f>G165/(VLOOKUP(R95,E96:F186,2,FALSE)+B165)</f>
        <v>0.50970604660123919</v>
      </c>
      <c r="S165" s="132">
        <f>G165/(VLOOKUP(S95,E96:F186,2,FALSE)+B165)</f>
        <v>0.48685009348572666</v>
      </c>
      <c r="T165" s="132">
        <f>G165/(VLOOKUP(T95,E96:F186,2,FALSE)+B165)</f>
        <v>0.30939943771656936</v>
      </c>
      <c r="U165" s="132">
        <f>G165/(VLOOKUP(U95,E96:F186,2,FALSE)+B165)</f>
        <v>0.48685009348572666</v>
      </c>
      <c r="V165" s="132">
        <f>G165/(VLOOKUP(V95,E96:F186,2,FALSE)+B165)</f>
        <v>0.42062278747642479</v>
      </c>
      <c r="W165" s="132">
        <f>G165/(VLOOKUP(W95,E96:F186,2,FALSE)+B165)</f>
        <v>0.39529115192388292</v>
      </c>
      <c r="X165" s="132">
        <f>G165/(VLOOKUP(X95,E96:F186,2,FALSE)+B165)</f>
        <v>0.22329293294287719</v>
      </c>
      <c r="Y165" s="132">
        <f>G165/(VLOOKUP(Y95,E96:F186,2,FALSE)+B165)</f>
        <v>0.39529115192388292</v>
      </c>
      <c r="Z165" s="132">
        <f>G165/(VLOOKUP(Z95,E96:F186,2,FALSE)+B165)</f>
        <v>0.32629228217720507</v>
      </c>
      <c r="AA165" s="132">
        <f>G165/(VLOOKUP(AA95,E96:F186,2,FALSE)+B165)</f>
        <v>0.30150000000000005</v>
      </c>
      <c r="AB165" s="132">
        <f>G165/(VLOOKUP(AB95,E96:F186,2,FALSE)+B165)</f>
        <v>0.15290400517044295</v>
      </c>
      <c r="AC165" s="131">
        <f>G165/(VLOOKUP(AC95,E96:F186,2,FALSE)+B165)</f>
        <v>0.30150000000000005</v>
      </c>
      <c r="AD165" s="132">
        <f>G165/(VLOOKUP(AD95,E96:F186,2,FALSE)+B165)</f>
        <v>0.23800257639068764</v>
      </c>
      <c r="AE165" s="132">
        <f>G165/(VLOOKUP(AE95,E96:F186,2,FALSE)+B165)</f>
        <v>0.21652068634820432</v>
      </c>
      <c r="AF165" s="131">
        <f>G165/(VLOOKUP(AF95,E96:F186,2,FALSE)+B165)</f>
        <v>0.10050000000000001</v>
      </c>
      <c r="AG165" s="132"/>
      <c r="AH165" s="132"/>
      <c r="AI165" s="132"/>
      <c r="AJ165" s="132"/>
      <c r="AM165" s="86">
        <v>70</v>
      </c>
      <c r="AN165" s="86">
        <f>人物属性!L73</f>
        <v>694.64515941203047</v>
      </c>
      <c r="AO165" s="115">
        <f t="shared" si="33"/>
        <v>0.67500000000000004</v>
      </c>
      <c r="AP165" s="74">
        <f>AR155</f>
        <v>1041.9677391180455</v>
      </c>
      <c r="AQ165" s="86" t="str">
        <f t="shared" si="31"/>
        <v>70级强化4</v>
      </c>
      <c r="AR165" s="86">
        <f>装备属性!BA73</f>
        <v>1403.6546872164784</v>
      </c>
      <c r="AS165" s="134">
        <f t="shared" si="26"/>
        <v>1172.2137065078014</v>
      </c>
      <c r="AT165" s="352">
        <f t="shared" si="27"/>
        <v>70</v>
      </c>
      <c r="AU165" s="132">
        <f>AS165/(VLOOKUP(AU95,AQ96:AR186,2,FALSE)+AN165)</f>
        <v>1.5051799445446032</v>
      </c>
      <c r="AV165" s="132">
        <f>AS165/(VLOOKUP(AV95,AQ96:AR186,2,FALSE)+AN165)</f>
        <v>1.4361839427064744</v>
      </c>
      <c r="AW165" s="132">
        <f>AS165/(VLOOKUP(AW95,AQ96:AR186,2,FALSE)+AN165)</f>
        <v>1.4058260655129009</v>
      </c>
      <c r="AX165" s="132">
        <f>AS165/(VLOOKUP(AX95,AQ96:AR186,2,FALSE)+AN165)</f>
        <v>1.1066373579399214</v>
      </c>
      <c r="AY165" s="132">
        <f>AS165/(VLOOKUP(AY95,AQ96:AR186,2,FALSE)+AN165)</f>
        <v>1.4058260655129009</v>
      </c>
      <c r="AZ165" s="132">
        <f>AS165/(VLOOKUP(AZ95,AQ96:AR186,2,FALSE)+AN165)</f>
        <v>1.3086936749170137</v>
      </c>
      <c r="BA165" s="132">
        <f>AS165/(VLOOKUP(BA95,AQ96:AR186,2,FALSE)+AN165)</f>
        <v>1.2674398564981182</v>
      </c>
      <c r="BB165" s="132">
        <f>AS165/(VLOOKUP(BB95,AQ96:AR186,2,FALSE)+AN165)</f>
        <v>0.90325907681582029</v>
      </c>
      <c r="BC165" s="132">
        <f>AS165/(VLOOKUP(BC95,AQ96:AR186,2,FALSE)+AN165)</f>
        <v>1.2674398564981182</v>
      </c>
      <c r="BD165" s="132">
        <f>AS165/(VLOOKUP(BD95,AQ96:AR186,2,FALSE)+AN165)</f>
        <v>1.1411329401520278</v>
      </c>
      <c r="BE165" s="132">
        <f>AS165/(VLOOKUP(BE95,AQ96:AR186,2,FALSE)+AN165)</f>
        <v>1.0899628958635674</v>
      </c>
      <c r="BF165" s="132">
        <f>AS165/(VLOOKUP(BF95,AQ96:AR186,2,FALSE)+AN165)</f>
        <v>0.69268530832067765</v>
      </c>
      <c r="BG165" s="132">
        <f>AS165/(VLOOKUP(BG95,AQ96:AR186,2,FALSE)+AN165)</f>
        <v>1.0899628958635674</v>
      </c>
      <c r="BH165" s="132">
        <f>AS165/(VLOOKUP(BH95,AQ96:AR186,2,FALSE)+AN165)</f>
        <v>0.94169280778304054</v>
      </c>
      <c r="BI165" s="132">
        <f>AS165/(VLOOKUP(BI95,AQ96:AR186,2,FALSE)+AN165)</f>
        <v>0.88498019087436486</v>
      </c>
      <c r="BJ165" s="132">
        <f>AS165/(VLOOKUP(BJ95,AQ96:AR186,2,FALSE)+AN165)</f>
        <v>0.49990955136465048</v>
      </c>
      <c r="BK165" s="132">
        <f>AS165/(VLOOKUP(BK95,AQ96:AR186,2,FALSE)+AN165)</f>
        <v>0.88498019087436486</v>
      </c>
      <c r="BL165" s="132">
        <f>AS165/(VLOOKUP(BL95,AQ96:AR186,2,FALSE)+AN165)</f>
        <v>0.73050510935195179</v>
      </c>
      <c r="BM165" s="132">
        <f>AS165/(VLOOKUP(BM95,AQ96:AR186,2,FALSE)+AN165)</f>
        <v>0.67500000000000004</v>
      </c>
      <c r="BN165" s="132">
        <f>AS165/(VLOOKUP(BN95,AQ96:AR186,2,FALSE)+AN165)</f>
        <v>0.34232239963532002</v>
      </c>
      <c r="BO165" s="131">
        <f>AS165/(VLOOKUP(BO95,AQ96:AR186,2,FALSE)+AN165)</f>
        <v>0.67500000000000004</v>
      </c>
      <c r="BP165" s="132">
        <f>AS165/(VLOOKUP(BP95,AQ96:AR186,2,FALSE)+AN165)</f>
        <v>0.53284158893437528</v>
      </c>
      <c r="BQ165" s="132">
        <f>AS165/(VLOOKUP(BQ95,AQ96:AR186,2,FALSE)+AN165)</f>
        <v>0.48474780525717381</v>
      </c>
      <c r="BR165" s="131">
        <f>AS165/(VLOOKUP(BR95,AQ96:AR186,2,FALSE)+AN165)</f>
        <v>0.22500000000000001</v>
      </c>
      <c r="BS165" s="132"/>
      <c r="BT165" s="132"/>
      <c r="BU165" s="132"/>
      <c r="BV165" s="132"/>
    </row>
    <row r="166" spans="1:74">
      <c r="A166" s="86">
        <v>71</v>
      </c>
      <c r="B166" s="86">
        <f>人物属性!K74</f>
        <v>1656.904090162376</v>
      </c>
      <c r="C166" s="115">
        <f t="shared" si="32"/>
        <v>0.30150000000000005</v>
      </c>
      <c r="D166" s="74">
        <f>(D165+D167)/2</f>
        <v>2426.9179871005631</v>
      </c>
      <c r="E166" s="86" t="str">
        <f t="shared" si="28"/>
        <v>70级强化5</v>
      </c>
      <c r="F166" s="86">
        <f>装备属性!AZ74</f>
        <v>3370.0386280881689</v>
      </c>
      <c r="G166" s="91">
        <f t="shared" si="29"/>
        <v>1231.2723562947763</v>
      </c>
      <c r="H166" s="217">
        <f t="shared" si="30"/>
        <v>71</v>
      </c>
      <c r="I166" s="137">
        <f>G166/(VLOOKUP(I95,E96:F186,2,FALSE)+B166)</f>
        <v>0.66725500690278161</v>
      </c>
      <c r="J166" s="132">
        <f>G166/(VLOOKUP(J95,E96:F186,2,FALSE)+B166)</f>
        <v>0.63828165370826173</v>
      </c>
      <c r="K166" s="132">
        <f>G166/(VLOOKUP(K95,E96:F186,2,FALSE)+B166)</f>
        <v>0.62548697177931867</v>
      </c>
      <c r="L166" s="132">
        <f>G166/(VLOOKUP(L95,E96:F186,2,FALSE)+B166)</f>
        <v>0.49784586195348129</v>
      </c>
      <c r="M166" s="132">
        <f>G166/(VLOOKUP(M95,E96:F186,2,FALSE)+B166)</f>
        <v>0.62548697177931867</v>
      </c>
      <c r="N166" s="132">
        <f>G166/(VLOOKUP(N95,E96:F186,2,FALSE)+B166)</f>
        <v>0.58435684845079594</v>
      </c>
      <c r="O166" s="132">
        <f>G166/(VLOOKUP(O95,E96:F186,2,FALSE)+B166)</f>
        <v>0.56679884984553008</v>
      </c>
      <c r="P166" s="132">
        <f>G166/(VLOOKUP(P95,E96:F186,2,FALSE)+B166)</f>
        <v>0.40944667279482161</v>
      </c>
      <c r="Q166" s="132">
        <f>G166/(VLOOKUP(Q95,E96:F186,2,FALSE)+B166)</f>
        <v>0.56679884984553008</v>
      </c>
      <c r="R166" s="132">
        <f>G166/(VLOOKUP(R95,E96:F186,2,FALSE)+B166)</f>
        <v>0.51270710970134104</v>
      </c>
      <c r="S166" s="132">
        <f>G166/(VLOOKUP(S95,E96:F186,2,FALSE)+B166)</f>
        <v>0.49064856619739045</v>
      </c>
      <c r="T166" s="132">
        <f>G166/(VLOOKUP(T95,E96:F186,2,FALSE)+B166)</f>
        <v>0.3164896940675308</v>
      </c>
      <c r="U166" s="132">
        <f>G166/(VLOOKUP(U95,E96:F186,2,FALSE)+B166)</f>
        <v>0.49064856619739045</v>
      </c>
      <c r="V166" s="132">
        <f>G166/(VLOOKUP(V95,E96:F186,2,FALSE)+B166)</f>
        <v>0.42625509747151719</v>
      </c>
      <c r="W166" s="132">
        <f>G166/(VLOOKUP(W95,E96:F186,2,FALSE)+B166)</f>
        <v>0.4014356811427357</v>
      </c>
      <c r="X166" s="132">
        <f>G166/(VLOOKUP(X95,E96:F186,2,FALSE)+B166)</f>
        <v>0.23008432442518029</v>
      </c>
      <c r="Y166" s="132">
        <f>G166/(VLOOKUP(Y95,E96:F186,2,FALSE)+B166)</f>
        <v>0.4014356811427357</v>
      </c>
      <c r="Z166" s="132">
        <f>G166/(VLOOKUP(Z95,E96:F186,2,FALSE)+B166)</f>
        <v>0.33329382137851821</v>
      </c>
      <c r="AA166" s="132">
        <f>G166/(VLOOKUP(AA95,E96:F186,2,FALSE)+B166)</f>
        <v>0.30861526659511657</v>
      </c>
      <c r="AB166" s="132">
        <f>G166/(VLOOKUP(AB95,E96:F186,2,FALSE)+B166)</f>
        <v>0.15850436656642422</v>
      </c>
      <c r="AC166" s="132">
        <f>G166/(VLOOKUP(AC95,E96:F186,2,FALSE)+B166)</f>
        <v>0.30861526659511657</v>
      </c>
      <c r="AD166" s="132">
        <f>G166/(VLOOKUP(AD95,E96:F186,2,FALSE)+B166)</f>
        <v>0.24493463031209523</v>
      </c>
      <c r="AE166" s="132">
        <f>G166/(VLOOKUP(AE95,E96:F186,2,FALSE)+B166)</f>
        <v>0.2232348066329442</v>
      </c>
      <c r="AF166" s="132">
        <f>G166/(VLOOKUP(AF95,E96:F186,2,FALSE)+B166)</f>
        <v>0.10465067419748193</v>
      </c>
      <c r="AG166" s="132"/>
      <c r="AH166" s="132"/>
      <c r="AI166" s="132"/>
      <c r="AJ166" s="132"/>
      <c r="AM166" s="86">
        <v>71</v>
      </c>
      <c r="AN166" s="86">
        <f>人物属性!L74</f>
        <v>740.08382693919464</v>
      </c>
      <c r="AO166" s="115">
        <f t="shared" si="33"/>
        <v>0.67500000000000004</v>
      </c>
      <c r="AP166" s="74">
        <f>(AP165+AP167)/2</f>
        <v>1084.0233675715849</v>
      </c>
      <c r="AQ166" s="86" t="str">
        <f t="shared" si="31"/>
        <v>70级强化5</v>
      </c>
      <c r="AR166" s="86">
        <f>装备属性!BA74</f>
        <v>1505.2839205460489</v>
      </c>
      <c r="AS166" s="134">
        <f t="shared" si="26"/>
        <v>1231.2723562947763</v>
      </c>
      <c r="AT166" s="352">
        <f t="shared" si="27"/>
        <v>71</v>
      </c>
      <c r="AU166" s="132">
        <f>AS166/(VLOOKUP(AU95,AQ96:AR186,2,FALSE)+AN166)</f>
        <v>1.493854493065929</v>
      </c>
      <c r="AV166" s="132">
        <f>AS166/(VLOOKUP(AV95,AQ96:AR186,2,FALSE)+AN166)</f>
        <v>1.4289887769587948</v>
      </c>
      <c r="AW166" s="132">
        <f>AS166/(VLOOKUP(AW95,AQ96:AR186,2,FALSE)+AN166)</f>
        <v>1.4003439666701165</v>
      </c>
      <c r="AX166" s="132">
        <f>AS166/(VLOOKUP(AX95,AQ96:AR186,2,FALSE)+AN166)</f>
        <v>1.1145802879555551</v>
      </c>
      <c r="AY166" s="132">
        <f>AS166/(VLOOKUP(AY95,AQ96:AR186,2,FALSE)+AN166)</f>
        <v>1.4003439666701165</v>
      </c>
      <c r="AZ166" s="132">
        <f>AS166/(VLOOKUP(AZ95,AQ96:AR186,2,FALSE)+AN166)</f>
        <v>1.3082616010092445</v>
      </c>
      <c r="BA166" s="132">
        <f>AS166/(VLOOKUP(BA95,AQ96:AR186,2,FALSE)+AN166)</f>
        <v>1.268952648907903</v>
      </c>
      <c r="BB166" s="132">
        <f>AS166/(VLOOKUP(BB95,AQ96:AR186,2,FALSE)+AN166)</f>
        <v>0.91667165551079455</v>
      </c>
      <c r="BC166" s="132">
        <f>AS166/(VLOOKUP(BC95,AQ96:AR186,2,FALSE)+AN166)</f>
        <v>1.268952648907903</v>
      </c>
      <c r="BD166" s="132">
        <f>AS166/(VLOOKUP(BD95,AQ96:AR186,2,FALSE)+AN166)</f>
        <v>1.1478517381373308</v>
      </c>
      <c r="BE166" s="132">
        <f>AS166/(VLOOKUP(BE95,AQ96:AR186,2,FALSE)+AN166)</f>
        <v>1.098466939247889</v>
      </c>
      <c r="BF166" s="132">
        <f>AS166/(VLOOKUP(BF95,AQ96:AR186,2,FALSE)+AN166)</f>
        <v>0.70855901656909892</v>
      </c>
      <c r="BG166" s="132">
        <f>AS166/(VLOOKUP(BG95,AQ96:AR186,2,FALSE)+AN166)</f>
        <v>1.098466939247889</v>
      </c>
      <c r="BH166" s="132">
        <f>AS166/(VLOOKUP(BH95,AQ96:AR186,2,FALSE)+AN166)</f>
        <v>0.95430245702578442</v>
      </c>
      <c r="BI166" s="132">
        <f>AS166/(VLOOKUP(BI95,AQ96:AR186,2,FALSE)+AN166)</f>
        <v>0.89873659957328889</v>
      </c>
      <c r="BJ166" s="132">
        <f>AS166/(VLOOKUP(BJ95,AQ96:AR186,2,FALSE)+AN166)</f>
        <v>0.51511415916085146</v>
      </c>
      <c r="BK166" s="132">
        <f>AS166/(VLOOKUP(BK95,AQ96:AR186,2,FALSE)+AN166)</f>
        <v>0.89873659957328889</v>
      </c>
      <c r="BL166" s="132">
        <f>AS166/(VLOOKUP(BL95,AQ96:AR186,2,FALSE)+AN166)</f>
        <v>0.74618019711608552</v>
      </c>
      <c r="BM166" s="132">
        <f>AS166/(VLOOKUP(BM95,AQ96:AR186,2,FALSE)+AN166)</f>
        <v>0.69092970133235043</v>
      </c>
      <c r="BN166" s="132">
        <f>AS166/(VLOOKUP(BN95,AQ96:AR186,2,FALSE)+AN166)</f>
        <v>0.35486052216363623</v>
      </c>
      <c r="BO166" s="132">
        <f>AS166/(VLOOKUP(BO95,AQ96:AR186,2,FALSE)+AN166)</f>
        <v>0.69092970133235043</v>
      </c>
      <c r="BP166" s="132">
        <f>AS166/(VLOOKUP(BP95,AQ96:AR186,2,FALSE)+AN166)</f>
        <v>0.5483611126390191</v>
      </c>
      <c r="BQ166" s="132">
        <f>AS166/(VLOOKUP(BQ95,AQ96:AR186,2,FALSE)+AN166)</f>
        <v>0.49977941783494972</v>
      </c>
      <c r="BR166" s="132">
        <f>AS166/(VLOOKUP(BR95,AQ96:AR186,2,FALSE)+AN166)</f>
        <v>0.234292554173467</v>
      </c>
      <c r="BS166" s="132"/>
      <c r="BT166" s="132"/>
      <c r="BU166" s="132"/>
      <c r="BV166" s="132"/>
    </row>
    <row r="167" spans="1:74">
      <c r="A167" s="86">
        <v>72</v>
      </c>
      <c r="B167" s="86">
        <f>人物属性!K75</f>
        <v>1758.632450297818</v>
      </c>
      <c r="C167" s="115">
        <f t="shared" si="32"/>
        <v>0.30150000000000005</v>
      </c>
      <c r="D167" s="74">
        <f>F162</f>
        <v>2521.0723791607261</v>
      </c>
      <c r="E167" s="86" t="str">
        <f t="shared" si="28"/>
        <v>70级强化6</v>
      </c>
      <c r="F167" s="86">
        <f>装备属性!AZ75</f>
        <v>3608.5868794276016</v>
      </c>
      <c r="G167" s="91">
        <f t="shared" si="29"/>
        <v>1290.3310060817512</v>
      </c>
      <c r="H167" s="217">
        <f t="shared" si="30"/>
        <v>72</v>
      </c>
      <c r="I167" s="137">
        <f>G167/(VLOOKUP(I95,E96:F186,2,FALSE)+B167)</f>
        <v>0.66272492486218404</v>
      </c>
      <c r="J167" s="132">
        <f>G167/(VLOOKUP(J95,E96:F186,2,FALSE)+B167)</f>
        <v>0.63538979789620664</v>
      </c>
      <c r="K167" s="132">
        <f>G167/(VLOOKUP(K95,E96:F186,2,FALSE)+B167)</f>
        <v>0.62327894980196152</v>
      </c>
      <c r="L167" s="132">
        <f>G167/(VLOOKUP(L95,E96:F186,2,FALSE)+B167)</f>
        <v>0.5011133729934123</v>
      </c>
      <c r="M167" s="132">
        <f>G167/(VLOOKUP(M95,E96:F186,2,FALSE)+B167)</f>
        <v>0.62327894980196152</v>
      </c>
      <c r="N167" s="132">
        <f>G167/(VLOOKUP(N95,E96:F186,2,FALSE)+B167)</f>
        <v>0.58418163251709121</v>
      </c>
      <c r="O167" s="132">
        <f>G167/(VLOOKUP(O95,E96:F186,2,FALSE)+B167)</f>
        <v>0.56741410855314411</v>
      </c>
      <c r="P167" s="132">
        <f>G167/(VLOOKUP(P95,E96:F186,2,FALSE)+B167)</f>
        <v>0.41504555561593065</v>
      </c>
      <c r="Q167" s="132">
        <f>G167/(VLOOKUP(Q95,E96:F186,2,FALSE)+B167)</f>
        <v>0.56741410855314411</v>
      </c>
      <c r="R167" s="132">
        <f>G167/(VLOOKUP(R95,E96:F186,2,FALSE)+B167)</f>
        <v>0.51546425438777299</v>
      </c>
      <c r="S167" s="132">
        <f>G167/(VLOOKUP(S95,E96:F186,2,FALSE)+B167)</f>
        <v>0.49415107438258271</v>
      </c>
      <c r="T167" s="132">
        <f>G167/(VLOOKUP(T95,E96:F186,2,FALSE)+B167)</f>
        <v>0.32321859947937859</v>
      </c>
      <c r="U167" s="132">
        <f>G167/(VLOOKUP(U95,E96:F186,2,FALSE)+B167)</f>
        <v>0.49415107438258271</v>
      </c>
      <c r="V167" s="132">
        <f>G167/(VLOOKUP(V95,E96:F186,2,FALSE)+B167)</f>
        <v>0.4315041924882928</v>
      </c>
      <c r="W167" s="132">
        <f>G167/(VLOOKUP(W95,E96:F186,2,FALSE)+B167)</f>
        <v>0.40718570578700153</v>
      </c>
      <c r="X167" s="132">
        <f>G167/(VLOOKUP(X95,E96:F186,2,FALSE)+B167)</f>
        <v>0.23662232828589469</v>
      </c>
      <c r="Y167" s="132">
        <f>G167/(VLOOKUP(Y95,E96:F186,2,FALSE)+B167)</f>
        <v>0.40718570578700153</v>
      </c>
      <c r="Z167" s="132">
        <f>G167/(VLOOKUP(Z95,E96:F186,2,FALSE)+B167)</f>
        <v>0.33992009280897029</v>
      </c>
      <c r="AA167" s="132">
        <f>G167/(VLOOKUP(AA95,E96:F186,2,FALSE)+B167)</f>
        <v>0.31537670559953945</v>
      </c>
      <c r="AB167" s="132">
        <f>G167/(VLOOKUP(AB95,E96:F186,2,FALSE)+B167)</f>
        <v>0.16395994258019875</v>
      </c>
      <c r="AC167" s="132">
        <f>G167/(VLOOKUP(AC95,E96:F186,2,FALSE)+B167)</f>
        <v>0.31537670559953945</v>
      </c>
      <c r="AD167" s="132">
        <f>G167/(VLOOKUP(AD95,E96:F186,2,FALSE)+B167)</f>
        <v>0.25159168649353575</v>
      </c>
      <c r="AE167" s="132">
        <f>G167/(VLOOKUP(AE95,E96:F186,2,FALSE)+B167)</f>
        <v>0.22970574466339511</v>
      </c>
      <c r="AF167" s="132">
        <f>G167/(VLOOKUP(AF95,E96:F186,2,FALSE)+B167)</f>
        <v>0.10873018778051755</v>
      </c>
      <c r="AG167" s="132"/>
      <c r="AH167" s="132"/>
      <c r="AI167" s="132"/>
      <c r="AJ167" s="132"/>
      <c r="AM167" s="86">
        <v>72</v>
      </c>
      <c r="AN167" s="86">
        <f>人物属性!L75</f>
        <v>785.52249446635869</v>
      </c>
      <c r="AO167" s="115">
        <f t="shared" si="33"/>
        <v>0.67500000000000004</v>
      </c>
      <c r="AP167" s="74">
        <f>AR162</f>
        <v>1126.0789960251243</v>
      </c>
      <c r="AQ167" s="86" t="str">
        <f t="shared" si="31"/>
        <v>70级强化6</v>
      </c>
      <c r="AR167" s="86">
        <f>装备属性!BA75</f>
        <v>1611.8354728109955</v>
      </c>
      <c r="AS167" s="134">
        <f t="shared" si="26"/>
        <v>1290.3310060817512</v>
      </c>
      <c r="AT167" s="352">
        <f t="shared" si="27"/>
        <v>72</v>
      </c>
      <c r="AU167" s="132">
        <f>AS167/(VLOOKUP(AU95,AQ96:AR186,2,FALSE)+AN167)</f>
        <v>1.4837125183481732</v>
      </c>
      <c r="AV167" s="132">
        <f>AS167/(VLOOKUP(AV95,AQ96:AR186,2,FALSE)+AN167)</f>
        <v>1.422514472901955</v>
      </c>
      <c r="AW167" s="132">
        <f>AS167/(VLOOKUP(AW95,AQ96:AR186,2,FALSE)+AN167)</f>
        <v>1.3954006338849887</v>
      </c>
      <c r="AX167" s="132">
        <f>AS167/(VLOOKUP(AX95,AQ96:AR186,2,FALSE)+AN167)</f>
        <v>1.1218956111792813</v>
      </c>
      <c r="AY167" s="132">
        <f>AS167/(VLOOKUP(AY95,AQ96:AR186,2,FALSE)+AN167)</f>
        <v>1.3954006338849887</v>
      </c>
      <c r="AZ167" s="132">
        <f>AS167/(VLOOKUP(AZ95,AQ96:AR186,2,FALSE)+AN167)</f>
        <v>1.3078693265308012</v>
      </c>
      <c r="BA167" s="132">
        <f>AS167/(VLOOKUP(BA95,AQ96:AR186,2,FALSE)+AN167)</f>
        <v>1.2703300937756958</v>
      </c>
      <c r="BB167" s="132">
        <f>AS167/(VLOOKUP(BB95,AQ96:AR186,2,FALSE)+AN167)</f>
        <v>0.92920646779685956</v>
      </c>
      <c r="BC167" s="132">
        <f>AS167/(VLOOKUP(BC95,AQ96:AR186,2,FALSE)+AN167)</f>
        <v>1.2703300937756958</v>
      </c>
      <c r="BD167" s="132">
        <f>AS167/(VLOOKUP(BD95,AQ96:AR186,2,FALSE)+AN167)</f>
        <v>1.1540244501218797</v>
      </c>
      <c r="BE167" s="132">
        <f>AS167/(VLOOKUP(BE95,AQ96:AR186,2,FALSE)+AN167)</f>
        <v>1.1063083754833942</v>
      </c>
      <c r="BF167" s="132">
        <f>AS167/(VLOOKUP(BF95,AQ96:AR186,2,FALSE)+AN167)</f>
        <v>0.7236237301777132</v>
      </c>
      <c r="BG167" s="132">
        <f>AS167/(VLOOKUP(BG95,AQ96:AR186,2,FALSE)+AN167)</f>
        <v>1.1063083754833942</v>
      </c>
      <c r="BH167" s="132">
        <f>AS167/(VLOOKUP(BH95,AQ96:AR186,2,FALSE)+AN167)</f>
        <v>0.96605416228722252</v>
      </c>
      <c r="BI167" s="132">
        <f>AS167/(VLOOKUP(BI95,AQ96:AR186,2,FALSE)+AN167)</f>
        <v>0.91160978907537671</v>
      </c>
      <c r="BJ167" s="132">
        <f>AS167/(VLOOKUP(BJ95,AQ96:AR186,2,FALSE)+AN167)</f>
        <v>0.52975148123707771</v>
      </c>
      <c r="BK167" s="132">
        <f>AS167/(VLOOKUP(BK95,AQ96:AR186,2,FALSE)+AN167)</f>
        <v>0.91160978907537671</v>
      </c>
      <c r="BL167" s="132">
        <f>AS167/(VLOOKUP(BL95,AQ96:AR186,2,FALSE)+AN167)</f>
        <v>0.76101513315441116</v>
      </c>
      <c r="BM167" s="132">
        <f>AS167/(VLOOKUP(BM95,AQ96:AR186,2,FALSE)+AN167)</f>
        <v>0.70606725134225246</v>
      </c>
      <c r="BN167" s="132">
        <f>AS167/(VLOOKUP(BN95,AQ96:AR186,2,FALSE)+AN167)</f>
        <v>0.36707449831387778</v>
      </c>
      <c r="BO167" s="132">
        <f>AS167/(VLOOKUP(BO95,AQ96:AR186,2,FALSE)+AN167)</f>
        <v>0.70606725134225246</v>
      </c>
      <c r="BP167" s="132">
        <f>AS167/(VLOOKUP(BP95,AQ96:AR186,2,FALSE)+AN167)</f>
        <v>0.56326496976164731</v>
      </c>
      <c r="BQ167" s="132">
        <f>AS167/(VLOOKUP(BQ95,AQ96:AR186,2,FALSE)+AN167)</f>
        <v>0.51426659252998908</v>
      </c>
      <c r="BR167" s="132">
        <f>AS167/(VLOOKUP(BR95,AQ96:AR186,2,FALSE)+AN167)</f>
        <v>0.24342579353847213</v>
      </c>
      <c r="BS167" s="132"/>
      <c r="BT167" s="132"/>
      <c r="BU167" s="132"/>
      <c r="BV167" s="132"/>
    </row>
    <row r="168" spans="1:74">
      <c r="A168" s="86">
        <v>73</v>
      </c>
      <c r="B168" s="86">
        <f>人物属性!K76</f>
        <v>1860.3608104332598</v>
      </c>
      <c r="C168" s="115">
        <f t="shared" si="32"/>
        <v>0.30150000000000005</v>
      </c>
      <c r="D168" s="74">
        <f>(D167+D169)/2</f>
        <v>2619.7870530581399</v>
      </c>
      <c r="E168" s="86" t="str">
        <f t="shared" si="28"/>
        <v>70级强化7</v>
      </c>
      <c r="F168" s="86">
        <f>装备属性!AZ76</f>
        <v>3858.6889970720295</v>
      </c>
      <c r="G168" s="91">
        <f t="shared" si="29"/>
        <v>1350.7645808426573</v>
      </c>
      <c r="H168" s="217">
        <f t="shared" si="30"/>
        <v>73</v>
      </c>
      <c r="I168" s="137">
        <f>G168/(VLOOKUP(I95,E96:F186,2,FALSE)+B168)</f>
        <v>0.65931582655918541</v>
      </c>
      <c r="J168" s="132">
        <f>G168/(VLOOKUP(J95,E96:F186,2,FALSE)+B168)</f>
        <v>0.63341859545211354</v>
      </c>
      <c r="K168" s="132">
        <f>G168/(VLOOKUP(K95,E96:F186,2,FALSE)+B168)</f>
        <v>0.62191079732344057</v>
      </c>
      <c r="L168" s="132">
        <f>G168/(VLOOKUP(L95,E96:F186,2,FALSE)+B168)</f>
        <v>0.50464618809890938</v>
      </c>
      <c r="M168" s="132">
        <f>G168/(VLOOKUP(M95,E96:F186,2,FALSE)+B168)</f>
        <v>0.62191079732344057</v>
      </c>
      <c r="N168" s="132">
        <f>G168/(VLOOKUP(N95,E96:F186,2,FALSE)+B168)</f>
        <v>0.58461691921304504</v>
      </c>
      <c r="O168" s="132">
        <f>G168/(VLOOKUP(O95,E96:F186,2,FALSE)+B168)</f>
        <v>0.56855540274408378</v>
      </c>
      <c r="P168" s="132">
        <f>G168/(VLOOKUP(P95,E96:F186,2,FALSE)+B168)</f>
        <v>0.42071788056140413</v>
      </c>
      <c r="Q168" s="132">
        <f>G168/(VLOOKUP(Q95,E96:F186,2,FALSE)+B168)</f>
        <v>0.56855540274408378</v>
      </c>
      <c r="R168" s="132">
        <f>G168/(VLOOKUP(R95,E96:F186,2,FALSE)+B168)</f>
        <v>0.51853386551716529</v>
      </c>
      <c r="S168" s="132">
        <f>G168/(VLOOKUP(S95,E96:F186,2,FALSE)+B168)</f>
        <v>0.49789771518749837</v>
      </c>
      <c r="T168" s="132">
        <f>G168/(VLOOKUP(T95,E96:F186,2,FALSE)+B168)</f>
        <v>0.32994894215304654</v>
      </c>
      <c r="U168" s="132">
        <f>G168/(VLOOKUP(U95,E96:F186,2,FALSE)+B168)</f>
        <v>0.49789771518749837</v>
      </c>
      <c r="V168" s="132">
        <f>G168/(VLOOKUP(V95,E96:F186,2,FALSE)+B168)</f>
        <v>0.43685256227132924</v>
      </c>
      <c r="W168" s="132">
        <f>G168/(VLOOKUP(W95,E96:F186,2,FALSE)+B168)</f>
        <v>0.41299842290543998</v>
      </c>
      <c r="X168" s="132">
        <f>G168/(VLOOKUP(X95,E96:F186,2,FALSE)+B168)</f>
        <v>0.24316838351228209</v>
      </c>
      <c r="Y168" s="132">
        <f>G168/(VLOOKUP(Y95,E96:F186,2,FALSE)+B168)</f>
        <v>0.41299842290543998</v>
      </c>
      <c r="Z168" s="132">
        <f>G168/(VLOOKUP(Z95,E96:F186,2,FALSE)+B168)</f>
        <v>0.34655323122271664</v>
      </c>
      <c r="AA168" s="132">
        <f>G168/(VLOOKUP(AA95,E96:F186,2,FALSE)+B168)</f>
        <v>0.32213796926210531</v>
      </c>
      <c r="AB168" s="132">
        <f>G168/(VLOOKUP(AB95,E96:F186,2,FALSE)+B168)</f>
        <v>0.16944875582924329</v>
      </c>
      <c r="AC168" s="132">
        <f>G168/(VLOOKUP(AC95,E96:F186,2,FALSE)+B168)</f>
        <v>0.32213796926210531</v>
      </c>
      <c r="AD168" s="132">
        <f>G168/(VLOOKUP(AD95,E96:F186,2,FALSE)+B168)</f>
        <v>0.25825266248202688</v>
      </c>
      <c r="AE168" s="132">
        <f>G168/(VLOOKUP(AE95,E96:F186,2,FALSE)+B168)</f>
        <v>0.2361868887852675</v>
      </c>
      <c r="AF168" s="132">
        <f>G168/(VLOOKUP(AF95,E96:F186,2,FALSE)+B168)</f>
        <v>0.11285522900837829</v>
      </c>
      <c r="AG168" s="132"/>
      <c r="AH168" s="132"/>
      <c r="AI168" s="132"/>
      <c r="AJ168" s="132"/>
      <c r="AM168" s="86">
        <v>73</v>
      </c>
      <c r="AN168" s="86">
        <f>人物属性!L76</f>
        <v>830.96116199352275</v>
      </c>
      <c r="AO168" s="115">
        <f t="shared" si="33"/>
        <v>0.67500000000000004</v>
      </c>
      <c r="AP168" s="74">
        <f>(AP167+AP169)/2</f>
        <v>1170.1715503659693</v>
      </c>
      <c r="AQ168" s="86" t="str">
        <f t="shared" si="31"/>
        <v>70级强化7</v>
      </c>
      <c r="AR168" s="86">
        <f>装备属性!BA76</f>
        <v>1723.5477520255065</v>
      </c>
      <c r="AS168" s="134">
        <f t="shared" si="26"/>
        <v>1350.7645808426571</v>
      </c>
      <c r="AT168" s="352">
        <f t="shared" si="27"/>
        <v>73</v>
      </c>
      <c r="AU168" s="132">
        <f>AS168/(VLOOKUP(AU95,AQ96:AR186,2,FALSE)+AN168)</f>
        <v>1.4760802087145941</v>
      </c>
      <c r="AV168" s="132">
        <f>AS168/(VLOOKUP(AV95,AQ96:AR186,2,FALSE)+AN168)</f>
        <v>1.4181013331017462</v>
      </c>
      <c r="AW168" s="132">
        <f>AS168/(VLOOKUP(AW95,AQ96:AR186,2,FALSE)+AN168)</f>
        <v>1.3923376059480008</v>
      </c>
      <c r="AX168" s="132">
        <f>AS168/(VLOOKUP(AX95,AQ96:AR186,2,FALSE)+AN168)</f>
        <v>1.1298048987289011</v>
      </c>
      <c r="AY168" s="132">
        <f>AS168/(VLOOKUP(AY95,AQ96:AR186,2,FALSE)+AN168)</f>
        <v>1.3923376059480008</v>
      </c>
      <c r="AZ168" s="132">
        <f>AS168/(VLOOKUP(AZ95,AQ96:AR186,2,FALSE)+AN168)</f>
        <v>1.308843848984429</v>
      </c>
      <c r="BA168" s="132">
        <f>AS168/(VLOOKUP(BA95,AQ96:AR186,2,FALSE)+AN168)</f>
        <v>1.2728852300240678</v>
      </c>
      <c r="BB168" s="132">
        <f>AS168/(VLOOKUP(BB95,AQ96:AR186,2,FALSE)+AN168)</f>
        <v>0.94190570274941199</v>
      </c>
      <c r="BC168" s="132">
        <f>AS168/(VLOOKUP(BC95,AQ96:AR186,2,FALSE)+AN168)</f>
        <v>1.2728852300240678</v>
      </c>
      <c r="BD168" s="132">
        <f>AS168/(VLOOKUP(BD95,AQ96:AR186,2,FALSE)+AN168)</f>
        <v>1.1608967138443997</v>
      </c>
      <c r="BE168" s="132">
        <f>AS168/(VLOOKUP(BE95,AQ96:AR186,2,FALSE)+AN168)</f>
        <v>1.1146963772854439</v>
      </c>
      <c r="BF168" s="132">
        <f>AS168/(VLOOKUP(BF95,AQ96:AR186,2,FALSE)+AN168)</f>
        <v>0.73869166153667121</v>
      </c>
      <c r="BG168" s="132">
        <f>AS168/(VLOOKUP(BG95,AQ96:AR186,2,FALSE)+AN168)</f>
        <v>1.1146963772854439</v>
      </c>
      <c r="BH168" s="132">
        <f>AS168/(VLOOKUP(BH95,AQ96:AR186,2,FALSE)+AN168)</f>
        <v>0.97802812448805032</v>
      </c>
      <c r="BI168" s="132">
        <f>AS168/(VLOOKUP(BI95,AQ96:AR186,2,FALSE)+AN168)</f>
        <v>0.92462333486292514</v>
      </c>
      <c r="BJ168" s="132">
        <f>AS168/(VLOOKUP(BJ95,AQ96:AR186,2,FALSE)+AN168)</f>
        <v>0.54440682875884028</v>
      </c>
      <c r="BK168" s="132">
        <f>AS168/(VLOOKUP(BK95,AQ96:AR186,2,FALSE)+AN168)</f>
        <v>0.92462333486292514</v>
      </c>
      <c r="BL168" s="132">
        <f>AS168/(VLOOKUP(BL95,AQ96:AR186,2,FALSE)+AN168)</f>
        <v>0.77586544303593263</v>
      </c>
      <c r="BM168" s="132">
        <f>AS168/(VLOOKUP(BM95,AQ96:AR186,2,FALSE)+AN168)</f>
        <v>0.72120440879575787</v>
      </c>
      <c r="BN168" s="132">
        <f>AS168/(VLOOKUP(BN95,AQ96:AR186,2,FALSE)+AN168)</f>
        <v>0.37936288618487296</v>
      </c>
      <c r="BO168" s="132">
        <f>AS168/(VLOOKUP(BO95,AQ96:AR186,2,FALSE)+AN168)</f>
        <v>0.72120440879575787</v>
      </c>
      <c r="BP168" s="132">
        <f>AS168/(VLOOKUP(BP95,AQ96:AR186,2,FALSE)+AN168)</f>
        <v>0.57817760257170181</v>
      </c>
      <c r="BQ168" s="132">
        <f>AS168/(VLOOKUP(BQ95,AQ96:AR186,2,FALSE)+AN168)</f>
        <v>0.52877661668343456</v>
      </c>
      <c r="BR168" s="132">
        <f>AS168/(VLOOKUP(BR95,AQ96:AR186,2,FALSE)+AN168)</f>
        <v>0.25266096046651848</v>
      </c>
      <c r="BS168" s="132"/>
      <c r="BT168" s="132"/>
      <c r="BU168" s="132"/>
      <c r="BV168" s="132"/>
    </row>
    <row r="169" spans="1:74">
      <c r="A169" s="86">
        <v>74</v>
      </c>
      <c r="B169" s="86">
        <f>人物属性!K77</f>
        <v>1962.0891705687018</v>
      </c>
      <c r="C169" s="115">
        <f t="shared" si="32"/>
        <v>0.30150000000000005</v>
      </c>
      <c r="D169" s="74">
        <f>F163</f>
        <v>2718.5017269555537</v>
      </c>
      <c r="E169" s="86" t="str">
        <f t="shared" si="28"/>
        <v>70级强化8</v>
      </c>
      <c r="F169" s="86">
        <f>装备属性!AZ77</f>
        <v>4756.9271213372676</v>
      </c>
      <c r="G169" s="91">
        <f t="shared" si="29"/>
        <v>1411.1981556035632</v>
      </c>
      <c r="H169" s="217">
        <f t="shared" si="30"/>
        <v>74</v>
      </c>
      <c r="I169" s="137">
        <f>G169/(VLOOKUP(I95,E96:F186,2,FALSE)+B169)</f>
        <v>0.65622926497076428</v>
      </c>
      <c r="J169" s="132">
        <f>G169/(VLOOKUP(J95,E96:F186,2,FALSE)+B169)</f>
        <v>0.63162689773281722</v>
      </c>
      <c r="K169" s="132">
        <f>G169/(VLOOKUP(K95,E96:F186,2,FALSE)+B169)</f>
        <v>0.62066507146124683</v>
      </c>
      <c r="L169" s="132">
        <f>G169/(VLOOKUP(L95,E96:F186,2,FALSE)+B169)</f>
        <v>0.50792030076784334</v>
      </c>
      <c r="M169" s="132">
        <f>G169/(VLOOKUP(M95,E96:F186,2,FALSE)+B169)</f>
        <v>0.62066507146124683</v>
      </c>
      <c r="N169" s="132">
        <f>G169/(VLOOKUP(N95,E96:F186,2,FALSE)+B169)</f>
        <v>0.58501549232352945</v>
      </c>
      <c r="O169" s="132">
        <f>G169/(VLOOKUP(O95,E96:F186,2,FALSE)+B169)</f>
        <v>0.56960297227088463</v>
      </c>
      <c r="P169" s="132">
        <f>G169/(VLOOKUP(P95,E96:F186,2,FALSE)+B169)</f>
        <v>0.42604179010743404</v>
      </c>
      <c r="Q169" s="132">
        <f>G169/(VLOOKUP(Q95,E96:F186,2,FALSE)+B169)</f>
        <v>0.56960297227088463</v>
      </c>
      <c r="R169" s="132">
        <f>G169/(VLOOKUP(R95,E96:F186,2,FALSE)+B169)</f>
        <v>0.52137274045466031</v>
      </c>
      <c r="S169" s="132">
        <f>G169/(VLOOKUP(S95,E96:F186,2,FALSE)+B169)</f>
        <v>0.50137353177233357</v>
      </c>
      <c r="T169" s="132">
        <f>G169/(VLOOKUP(T95,E96:F186,2,FALSE)+B169)</f>
        <v>0.33635291018685293</v>
      </c>
      <c r="U169" s="132">
        <f>G169/(VLOOKUP(U95,E96:F186,2,FALSE)+B169)</f>
        <v>0.50137353177233357</v>
      </c>
      <c r="V169" s="132">
        <f>G169/(VLOOKUP(V95,E96:F186,2,FALSE)+B169)</f>
        <v>0.44186021774938034</v>
      </c>
      <c r="W169" s="132">
        <f>G169/(VLOOKUP(W95,E96:F186,2,FALSE)+B169)</f>
        <v>0.41846045465254655</v>
      </c>
      <c r="X169" s="132">
        <f>G169/(VLOOKUP(X95,E96:F186,2,FALSE)+B169)</f>
        <v>0.24947898928878012</v>
      </c>
      <c r="Y169" s="132">
        <f>G169/(VLOOKUP(Y95,E96:F186,2,FALSE)+B169)</f>
        <v>0.41846045465254655</v>
      </c>
      <c r="Z169" s="132">
        <f>G169/(VLOOKUP(Z95,E96:F186,2,FALSE)+B169)</f>
        <v>0.35284893325298033</v>
      </c>
      <c r="AA169" s="132">
        <f>G169/(VLOOKUP(AA95,E96:F186,2,FALSE)+B169)</f>
        <v>0.32857893683892681</v>
      </c>
      <c r="AB169" s="132">
        <f>G169/(VLOOKUP(AB95,E96:F186,2,FALSE)+B169)</f>
        <v>0.17479924364382868</v>
      </c>
      <c r="AC169" s="132">
        <f>G169/(VLOOKUP(AC95,E96:F186,2,FALSE)+B169)</f>
        <v>0.32857893683892681</v>
      </c>
      <c r="AD169" s="132">
        <f>G169/(VLOOKUP(AD95,E96:F186,2,FALSE)+B169)</f>
        <v>0.26465947720889865</v>
      </c>
      <c r="AE169" s="132">
        <f>G169/(VLOOKUP(AE95,E96:F186,2,FALSE)+B169)</f>
        <v>0.24244149406840354</v>
      </c>
      <c r="AF169" s="132">
        <f>G169/(VLOOKUP(AF95,E96:F186,2,FALSE)+B169)</f>
        <v>0.11691074111407596</v>
      </c>
      <c r="AG169" s="132"/>
      <c r="AH169" s="132"/>
      <c r="AI169" s="132"/>
      <c r="AJ169" s="132"/>
      <c r="AM169" s="86">
        <v>74</v>
      </c>
      <c r="AN169" s="86">
        <f>人物属性!L77</f>
        <v>876.39982952068692</v>
      </c>
      <c r="AO169" s="115">
        <f t="shared" si="33"/>
        <v>0.67500000000000004</v>
      </c>
      <c r="AP169" s="74">
        <f>AR163</f>
        <v>1214.2641047068141</v>
      </c>
      <c r="AQ169" s="86" t="str">
        <f t="shared" si="31"/>
        <v>70级强化8</v>
      </c>
      <c r="AR169" s="86">
        <f>装备属性!BA77</f>
        <v>2124.7607808639796</v>
      </c>
      <c r="AS169" s="134">
        <f t="shared" si="26"/>
        <v>1411.1981556035635</v>
      </c>
      <c r="AT169" s="352">
        <f t="shared" si="27"/>
        <v>74</v>
      </c>
      <c r="AU169" s="132">
        <f>AS169/(VLOOKUP(AU95,AQ96:AR186,2,FALSE)+AN169)</f>
        <v>1.4691699962032037</v>
      </c>
      <c r="AV169" s="132">
        <f>AS169/(VLOOKUP(AV95,AQ96:AR186,2,FALSE)+AN169)</f>
        <v>1.4140900695510832</v>
      </c>
      <c r="AW169" s="132">
        <f>AS169/(VLOOKUP(AW95,AQ96:AR186,2,FALSE)+AN169)</f>
        <v>1.3895486674505526</v>
      </c>
      <c r="AX169" s="132">
        <f>AS169/(VLOOKUP(AX95,AQ96:AR186,2,FALSE)+AN169)</f>
        <v>1.1371350017190522</v>
      </c>
      <c r="AY169" s="132">
        <f>AS169/(VLOOKUP(AY95,AQ96:AR186,2,FALSE)+AN169)</f>
        <v>1.3895486674505526</v>
      </c>
      <c r="AZ169" s="132">
        <f>AS169/(VLOOKUP(AZ95,AQ96:AR186,2,FALSE)+AN169)</f>
        <v>1.309736176843723</v>
      </c>
      <c r="BA169" s="132">
        <f>AS169/(VLOOKUP(BA95,AQ96:AR186,2,FALSE)+AN169)</f>
        <v>1.2752305349348165</v>
      </c>
      <c r="BB169" s="132">
        <f>AS169/(VLOOKUP(BB95,AQ96:AR186,2,FALSE)+AN169)</f>
        <v>0.95382490322559865</v>
      </c>
      <c r="BC169" s="132">
        <f>AS169/(VLOOKUP(BC95,AQ96:AR186,2,FALSE)+AN169)</f>
        <v>1.2752305349348165</v>
      </c>
      <c r="BD169" s="132">
        <f>AS169/(VLOOKUP(BD95,AQ96:AR186,2,FALSE)+AN169)</f>
        <v>1.167252404002971</v>
      </c>
      <c r="BE169" s="132">
        <f>AS169/(VLOOKUP(BE95,AQ96:AR186,2,FALSE)+AN169)</f>
        <v>1.1224780562067167</v>
      </c>
      <c r="BF169" s="132">
        <f>AS169/(VLOOKUP(BF95,AQ96:AR186,2,FALSE)+AN169)</f>
        <v>0.75302890340340223</v>
      </c>
      <c r="BG169" s="132">
        <f>AS169/(VLOOKUP(BG95,AQ96:AR186,2,FALSE)+AN169)</f>
        <v>1.1224780562067167</v>
      </c>
      <c r="BH169" s="132">
        <f>AS169/(VLOOKUP(BH95,AQ96:AR186,2,FALSE)+AN169)</f>
        <v>0.98923929346876194</v>
      </c>
      <c r="BI169" s="132">
        <f>AS169/(VLOOKUP(BI95,AQ96:AR186,2,FALSE)+AN169)</f>
        <v>0.93685176414749227</v>
      </c>
      <c r="BJ169" s="132">
        <f>AS169/(VLOOKUP(BJ95,AQ96:AR186,2,FALSE)+AN169)</f>
        <v>0.55853505064652276</v>
      </c>
      <c r="BK169" s="132">
        <f>AS169/(VLOOKUP(BK95,AQ96:AR186,2,FALSE)+AN169)</f>
        <v>0.93685176414749227</v>
      </c>
      <c r="BL169" s="132">
        <f>AS169/(VLOOKUP(BL95,AQ96:AR186,2,FALSE)+AN169)</f>
        <v>0.78996029832756798</v>
      </c>
      <c r="BM169" s="132">
        <f>AS169/(VLOOKUP(BM95,AQ96:AR186,2,FALSE)+AN169)</f>
        <v>0.73562448546028392</v>
      </c>
      <c r="BN169" s="132">
        <f>AS169/(VLOOKUP(BN95,AQ96:AR186,2,FALSE)+AN169)</f>
        <v>0.39134159024737769</v>
      </c>
      <c r="BO169" s="132">
        <f>AS169/(VLOOKUP(BO95,AQ96:AR186,2,FALSE)+AN169)</f>
        <v>0.73562448546028392</v>
      </c>
      <c r="BP169" s="132">
        <f>AS169/(VLOOKUP(BP95,AQ96:AR186,2,FALSE)+AN169)</f>
        <v>0.59252121763186283</v>
      </c>
      <c r="BQ169" s="132">
        <f>AS169/(VLOOKUP(BQ95,AQ96:AR186,2,FALSE)+AN169)</f>
        <v>0.54277946433224689</v>
      </c>
      <c r="BR169" s="132">
        <f>AS169/(VLOOKUP(BR95,AQ96:AR186,2,FALSE)+AN169)</f>
        <v>0.2617404651807671</v>
      </c>
      <c r="BS169" s="132"/>
      <c r="BT169" s="132"/>
      <c r="BU169" s="132"/>
      <c r="BV169" s="132"/>
    </row>
    <row r="170" spans="1:74">
      <c r="A170" s="86">
        <v>75</v>
      </c>
      <c r="B170" s="86">
        <f>人物属性!K78</f>
        <v>2063.8175307041438</v>
      </c>
      <c r="C170" s="115">
        <f t="shared" si="32"/>
        <v>0.30150000000000005</v>
      </c>
      <c r="D170" s="74">
        <f>(D169+D171)/2</f>
        <v>2821.9975557687876</v>
      </c>
      <c r="E170" s="86" t="str">
        <f t="shared" si="28"/>
        <v>70级强化9</v>
      </c>
      <c r="F170" s="86">
        <f>装备属性!AZ78</f>
        <v>5804.1958861068661</v>
      </c>
      <c r="G170" s="91">
        <f t="shared" si="29"/>
        <v>1473.0732485715891</v>
      </c>
      <c r="H170" s="217">
        <f t="shared" si="30"/>
        <v>75</v>
      </c>
      <c r="I170" s="137">
        <f>G170/(VLOOKUP(I95,E96:F186,2,FALSE)+B170)</f>
        <v>0.65406158531157343</v>
      </c>
      <c r="J170" s="132">
        <f>G170/(VLOOKUP(J95,E96:F186,2,FALSE)+B170)</f>
        <v>0.63060835297209605</v>
      </c>
      <c r="K170" s="132">
        <f>G170/(VLOOKUP(K95,E96:F186,2,FALSE)+B170)</f>
        <v>0.62013289215385925</v>
      </c>
      <c r="L170" s="132">
        <f>G170/(VLOOKUP(L95,E96:F186,2,FALSE)+B170)</f>
        <v>0.51146363130393946</v>
      </c>
      <c r="M170" s="132">
        <f>G170/(VLOOKUP(M95,E96:F186,2,FALSE)+B170)</f>
        <v>0.62013289215385925</v>
      </c>
      <c r="N170" s="132">
        <f>G170/(VLOOKUP(N95,E96:F186,2,FALSE)+B170)</f>
        <v>0.58595521205115886</v>
      </c>
      <c r="O170" s="132">
        <f>G170/(VLOOKUP(O95,E96:F186,2,FALSE)+B170)</f>
        <v>0.57112679953707368</v>
      </c>
      <c r="P170" s="132">
        <f>G170/(VLOOKUP(P95,E96:F186,2,FALSE)+B170)</f>
        <v>0.43147065722357397</v>
      </c>
      <c r="Q170" s="132">
        <f>G170/(VLOOKUP(Q95,E96:F186,2,FALSE)+B170)</f>
        <v>0.57112679953707368</v>
      </c>
      <c r="R170" s="132">
        <f>G170/(VLOOKUP(R95,E96:F186,2,FALSE)+B170)</f>
        <v>0.52451923615455476</v>
      </c>
      <c r="S170" s="132">
        <f>G170/(VLOOKUP(S95,E96:F186,2,FALSE)+B170)</f>
        <v>0.50510114571875875</v>
      </c>
      <c r="T170" s="132">
        <f>G170/(VLOOKUP(T95,E96:F186,2,FALSE)+B170)</f>
        <v>0.34278912808781375</v>
      </c>
      <c r="U170" s="132">
        <f>G170/(VLOOKUP(U95,E96:F186,2,FALSE)+B170)</f>
        <v>0.50510114571875875</v>
      </c>
      <c r="V170" s="132">
        <f>G170/(VLOOKUP(V95,E96:F186,2,FALSE)+B170)</f>
        <v>0.4469961322977401</v>
      </c>
      <c r="W170" s="132">
        <f>G170/(VLOOKUP(W95,E96:F186,2,FALSE)+B170)</f>
        <v>0.4240175419559028</v>
      </c>
      <c r="X170" s="132">
        <f>G170/(VLOOKUP(X95,E96:F186,2,FALSE)+B170)</f>
        <v>0.25581696126569076</v>
      </c>
      <c r="Y170" s="132">
        <f>G170/(VLOOKUP(Y95,E96:F186,2,FALSE)+B170)</f>
        <v>0.4240175419559028</v>
      </c>
      <c r="Z170" s="132">
        <f>G170/(VLOOKUP(Z95,E96:F186,2,FALSE)+B170)</f>
        <v>0.35918379859090138</v>
      </c>
      <c r="AA170" s="132">
        <f>G170/(VLOOKUP(AA95,E96:F186,2,FALSE)+B170)</f>
        <v>0.33504971395748551</v>
      </c>
      <c r="AB170" s="132">
        <f>G170/(VLOOKUP(AB95,E96:F186,2,FALSE)+B170)</f>
        <v>0.18019290288333936</v>
      </c>
      <c r="AC170" s="132">
        <f>G170/(VLOOKUP(AC95,E96:F186,2,FALSE)+B170)</f>
        <v>0.33504971395748551</v>
      </c>
      <c r="AD170" s="132">
        <f>G170/(VLOOKUP(AD95,E96:F186,2,FALSE)+B170)</f>
        <v>0.27109168986522886</v>
      </c>
      <c r="AE170" s="132">
        <f>G170/(VLOOKUP(AE95,E96:F186,2,FALSE)+B170)</f>
        <v>0.24872463063788461</v>
      </c>
      <c r="AF170" s="132">
        <f>G170/(VLOOKUP(AF95,E96:F186,2,FALSE)+B170)</f>
        <v>0.12101689187674393</v>
      </c>
      <c r="AG170" s="132"/>
      <c r="AH170" s="132"/>
      <c r="AI170" s="132"/>
      <c r="AJ170" s="132"/>
      <c r="AM170" s="86">
        <v>75</v>
      </c>
      <c r="AN170" s="86">
        <f>人物属性!L78</f>
        <v>921.83849704785098</v>
      </c>
      <c r="AO170" s="115">
        <f t="shared" si="33"/>
        <v>0.67500000000000004</v>
      </c>
      <c r="AP170" s="74">
        <f>(AP169+AP171)/2</f>
        <v>1260.4922415767251</v>
      </c>
      <c r="AQ170" s="86" t="str">
        <f t="shared" si="31"/>
        <v>70级强化9</v>
      </c>
      <c r="AR170" s="86">
        <f>装备属性!BA78</f>
        <v>2592.5408291277336</v>
      </c>
      <c r="AS170" s="134">
        <f t="shared" si="26"/>
        <v>1473.0732485715889</v>
      </c>
      <c r="AT170" s="352">
        <f t="shared" si="27"/>
        <v>75</v>
      </c>
      <c r="AU170" s="132">
        <f>AS170/(VLOOKUP(AU95,AQ96:AR186,2,FALSE)+AN170)</f>
        <v>1.4643169820408355</v>
      </c>
      <c r="AV170" s="132">
        <f>AS170/(VLOOKUP(AV95,AQ96:AR186,2,FALSE)+AN170)</f>
        <v>1.4118097454599163</v>
      </c>
      <c r="AW170" s="132">
        <f>AS170/(VLOOKUP(AW95,AQ96:AR186,2,FALSE)+AN170)</f>
        <v>1.3883572212399831</v>
      </c>
      <c r="AX170" s="132">
        <f>AS170/(VLOOKUP(AX95,AQ96:AR186,2,FALSE)+AN170)</f>
        <v>1.145067831277476</v>
      </c>
      <c r="AY170" s="132">
        <f>AS170/(VLOOKUP(AY95,AQ96:AR186,2,FALSE)+AN170)</f>
        <v>1.3883572212399831</v>
      </c>
      <c r="AZ170" s="132">
        <f>AS170/(VLOOKUP(AZ95,AQ96:AR186,2,FALSE)+AN170)</f>
        <v>1.3118400269802062</v>
      </c>
      <c r="BA170" s="132">
        <f>AS170/(VLOOKUP(BA95,AQ96:AR186,2,FALSE)+AN170)</f>
        <v>1.2786420885158363</v>
      </c>
      <c r="BB170" s="132">
        <f>AS170/(VLOOKUP(BB95,AQ96:AR186,2,FALSE)+AN170)</f>
        <v>0.96597908333635951</v>
      </c>
      <c r="BC170" s="132">
        <f>AS170/(VLOOKUP(BC95,AQ96:AR186,2,FALSE)+AN170)</f>
        <v>1.2786420885158363</v>
      </c>
      <c r="BD170" s="132">
        <f>AS170/(VLOOKUP(BD95,AQ96:AR186,2,FALSE)+AN170)</f>
        <v>1.1742967973609431</v>
      </c>
      <c r="BE170" s="132">
        <f>AS170/(VLOOKUP(BE95,AQ96:AR186,2,FALSE)+AN170)</f>
        <v>1.130823460564385</v>
      </c>
      <c r="BF170" s="132">
        <f>AS170/(VLOOKUP(BF95,AQ96:AR186,2,FALSE)+AN170)</f>
        <v>0.76743834646525444</v>
      </c>
      <c r="BG170" s="132">
        <f>AS170/(VLOOKUP(BG95,AQ96:AR186,2,FALSE)+AN170)</f>
        <v>1.130823460564385</v>
      </c>
      <c r="BH170" s="132">
        <f>AS170/(VLOOKUP(BH95,AQ96:AR186,2,FALSE)+AN170)</f>
        <v>1.0007376096218059</v>
      </c>
      <c r="BI170" s="132">
        <f>AS170/(VLOOKUP(BI95,AQ96:AR186,2,FALSE)+AN170)</f>
        <v>0.94929300437888675</v>
      </c>
      <c r="BJ170" s="132">
        <f>AS170/(VLOOKUP(BJ95,AQ96:AR186,2,FALSE)+AN170)</f>
        <v>0.57272454014706875</v>
      </c>
      <c r="BK170" s="132">
        <f>AS170/(VLOOKUP(BK95,AQ96:AR186,2,FALSE)+AN170)</f>
        <v>0.94929300437888675</v>
      </c>
      <c r="BL170" s="132">
        <f>AS170/(VLOOKUP(BL95,AQ96:AR186,2,FALSE)+AN170)</f>
        <v>0.80414283266619702</v>
      </c>
      <c r="BM170" s="132">
        <f>AS170/(VLOOKUP(BM95,AQ96:AR186,2,FALSE)+AN170)</f>
        <v>0.75011129990481817</v>
      </c>
      <c r="BN170" s="132">
        <f>AS170/(VLOOKUP(BN95,AQ96:AR186,2,FALSE)+AN170)</f>
        <v>0.40341694675374479</v>
      </c>
      <c r="BO170" s="132">
        <f>AS170/(VLOOKUP(BO95,AQ96:AR186,2,FALSE)+AN170)</f>
        <v>0.75011129990481817</v>
      </c>
      <c r="BP170" s="132">
        <f>AS170/(VLOOKUP(BP95,AQ96:AR186,2,FALSE)+AN170)</f>
        <v>0.6069216937281241</v>
      </c>
      <c r="BQ170" s="132">
        <f>AS170/(VLOOKUP(BQ95,AQ96:AR186,2,FALSE)+AN170)</f>
        <v>0.55684618799526397</v>
      </c>
      <c r="BR170" s="132">
        <f>AS170/(VLOOKUP(BR95,AQ96:AR186,2,FALSE)+AN170)</f>
        <v>0.27093334002256098</v>
      </c>
      <c r="BS170" s="132"/>
      <c r="BT170" s="132"/>
      <c r="BU170" s="132"/>
      <c r="BV170" s="132"/>
    </row>
    <row r="171" spans="1:74">
      <c r="A171" s="86">
        <v>76</v>
      </c>
      <c r="B171" s="86">
        <f>人物属性!K79</f>
        <v>2165.5458908395858</v>
      </c>
      <c r="C171" s="115">
        <f t="shared" si="32"/>
        <v>0.30150000000000005</v>
      </c>
      <c r="D171" s="74">
        <f>F164</f>
        <v>2925.4933845820215</v>
      </c>
      <c r="E171" s="86" t="str">
        <f t="shared" si="28"/>
        <v>70级强化10</v>
      </c>
      <c r="F171" s="86">
        <f>装备属性!AZ79</f>
        <v>7025.2216208575564</v>
      </c>
      <c r="G171" s="91">
        <f t="shared" si="29"/>
        <v>1534.9483415396148</v>
      </c>
      <c r="H171" s="217">
        <f t="shared" si="30"/>
        <v>76</v>
      </c>
      <c r="I171" s="137">
        <f>G171/(VLOOKUP(I95,E96:F186,2,FALSE)+B171)</f>
        <v>0.6520812648855977</v>
      </c>
      <c r="J171" s="132">
        <f>G171/(VLOOKUP(J95,E96:F186,2,FALSE)+B171)</f>
        <v>0.62967481913225309</v>
      </c>
      <c r="K171" s="132">
        <f>G171/(VLOOKUP(K95,E96:F186,2,FALSE)+B171)</f>
        <v>0.61964442264497077</v>
      </c>
      <c r="L171" s="132">
        <f>G171/(VLOOKUP(L95,E96:F186,2,FALSE)+B171)</f>
        <v>0.51476519367384144</v>
      </c>
      <c r="M171" s="132">
        <f>G171/(VLOOKUP(M95,E96:F186,2,FALSE)+B171)</f>
        <v>0.61964442264497077</v>
      </c>
      <c r="N171" s="132">
        <f>G171/(VLOOKUP(N95,E96:F186,2,FALSE)+B171)</f>
        <v>0.58682183758394257</v>
      </c>
      <c r="O171" s="132">
        <f>G171/(VLOOKUP(O95,E96:F186,2,FALSE)+B171)</f>
        <v>0.57253498468319164</v>
      </c>
      <c r="P171" s="132">
        <f>G171/(VLOOKUP(P95,E96:F186,2,FALSE)+B171)</f>
        <v>0.43658536016779564</v>
      </c>
      <c r="Q171" s="132">
        <f>G171/(VLOOKUP(Q95,E96:F186,2,FALSE)+B171)</f>
        <v>0.57253498468319164</v>
      </c>
      <c r="R171" s="132">
        <f>G171/(VLOOKUP(R95,E96:F186,2,FALSE)+B171)</f>
        <v>0.52744575184479014</v>
      </c>
      <c r="S171" s="132">
        <f>G171/(VLOOKUP(S95,E96:F186,2,FALSE)+B171)</f>
        <v>0.50857747480432747</v>
      </c>
      <c r="T171" s="132">
        <f>G171/(VLOOKUP(T95,E96:F186,2,FALSE)+B171)</f>
        <v>0.34892766957548399</v>
      </c>
      <c r="U171" s="132">
        <f>G171/(VLOOKUP(U95,E96:F186,2,FALSE)+B171)</f>
        <v>0.50857747480432747</v>
      </c>
      <c r="V171" s="132">
        <f>G171/(VLOOKUP(V95,E96:F186,2,FALSE)+B171)</f>
        <v>0.45182446138440968</v>
      </c>
      <c r="W171" s="132">
        <f>G171/(VLOOKUP(W95,E96:F186,2,FALSE)+B171)</f>
        <v>0.42925844201889374</v>
      </c>
      <c r="X171" s="132">
        <f>G171/(VLOOKUP(X95,E96:F186,2,FALSE)+B171)</f>
        <v>0.2619348829607519</v>
      </c>
      <c r="Y171" s="132">
        <f>G171/(VLOOKUP(Y95,E96:F186,2,FALSE)+B171)</f>
        <v>0.42925844201889374</v>
      </c>
      <c r="Z171" s="132">
        <f>G171/(VLOOKUP(Z95,E96:F186,2,FALSE)+B171)</f>
        <v>0.36521200140648258</v>
      </c>
      <c r="AA171" s="132">
        <f>G171/(VLOOKUP(AA95,E96:F186,2,FALSE)+B171)</f>
        <v>0.3412278204418252</v>
      </c>
      <c r="AB171" s="132">
        <f>G171/(VLOOKUP(AB95,E96:F186,2,FALSE)+B171)</f>
        <v>0.1854539760432112</v>
      </c>
      <c r="AC171" s="132">
        <f>G171/(VLOOKUP(AC95,E96:F186,2,FALSE)+B171)</f>
        <v>0.3412278204418252</v>
      </c>
      <c r="AD171" s="132">
        <f>G171/(VLOOKUP(AD95,E96:F186,2,FALSE)+B171)</f>
        <v>0.27728749083157977</v>
      </c>
      <c r="AE171" s="132">
        <f>G171/(VLOOKUP(AE95,E96:F186,2,FALSE)+B171)</f>
        <v>0.2547955665904863</v>
      </c>
      <c r="AF171" s="132">
        <f>G171/(VLOOKUP(AF95,E96:F186,2,FALSE)+B171)</f>
        <v>0.12505497915872765</v>
      </c>
      <c r="AG171" s="132"/>
      <c r="AH171" s="132"/>
      <c r="AI171" s="132"/>
      <c r="AJ171" s="132"/>
      <c r="AM171" s="86">
        <v>76</v>
      </c>
      <c r="AN171" s="86">
        <f>人物属性!L79</f>
        <v>967.27716457501504</v>
      </c>
      <c r="AO171" s="115">
        <f t="shared" si="33"/>
        <v>0.67500000000000004</v>
      </c>
      <c r="AP171" s="74">
        <f>AR164</f>
        <v>1306.7203784466362</v>
      </c>
      <c r="AQ171" s="86" t="str">
        <f t="shared" si="31"/>
        <v>70级强化10</v>
      </c>
      <c r="AR171" s="86">
        <f>装备属性!BA79</f>
        <v>3137.9323239830424</v>
      </c>
      <c r="AS171" s="134">
        <f t="shared" si="26"/>
        <v>1534.9483415396148</v>
      </c>
      <c r="AT171" s="352">
        <f t="shared" si="27"/>
        <v>76</v>
      </c>
      <c r="AU171" s="132">
        <f>AS171/(VLOOKUP(AU95,AQ96:AR186,2,FALSE)+AN171)</f>
        <v>1.4598834288483529</v>
      </c>
      <c r="AV171" s="132">
        <f>AS171/(VLOOKUP(AV95,AQ96:AR186,2,FALSE)+AN171)</f>
        <v>1.4097197443259397</v>
      </c>
      <c r="AW171" s="132">
        <f>AS171/(VLOOKUP(AW95,AQ96:AR186,2,FALSE)+AN171)</f>
        <v>1.3872636327872478</v>
      </c>
      <c r="AX171" s="132">
        <f>AS171/(VLOOKUP(AX95,AQ96:AR186,2,FALSE)+AN171)</f>
        <v>1.1524593888220329</v>
      </c>
      <c r="AY171" s="132">
        <f>AS171/(VLOOKUP(AY95,AQ96:AR186,2,FALSE)+AN171)</f>
        <v>1.3872636327872478</v>
      </c>
      <c r="AZ171" s="132">
        <f>AS171/(VLOOKUP(AZ95,AQ96:AR186,2,FALSE)+AN171)</f>
        <v>1.3137802333968862</v>
      </c>
      <c r="BA171" s="132">
        <f>AS171/(VLOOKUP(BA95,AQ96:AR186,2,FALSE)+AN171)</f>
        <v>1.2817947418280411</v>
      </c>
      <c r="BB171" s="132">
        <f>AS171/(VLOOKUP(BB95,AQ96:AR186,2,FALSE)+AN171)</f>
        <v>0.9774299108234229</v>
      </c>
      <c r="BC171" s="132">
        <f>AS171/(VLOOKUP(BC95,AQ96:AR186,2,FALSE)+AN171)</f>
        <v>1.2817947418280411</v>
      </c>
      <c r="BD171" s="132">
        <f>AS171/(VLOOKUP(BD95,AQ96:AR186,2,FALSE)+AN171)</f>
        <v>1.1808486981599779</v>
      </c>
      <c r="BE171" s="132">
        <f>AS171/(VLOOKUP(BE95,AQ96:AR186,2,FALSE)+AN171)</f>
        <v>1.1386062868753601</v>
      </c>
      <c r="BF171" s="132">
        <f>AS171/(VLOOKUP(BF95,AQ96:AR186,2,FALSE)+AN171)</f>
        <v>0.78118134979585974</v>
      </c>
      <c r="BG171" s="132">
        <f>AS171/(VLOOKUP(BG95,AQ96:AR186,2,FALSE)+AN171)</f>
        <v>1.1386062868753601</v>
      </c>
      <c r="BH171" s="132">
        <f>AS171/(VLOOKUP(BH95,AQ96:AR186,2,FALSE)+AN171)</f>
        <v>1.0115473016068874</v>
      </c>
      <c r="BI171" s="132">
        <f>AS171/(VLOOKUP(BI95,AQ96:AR186,2,FALSE)+AN171)</f>
        <v>0.96102636272886655</v>
      </c>
      <c r="BJ171" s="132">
        <f>AS171/(VLOOKUP(BJ95,AQ96:AR186,2,FALSE)+AN171)</f>
        <v>0.58642137976287745</v>
      </c>
      <c r="BK171" s="132">
        <f>AS171/(VLOOKUP(BK95,AQ96:AR186,2,FALSE)+AN171)</f>
        <v>0.96102636272886655</v>
      </c>
      <c r="BL171" s="132">
        <f>AS171/(VLOOKUP(BL95,AQ96:AR186,2,FALSE)+AN171)</f>
        <v>0.81763880911899078</v>
      </c>
      <c r="BM171" s="132">
        <f>AS171/(VLOOKUP(BM95,AQ96:AR186,2,FALSE)+AN171)</f>
        <v>0.76394288158617574</v>
      </c>
      <c r="BN171" s="132">
        <f>AS171/(VLOOKUP(BN95,AQ96:AR186,2,FALSE)+AN171)</f>
        <v>0.41519546875345792</v>
      </c>
      <c r="BO171" s="132">
        <f>AS171/(VLOOKUP(BO95,AQ96:AR186,2,FALSE)+AN171)</f>
        <v>0.76394288158617574</v>
      </c>
      <c r="BP171" s="132">
        <f>AS171/(VLOOKUP(BP95,AQ96:AR186,2,FALSE)+AN171)</f>
        <v>0.62079288992144721</v>
      </c>
      <c r="BQ171" s="132">
        <f>AS171/(VLOOKUP(BQ95,AQ96:AR186,2,FALSE)+AN171)</f>
        <v>0.57043783565034245</v>
      </c>
      <c r="BR171" s="132">
        <f>AS171/(VLOOKUP(BR95,AQ96:AR186,2,FALSE)+AN171)</f>
        <v>0.27997383393744996</v>
      </c>
      <c r="BS171" s="132"/>
      <c r="BT171" s="132"/>
      <c r="BU171" s="132"/>
      <c r="BV171" s="132"/>
    </row>
    <row r="172" spans="1:74">
      <c r="A172" s="86">
        <v>77</v>
      </c>
      <c r="B172" s="86">
        <f>人物属性!K80</f>
        <v>2267.2742509750278</v>
      </c>
      <c r="C172" s="115">
        <f t="shared" si="32"/>
        <v>0.30150000000000005</v>
      </c>
      <c r="D172" s="74">
        <f>F165</f>
        <v>3142.5104937682349</v>
      </c>
      <c r="E172" s="86" t="str">
        <f t="shared" si="28"/>
        <v>70级强化11</v>
      </c>
      <c r="F172" s="86">
        <f>装备属性!AZ80</f>
        <v>8448.8331092145727</v>
      </c>
      <c r="G172" s="91">
        <f t="shared" si="29"/>
        <v>1631.050100540094</v>
      </c>
      <c r="H172" s="217">
        <f t="shared" si="30"/>
        <v>77</v>
      </c>
      <c r="I172" s="137">
        <f>G172/(VLOOKUP(I95,E96:F186,2,FALSE)+B172)</f>
        <v>0.66420294290334747</v>
      </c>
      <c r="J172" s="132">
        <f>G172/(VLOOKUP(J95,E96:F186,2,FALSE)+B172)</f>
        <v>0.64229426232917541</v>
      </c>
      <c r="K172" s="132">
        <f>G172/(VLOOKUP(K95,E96:F186,2,FALSE)+B172)</f>
        <v>0.6324664417012249</v>
      </c>
      <c r="L172" s="132">
        <f>G172/(VLOOKUP(L95,E96:F186,2,FALSE)+B172)</f>
        <v>0.52894860399125954</v>
      </c>
      <c r="M172" s="132">
        <f>G172/(VLOOKUP(M95,E96:F186,2,FALSE)+B172)</f>
        <v>0.6324664417012249</v>
      </c>
      <c r="N172" s="132">
        <f>G172/(VLOOKUP(N95,E96:F186,2,FALSE)+B172)</f>
        <v>0.60021883138922494</v>
      </c>
      <c r="O172" s="132">
        <f>G172/(VLOOKUP(O95,E96:F186,2,FALSE)+B172)</f>
        <v>0.58614002821900046</v>
      </c>
      <c r="P172" s="132">
        <f>G172/(VLOOKUP(P95,E96:F186,2,FALSE)+B172)</f>
        <v>0.45087373359808636</v>
      </c>
      <c r="Q172" s="132">
        <f>G172/(VLOOKUP(Q95,E96:F186,2,FALSE)+B172)</f>
        <v>0.58614002821900046</v>
      </c>
      <c r="R172" s="132">
        <f>G172/(VLOOKUP(R95,E96:F186,2,FALSE)+B172)</f>
        <v>0.54153845638748865</v>
      </c>
      <c r="S172" s="132">
        <f>G172/(VLOOKUP(S95,E96:F186,2,FALSE)+B172)</f>
        <v>0.52279771488429272</v>
      </c>
      <c r="T172" s="132">
        <f>G172/(VLOOKUP(T95,E96:F186,2,FALSE)+B172)</f>
        <v>0.36239333900922394</v>
      </c>
      <c r="U172" s="132">
        <f>G172/(VLOOKUP(U95,E96:F186,2,FALSE)+B172)</f>
        <v>0.52279771488429272</v>
      </c>
      <c r="V172" s="132">
        <f>G172/(VLOOKUP(V95,E96:F186,2,FALSE)+B172)</f>
        <v>0.46615401210491342</v>
      </c>
      <c r="W172" s="132">
        <f>G172/(VLOOKUP(W95,E96:F186,2,FALSE)+B172)</f>
        <v>0.443516334016472</v>
      </c>
      <c r="X172" s="132">
        <f>G172/(VLOOKUP(X95,E96:F186,2,FALSE)+B172)</f>
        <v>0.2735850466641635</v>
      </c>
      <c r="Y172" s="132">
        <f>G172/(VLOOKUP(Y95,E96:F186,2,FALSE)+B172)</f>
        <v>0.443516334016472</v>
      </c>
      <c r="Z172" s="132">
        <f>G172/(VLOOKUP(Z95,E96:F186,2,FALSE)+B172)</f>
        <v>0.3789064205942449</v>
      </c>
      <c r="AA172" s="132">
        <f>G172/(VLOOKUP(AA95,E96:F186,2,FALSE)+B172)</f>
        <v>0.35457319159948142</v>
      </c>
      <c r="AB172" s="132">
        <f>G172/(VLOOKUP(AB95,E96:F186,2,FALSE)+B172)</f>
        <v>0.19467238268597548</v>
      </c>
      <c r="AC172" s="132">
        <f>G172/(VLOOKUP(AC95,E96:F186,2,FALSE)+B172)</f>
        <v>0.35457319159948142</v>
      </c>
      <c r="AD172" s="132">
        <f>G172/(VLOOKUP(AD95,E96:F186,2,FALSE)+B172)</f>
        <v>0.28933112912674458</v>
      </c>
      <c r="AE172" s="132">
        <f>G172/(VLOOKUP(AE95,E96:F186,2,FALSE)+B172)</f>
        <v>0.26625202184490238</v>
      </c>
      <c r="AF172" s="132">
        <f>G172/(VLOOKUP(AF95,E96:F186,2,FALSE)+B172)</f>
        <v>0.13179226775224942</v>
      </c>
      <c r="AG172" s="132"/>
      <c r="AH172" s="132"/>
      <c r="AI172" s="132"/>
      <c r="AJ172" s="132"/>
      <c r="AM172" s="86">
        <v>77</v>
      </c>
      <c r="AN172" s="86">
        <f>人物属性!L80</f>
        <v>1012.7158321021792</v>
      </c>
      <c r="AO172" s="115">
        <f t="shared" si="33"/>
        <v>0.67500000000000004</v>
      </c>
      <c r="AP172" s="74">
        <f>AR165</f>
        <v>1403.6546872164784</v>
      </c>
      <c r="AQ172" s="86" t="str">
        <f t="shared" si="31"/>
        <v>70级强化11</v>
      </c>
      <c r="AR172" s="86">
        <f>装备属性!BA80</f>
        <v>3773.8121221158422</v>
      </c>
      <c r="AS172" s="134">
        <f t="shared" si="26"/>
        <v>1631.0501005400938</v>
      </c>
      <c r="AT172" s="352">
        <f t="shared" si="27"/>
        <v>77</v>
      </c>
      <c r="AU172" s="132">
        <f>AS172/(VLOOKUP(AU95,AQ96:AR186,2,FALSE)+AN172)</f>
        <v>1.4870215139627181</v>
      </c>
      <c r="AV172" s="132">
        <f>AS172/(VLOOKUP(AV95,AQ96:AR186,2,FALSE)+AN172)</f>
        <v>1.4379722290951684</v>
      </c>
      <c r="AW172" s="132">
        <f>AS172/(VLOOKUP(AW95,AQ96:AR186,2,FALSE)+AN172)</f>
        <v>1.4159696455997568</v>
      </c>
      <c r="AX172" s="132">
        <f>AS172/(VLOOKUP(AX95,AQ96:AR186,2,FALSE)+AN172)</f>
        <v>1.1842132925177449</v>
      </c>
      <c r="AY172" s="132">
        <f>AS172/(VLOOKUP(AY95,AQ96:AR186,2,FALSE)+AN172)</f>
        <v>1.4159696455997568</v>
      </c>
      <c r="AZ172" s="132">
        <f>AS172/(VLOOKUP(AZ95,AQ96:AR186,2,FALSE)+AN172)</f>
        <v>1.3437735031102049</v>
      </c>
      <c r="BA172" s="132">
        <f>AS172/(VLOOKUP(BA95,AQ96:AR186,2,FALSE)+AN172)</f>
        <v>1.31225379452015</v>
      </c>
      <c r="BB172" s="132">
        <f>AS172/(VLOOKUP(BB95,AQ96:AR186,2,FALSE)+AN172)</f>
        <v>1.0094188065628797</v>
      </c>
      <c r="BC172" s="132">
        <f>AS172/(VLOOKUP(BC95,AQ96:AR186,2,FALSE)+AN172)</f>
        <v>1.31225379452015</v>
      </c>
      <c r="BD172" s="132">
        <f>AS172/(VLOOKUP(BD95,AQ96:AR186,2,FALSE)+AN172)</f>
        <v>1.2123995292257208</v>
      </c>
      <c r="BE172" s="132">
        <f>AS172/(VLOOKUP(BE95,AQ96:AR186,2,FALSE)+AN172)</f>
        <v>1.1704426452633416</v>
      </c>
      <c r="BF172" s="132">
        <f>AS172/(VLOOKUP(BF95,AQ96:AR186,2,FALSE)+AN172)</f>
        <v>0.81132837091617283</v>
      </c>
      <c r="BG172" s="132">
        <f>AS172/(VLOOKUP(BG95,AQ96:AR186,2,FALSE)+AN172)</f>
        <v>1.1704426452633416</v>
      </c>
      <c r="BH172" s="132">
        <f>AS172/(VLOOKUP(BH95,AQ96:AR186,2,FALSE)+AN172)</f>
        <v>1.0436283853095074</v>
      </c>
      <c r="BI172" s="132">
        <f>AS172/(VLOOKUP(BI95,AQ96:AR186,2,FALSE)+AN172)</f>
        <v>0.99294701645478789</v>
      </c>
      <c r="BJ172" s="132">
        <f>AS172/(VLOOKUP(BJ95,AQ96:AR186,2,FALSE)+AN172)</f>
        <v>0.61250383581529133</v>
      </c>
      <c r="BK172" s="132">
        <f>AS172/(VLOOKUP(BK95,AQ96:AR186,2,FALSE)+AN172)</f>
        <v>0.99294701645478789</v>
      </c>
      <c r="BL172" s="132">
        <f>AS172/(VLOOKUP(BL95,AQ96:AR186,2,FALSE)+AN172)</f>
        <v>0.84829795655427953</v>
      </c>
      <c r="BM172" s="132">
        <f>AS172/(VLOOKUP(BM95,AQ96:AR186,2,FALSE)+AN172)</f>
        <v>0.79382057820779406</v>
      </c>
      <c r="BN172" s="132">
        <f>AS172/(VLOOKUP(BN95,AQ96:AR186,2,FALSE)+AN172)</f>
        <v>0.43583369258054205</v>
      </c>
      <c r="BO172" s="132">
        <f>AS172/(VLOOKUP(BO95,AQ96:AR186,2,FALSE)+AN172)</f>
        <v>0.79382057820779406</v>
      </c>
      <c r="BP172" s="132">
        <f>AS172/(VLOOKUP(BP95,AQ96:AR186,2,FALSE)+AN172)</f>
        <v>0.64775625923898028</v>
      </c>
      <c r="BQ172" s="132">
        <f>AS172/(VLOOKUP(BQ95,AQ96:AR186,2,FALSE)+AN172)</f>
        <v>0.59608661607067681</v>
      </c>
      <c r="BR172" s="132">
        <f>AS172/(VLOOKUP(BR95,AQ96:AR186,2,FALSE)+AN172)</f>
        <v>0.29505731586324496</v>
      </c>
      <c r="BS172" s="132"/>
      <c r="BT172" s="132"/>
      <c r="BU172" s="132"/>
      <c r="BV172" s="132"/>
    </row>
    <row r="173" spans="1:74">
      <c r="A173" s="86">
        <v>78</v>
      </c>
      <c r="B173" s="86">
        <f>人物属性!K81</f>
        <v>2369.0026111104698</v>
      </c>
      <c r="C173" s="115">
        <f t="shared" si="32"/>
        <v>0.30150000000000005</v>
      </c>
      <c r="D173" s="74">
        <f>F166</f>
        <v>3370.0386280881689</v>
      </c>
      <c r="E173" s="86" t="str">
        <f t="shared" si="28"/>
        <v>70级强化12</v>
      </c>
      <c r="F173" s="86">
        <f>装备属性!AZ81</f>
        <v>10108.642245175068</v>
      </c>
      <c r="G173" s="91">
        <f t="shared" si="29"/>
        <v>1730.32093361839</v>
      </c>
      <c r="H173" s="217">
        <f t="shared" si="30"/>
        <v>78</v>
      </c>
      <c r="I173" s="137">
        <f>G173/(VLOOKUP(I95,E96:F186,2,FALSE)+B173)</f>
        <v>0.6765994481330585</v>
      </c>
      <c r="J173" s="132">
        <f>G173/(VLOOKUP(J95,E96:F186,2,FALSE)+B173)</f>
        <v>0.65514147207750273</v>
      </c>
      <c r="K173" s="132">
        <f>G173/(VLOOKUP(K95,E96:F186,2,FALSE)+B173)</f>
        <v>0.64549749904145404</v>
      </c>
      <c r="L173" s="132">
        <f>G173/(VLOOKUP(L95,E96:F186,2,FALSE)+B173)</f>
        <v>0.54322097423999471</v>
      </c>
      <c r="M173" s="132">
        <f>G173/(VLOOKUP(M95,E96:F186,2,FALSE)+B173)</f>
        <v>0.64549749904145404</v>
      </c>
      <c r="N173" s="132">
        <f>G173/(VLOOKUP(N95,E96:F186,2,FALSE)+B173)</f>
        <v>0.61377309423385462</v>
      </c>
      <c r="O173" s="132">
        <f>G173/(VLOOKUP(O95,E96:F186,2,FALSE)+B173)</f>
        <v>0.59988410691440919</v>
      </c>
      <c r="P173" s="132">
        <f>G173/(VLOOKUP(P95,E96:F186,2,FALSE)+B173)</f>
        <v>0.46523255342510306</v>
      </c>
      <c r="Q173" s="132">
        <f>G173/(VLOOKUP(Q95,E96:F186,2,FALSE)+B173)</f>
        <v>0.59988410691440919</v>
      </c>
      <c r="R173" s="132">
        <f>G173/(VLOOKUP(R95,E96:F186,2,FALSE)+B173)</f>
        <v>0.55572809618097818</v>
      </c>
      <c r="S173" s="132">
        <f>G173/(VLOOKUP(S95,E96:F186,2,FALSE)+B173)</f>
        <v>0.53710358712843698</v>
      </c>
      <c r="T173" s="132">
        <f>G173/(VLOOKUP(T95,E96:F186,2,FALSE)+B173)</f>
        <v>0.37595230404879854</v>
      </c>
      <c r="U173" s="132">
        <f>G173/(VLOOKUP(U95,E96:F186,2,FALSE)+B173)</f>
        <v>0.53710358712843698</v>
      </c>
      <c r="V173" s="132">
        <f>G173/(VLOOKUP(V95,E96:F186,2,FALSE)+B173)</f>
        <v>0.48055400249854013</v>
      </c>
      <c r="W173" s="132">
        <f>G173/(VLOOKUP(W95,E96:F186,2,FALSE)+B173)</f>
        <v>0.45784519476826235</v>
      </c>
      <c r="X173" s="132">
        <f>G173/(VLOOKUP(X95,E96:F186,2,FALSE)+B173)</f>
        <v>0.28536694462811224</v>
      </c>
      <c r="Y173" s="132">
        <f>G173/(VLOOKUP(Y95,E96:F186,2,FALSE)+B173)</f>
        <v>0.45784519476826235</v>
      </c>
      <c r="Z173" s="132">
        <f>G173/(VLOOKUP(Z95,E96:F186,2,FALSE)+B173)</f>
        <v>0.39268772624370302</v>
      </c>
      <c r="AA173" s="132">
        <f>G173/(VLOOKUP(AA95,E96:F186,2,FALSE)+B173)</f>
        <v>0.36801509427558882</v>
      </c>
      <c r="AB173" s="132">
        <f>G173/(VLOOKUP(AB95,E96:F186,2,FALSE)+B173)</f>
        <v>0.20404332496841057</v>
      </c>
      <c r="AC173" s="132">
        <f>G173/(VLOOKUP(AC95,E96:F186,2,FALSE)+B173)</f>
        <v>0.36801509427558882</v>
      </c>
      <c r="AD173" s="132">
        <f>G173/(VLOOKUP(AD95,E96:F186,2,FALSE)+B173)</f>
        <v>0.30150000000000005</v>
      </c>
      <c r="AE173" s="132">
        <f>G173/(VLOOKUP(AE95,E96:F186,2,FALSE)+B173)</f>
        <v>0.27784306649753487</v>
      </c>
      <c r="AF173" s="132">
        <f>G173/(VLOOKUP(AF95,E96:F186,2,FALSE)+B173)</f>
        <v>0.13867368029366148</v>
      </c>
      <c r="AG173" s="132"/>
      <c r="AH173" s="132"/>
      <c r="AI173" s="132"/>
      <c r="AJ173" s="132"/>
      <c r="AM173" s="86">
        <v>78</v>
      </c>
      <c r="AN173" s="86">
        <f>人物属性!L81</f>
        <v>1058.1544996293433</v>
      </c>
      <c r="AO173" s="115">
        <f t="shared" si="33"/>
        <v>0.67500000000000004</v>
      </c>
      <c r="AP173" s="74">
        <f>AR166</f>
        <v>1505.2839205460489</v>
      </c>
      <c r="AQ173" s="86" t="str">
        <f t="shared" si="31"/>
        <v>70级强化12</v>
      </c>
      <c r="AR173" s="86">
        <f>装备属性!BA81</f>
        <v>4515.1935361781971</v>
      </c>
      <c r="AS173" s="134">
        <f t="shared" si="26"/>
        <v>1730.3209336183897</v>
      </c>
      <c r="AT173" s="352">
        <f t="shared" si="27"/>
        <v>78</v>
      </c>
      <c r="AU173" s="132">
        <f>AS173/(VLOOKUP(AU95,AQ96:AR186,2,FALSE)+AN173)</f>
        <v>1.5147748838799813</v>
      </c>
      <c r="AV173" s="132">
        <f>AS173/(VLOOKUP(AV95,AQ96:AR186,2,FALSE)+AN173)</f>
        <v>1.4667346389794835</v>
      </c>
      <c r="AW173" s="132">
        <f>AS173/(VLOOKUP(AW95,AQ96:AR186,2,FALSE)+AN173)</f>
        <v>1.4451436545704193</v>
      </c>
      <c r="AX173" s="132">
        <f>AS173/(VLOOKUP(AX95,AQ96:AR186,2,FALSE)+AN173)</f>
        <v>1.2161663602387938</v>
      </c>
      <c r="AY173" s="132">
        <f>AS173/(VLOOKUP(AY95,AQ96:AR186,2,FALSE)+AN173)</f>
        <v>1.4451436545704193</v>
      </c>
      <c r="AZ173" s="132">
        <f>AS173/(VLOOKUP(AZ95,AQ96:AR186,2,FALSE)+AN173)</f>
        <v>1.3741188676877341</v>
      </c>
      <c r="BA173" s="132">
        <f>AS173/(VLOOKUP(BA95,AQ96:AR186,2,FALSE)+AN173)</f>
        <v>1.3430241199576323</v>
      </c>
      <c r="BB173" s="132">
        <f>AS173/(VLOOKUP(BB95,AQ96:AR186,2,FALSE)+AN173)</f>
        <v>1.0415654181159022</v>
      </c>
      <c r="BC173" s="132">
        <f>AS173/(VLOOKUP(BC95,AQ96:AR186,2,FALSE)+AN173)</f>
        <v>1.3430241199576323</v>
      </c>
      <c r="BD173" s="132">
        <f>AS173/(VLOOKUP(BD95,AQ96:AR186,2,FALSE)+AN173)</f>
        <v>1.2441673795096524</v>
      </c>
      <c r="BE173" s="132">
        <f>AS173/(VLOOKUP(BE95,AQ96:AR186,2,FALSE)+AN173)</f>
        <v>1.2024707174517244</v>
      </c>
      <c r="BF173" s="132">
        <f>AS173/(VLOOKUP(BF95,AQ96:AR186,2,FALSE)+AN173)</f>
        <v>0.84168426279581743</v>
      </c>
      <c r="BG173" s="132">
        <f>AS173/(VLOOKUP(BG95,AQ96:AR186,2,FALSE)+AN173)</f>
        <v>1.2024707174517244</v>
      </c>
      <c r="BH173" s="132">
        <f>AS173/(VLOOKUP(BH95,AQ96:AR186,2,FALSE)+AN173)</f>
        <v>1.0758671697728508</v>
      </c>
      <c r="BI173" s="132">
        <f>AS173/(VLOOKUP(BI95,AQ96:AR186,2,FALSE)+AN173)</f>
        <v>1.0250265554513336</v>
      </c>
      <c r="BJ173" s="132">
        <f>AS173/(VLOOKUP(BJ95,AQ96:AR186,2,FALSE)+AN173)</f>
        <v>0.63888121931666919</v>
      </c>
      <c r="BK173" s="132">
        <f>AS173/(VLOOKUP(BK95,AQ96:AR186,2,FALSE)+AN173)</f>
        <v>1.0250265554513336</v>
      </c>
      <c r="BL173" s="132">
        <f>AS173/(VLOOKUP(BL95,AQ96:AR186,2,FALSE)+AN173)</f>
        <v>0.87915162591873786</v>
      </c>
      <c r="BM173" s="132">
        <f>AS173/(VLOOKUP(BM95,AQ96:AR186,2,FALSE)+AN173)</f>
        <v>0.82391439016922841</v>
      </c>
      <c r="BN173" s="132">
        <f>AS173/(VLOOKUP(BN95,AQ96:AR186,2,FALSE)+AN173)</f>
        <v>0.45681341410838178</v>
      </c>
      <c r="BO173" s="132">
        <f>AS173/(VLOOKUP(BO95,AQ96:AR186,2,FALSE)+AN173)</f>
        <v>0.82391439016922841</v>
      </c>
      <c r="BP173" s="132">
        <f>AS173/(VLOOKUP(BP95,AQ96:AR186,2,FALSE)+AN173)</f>
        <v>0.67500000000000004</v>
      </c>
      <c r="BQ173" s="132">
        <f>AS173/(VLOOKUP(BQ95,AQ96:AR186,2,FALSE)+AN173)</f>
        <v>0.62203671603925714</v>
      </c>
      <c r="BR173" s="132">
        <f>AS173/(VLOOKUP(BR95,AQ96:AR186,2,FALSE)+AN173)</f>
        <v>0.31046346334401814</v>
      </c>
      <c r="BS173" s="132"/>
      <c r="BT173" s="132"/>
      <c r="BU173" s="132"/>
      <c r="BV173" s="132"/>
    </row>
    <row r="174" spans="1:74">
      <c r="A174" s="86">
        <v>79</v>
      </c>
      <c r="B174" s="86">
        <f>人物属性!K82</f>
        <v>2470.7309712459119</v>
      </c>
      <c r="C174" s="115">
        <f t="shared" si="32"/>
        <v>0.30150000000000005</v>
      </c>
      <c r="D174" s="74">
        <f>F167</f>
        <v>3608.5868794276016</v>
      </c>
      <c r="E174" s="86" t="str">
        <f t="shared" si="28"/>
        <v>80级强化0</v>
      </c>
      <c r="F174" s="86">
        <f>装备属性!AZ82</f>
        <v>3858.6889970720295</v>
      </c>
      <c r="G174" s="91">
        <f t="shared" si="29"/>
        <v>1832.9143319780644</v>
      </c>
      <c r="H174" s="217">
        <f t="shared" si="30"/>
        <v>79</v>
      </c>
      <c r="I174" s="137">
        <f>G174/(VLOOKUP(I95,E96:F186,2,FALSE)+B174)</f>
        <v>0.68929696155971432</v>
      </c>
      <c r="J174" s="132">
        <f>G174/(VLOOKUP(J95,E96:F186,2,FALSE)+B174)</f>
        <v>0.66824706604160766</v>
      </c>
      <c r="K174" s="132">
        <f>G174/(VLOOKUP(K95,E96:F186,2,FALSE)+B174)</f>
        <v>0.65876983234920383</v>
      </c>
      <c r="L174" s="132">
        <f>G174/(VLOOKUP(L95,E96:F186,2,FALSE)+B174)</f>
        <v>0.55762074096669445</v>
      </c>
      <c r="M174" s="132">
        <f>G174/(VLOOKUP(M95,E96:F186,2,FALSE)+B174)</f>
        <v>0.65876983234920383</v>
      </c>
      <c r="N174" s="132">
        <f>G174/(VLOOKUP(N95,E96:F186,2,FALSE)+B174)</f>
        <v>0.62752074364076127</v>
      </c>
      <c r="O174" s="132">
        <f>G174/(VLOOKUP(O95,E96:F186,2,FALSE)+B174)</f>
        <v>0.61380441234006344</v>
      </c>
      <c r="P174" s="132">
        <f>G174/(VLOOKUP(P95,E96:F186,2,FALSE)+B174)</f>
        <v>0.47969636359243567</v>
      </c>
      <c r="Q174" s="132">
        <f>G174/(VLOOKUP(Q95,E96:F186,2,FALSE)+B174)</f>
        <v>0.61380441234006344</v>
      </c>
      <c r="R174" s="132">
        <f>G174/(VLOOKUP(R95,E96:F186,2,FALSE)+B174)</f>
        <v>0.57005320775588098</v>
      </c>
      <c r="S174" s="132">
        <f>G174/(VLOOKUP(S95,E96:F186,2,FALSE)+B174)</f>
        <v>0.55153341408145584</v>
      </c>
      <c r="T174" s="132">
        <f>G174/(VLOOKUP(T95,E96:F186,2,FALSE)+B174)</f>
        <v>0.38963114051810788</v>
      </c>
      <c r="U174" s="132">
        <f>G174/(VLOOKUP(U95,E96:F186,2,FALSE)+B174)</f>
        <v>0.55153341408145584</v>
      </c>
      <c r="V174" s="132">
        <f>G174/(VLOOKUP(V95,E96:F186,2,FALSE)+B174)</f>
        <v>0.49506008343686286</v>
      </c>
      <c r="W174" s="132">
        <f>G174/(VLOOKUP(W95,E96:F186,2,FALSE)+B174)</f>
        <v>0.47227899300145831</v>
      </c>
      <c r="X174" s="132">
        <f>G174/(VLOOKUP(X95,E96:F186,2,FALSE)+B174)</f>
        <v>0.29729895216084318</v>
      </c>
      <c r="Y174" s="132">
        <f>G174/(VLOOKUP(Y95,E96:F186,2,FALSE)+B174)</f>
        <v>0.47227899300145831</v>
      </c>
      <c r="Z174" s="132">
        <f>G174/(VLOOKUP(Z95,E96:F186,2,FALSE)+B174)</f>
        <v>0.40658408438110466</v>
      </c>
      <c r="AA174" s="132">
        <f>G174/(VLOOKUP(AA95,E96:F186,2,FALSE)+B174)</f>
        <v>0.38157934950994044</v>
      </c>
      <c r="AB174" s="132">
        <f>G174/(VLOOKUP(AB95,E96:F186,2,FALSE)+B174)</f>
        <v>0.21357926396472351</v>
      </c>
      <c r="AC174" s="132">
        <f>G174/(VLOOKUP(AC95,E96:F186,2,FALSE)+B174)</f>
        <v>0.38157934950994044</v>
      </c>
      <c r="AD174" s="132">
        <f>G174/(VLOOKUP(AD95,E96:F186,2,FALSE)+B174)</f>
        <v>0.31381383922198186</v>
      </c>
      <c r="AE174" s="132">
        <f>G174/(VLOOKUP(AE95,E96:F186,2,FALSE)+B174)</f>
        <v>0.28958646150085787</v>
      </c>
      <c r="AF174" s="132">
        <f>G174/(VLOOKUP(AF95,E96:F186,2,FALSE)+B174)</f>
        <v>0.14570792204379449</v>
      </c>
      <c r="AG174" s="132"/>
      <c r="AH174" s="132"/>
      <c r="AI174" s="132"/>
      <c r="AJ174" s="132"/>
      <c r="AM174" s="86">
        <v>79</v>
      </c>
      <c r="AN174" s="86">
        <f>人物属性!L82</f>
        <v>1103.5931671565074</v>
      </c>
      <c r="AO174" s="115">
        <f t="shared" si="33"/>
        <v>0.67500000000000004</v>
      </c>
      <c r="AP174" s="74">
        <f>AR167</f>
        <v>1611.8354728109955</v>
      </c>
      <c r="AQ174" s="86" t="str">
        <f t="shared" si="31"/>
        <v>80级强化0</v>
      </c>
      <c r="AR174" s="86">
        <f>装备属性!BA82</f>
        <v>1723.5477520255065</v>
      </c>
      <c r="AS174" s="134">
        <f t="shared" si="26"/>
        <v>1832.9143319780646</v>
      </c>
      <c r="AT174" s="352">
        <f t="shared" si="27"/>
        <v>79</v>
      </c>
      <c r="AU174" s="132">
        <f>AS174/(VLOOKUP(AU95,AQ96:AR186,2,FALSE)+AN174)</f>
        <v>1.543202152745629</v>
      </c>
      <c r="AV174" s="132">
        <f>AS174/(VLOOKUP(AV95,AQ96:AR186,2,FALSE)+AN174)</f>
        <v>1.4960755209886738</v>
      </c>
      <c r="AW174" s="132">
        <f>AS174/(VLOOKUP(AW95,AQ96:AR186,2,FALSE)+AN174)</f>
        <v>1.4748578336176206</v>
      </c>
      <c r="AX174" s="132">
        <f>AS174/(VLOOKUP(AX95,AQ96:AR186,2,FALSE)+AN174)</f>
        <v>1.2484046439552861</v>
      </c>
      <c r="AY174" s="132">
        <f>AS174/(VLOOKUP(AY95,AQ96:AR186,2,FALSE)+AN174)</f>
        <v>1.4748578336176206</v>
      </c>
      <c r="AZ174" s="132">
        <f>AS174/(VLOOKUP(AZ95,AQ96:AR186,2,FALSE)+AN174)</f>
        <v>1.4048971872554359</v>
      </c>
      <c r="BA174" s="132">
        <f>AS174/(VLOOKUP(BA95,AQ96:AR186,2,FALSE)+AN174)</f>
        <v>1.3741889828508884</v>
      </c>
      <c r="BB174" s="132">
        <f>AS174/(VLOOKUP(BB95,AQ96:AR186,2,FALSE)+AN174)</f>
        <v>1.073947082669632</v>
      </c>
      <c r="BC174" s="132">
        <f>AS174/(VLOOKUP(BC95,AQ96:AR186,2,FALSE)+AN174)</f>
        <v>1.3741889828508884</v>
      </c>
      <c r="BD174" s="132">
        <f>AS174/(VLOOKUP(BD95,AQ96:AR186,2,FALSE)+AN174)</f>
        <v>1.2762385248265993</v>
      </c>
      <c r="BE174" s="132">
        <f>AS174/(VLOOKUP(BE95,AQ96:AR186,2,FALSE)+AN174)</f>
        <v>1.234776300182364</v>
      </c>
      <c r="BF174" s="132">
        <f>AS174/(VLOOKUP(BF95,AQ96:AR186,2,FALSE)+AN174)</f>
        <v>0.8723085235480027</v>
      </c>
      <c r="BG174" s="132">
        <f>AS174/(VLOOKUP(BG95,AQ96:AR186,2,FALSE)+AN174)</f>
        <v>1.234776300182364</v>
      </c>
      <c r="BH174" s="132">
        <f>AS174/(VLOOKUP(BH95,AQ96:AR186,2,FALSE)+AN174)</f>
        <v>1.1083434703810364</v>
      </c>
      <c r="BI174" s="132">
        <f>AS174/(VLOOKUP(BI95,AQ96:AR186,2,FALSE)+AN174)</f>
        <v>1.0573410291077425</v>
      </c>
      <c r="BJ174" s="132">
        <f>AS174/(VLOOKUP(BJ95,AQ96:AR186,2,FALSE)+AN174)</f>
        <v>0.66559466901681308</v>
      </c>
      <c r="BK174" s="132">
        <f>AS174/(VLOOKUP(BK95,AQ96:AR186,2,FALSE)+AN174)</f>
        <v>1.0573410291077425</v>
      </c>
      <c r="BL174" s="132">
        <f>AS174/(VLOOKUP(BL95,AQ96:AR186,2,FALSE)+AN174)</f>
        <v>0.91026287548008522</v>
      </c>
      <c r="BM174" s="132">
        <f>AS174/(VLOOKUP(BM95,AQ96:AR186,2,FALSE)+AN174)</f>
        <v>0.85428212576852336</v>
      </c>
      <c r="BN174" s="132">
        <f>AS174/(VLOOKUP(BN95,AQ96:AR186,2,FALSE)+AN174)</f>
        <v>0.47816253126430641</v>
      </c>
      <c r="BO174" s="132">
        <f>AS174/(VLOOKUP(BO95,AQ96:AR186,2,FALSE)+AN174)</f>
        <v>0.85428212576852336</v>
      </c>
      <c r="BP174" s="132">
        <f>AS174/(VLOOKUP(BP95,AQ96:AR186,2,FALSE)+AN174)</f>
        <v>0.70256829676563093</v>
      </c>
      <c r="BQ174" s="132">
        <f>AS174/(VLOOKUP(BQ95,AQ96:AR186,2,FALSE)+AN174)</f>
        <v>0.64832789888251763</v>
      </c>
      <c r="BR174" s="132">
        <f>AS174/(VLOOKUP(BR95,AQ96:AR186,2,FALSE)+AN174)</f>
        <v>0.32621176576968919</v>
      </c>
      <c r="BS174" s="132"/>
      <c r="BT174" s="132"/>
      <c r="BU174" s="132"/>
      <c r="BV174" s="132"/>
    </row>
    <row r="175" spans="1:74">
      <c r="A175" s="86">
        <v>80</v>
      </c>
      <c r="B175" s="86">
        <f>人物属性!K83</f>
        <v>2572.459331381353</v>
      </c>
      <c r="C175" s="115">
        <f t="shared" si="32"/>
        <v>0.30150000000000005</v>
      </c>
      <c r="D175" s="74">
        <f>F168</f>
        <v>3858.6889970720295</v>
      </c>
      <c r="E175" s="86" t="str">
        <f t="shared" si="28"/>
        <v>80级强化1</v>
      </c>
      <c r="F175" s="86">
        <f>装备属性!AZ83</f>
        <v>4170.1757824805309</v>
      </c>
      <c r="G175" s="91">
        <f t="shared" si="29"/>
        <v>1938.991221028695</v>
      </c>
      <c r="H175" s="217">
        <f t="shared" si="30"/>
        <v>80</v>
      </c>
      <c r="I175" s="137">
        <f>G175/(VLOOKUP(J95,E96:F186,2,FALSE)+B175)</f>
        <v>0.68163989554354798</v>
      </c>
      <c r="J175" s="132">
        <f>G175/(VLOOKUP(K95,E96:F186,2,FALSE)+B175)</f>
        <v>0.67231370856325623</v>
      </c>
      <c r="K175" s="132">
        <f>G175/(VLOOKUP(L95,E96:F186,2,FALSE)+B175)</f>
        <v>0.57218391913810995</v>
      </c>
      <c r="L175" s="132">
        <f>G175/(VLOOKUP(M95,E96:F186,2,FALSE)+B175)</f>
        <v>0.67231370856325623</v>
      </c>
      <c r="M175" s="132">
        <f>G175/(VLOOKUP(N95,E96:F186,2,FALSE)+B175)</f>
        <v>0.64149549440889198</v>
      </c>
      <c r="N175" s="132">
        <f>G175/(VLOOKUP(O95,E96:F186,2,FALSE)+B175)</f>
        <v>0.6279356425957624</v>
      </c>
      <c r="O175" s="132">
        <f>G175/(VLOOKUP(P95,E96:F186,2,FALSE)+B175)</f>
        <v>0.49429801987983163</v>
      </c>
      <c r="P175" s="132">
        <f>G175/(VLOOKUP(Q95,E96:F186,2,FALSE)+B175)</f>
        <v>0.6279356425957624</v>
      </c>
      <c r="Q175" s="132">
        <f>G175/(VLOOKUP(R95,E96:F186,2,FALSE)+B175)</f>
        <v>0.58454984146293287</v>
      </c>
      <c r="R175" s="132">
        <f>G175/(VLOOKUP(S95,E96:F186,2,FALSE)+B175)</f>
        <v>0.56612313590249275</v>
      </c>
      <c r="S175" s="132">
        <f>G175/(VLOOKUP(T95,E96:F186,2,FALSE)+B175)</f>
        <v>0.40345572097773313</v>
      </c>
      <c r="T175" s="132">
        <f>G175/(VLOOKUP(U95,E96:F186,2,FALSE)+B175)</f>
        <v>0.56612313590249275</v>
      </c>
      <c r="U175" s="132">
        <f>G175/(VLOOKUP(V95,E96:F186,2,FALSE)+B175)</f>
        <v>0.50970604660123919</v>
      </c>
      <c r="V175" s="132">
        <f>G175/(VLOOKUP(W95,E96:F186,2,FALSE)+B175)</f>
        <v>0.48685009348572672</v>
      </c>
      <c r="W175" s="132">
        <f>G175/(VLOOKUP(W95,E96:F186,2,FALSE)+B175)</f>
        <v>0.48685009348572672</v>
      </c>
      <c r="X175" s="132">
        <f>G175/(VLOOKUP(X95,E96:F186,2,FALSE)+B175)</f>
        <v>0.30939943771656936</v>
      </c>
      <c r="Y175" s="132">
        <f>G175/(VLOOKUP(Y95,E96:F186,2,FALSE)+B175)</f>
        <v>0.48685009348572672</v>
      </c>
      <c r="Z175" s="132">
        <f>G175/(VLOOKUP(Z95,E96:F186,2,FALSE)+B175)</f>
        <v>0.42062278747642468</v>
      </c>
      <c r="AA175" s="132">
        <f>G175/(VLOOKUP(AA95,E96:F186,2,FALSE)+B175)</f>
        <v>0.39529115192388298</v>
      </c>
      <c r="AB175" s="132">
        <f>G175/(VLOOKUP(AB95,E96:F186,2,FALSE)+B175)</f>
        <v>0.22329293294287719</v>
      </c>
      <c r="AC175" s="132">
        <f>G175/(VLOOKUP(AC95,E96:F186,2,FALSE)+B175)</f>
        <v>0.39529115192388298</v>
      </c>
      <c r="AD175" s="132">
        <f>G175/(VLOOKUP(AD95,E96:F186,2,FALSE)+B175)</f>
        <v>0.32629228217720518</v>
      </c>
      <c r="AE175" s="132">
        <f>G175/(VLOOKUP(AE95,E96:F186,2,FALSE)+B175)</f>
        <v>0.30150000000000005</v>
      </c>
      <c r="AF175" s="132">
        <f>G175/(VLOOKUP(AF95,E96:F186,2,FALSE)+B175)</f>
        <v>0.15290400517044295</v>
      </c>
      <c r="AG175" s="131">
        <f>G175/(VLOOKUP(AG95,E96:F186,2,FALSE)+B175)</f>
        <v>0.30150000000000005</v>
      </c>
      <c r="AH175" s="132">
        <f>G175/(VLOOKUP(AH95,E96:F186,2,FALSE)+B175)</f>
        <v>0.23800257639068761</v>
      </c>
      <c r="AI175" s="132">
        <f>G175/(VLOOKUP(AI95,E96:F186,2,FALSE)+B175)</f>
        <v>0.21652068634820432</v>
      </c>
      <c r="AJ175" s="131">
        <f>G175/(VLOOKUP(AJ95,E96:F186,2,FALSE)+B175)</f>
        <v>0.10050000000000001</v>
      </c>
      <c r="AM175" s="86">
        <v>80</v>
      </c>
      <c r="AN175" s="86">
        <f>人物属性!L83</f>
        <v>1149.0318346836711</v>
      </c>
      <c r="AO175" s="115">
        <f t="shared" si="33"/>
        <v>0.67500000000000004</v>
      </c>
      <c r="AP175" s="74">
        <f>AR168</f>
        <v>1723.5477520255065</v>
      </c>
      <c r="AQ175" s="86" t="str">
        <f t="shared" si="31"/>
        <v>80级强化1</v>
      </c>
      <c r="AR175" s="86">
        <f>装备属性!BA83</f>
        <v>1862.6785161746373</v>
      </c>
      <c r="AS175" s="134">
        <f t="shared" si="26"/>
        <v>1938.9912210286948</v>
      </c>
      <c r="AT175" s="352">
        <f t="shared" si="27"/>
        <v>80</v>
      </c>
      <c r="AU175" s="132">
        <f>AS175/(VLOOKUP(AV95,AQ96:AR186,2,FALSE)+AN175)</f>
        <v>1.5260594676348085</v>
      </c>
      <c r="AV175" s="132">
        <f>AS175/(VLOOKUP(AW95,AQ96:AR186,2,FALSE)+AN175)</f>
        <v>1.505179944544603</v>
      </c>
      <c r="AW175" s="132">
        <f>AS175/(VLOOKUP(AX95,AQ96:AR186,2,FALSE)+AN175)</f>
        <v>1.2810087741897982</v>
      </c>
      <c r="AX175" s="132">
        <f>AS175/(VLOOKUP(AY95,AQ96:AR186,2,FALSE)+AN175)</f>
        <v>1.505179944544603</v>
      </c>
      <c r="AY175" s="132">
        <f>AS175/(VLOOKUP(AZ95,AQ96:AR186,2,FALSE)+AN175)</f>
        <v>1.4361839427064744</v>
      </c>
      <c r="AZ175" s="132">
        <f>AS175/(VLOOKUP(BA95,AQ96:AR186,2,FALSE)+AN175)</f>
        <v>1.4058260655129007</v>
      </c>
      <c r="BA175" s="132">
        <f>AS175/(VLOOKUP(BB95,AQ96:AR186,2,FALSE)+AN175)</f>
        <v>1.1066373579399214</v>
      </c>
      <c r="BB175" s="132">
        <f>AS175/(VLOOKUP(BC95,AQ96:AR186,2,FALSE)+AN175)</f>
        <v>1.4058260655129007</v>
      </c>
      <c r="BC175" s="132">
        <f>AS175/(VLOOKUP(BD95,AQ96:AR186,2,FALSE)+AN175)</f>
        <v>1.3086936749170137</v>
      </c>
      <c r="BD175" s="132">
        <f>AS175/(VLOOKUP(BE95,AQ96:AR186,2,FALSE)+AN175)</f>
        <v>1.267439856498118</v>
      </c>
      <c r="BE175" s="132">
        <f>AS175/(VLOOKUP(BF95,AQ96:AR186,2,FALSE)+AN175)</f>
        <v>0.90325907681582007</v>
      </c>
      <c r="BF175" s="132">
        <f>AS175/(VLOOKUP(BG95,AQ96:AR186,2,FALSE)+AN175)</f>
        <v>1.267439856498118</v>
      </c>
      <c r="BG175" s="132">
        <f>AS175/(VLOOKUP(BH95,AQ96:AR186,2,FALSE)+AN175)</f>
        <v>1.1411329401520278</v>
      </c>
      <c r="BH175" s="132">
        <f>AS175/(VLOOKUP(BI95,AQ96:AR186,2,FALSE)+AN175)</f>
        <v>1.0899628958635672</v>
      </c>
      <c r="BI175" s="132">
        <f>AS175/(VLOOKUP(BI95,AQ96:AR186,2,FALSE)+AN175)</f>
        <v>1.0899628958635672</v>
      </c>
      <c r="BJ175" s="132">
        <f>AS175/(VLOOKUP(BJ95,AQ96:AR186,2,FALSE)+AN175)</f>
        <v>0.69268530832067765</v>
      </c>
      <c r="BK175" s="132">
        <f>AS175/(VLOOKUP(BK95,AQ96:AR186,2,FALSE)+AN175)</f>
        <v>1.0899628958635672</v>
      </c>
      <c r="BL175" s="132">
        <f>AS175/(VLOOKUP(BL95,AQ96:AR186,2,FALSE)+AN175)</f>
        <v>0.94169280778304032</v>
      </c>
      <c r="BM175" s="132">
        <f>AS175/(VLOOKUP(BM95,AQ96:AR186,2,FALSE)+AN175)</f>
        <v>0.88498019087436453</v>
      </c>
      <c r="BN175" s="132">
        <f>AS175/(VLOOKUP(BN95,AQ96:AR186,2,FALSE)+AN175)</f>
        <v>0.49990955136465037</v>
      </c>
      <c r="BO175" s="132">
        <f>AS175/(VLOOKUP(BO95,AQ96:AR186,2,FALSE)+AN175)</f>
        <v>0.88498019087436453</v>
      </c>
      <c r="BP175" s="132">
        <f>AS175/(VLOOKUP(BP95,AQ96:AR186,2,FALSE)+AN175)</f>
        <v>0.73050510935195168</v>
      </c>
      <c r="BQ175" s="132">
        <f>AS175/(VLOOKUP(BQ95,AQ96:AR186,2,FALSE)+AN175)</f>
        <v>0.67500000000000004</v>
      </c>
      <c r="BR175" s="132">
        <f>AS175/(VLOOKUP(BR95,AQ96:AR186,2,FALSE)+AN175)</f>
        <v>0.34232239963531996</v>
      </c>
      <c r="BS175" s="131">
        <f>AS175/(VLOOKUP(BS95,AQ96:AR186,2,FALSE)+AN175)</f>
        <v>0.67500000000000004</v>
      </c>
      <c r="BT175" s="132">
        <f>AS175/(VLOOKUP(BT95,AQ96:AR186,2,FALSE)+AN175)</f>
        <v>0.53284158893437517</v>
      </c>
      <c r="BU175" s="132">
        <f>AS175/(VLOOKUP(BU95,AQ96:AR186,2,FALSE)+AN175)</f>
        <v>0.48474780525717376</v>
      </c>
      <c r="BV175" s="131">
        <f>AS175/(VLOOKUP(BV95,AQ96:AR186,2,FALSE)+AN175)</f>
        <v>0.22499999999999998</v>
      </c>
    </row>
    <row r="176" spans="1:74">
      <c r="A176" s="86"/>
      <c r="B176" s="86"/>
      <c r="C176" s="115"/>
      <c r="D176" s="74"/>
      <c r="E176" s="86" t="str">
        <f t="shared" si="28"/>
        <v>80级强化2</v>
      </c>
      <c r="F176" s="86">
        <f>装备属性!AZ84</f>
        <v>4496.7491453599423</v>
      </c>
      <c r="G176" s="91"/>
      <c r="H176" s="216"/>
      <c r="I176" s="138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M176" s="86"/>
      <c r="AN176" s="86"/>
      <c r="AO176" s="115"/>
      <c r="AP176" s="74"/>
      <c r="AQ176" s="86" t="str">
        <f t="shared" si="31"/>
        <v>80级强化2</v>
      </c>
      <c r="AR176" s="86">
        <f>装备属性!BA84</f>
        <v>2008.5479515941079</v>
      </c>
      <c r="AS176" s="134"/>
      <c r="AT176" s="134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</row>
    <row r="177" spans="1:74">
      <c r="A177" s="86"/>
      <c r="B177" s="86"/>
      <c r="C177" s="115"/>
      <c r="D177" s="74"/>
      <c r="E177" s="86" t="str">
        <f t="shared" si="28"/>
        <v>80级强化3</v>
      </c>
      <c r="F177" s="86">
        <f>装备属性!AZ85</f>
        <v>4839.1397902873032</v>
      </c>
      <c r="G177" s="91"/>
      <c r="H177" s="216"/>
      <c r="I177" s="138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M177" s="86"/>
      <c r="AN177" s="86"/>
      <c r="AO177" s="115"/>
      <c r="AP177" s="74"/>
      <c r="AQ177" s="86" t="str">
        <f t="shared" si="31"/>
        <v>80级强化3</v>
      </c>
      <c r="AR177" s="86">
        <f>装备属性!BA85</f>
        <v>2161.4824396616623</v>
      </c>
      <c r="AS177" s="134"/>
      <c r="AT177" s="134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</row>
    <row r="178" spans="1:74">
      <c r="A178" s="86"/>
      <c r="B178" s="86"/>
      <c r="C178" s="115"/>
      <c r="D178" s="74"/>
      <c r="E178" s="86" t="str">
        <f t="shared" si="28"/>
        <v>80级强化4</v>
      </c>
      <c r="F178" s="86">
        <f>装备属性!AZ86</f>
        <v>5198.1138128473212</v>
      </c>
      <c r="G178" s="91"/>
      <c r="H178" s="216"/>
      <c r="I178" s="138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M178" s="86"/>
      <c r="AN178" s="86"/>
      <c r="AO178" s="115"/>
      <c r="AP178" s="74"/>
      <c r="AQ178" s="86" t="str">
        <f t="shared" si="31"/>
        <v>80级强化4</v>
      </c>
      <c r="AR178" s="86">
        <f>装备属性!BA86</f>
        <v>2321.8241697384701</v>
      </c>
      <c r="AS178" s="134"/>
      <c r="AT178" s="134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</row>
    <row r="179" spans="1:74">
      <c r="A179" s="86"/>
      <c r="B179" s="86"/>
      <c r="C179" s="115"/>
      <c r="D179" s="74"/>
      <c r="E179" s="86" t="str">
        <f t="shared" si="28"/>
        <v>80级强化5</v>
      </c>
      <c r="F179" s="86">
        <f>装备属性!AZ87</f>
        <v>5574.4744137634425</v>
      </c>
      <c r="G179" s="91"/>
      <c r="H179" s="216"/>
      <c r="I179" s="138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M179" s="86"/>
      <c r="AN179" s="86"/>
      <c r="AO179" s="115"/>
      <c r="AP179" s="74"/>
      <c r="AQ179" s="86" t="str">
        <f t="shared" si="31"/>
        <v>80级强化5</v>
      </c>
      <c r="AR179" s="86">
        <f>装备属性!BA87</f>
        <v>2489.9319048143379</v>
      </c>
      <c r="AS179" s="134"/>
      <c r="AT179" s="134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</row>
    <row r="180" spans="1:74">
      <c r="A180" s="86"/>
      <c r="B180" s="86"/>
      <c r="C180" s="115"/>
      <c r="D180" s="74"/>
      <c r="E180" s="86" t="str">
        <f t="shared" si="28"/>
        <v>80级强化6</v>
      </c>
      <c r="F180" s="86">
        <f>装备属性!AZ88</f>
        <v>5969.0636960513039</v>
      </c>
      <c r="G180" s="91"/>
      <c r="H180" s="216"/>
      <c r="I180" s="138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M180" s="86"/>
      <c r="AN180" s="86"/>
      <c r="AO180" s="115"/>
      <c r="AP180" s="74"/>
      <c r="AQ180" s="86" t="str">
        <f t="shared" si="31"/>
        <v>80级强化6</v>
      </c>
      <c r="AR180" s="86">
        <f>装备属性!BA88</f>
        <v>2666.1817842362493</v>
      </c>
      <c r="AS180" s="134"/>
      <c r="AT180" s="134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</row>
    <row r="181" spans="1:74">
      <c r="A181" s="86"/>
      <c r="B181" s="86"/>
      <c r="C181" s="115"/>
      <c r="D181" s="74"/>
      <c r="E181" s="86" t="str">
        <f t="shared" si="28"/>
        <v>80级强化7</v>
      </c>
      <c r="F181" s="86">
        <f>装备属性!AZ89</f>
        <v>6382.7645492156607</v>
      </c>
      <c r="G181" s="91"/>
      <c r="H181" s="216"/>
      <c r="I181" s="138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M181" s="86"/>
      <c r="AN181" s="86"/>
      <c r="AO181" s="115"/>
      <c r="AP181" s="74"/>
      <c r="AQ181" s="86" t="str">
        <f t="shared" si="31"/>
        <v>80级强化7</v>
      </c>
      <c r="AR181" s="86">
        <f>装备属性!BA89</f>
        <v>2850.9681653163284</v>
      </c>
      <c r="AS181" s="134"/>
      <c r="AT181" s="134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</row>
    <row r="182" spans="1:74">
      <c r="A182" s="86"/>
      <c r="B182" s="86"/>
      <c r="C182" s="115"/>
      <c r="D182" s="74"/>
      <c r="E182" s="86" t="str">
        <f t="shared" si="28"/>
        <v>80级强化8</v>
      </c>
      <c r="F182" s="86">
        <f>装备属性!AZ90</f>
        <v>7868.5651567962441</v>
      </c>
      <c r="G182" s="91"/>
      <c r="H182" s="216"/>
      <c r="I182" s="138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M182" s="86"/>
      <c r="AN182" s="86"/>
      <c r="AO182" s="115"/>
      <c r="AP182" s="74"/>
      <c r="AQ182" s="86" t="str">
        <f t="shared" si="31"/>
        <v>80级强化8</v>
      </c>
      <c r="AR182" s="86">
        <f>装备属性!BA90</f>
        <v>3514.6257700356559</v>
      </c>
      <c r="AS182" s="134"/>
      <c r="AT182" s="134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</row>
    <row r="183" spans="1:74">
      <c r="A183" s="86"/>
      <c r="B183" s="86"/>
      <c r="C183" s="115"/>
      <c r="D183" s="74"/>
      <c r="E183" s="86" t="str">
        <f t="shared" si="28"/>
        <v>80级强化9</v>
      </c>
      <c r="F183" s="86">
        <f>装备属性!AZ91</f>
        <v>9600.8814824561869</v>
      </c>
      <c r="G183" s="91"/>
      <c r="H183" s="216"/>
      <c r="I183" s="138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M183" s="86"/>
      <c r="AN183" s="86"/>
      <c r="AO183" s="115"/>
      <c r="AP183" s="74"/>
      <c r="AQ183" s="86" t="str">
        <f t="shared" si="31"/>
        <v>80级强化9</v>
      </c>
      <c r="AR183" s="86">
        <f>装备属性!BA91</f>
        <v>4288.3937288304305</v>
      </c>
      <c r="AS183" s="134"/>
      <c r="AT183" s="134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</row>
    <row r="184" spans="1:74">
      <c r="A184" s="86"/>
      <c r="B184" s="86"/>
      <c r="C184" s="115"/>
      <c r="D184" s="74"/>
      <c r="E184" s="86" t="str">
        <f t="shared" si="28"/>
        <v>80级强化10</v>
      </c>
      <c r="F184" s="86">
        <f>装备属性!AZ92</f>
        <v>11620.614033942049</v>
      </c>
      <c r="G184" s="91"/>
      <c r="H184" s="216"/>
      <c r="I184" s="138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M184" s="86"/>
      <c r="AN184" s="86"/>
      <c r="AO184" s="115"/>
      <c r="AP184" s="74"/>
      <c r="AQ184" s="86" t="str">
        <f t="shared" si="31"/>
        <v>80级强化10</v>
      </c>
      <c r="AR184" s="86">
        <f>装备属性!BA92</f>
        <v>5190.5409351607823</v>
      </c>
      <c r="AS184" s="134"/>
      <c r="AT184" s="134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</row>
    <row r="185" spans="1:74">
      <c r="A185" s="86"/>
      <c r="B185" s="86"/>
      <c r="C185" s="115"/>
      <c r="D185" s="74"/>
      <c r="E185" s="86" t="str">
        <f t="shared" si="28"/>
        <v>80级强化11</v>
      </c>
      <c r="F185" s="86">
        <f>装备属性!AZ93</f>
        <v>13975.4493022511</v>
      </c>
      <c r="G185" s="91"/>
      <c r="H185" s="216"/>
      <c r="I185" s="138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M185" s="86"/>
      <c r="AN185" s="86"/>
      <c r="AO185" s="115"/>
      <c r="AP185" s="74"/>
      <c r="AQ185" s="86" t="str">
        <f t="shared" si="31"/>
        <v>80级强化11</v>
      </c>
      <c r="AR185" s="86">
        <f>装备属性!BA93</f>
        <v>6242.3673550054918</v>
      </c>
      <c r="AS185" s="134"/>
      <c r="AT185" s="134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</row>
    <row r="186" spans="1:74">
      <c r="A186" s="86"/>
      <c r="B186" s="86"/>
      <c r="C186" s="115"/>
      <c r="D186" s="74"/>
      <c r="E186" s="86" t="str">
        <f t="shared" si="28"/>
        <v>80级强化12</v>
      </c>
      <c r="F186" s="86">
        <f>装备属性!AZ94</f>
        <v>16720.985653978794</v>
      </c>
      <c r="G186" s="91"/>
      <c r="H186" s="216"/>
      <c r="I186" s="138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M186" s="86"/>
      <c r="AN186" s="86"/>
      <c r="AO186" s="115"/>
      <c r="AP186" s="74"/>
      <c r="AQ186" s="86" t="str">
        <f t="shared" si="31"/>
        <v>80级强化12</v>
      </c>
      <c r="AR186" s="86">
        <f>装备属性!BA94</f>
        <v>7468.706925443862</v>
      </c>
      <c r="AS186" s="134"/>
      <c r="AT186" s="134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</row>
    <row r="188" spans="1:74">
      <c r="A188" s="80" t="s">
        <v>1052</v>
      </c>
    </row>
    <row r="189" spans="1:74" ht="40.5">
      <c r="A189" s="112" t="s">
        <v>191</v>
      </c>
      <c r="B189" s="112" t="str">
        <f>B95</f>
        <v>裸体物理防御</v>
      </c>
      <c r="C189" s="112" t="str">
        <f t="shared" ref="C189:AJ189" si="34">C95</f>
        <v>受伤比</v>
      </c>
      <c r="D189" s="112" t="str">
        <f t="shared" si="34"/>
        <v>实际装备附加防御值</v>
      </c>
      <c r="E189" s="112" t="str">
        <f t="shared" si="34"/>
        <v>装备品质等级及强化情况</v>
      </c>
      <c r="F189" s="112" t="str">
        <f t="shared" si="34"/>
        <v>附加物理防御</v>
      </c>
      <c r="G189" s="112" t="str">
        <f t="shared" si="34"/>
        <v>防御值转化受伤系数</v>
      </c>
      <c r="H189" s="353" t="str">
        <f>H95</f>
        <v>等级</v>
      </c>
      <c r="I189" s="112" t="str">
        <f t="shared" si="34"/>
        <v>1级强化0</v>
      </c>
      <c r="J189" s="112" t="str">
        <f t="shared" si="34"/>
        <v>1级强化5</v>
      </c>
      <c r="K189" s="112" t="str">
        <f t="shared" si="34"/>
        <v>1级强化7</v>
      </c>
      <c r="L189" s="112" t="str">
        <f t="shared" si="34"/>
        <v>1级强化12</v>
      </c>
      <c r="M189" s="112" t="str">
        <f t="shared" si="34"/>
        <v>15级强化0</v>
      </c>
      <c r="N189" s="112" t="str">
        <f t="shared" si="34"/>
        <v>15级强化5</v>
      </c>
      <c r="O189" s="112" t="str">
        <f t="shared" si="34"/>
        <v>15级强化7</v>
      </c>
      <c r="P189" s="112" t="str">
        <f t="shared" si="34"/>
        <v>15级强化12</v>
      </c>
      <c r="Q189" s="112" t="str">
        <f t="shared" si="34"/>
        <v>30级强化0</v>
      </c>
      <c r="R189" s="112" t="str">
        <f t="shared" si="34"/>
        <v>30级强化5</v>
      </c>
      <c r="S189" s="112" t="str">
        <f t="shared" si="34"/>
        <v>30级强化7</v>
      </c>
      <c r="T189" s="112" t="str">
        <f t="shared" si="34"/>
        <v>30级强化12</v>
      </c>
      <c r="U189" s="112" t="str">
        <f t="shared" si="34"/>
        <v>45级强化0</v>
      </c>
      <c r="V189" s="112" t="str">
        <f t="shared" si="34"/>
        <v>45级强化5</v>
      </c>
      <c r="W189" s="112" t="str">
        <f t="shared" si="34"/>
        <v>45级强化7</v>
      </c>
      <c r="X189" s="112" t="str">
        <f t="shared" si="34"/>
        <v>45级强化12</v>
      </c>
      <c r="Y189" s="112" t="str">
        <f t="shared" si="34"/>
        <v>60级强化0</v>
      </c>
      <c r="Z189" s="112" t="str">
        <f t="shared" si="34"/>
        <v>60级强化5</v>
      </c>
      <c r="AA189" s="112" t="str">
        <f t="shared" si="34"/>
        <v>60级强化7</v>
      </c>
      <c r="AB189" s="112" t="str">
        <f t="shared" si="34"/>
        <v>60级强化12</v>
      </c>
      <c r="AC189" s="112" t="str">
        <f t="shared" si="34"/>
        <v>70级强化0</v>
      </c>
      <c r="AD189" s="112" t="str">
        <f t="shared" si="34"/>
        <v>70级强化5</v>
      </c>
      <c r="AE189" s="112" t="str">
        <f t="shared" si="34"/>
        <v>70级强化7</v>
      </c>
      <c r="AF189" s="112" t="str">
        <f t="shared" si="34"/>
        <v>70级强化12</v>
      </c>
      <c r="AG189" s="112" t="str">
        <f t="shared" si="34"/>
        <v>80级强化0</v>
      </c>
      <c r="AH189" s="112" t="str">
        <f t="shared" si="34"/>
        <v>80级强化5</v>
      </c>
      <c r="AI189" s="112" t="str">
        <f t="shared" si="34"/>
        <v>80级强化7</v>
      </c>
      <c r="AJ189" s="112" t="str">
        <f t="shared" si="34"/>
        <v>80级强化12</v>
      </c>
      <c r="AK189" s="124"/>
      <c r="AL189" s="124"/>
      <c r="AM189" s="112" t="str">
        <f>AM95</f>
        <v>等级</v>
      </c>
      <c r="AN189" s="112" t="str">
        <f t="shared" ref="AN189:BV189" si="35">AN95</f>
        <v>裸体魔法防御</v>
      </c>
      <c r="AO189" s="112" t="str">
        <f t="shared" si="35"/>
        <v>受伤比</v>
      </c>
      <c r="AP189" s="112" t="str">
        <f t="shared" si="35"/>
        <v>实际装备附加防御值</v>
      </c>
      <c r="AQ189" s="112" t="str">
        <f t="shared" si="35"/>
        <v>装备品质等级及强化情况</v>
      </c>
      <c r="AR189" s="112" t="str">
        <f t="shared" si="35"/>
        <v>附加魔法防御</v>
      </c>
      <c r="AS189" s="112" t="str">
        <f t="shared" si="35"/>
        <v>防御值转化受伤系数</v>
      </c>
      <c r="AT189" s="133" t="str">
        <f>H189</f>
        <v>等级</v>
      </c>
      <c r="AU189" s="112" t="str">
        <f t="shared" si="35"/>
        <v>1级强化0</v>
      </c>
      <c r="AV189" s="112" t="str">
        <f t="shared" si="35"/>
        <v>1级强化5</v>
      </c>
      <c r="AW189" s="112" t="str">
        <f t="shared" si="35"/>
        <v>1级强化7</v>
      </c>
      <c r="AX189" s="112" t="str">
        <f t="shared" si="35"/>
        <v>1级强化12</v>
      </c>
      <c r="AY189" s="112" t="str">
        <f t="shared" si="35"/>
        <v>15级强化0</v>
      </c>
      <c r="AZ189" s="112" t="str">
        <f t="shared" si="35"/>
        <v>15级强化5</v>
      </c>
      <c r="BA189" s="112" t="str">
        <f t="shared" si="35"/>
        <v>15级强化7</v>
      </c>
      <c r="BB189" s="112" t="str">
        <f t="shared" si="35"/>
        <v>15级强化12</v>
      </c>
      <c r="BC189" s="112" t="str">
        <f t="shared" si="35"/>
        <v>30级强化0</v>
      </c>
      <c r="BD189" s="112" t="str">
        <f t="shared" si="35"/>
        <v>30级强化5</v>
      </c>
      <c r="BE189" s="112" t="str">
        <f t="shared" si="35"/>
        <v>30级强化7</v>
      </c>
      <c r="BF189" s="112" t="str">
        <f t="shared" si="35"/>
        <v>30级强化12</v>
      </c>
      <c r="BG189" s="112" t="str">
        <f t="shared" si="35"/>
        <v>45级强化0</v>
      </c>
      <c r="BH189" s="112" t="str">
        <f t="shared" si="35"/>
        <v>45级强化5</v>
      </c>
      <c r="BI189" s="112" t="str">
        <f t="shared" si="35"/>
        <v>45级强化7</v>
      </c>
      <c r="BJ189" s="112" t="str">
        <f t="shared" si="35"/>
        <v>45级强化12</v>
      </c>
      <c r="BK189" s="112" t="str">
        <f t="shared" si="35"/>
        <v>60级强化0</v>
      </c>
      <c r="BL189" s="112" t="str">
        <f t="shared" si="35"/>
        <v>60级强化5</v>
      </c>
      <c r="BM189" s="112" t="str">
        <f t="shared" si="35"/>
        <v>60级强化7</v>
      </c>
      <c r="BN189" s="112" t="str">
        <f t="shared" si="35"/>
        <v>60级强化12</v>
      </c>
      <c r="BO189" s="112" t="str">
        <f t="shared" si="35"/>
        <v>70级强化0</v>
      </c>
      <c r="BP189" s="112" t="str">
        <f t="shared" si="35"/>
        <v>70级强化5</v>
      </c>
      <c r="BQ189" s="112" t="str">
        <f t="shared" si="35"/>
        <v>70级强化7</v>
      </c>
      <c r="BR189" s="112" t="str">
        <f t="shared" si="35"/>
        <v>70级强化12</v>
      </c>
      <c r="BS189" s="112" t="str">
        <f t="shared" si="35"/>
        <v>80级强化0</v>
      </c>
      <c r="BT189" s="112" t="str">
        <f t="shared" si="35"/>
        <v>80级强化5</v>
      </c>
      <c r="BU189" s="112" t="str">
        <f t="shared" si="35"/>
        <v>80级强化7</v>
      </c>
      <c r="BV189" s="112" t="str">
        <f t="shared" si="35"/>
        <v>80级强化12</v>
      </c>
    </row>
    <row r="190" spans="1:74">
      <c r="A190" s="86">
        <v>1</v>
      </c>
      <c r="B190" s="86">
        <f>人物属性!R4</f>
        <v>56.094176400568472</v>
      </c>
      <c r="C190" s="115">
        <f>职业设计!B27</f>
        <v>0.67500000000000004</v>
      </c>
      <c r="D190" s="74">
        <f>F190</f>
        <v>84.141264600852708</v>
      </c>
      <c r="E190" s="86" t="str">
        <f>E96</f>
        <v>1级强化0</v>
      </c>
      <c r="F190" s="86">
        <f>装备属性!CW4</f>
        <v>84.141264600852708</v>
      </c>
      <c r="G190" s="91">
        <f>C190*(B190+D190)</f>
        <v>94.658922675959303</v>
      </c>
      <c r="H190" s="217">
        <f t="shared" ref="H190:H253" si="36">H96</f>
        <v>1</v>
      </c>
      <c r="I190" s="136">
        <f>G190/(VLOOKUP(I189,E190:F280,2,FALSE)+B190)</f>
        <v>0.67500000000000004</v>
      </c>
      <c r="J190" s="132">
        <f>G190/(VLOOKUP(J189,E190:F280,2,FALSE)+B190)</f>
        <v>0.53284158893437517</v>
      </c>
      <c r="K190" s="132">
        <f>G190/(VLOOKUP(K189,E190:F280,2,FALSE)+B190)</f>
        <v>0.48474780525717381</v>
      </c>
      <c r="L190" s="131">
        <f>G190/(VLOOKUP(L189,E190:F280,2,FALSE)+B190)</f>
        <v>0.22500000000000001</v>
      </c>
      <c r="M190" s="132"/>
      <c r="N190" s="132"/>
      <c r="O190" s="132"/>
      <c r="P190" s="132"/>
      <c r="Q190" s="132"/>
      <c r="R190" s="132"/>
      <c r="S190" s="132"/>
      <c r="T190" s="132"/>
      <c r="U190" s="132"/>
      <c r="V190" s="132"/>
      <c r="W190" s="132"/>
      <c r="X190" s="132"/>
      <c r="Y190" s="132"/>
      <c r="Z190" s="132"/>
      <c r="AA190" s="132"/>
      <c r="AB190" s="132"/>
      <c r="AC190" s="132"/>
      <c r="AD190" s="132"/>
      <c r="AE190" s="132"/>
      <c r="AF190" s="132"/>
      <c r="AG190" s="132"/>
      <c r="AH190" s="132"/>
      <c r="AI190" s="132"/>
      <c r="AJ190" s="132"/>
      <c r="AM190" s="86">
        <v>1</v>
      </c>
      <c r="AN190" s="86">
        <f>人物属性!S4</f>
        <v>125.58397701619806</v>
      </c>
      <c r="AO190" s="115">
        <f>职业设计!E27</f>
        <v>0.30150000000000005</v>
      </c>
      <c r="AP190" s="74">
        <f>AR190</f>
        <v>188.3759655242971</v>
      </c>
      <c r="AQ190" s="86" t="str">
        <f>E190</f>
        <v>1级强化0</v>
      </c>
      <c r="AR190" s="86">
        <f>装备属性!CX4</f>
        <v>188.3759655242971</v>
      </c>
      <c r="AS190" s="134">
        <f t="shared" ref="AS190:AS221" si="37">AO190*(AN190+AP190)</f>
        <v>94.658922675959303</v>
      </c>
      <c r="AT190" s="352">
        <f t="shared" ref="AT190:AT253" si="38">H190</f>
        <v>1</v>
      </c>
      <c r="AU190" s="131">
        <f>AS190/(VLOOKUP(AU189,AQ190:AR280,2,FALSE)+AN190)</f>
        <v>0.30150000000000005</v>
      </c>
      <c r="AV190" s="132">
        <f>AS190/(VLOOKUP(AV189,AQ190:AR280,2,FALSE)+AN190)</f>
        <v>0.23800257639068761</v>
      </c>
      <c r="AW190" s="132">
        <f>AS190/(VLOOKUP(AW189,AQ190:AR280,2,FALSE)+AN190)</f>
        <v>0.21652068634820432</v>
      </c>
      <c r="AX190" s="131">
        <f>AS190/(VLOOKUP(AX189,AQ190:AR280,2,FALSE)+AN190)</f>
        <v>0.10050000000000001</v>
      </c>
      <c r="AY190" s="132"/>
      <c r="AZ190" s="132"/>
      <c r="BA190" s="132"/>
      <c r="BB190" s="132"/>
      <c r="BC190" s="132"/>
      <c r="BD190" s="132"/>
      <c r="BE190" s="132"/>
      <c r="BF190" s="132"/>
      <c r="BG190" s="132"/>
      <c r="BH190" s="132"/>
      <c r="BI190" s="132"/>
      <c r="BJ190" s="132"/>
      <c r="BK190" s="132"/>
      <c r="BL190" s="132"/>
      <c r="BM190" s="132"/>
      <c r="BN190" s="132"/>
      <c r="BO190" s="132"/>
      <c r="BP190" s="132"/>
      <c r="BQ190" s="132"/>
      <c r="BR190" s="132"/>
      <c r="BS190" s="132"/>
      <c r="BT190" s="132"/>
      <c r="BU190" s="132"/>
      <c r="BV190" s="132"/>
    </row>
    <row r="191" spans="1:74">
      <c r="A191" s="86">
        <v>2</v>
      </c>
      <c r="B191" s="86">
        <f>人物属性!R5</f>
        <v>58.71508764377166</v>
      </c>
      <c r="C191" s="115">
        <f>C190</f>
        <v>0.67500000000000004</v>
      </c>
      <c r="D191" s="74">
        <f>(D190+D192)/2</f>
        <v>87.537352242356462</v>
      </c>
      <c r="E191" s="86" t="str">
        <f t="shared" ref="E191:E254" si="39">E97</f>
        <v>1级强化1</v>
      </c>
      <c r="F191" s="86">
        <f>装备属性!CW5</f>
        <v>90.933439883860231</v>
      </c>
      <c r="G191" s="91">
        <f t="shared" ref="G191:G254" si="40">C191*(B191+D191)</f>
        <v>98.720396923136491</v>
      </c>
      <c r="H191" s="217">
        <f t="shared" si="36"/>
        <v>2</v>
      </c>
      <c r="I191" s="137">
        <f>G191/(VLOOKUP(I189,E190:F280,2,FALSE)+B191)</f>
        <v>0.69104660291262132</v>
      </c>
      <c r="J191" s="132">
        <f>G191/(VLOOKUP(J189,E190:F280,2,FALSE)+B191)</f>
        <v>0.54762464192654436</v>
      </c>
      <c r="K191" s="132">
        <f>G191/(VLOOKUP(K189,E190:F280,2,FALSE)+B191)</f>
        <v>0.49885117515966371</v>
      </c>
      <c r="L191" s="132">
        <f>G191/(VLOOKUP(L189,E190:F280,2,FALSE)+B191)</f>
        <v>0.23320114780384521</v>
      </c>
      <c r="M191" s="132"/>
      <c r="N191" s="132"/>
      <c r="O191" s="132"/>
      <c r="P191" s="132"/>
      <c r="Q191" s="132"/>
      <c r="R191" s="132"/>
      <c r="S191" s="132"/>
      <c r="T191" s="132"/>
      <c r="U191" s="132"/>
      <c r="V191" s="132"/>
      <c r="W191" s="132"/>
      <c r="X191" s="132"/>
      <c r="Y191" s="132"/>
      <c r="Z191" s="132"/>
      <c r="AA191" s="132"/>
      <c r="AB191" s="132"/>
      <c r="AC191" s="132"/>
      <c r="AD191" s="132"/>
      <c r="AE191" s="132"/>
      <c r="AF191" s="132"/>
      <c r="AG191" s="132"/>
      <c r="AH191" s="132"/>
      <c r="AI191" s="132"/>
      <c r="AJ191" s="132"/>
      <c r="AM191" s="86">
        <v>2</v>
      </c>
      <c r="AN191" s="86">
        <f>人物属性!S5</f>
        <v>131.45168875471268</v>
      </c>
      <c r="AO191" s="115">
        <f>AO190</f>
        <v>0.30150000000000005</v>
      </c>
      <c r="AP191" s="74">
        <f>(AP190+AP192)/2</f>
        <v>195.97914681124581</v>
      </c>
      <c r="AQ191" s="86" t="str">
        <f t="shared" ref="AQ191:AQ254" si="41">E191</f>
        <v>1级强化1</v>
      </c>
      <c r="AR191" s="86">
        <f>装备属性!CX5</f>
        <v>203.58232809819455</v>
      </c>
      <c r="AS191" s="134">
        <f t="shared" si="37"/>
        <v>98.720396923136505</v>
      </c>
      <c r="AT191" s="352">
        <f t="shared" si="38"/>
        <v>2</v>
      </c>
      <c r="AU191" s="132">
        <f>AS191/(VLOOKUP(AU189,AQ190:AR280,2,FALSE)+AN191)</f>
        <v>0.30866748263430421</v>
      </c>
      <c r="AV191" s="132">
        <f>AS191/(VLOOKUP(AV189,AQ190:AR280,2,FALSE)+AN191)</f>
        <v>0.24460567339385653</v>
      </c>
      <c r="AW191" s="132">
        <f>AS191/(VLOOKUP(AW189,AQ190:AR280,2,FALSE)+AN191)</f>
        <v>0.22282019157131644</v>
      </c>
      <c r="AX191" s="132">
        <f>AS191/(VLOOKUP(AX189,AQ190:AR280,2,FALSE)+AN191)</f>
        <v>0.10416317935238421</v>
      </c>
      <c r="AY191" s="132"/>
      <c r="AZ191" s="132"/>
      <c r="BA191" s="132"/>
      <c r="BB191" s="132"/>
      <c r="BC191" s="132"/>
      <c r="BD191" s="132"/>
      <c r="BE191" s="132"/>
      <c r="BF191" s="132"/>
      <c r="BG191" s="132"/>
      <c r="BH191" s="132"/>
      <c r="BI191" s="132"/>
      <c r="BJ191" s="132"/>
      <c r="BK191" s="132"/>
      <c r="BL191" s="132"/>
      <c r="BM191" s="132"/>
      <c r="BN191" s="132"/>
      <c r="BO191" s="132"/>
      <c r="BP191" s="132"/>
      <c r="BQ191" s="132"/>
      <c r="BR191" s="132"/>
      <c r="BS191" s="132"/>
      <c r="BT191" s="132"/>
      <c r="BU191" s="132"/>
      <c r="BV191" s="132"/>
    </row>
    <row r="192" spans="1:74">
      <c r="A192" s="86">
        <v>3</v>
      </c>
      <c r="B192" s="86">
        <f>人物属性!R6</f>
        <v>61.335998886974856</v>
      </c>
      <c r="C192" s="115">
        <f t="shared" ref="C192:C255" si="42">C191</f>
        <v>0.67500000000000004</v>
      </c>
      <c r="D192" s="74">
        <f>F191</f>
        <v>90.933439883860231</v>
      </c>
      <c r="E192" s="86" t="str">
        <f t="shared" si="39"/>
        <v>1级强化2</v>
      </c>
      <c r="F192" s="86">
        <f>装备属性!CW6</f>
        <v>98.054587962515271</v>
      </c>
      <c r="G192" s="91">
        <f t="shared" si="40"/>
        <v>102.78187117031369</v>
      </c>
      <c r="H192" s="217">
        <f t="shared" si="36"/>
        <v>3</v>
      </c>
      <c r="I192" s="137">
        <f>G192/(VLOOKUP(I189,E190:F280,2,FALSE)+B192)</f>
        <v>0.70651501620329626</v>
      </c>
      <c r="J192" s="132">
        <f>G192/(VLOOKUP(J189,E190:F280,2,FALSE)+B192)</f>
        <v>0.56198399939667343</v>
      </c>
      <c r="K192" s="132">
        <f>G192/(VLOOKUP(K189,E190:F280,2,FALSE)+B192)</f>
        <v>0.51258586019828078</v>
      </c>
      <c r="L192" s="132">
        <f>G192/(VLOOKUP(L189,E190:F280,2,FALSE)+B192)</f>
        <v>0.24130137026870813</v>
      </c>
      <c r="M192" s="132"/>
      <c r="N192" s="132"/>
      <c r="O192" s="132"/>
      <c r="P192" s="132"/>
      <c r="Q192" s="132"/>
      <c r="R192" s="132"/>
      <c r="S192" s="132"/>
      <c r="T192" s="132"/>
      <c r="U192" s="132"/>
      <c r="V192" s="132"/>
      <c r="W192" s="132"/>
      <c r="X192" s="132"/>
      <c r="Y192" s="132"/>
      <c r="Z192" s="132"/>
      <c r="AA192" s="132"/>
      <c r="AB192" s="132"/>
      <c r="AC192" s="132"/>
      <c r="AD192" s="132"/>
      <c r="AE192" s="132"/>
      <c r="AF192" s="132"/>
      <c r="AG192" s="132"/>
      <c r="AH192" s="132"/>
      <c r="AI192" s="132"/>
      <c r="AJ192" s="132"/>
      <c r="AM192" s="86">
        <v>3</v>
      </c>
      <c r="AN192" s="86">
        <f>人物属性!S6</f>
        <v>137.31940049322728</v>
      </c>
      <c r="AO192" s="115">
        <f t="shared" ref="AO192:AO255" si="43">AO191</f>
        <v>0.30150000000000005</v>
      </c>
      <c r="AP192" s="74">
        <f>AR191</f>
        <v>203.58232809819455</v>
      </c>
      <c r="AQ192" s="86" t="str">
        <f t="shared" si="41"/>
        <v>1级强化2</v>
      </c>
      <c r="AR192" s="86">
        <f>装备属性!CX6</f>
        <v>219.52519693100433</v>
      </c>
      <c r="AS192" s="134">
        <f t="shared" si="37"/>
        <v>102.78187117031369</v>
      </c>
      <c r="AT192" s="352">
        <f t="shared" si="38"/>
        <v>3</v>
      </c>
      <c r="AU192" s="132">
        <f>AS192/(VLOOKUP(AU189,AQ190:AR280,2,FALSE)+AN192)</f>
        <v>0.31557670723747233</v>
      </c>
      <c r="AV192" s="132">
        <f>AS192/(VLOOKUP(AV189,AQ190:AR280,2,FALSE)+AN192)</f>
        <v>0.25101951973051412</v>
      </c>
      <c r="AW192" s="132">
        <f>AS192/(VLOOKUP(AW189,AQ190:AR280,2,FALSE)+AN192)</f>
        <v>0.22895501755523209</v>
      </c>
      <c r="AX192" s="132">
        <f>AS192/(VLOOKUP(AX189,AQ190:AR280,2,FALSE)+AN192)</f>
        <v>0.10778127872002295</v>
      </c>
      <c r="AY192" s="132"/>
      <c r="AZ192" s="132"/>
      <c r="BA192" s="132"/>
      <c r="BB192" s="132"/>
      <c r="BC192" s="132"/>
      <c r="BD192" s="132"/>
      <c r="BE192" s="132"/>
      <c r="BF192" s="132"/>
      <c r="BG192" s="132"/>
      <c r="BH192" s="132"/>
      <c r="BI192" s="132"/>
      <c r="BJ192" s="132"/>
      <c r="BK192" s="132"/>
      <c r="BL192" s="132"/>
      <c r="BM192" s="132"/>
      <c r="BN192" s="132"/>
      <c r="BO192" s="132"/>
      <c r="BP192" s="132"/>
      <c r="BQ192" s="132"/>
      <c r="BR192" s="132"/>
      <c r="BS192" s="132"/>
      <c r="BT192" s="132"/>
      <c r="BU192" s="132"/>
      <c r="BV192" s="132"/>
    </row>
    <row r="193" spans="1:74">
      <c r="A193" s="86">
        <v>4</v>
      </c>
      <c r="B193" s="86">
        <f>人物属性!R7</f>
        <v>63.956910130178045</v>
      </c>
      <c r="C193" s="115">
        <f t="shared" si="42"/>
        <v>0.67500000000000004</v>
      </c>
      <c r="D193" s="74">
        <f>(D192+D194)/2</f>
        <v>94.494013923187751</v>
      </c>
      <c r="E193" s="86" t="str">
        <f t="shared" si="39"/>
        <v>1级强化3</v>
      </c>
      <c r="F193" s="86">
        <f>装备属性!CW7</f>
        <v>105.52064233319663</v>
      </c>
      <c r="G193" s="91">
        <f t="shared" si="40"/>
        <v>106.95437373602191</v>
      </c>
      <c r="H193" s="217">
        <f t="shared" si="36"/>
        <v>4</v>
      </c>
      <c r="I193" s="137">
        <f>G193/(VLOOKUP(I189,E190:F280,2,FALSE)+B193)</f>
        <v>0.72218563078355036</v>
      </c>
      <c r="J193" s="132">
        <f>G193/(VLOOKUP(J189,E190:F280,2,FALSE)+B193)</f>
        <v>0.5765361158997141</v>
      </c>
      <c r="K193" s="132">
        <f>G193/(VLOOKUP(K189,E190:F280,2,FALSE)+B193)</f>
        <v>0.52651269869945383</v>
      </c>
      <c r="L193" s="132">
        <f>G193/(VLOOKUP(L189,E190:F280,2,FALSE)+B193)</f>
        <v>0.24956158652965221</v>
      </c>
      <c r="M193" s="132"/>
      <c r="N193" s="132"/>
      <c r="O193" s="132"/>
      <c r="P193" s="132"/>
      <c r="Q193" s="132"/>
      <c r="R193" s="132"/>
      <c r="S193" s="132"/>
      <c r="T193" s="132"/>
      <c r="U193" s="132"/>
      <c r="V193" s="132"/>
      <c r="W193" s="132"/>
      <c r="X193" s="132"/>
      <c r="Y193" s="132"/>
      <c r="Z193" s="132"/>
      <c r="AA193" s="132"/>
      <c r="AB193" s="132"/>
      <c r="AC193" s="132"/>
      <c r="AD193" s="132"/>
      <c r="AE193" s="132"/>
      <c r="AF193" s="132"/>
      <c r="AG193" s="132"/>
      <c r="AH193" s="132"/>
      <c r="AI193" s="132"/>
      <c r="AJ193" s="132"/>
      <c r="AM193" s="86">
        <v>4</v>
      </c>
      <c r="AN193" s="86">
        <f>人物属性!S7</f>
        <v>143.18711223174188</v>
      </c>
      <c r="AO193" s="115">
        <f t="shared" si="43"/>
        <v>0.30150000000000005</v>
      </c>
      <c r="AP193" s="74">
        <f>(AP192+AP194)/2</f>
        <v>211.55376251459944</v>
      </c>
      <c r="AQ193" s="86" t="str">
        <f t="shared" si="41"/>
        <v>1级强化3</v>
      </c>
      <c r="AR193" s="86">
        <f>装备属性!CX7</f>
        <v>236.2402440295447</v>
      </c>
      <c r="AS193" s="134">
        <f t="shared" si="37"/>
        <v>106.95437373602192</v>
      </c>
      <c r="AT193" s="352">
        <f t="shared" si="38"/>
        <v>4</v>
      </c>
      <c r="AU193" s="132">
        <f>AS193/(VLOOKUP(AU189,AQ190:AR280,2,FALSE)+AN193)</f>
        <v>0.32257624841665256</v>
      </c>
      <c r="AV193" s="132">
        <f>AS193/(VLOOKUP(AV189,AQ190:AR280,2,FALSE)+AN193)</f>
        <v>0.25751946510187235</v>
      </c>
      <c r="AW193" s="132">
        <f>AS193/(VLOOKUP(AW189,AQ190:AR280,2,FALSE)+AN193)</f>
        <v>0.23517567208575607</v>
      </c>
      <c r="AX193" s="132">
        <f>AS193/(VLOOKUP(AX189,AQ190:AR280,2,FALSE)+AN193)</f>
        <v>0.11147084198324467</v>
      </c>
      <c r="AY193" s="132"/>
      <c r="AZ193" s="132"/>
      <c r="BA193" s="132"/>
      <c r="BB193" s="132"/>
      <c r="BC193" s="132"/>
      <c r="BD193" s="132"/>
      <c r="BE193" s="132"/>
      <c r="BF193" s="132"/>
      <c r="BG193" s="132"/>
      <c r="BH193" s="132"/>
      <c r="BI193" s="132"/>
      <c r="BJ193" s="132"/>
      <c r="BK193" s="132"/>
      <c r="BL193" s="132"/>
      <c r="BM193" s="132"/>
      <c r="BN193" s="132"/>
      <c r="BO193" s="132"/>
      <c r="BP193" s="132"/>
      <c r="BQ193" s="132"/>
      <c r="BR193" s="132"/>
      <c r="BS193" s="132"/>
      <c r="BT193" s="132"/>
      <c r="BU193" s="132"/>
      <c r="BV193" s="132"/>
    </row>
    <row r="194" spans="1:74">
      <c r="A194" s="86">
        <v>5</v>
      </c>
      <c r="B194" s="86">
        <f>人物属性!R8</f>
        <v>66.577821373381241</v>
      </c>
      <c r="C194" s="115">
        <f t="shared" si="42"/>
        <v>0.67500000000000004</v>
      </c>
      <c r="D194" s="74">
        <f>F192</f>
        <v>98.054587962515271</v>
      </c>
      <c r="E194" s="86" t="str">
        <f t="shared" si="39"/>
        <v>1级强化4</v>
      </c>
      <c r="F194" s="86">
        <f>装备属性!CW8</f>
        <v>113.34830821660266</v>
      </c>
      <c r="G194" s="91">
        <f t="shared" si="40"/>
        <v>111.12687630173015</v>
      </c>
      <c r="H194" s="217">
        <f t="shared" si="36"/>
        <v>5</v>
      </c>
      <c r="I194" s="137">
        <f>G194/(VLOOKUP(I189,E190:F280,2,FALSE)+B194)</f>
        <v>0.73731124086519295</v>
      </c>
      <c r="J194" s="132">
        <f>G194/(VLOOKUP(J189,E190:F280,2,FALSE)+B194)</f>
        <v>0.59068277645714073</v>
      </c>
      <c r="K194" s="132">
        <f>G194/(VLOOKUP(K189,E190:F280,2,FALSE)+B194)</f>
        <v>0.54008474207029644</v>
      </c>
      <c r="L194" s="132">
        <f>G194/(VLOOKUP(L189,E190:F280,2,FALSE)+B194)</f>
        <v>0.25772138629078234</v>
      </c>
      <c r="M194" s="132"/>
      <c r="N194" s="132"/>
      <c r="O194" s="132"/>
      <c r="P194" s="132"/>
      <c r="Q194" s="132"/>
      <c r="R194" s="132"/>
      <c r="S194" s="132"/>
      <c r="T194" s="132"/>
      <c r="U194" s="132"/>
      <c r="V194" s="132"/>
      <c r="W194" s="132"/>
      <c r="X194" s="132"/>
      <c r="Y194" s="132"/>
      <c r="Z194" s="132"/>
      <c r="AA194" s="132"/>
      <c r="AB194" s="132"/>
      <c r="AC194" s="132"/>
      <c r="AD194" s="132"/>
      <c r="AE194" s="132"/>
      <c r="AF194" s="132"/>
      <c r="AG194" s="132"/>
      <c r="AH194" s="132"/>
      <c r="AI194" s="132"/>
      <c r="AJ194" s="132"/>
      <c r="AM194" s="86">
        <v>5</v>
      </c>
      <c r="AN194" s="86">
        <f>人物属性!S8</f>
        <v>149.05482397025648</v>
      </c>
      <c r="AO194" s="115">
        <f t="shared" si="43"/>
        <v>0.30150000000000005</v>
      </c>
      <c r="AP194" s="74">
        <f>AR192</f>
        <v>219.52519693100433</v>
      </c>
      <c r="AQ194" s="86" t="str">
        <f t="shared" si="41"/>
        <v>1级强化4</v>
      </c>
      <c r="AR194" s="86">
        <f>装备属性!CX8</f>
        <v>253.76486914164772</v>
      </c>
      <c r="AS194" s="134">
        <f t="shared" si="37"/>
        <v>111.12687630173015</v>
      </c>
      <c r="AT194" s="352">
        <f t="shared" si="38"/>
        <v>5</v>
      </c>
      <c r="AU194" s="132">
        <f>AS194/(VLOOKUP(AU189,AQ190:AR280,2,FALSE)+AN194)</f>
        <v>0.32933235425311963</v>
      </c>
      <c r="AV194" s="132">
        <f>AS194/(VLOOKUP(AV189,AQ190:AR280,2,FALSE)+AN194)</f>
        <v>0.26383830681752291</v>
      </c>
      <c r="AW194" s="132">
        <f>AS194/(VLOOKUP(AW189,AQ190:AR280,2,FALSE)+AN194)</f>
        <v>0.2412378514580657</v>
      </c>
      <c r="AX194" s="132">
        <f>AS194/(VLOOKUP(AX189,AQ190:AR280,2,FALSE)+AN194)</f>
        <v>0.11511555254321611</v>
      </c>
      <c r="AY194" s="132"/>
      <c r="AZ194" s="132"/>
      <c r="BA194" s="132"/>
      <c r="BB194" s="132"/>
      <c r="BC194" s="132"/>
      <c r="BD194" s="132"/>
      <c r="BE194" s="132"/>
      <c r="BF194" s="132"/>
      <c r="BG194" s="132"/>
      <c r="BH194" s="132"/>
      <c r="BI194" s="132"/>
      <c r="BJ194" s="132"/>
      <c r="BK194" s="132"/>
      <c r="BL194" s="132"/>
      <c r="BM194" s="132"/>
      <c r="BN194" s="132"/>
      <c r="BO194" s="132"/>
      <c r="BP194" s="132"/>
      <c r="BQ194" s="132"/>
      <c r="BR194" s="132"/>
      <c r="BS194" s="132"/>
      <c r="BT194" s="132"/>
      <c r="BU194" s="132"/>
      <c r="BV194" s="132"/>
    </row>
    <row r="195" spans="1:74">
      <c r="A195" s="86">
        <v>6</v>
      </c>
      <c r="B195" s="86">
        <f>人物属性!R9</f>
        <v>69.198732616584422</v>
      </c>
      <c r="C195" s="115">
        <f t="shared" si="42"/>
        <v>0.67500000000000004</v>
      </c>
      <c r="D195" s="74">
        <f>(D194+D196)/2</f>
        <v>101.78761514785594</v>
      </c>
      <c r="E195" s="86" t="str">
        <f t="shared" si="39"/>
        <v>1级强化5</v>
      </c>
      <c r="F195" s="86">
        <f>装备属性!CW9</f>
        <v>121.55509993551253</v>
      </c>
      <c r="G195" s="91">
        <f t="shared" si="40"/>
        <v>115.41578474099727</v>
      </c>
      <c r="H195" s="217">
        <f t="shared" si="36"/>
        <v>6</v>
      </c>
      <c r="I195" s="137">
        <f>G195/(VLOOKUP(I189,E190:F280,2,FALSE)+B195)</f>
        <v>0.75267892810338921</v>
      </c>
      <c r="J195" s="132">
        <f>G195/(VLOOKUP(J189,E190:F280,2,FALSE)+B195)</f>
        <v>0.60505093500271334</v>
      </c>
      <c r="K195" s="132">
        <f>G195/(VLOOKUP(K189,E190:F280,2,FALSE)+B195)</f>
        <v>0.55387400311888313</v>
      </c>
      <c r="L195" s="132">
        <f>G195/(VLOOKUP(L189,E190:F280,2,FALSE)+B195)</f>
        <v>0.26605092280867326</v>
      </c>
      <c r="M195" s="132"/>
      <c r="N195" s="132"/>
      <c r="O195" s="132"/>
      <c r="P195" s="132"/>
      <c r="Q195" s="132"/>
      <c r="R195" s="132"/>
      <c r="S195" s="132"/>
      <c r="T195" s="132"/>
      <c r="U195" s="132"/>
      <c r="V195" s="132"/>
      <c r="W195" s="132"/>
      <c r="X195" s="132"/>
      <c r="Y195" s="132"/>
      <c r="Z195" s="132"/>
      <c r="AA195" s="132"/>
      <c r="AB195" s="132"/>
      <c r="AC195" s="132"/>
      <c r="AD195" s="132"/>
      <c r="AE195" s="132"/>
      <c r="AF195" s="132"/>
      <c r="AG195" s="132"/>
      <c r="AH195" s="132"/>
      <c r="AI195" s="132"/>
      <c r="AJ195" s="132"/>
      <c r="AM195" s="86">
        <v>6</v>
      </c>
      <c r="AN195" s="86">
        <f>人物属性!S9</f>
        <v>154.92253570877111</v>
      </c>
      <c r="AO195" s="115">
        <f t="shared" si="43"/>
        <v>0.30150000000000005</v>
      </c>
      <c r="AP195" s="74">
        <f>(AP194+AP196)/2</f>
        <v>227.88272048027451</v>
      </c>
      <c r="AQ195" s="86" t="str">
        <f t="shared" si="41"/>
        <v>1级强化5</v>
      </c>
      <c r="AR195" s="86">
        <f>装备属性!CX9</f>
        <v>272.13828343771462</v>
      </c>
      <c r="AS195" s="134">
        <f t="shared" si="37"/>
        <v>115.41578474099727</v>
      </c>
      <c r="AT195" s="352">
        <f t="shared" si="38"/>
        <v>6</v>
      </c>
      <c r="AU195" s="132">
        <f>AS195/(VLOOKUP(AU189,AQ190:AR280,2,FALSE)+AN195)</f>
        <v>0.33619658788618051</v>
      </c>
      <c r="AV195" s="132">
        <f>AS195/(VLOOKUP(AV189,AQ190:AR280,2,FALSE)+AN195)</f>
        <v>0.2702560843012119</v>
      </c>
      <c r="AW195" s="132">
        <f>AS195/(VLOOKUP(AW189,AQ190:AR280,2,FALSE)+AN195)</f>
        <v>0.24739705472643442</v>
      </c>
      <c r="AX195" s="132">
        <f>AS195/(VLOOKUP(AX189,AQ190:AR280,2,FALSE)+AN195)</f>
        <v>0.11883607885454074</v>
      </c>
      <c r="AY195" s="132"/>
      <c r="AZ195" s="132"/>
      <c r="BA195" s="132"/>
      <c r="BB195" s="132"/>
      <c r="BC195" s="132"/>
      <c r="BD195" s="132"/>
      <c r="BE195" s="132"/>
      <c r="BF195" s="132"/>
      <c r="BG195" s="132"/>
      <c r="BH195" s="132"/>
      <c r="BI195" s="132"/>
      <c r="BJ195" s="132"/>
      <c r="BK195" s="132"/>
      <c r="BL195" s="132"/>
      <c r="BM195" s="132"/>
      <c r="BN195" s="132"/>
      <c r="BO195" s="132"/>
      <c r="BP195" s="132"/>
      <c r="BQ195" s="132"/>
      <c r="BR195" s="132"/>
      <c r="BS195" s="132"/>
      <c r="BT195" s="132"/>
      <c r="BU195" s="132"/>
      <c r="BV195" s="132"/>
    </row>
    <row r="196" spans="1:74">
      <c r="A196" s="86">
        <v>7</v>
      </c>
      <c r="B196" s="86">
        <f>人物属性!R10</f>
        <v>71.819643859787618</v>
      </c>
      <c r="C196" s="115">
        <f t="shared" si="42"/>
        <v>0.67500000000000004</v>
      </c>
      <c r="D196" s="74">
        <f>F193</f>
        <v>105.52064233319663</v>
      </c>
      <c r="E196" s="86" t="str">
        <f t="shared" si="39"/>
        <v>1级强化6</v>
      </c>
      <c r="F196" s="86">
        <f>装备属性!CW10</f>
        <v>130.15938010290526</v>
      </c>
      <c r="G196" s="91">
        <f t="shared" si="40"/>
        <v>119.70469318026437</v>
      </c>
      <c r="H196" s="217">
        <f t="shared" si="36"/>
        <v>7</v>
      </c>
      <c r="I196" s="137">
        <f>G196/(VLOOKUP(I189,E190:F280,2,FALSE)+B196)</f>
        <v>0.76753010970357427</v>
      </c>
      <c r="J196" s="132">
        <f>G196/(VLOOKUP(J189,E190:F280,2,FALSE)+B196)</f>
        <v>0.61902961488590069</v>
      </c>
      <c r="K196" s="132">
        <f>G196/(VLOOKUP(K189,E190:F280,2,FALSE)+B196)</f>
        <v>0.5673207009287583</v>
      </c>
      <c r="L196" s="132">
        <f>G196/(VLOOKUP(L189,E190:F280,2,FALSE)+B196)</f>
        <v>0.2742804163123409</v>
      </c>
      <c r="M196" s="132"/>
      <c r="N196" s="132"/>
      <c r="O196" s="132"/>
      <c r="P196" s="132"/>
      <c r="Q196" s="132"/>
      <c r="R196" s="132"/>
      <c r="S196" s="132"/>
      <c r="T196" s="132"/>
      <c r="U196" s="132"/>
      <c r="V196" s="132"/>
      <c r="W196" s="132"/>
      <c r="X196" s="132"/>
      <c r="Y196" s="132"/>
      <c r="Z196" s="132"/>
      <c r="AA196" s="132"/>
      <c r="AB196" s="132"/>
      <c r="AC196" s="132"/>
      <c r="AD196" s="132"/>
      <c r="AE196" s="132"/>
      <c r="AF196" s="132"/>
      <c r="AG196" s="132"/>
      <c r="AH196" s="132"/>
      <c r="AI196" s="132"/>
      <c r="AJ196" s="132"/>
      <c r="AM196" s="86">
        <v>7</v>
      </c>
      <c r="AN196" s="86">
        <f>人物属性!S10</f>
        <v>160.79024744728571</v>
      </c>
      <c r="AO196" s="115">
        <f t="shared" si="43"/>
        <v>0.30150000000000005</v>
      </c>
      <c r="AP196" s="74">
        <f>AR193</f>
        <v>236.2402440295447</v>
      </c>
      <c r="AQ196" s="86" t="str">
        <f t="shared" si="41"/>
        <v>1级强化6</v>
      </c>
      <c r="AR196" s="86">
        <f>装备属性!CX10</f>
        <v>291.40159724531031</v>
      </c>
      <c r="AS196" s="134">
        <f t="shared" si="37"/>
        <v>119.7046931802644</v>
      </c>
      <c r="AT196" s="352">
        <f t="shared" si="38"/>
        <v>7</v>
      </c>
      <c r="AU196" s="132">
        <f>AS196/(VLOOKUP(AU189,AQ190:AR280,2,FALSE)+AN196)</f>
        <v>0.34283011566759658</v>
      </c>
      <c r="AV196" s="132">
        <f>AS196/(VLOOKUP(AV189,AQ190:AR280,2,FALSE)+AN196)</f>
        <v>0.27649989464903574</v>
      </c>
      <c r="AW196" s="132">
        <f>AS196/(VLOOKUP(AW189,AQ190:AR280,2,FALSE)+AN196)</f>
        <v>0.25340324641484541</v>
      </c>
      <c r="AX196" s="132">
        <f>AS196/(VLOOKUP(AX189,AQ190:AR280,2,FALSE)+AN196)</f>
        <v>0.12251191928617898</v>
      </c>
      <c r="AY196" s="132"/>
      <c r="AZ196" s="132"/>
      <c r="BA196" s="132"/>
      <c r="BB196" s="132"/>
      <c r="BC196" s="132"/>
      <c r="BD196" s="132"/>
      <c r="BE196" s="132"/>
      <c r="BF196" s="132"/>
      <c r="BG196" s="132"/>
      <c r="BH196" s="132"/>
      <c r="BI196" s="132"/>
      <c r="BJ196" s="132"/>
      <c r="BK196" s="132"/>
      <c r="BL196" s="132"/>
      <c r="BM196" s="132"/>
      <c r="BN196" s="132"/>
      <c r="BO196" s="132"/>
      <c r="BP196" s="132"/>
      <c r="BQ196" s="132"/>
      <c r="BR196" s="132"/>
      <c r="BS196" s="132"/>
      <c r="BT196" s="132"/>
      <c r="BU196" s="132"/>
      <c r="BV196" s="132"/>
    </row>
    <row r="197" spans="1:74">
      <c r="A197" s="86">
        <v>8</v>
      </c>
      <c r="B197" s="86">
        <f>人物属性!R11</f>
        <v>74.440555102990814</v>
      </c>
      <c r="C197" s="115">
        <f t="shared" si="42"/>
        <v>0.67500000000000004</v>
      </c>
      <c r="D197" s="74">
        <f>(D196+D198)/2</f>
        <v>109.43447527489965</v>
      </c>
      <c r="E197" s="86" t="str">
        <f t="shared" si="39"/>
        <v>1级强化7</v>
      </c>
      <c r="F197" s="86">
        <f>装备属性!CW11</f>
        <v>139.18040070811961</v>
      </c>
      <c r="G197" s="91">
        <f t="shared" si="40"/>
        <v>124.11564550507609</v>
      </c>
      <c r="H197" s="217">
        <f t="shared" si="36"/>
        <v>8</v>
      </c>
      <c r="I197" s="137">
        <f>G197/(VLOOKUP(I189,E190:F280,2,FALSE)+B197)</f>
        <v>0.78265999051383017</v>
      </c>
      <c r="J197" s="132">
        <f>G197/(VLOOKUP(J189,E190:F280,2,FALSE)+B197)</f>
        <v>0.63325712746383878</v>
      </c>
      <c r="K197" s="132">
        <f>G197/(VLOOKUP(K189,E190:F280,2,FALSE)+B197)</f>
        <v>0.58100875465992474</v>
      </c>
      <c r="L197" s="132">
        <f>G197/(VLOOKUP(L189,E190:F280,2,FALSE)+B197)</f>
        <v>0.28268962933746605</v>
      </c>
      <c r="M197" s="132"/>
      <c r="N197" s="132"/>
      <c r="O197" s="132"/>
      <c r="P197" s="132"/>
      <c r="Q197" s="132"/>
      <c r="R197" s="132"/>
      <c r="S197" s="132"/>
      <c r="T197" s="132"/>
      <c r="U197" s="132"/>
      <c r="V197" s="132"/>
      <c r="W197" s="132"/>
      <c r="X197" s="132"/>
      <c r="Y197" s="132"/>
      <c r="Z197" s="132"/>
      <c r="AA197" s="132"/>
      <c r="AB197" s="132"/>
      <c r="AC197" s="132"/>
      <c r="AD197" s="132"/>
      <c r="AE197" s="132"/>
      <c r="AF197" s="132"/>
      <c r="AG197" s="132"/>
      <c r="AH197" s="132"/>
      <c r="AI197" s="132"/>
      <c r="AJ197" s="132"/>
      <c r="AM197" s="86">
        <v>8</v>
      </c>
      <c r="AN197" s="86">
        <f>人物属性!S11</f>
        <v>166.65795918580031</v>
      </c>
      <c r="AO197" s="115">
        <f t="shared" si="43"/>
        <v>0.30150000000000005</v>
      </c>
      <c r="AP197" s="74">
        <f>(AP196+AP198)/2</f>
        <v>245.00255658559621</v>
      </c>
      <c r="AQ197" s="86" t="str">
        <f t="shared" si="41"/>
        <v>1级强化7</v>
      </c>
      <c r="AR197" s="86">
        <f>装备属性!CX11</f>
        <v>311.59791203310363</v>
      </c>
      <c r="AS197" s="134">
        <f t="shared" si="37"/>
        <v>124.11564550507606</v>
      </c>
      <c r="AT197" s="352">
        <f t="shared" si="38"/>
        <v>8</v>
      </c>
      <c r="AU197" s="132">
        <f>AS197/(VLOOKUP(AU189,AQ190:AR280,2,FALSE)+AN197)</f>
        <v>0.34958812909617742</v>
      </c>
      <c r="AV197" s="132">
        <f>AS197/(VLOOKUP(AV189,AQ190:AR280,2,FALSE)+AN197)</f>
        <v>0.28285485026718127</v>
      </c>
      <c r="AW197" s="132">
        <f>AS197/(VLOOKUP(AW189,AQ190:AR280,2,FALSE)+AN197)</f>
        <v>0.25951724374809965</v>
      </c>
      <c r="AX197" s="132">
        <f>AS197/(VLOOKUP(AX189,AQ190:AR280,2,FALSE)+AN197)</f>
        <v>0.12626803443740148</v>
      </c>
      <c r="AY197" s="132"/>
      <c r="AZ197" s="132"/>
      <c r="BA197" s="132"/>
      <c r="BB197" s="132"/>
      <c r="BC197" s="132"/>
      <c r="BD197" s="132"/>
      <c r="BE197" s="132"/>
      <c r="BF197" s="132"/>
      <c r="BG197" s="132"/>
      <c r="BH197" s="132"/>
      <c r="BI197" s="132"/>
      <c r="BJ197" s="132"/>
      <c r="BK197" s="132"/>
      <c r="BL197" s="132"/>
      <c r="BM197" s="132"/>
      <c r="BN197" s="132"/>
      <c r="BO197" s="132"/>
      <c r="BP197" s="132"/>
      <c r="BQ197" s="132"/>
      <c r="BR197" s="132"/>
      <c r="BS197" s="132"/>
      <c r="BT197" s="132"/>
      <c r="BU197" s="132"/>
      <c r="BV197" s="132"/>
    </row>
    <row r="198" spans="1:74">
      <c r="A198" s="86">
        <v>9</v>
      </c>
      <c r="B198" s="86">
        <f>人物属性!R12</f>
        <v>77.061466346193995</v>
      </c>
      <c r="C198" s="115">
        <f t="shared" si="42"/>
        <v>0.67500000000000004</v>
      </c>
      <c r="D198" s="74">
        <f>F194</f>
        <v>113.34830821660266</v>
      </c>
      <c r="E198" s="86" t="str">
        <f t="shared" si="39"/>
        <v>1级强化8</v>
      </c>
      <c r="F198" s="86">
        <f>装备属性!CW12</f>
        <v>171.57926523475248</v>
      </c>
      <c r="G198" s="91">
        <f t="shared" si="40"/>
        <v>128.52659782988775</v>
      </c>
      <c r="H198" s="217">
        <f t="shared" si="36"/>
        <v>9</v>
      </c>
      <c r="I198" s="137">
        <f>G198/(VLOOKUP(I189,E190:F280,2,FALSE)+B198)</f>
        <v>0.79729789362009829</v>
      </c>
      <c r="J198" s="132">
        <f>G198/(VLOOKUP(J189,E190:F280,2,FALSE)+B198)</f>
        <v>0.64710915225265186</v>
      </c>
      <c r="K198" s="132">
        <f>G198/(VLOOKUP(K189,E190:F280,2,FALSE)+B198)</f>
        <v>0.59436500239616241</v>
      </c>
      <c r="L198" s="132">
        <f>G198/(VLOOKUP(L189,E190:F280,2,FALSE)+B198)</f>
        <v>0.29099904105991947</v>
      </c>
      <c r="M198" s="132"/>
      <c r="N198" s="132"/>
      <c r="O198" s="132"/>
      <c r="P198" s="132"/>
      <c r="Q198" s="132"/>
      <c r="R198" s="132"/>
      <c r="S198" s="132"/>
      <c r="T198" s="132"/>
      <c r="U198" s="132"/>
      <c r="V198" s="132"/>
      <c r="W198" s="132"/>
      <c r="X198" s="132"/>
      <c r="Y198" s="132"/>
      <c r="Z198" s="132"/>
      <c r="AA198" s="132"/>
      <c r="AB198" s="132"/>
      <c r="AC198" s="132"/>
      <c r="AD198" s="132"/>
      <c r="AE198" s="132"/>
      <c r="AF198" s="132"/>
      <c r="AG198" s="132"/>
      <c r="AH198" s="132"/>
      <c r="AI198" s="132"/>
      <c r="AJ198" s="132"/>
      <c r="AM198" s="86">
        <v>9</v>
      </c>
      <c r="AN198" s="86">
        <f>人物属性!S12</f>
        <v>172.52567092431491</v>
      </c>
      <c r="AO198" s="115">
        <f t="shared" si="43"/>
        <v>0.30150000000000005</v>
      </c>
      <c r="AP198" s="74">
        <f>AR194</f>
        <v>253.76486914164772</v>
      </c>
      <c r="AQ198" s="86" t="str">
        <f t="shared" si="41"/>
        <v>1级强化8</v>
      </c>
      <c r="AR198" s="86">
        <f>装备属性!CX12</f>
        <v>384.13268336138611</v>
      </c>
      <c r="AS198" s="134">
        <f t="shared" si="37"/>
        <v>128.52659782988775</v>
      </c>
      <c r="AT198" s="352">
        <f t="shared" si="38"/>
        <v>9</v>
      </c>
      <c r="AU198" s="132">
        <f>AS198/(VLOOKUP(AU189,AQ190:AR280,2,FALSE)+AN198)</f>
        <v>0.35612639248364386</v>
      </c>
      <c r="AV198" s="132">
        <f>AS198/(VLOOKUP(AV189,AQ190:AR280,2,FALSE)+AN198)</f>
        <v>0.28904208800618453</v>
      </c>
      <c r="AW198" s="132">
        <f>AS198/(VLOOKUP(AW189,AQ190:AR280,2,FALSE)+AN198)</f>
        <v>0.2654830344036192</v>
      </c>
      <c r="AX198" s="132">
        <f>AS198/(VLOOKUP(AX189,AQ190:AR280,2,FALSE)+AN198)</f>
        <v>0.12997957167343069</v>
      </c>
      <c r="AY198" s="132"/>
      <c r="AZ198" s="132"/>
      <c r="BA198" s="132"/>
      <c r="BB198" s="132"/>
      <c r="BC198" s="132"/>
      <c r="BD198" s="132"/>
      <c r="BE198" s="132"/>
      <c r="BF198" s="132"/>
      <c r="BG198" s="132"/>
      <c r="BH198" s="132"/>
      <c r="BI198" s="132"/>
      <c r="BJ198" s="132"/>
      <c r="BK198" s="132"/>
      <c r="BL198" s="132"/>
      <c r="BM198" s="132"/>
      <c r="BN198" s="132"/>
      <c r="BO198" s="132"/>
      <c r="BP198" s="132"/>
      <c r="BQ198" s="132"/>
      <c r="BR198" s="132"/>
      <c r="BS198" s="132"/>
      <c r="BT198" s="132"/>
      <c r="BU198" s="132"/>
      <c r="BV198" s="132"/>
    </row>
    <row r="199" spans="1:74">
      <c r="A199" s="86">
        <v>10</v>
      </c>
      <c r="B199" s="86">
        <f>人物属性!R13</f>
        <v>79.682377589397191</v>
      </c>
      <c r="C199" s="115">
        <f t="shared" si="42"/>
        <v>0.67500000000000004</v>
      </c>
      <c r="D199" s="74">
        <f>(D198+D200)/2</f>
        <v>117.4517040760576</v>
      </c>
      <c r="E199" s="86" t="str">
        <f t="shared" si="39"/>
        <v>1级强化9</v>
      </c>
      <c r="F199" s="86">
        <f>装备属性!CW13</f>
        <v>209.35356796822808</v>
      </c>
      <c r="G199" s="91">
        <f t="shared" si="40"/>
        <v>133.06550512418201</v>
      </c>
      <c r="H199" s="217">
        <f t="shared" si="36"/>
        <v>10</v>
      </c>
      <c r="I199" s="137">
        <f>G199/(VLOOKUP(I189,E190:F280,2,FALSE)+B199)</f>
        <v>0.81224848468239896</v>
      </c>
      <c r="J199" s="132">
        <f>G199/(VLOOKUP(J189,E190:F280,2,FALSE)+B199)</f>
        <v>0.66123620093434543</v>
      </c>
      <c r="K199" s="132">
        <f>G199/(VLOOKUP(K189,E190:F280,2,FALSE)+B199)</f>
        <v>0.60798599999172065</v>
      </c>
      <c r="L199" s="132">
        <f>G199/(VLOOKUP(L189,E190:F280,2,FALSE)+B199)</f>
        <v>0.29949841350363166</v>
      </c>
      <c r="M199" s="132"/>
      <c r="N199" s="132"/>
      <c r="O199" s="132"/>
      <c r="P199" s="132"/>
      <c r="Q199" s="132"/>
      <c r="R199" s="132"/>
      <c r="S199" s="132"/>
      <c r="T199" s="132"/>
      <c r="U199" s="132"/>
      <c r="V199" s="132"/>
      <c r="W199" s="132"/>
      <c r="X199" s="132"/>
      <c r="Y199" s="132"/>
      <c r="Z199" s="132"/>
      <c r="AA199" s="132"/>
      <c r="AB199" s="132"/>
      <c r="AC199" s="132"/>
      <c r="AD199" s="132"/>
      <c r="AE199" s="132"/>
      <c r="AF199" s="132"/>
      <c r="AG199" s="132"/>
      <c r="AH199" s="132"/>
      <c r="AI199" s="132"/>
      <c r="AJ199" s="132"/>
      <c r="AM199" s="86">
        <v>10</v>
      </c>
      <c r="AN199" s="86">
        <f>人物属性!S13</f>
        <v>178.39338266282951</v>
      </c>
      <c r="AO199" s="115">
        <f t="shared" si="43"/>
        <v>0.30150000000000005</v>
      </c>
      <c r="AP199" s="74">
        <f>(AP198+AP200)/2</f>
        <v>262.95157628968116</v>
      </c>
      <c r="AQ199" s="86" t="str">
        <f t="shared" si="41"/>
        <v>1级强化9</v>
      </c>
      <c r="AR199" s="86">
        <f>装备属性!CX13</f>
        <v>468.70201783931657</v>
      </c>
      <c r="AS199" s="134">
        <f t="shared" si="37"/>
        <v>133.06550512418198</v>
      </c>
      <c r="AT199" s="352">
        <f t="shared" si="38"/>
        <v>10</v>
      </c>
      <c r="AU199" s="132">
        <f>AS199/(VLOOKUP(AU189,AQ190:AR280,2,FALSE)+AN199)</f>
        <v>0.36280432315813815</v>
      </c>
      <c r="AV199" s="132">
        <f>AS199/(VLOOKUP(AV189,AQ190:AR280,2,FALSE)+AN199)</f>
        <v>0.29535216975067419</v>
      </c>
      <c r="AW199" s="132">
        <f>AS199/(VLOOKUP(AW189,AQ190:AR280,2,FALSE)+AN199)</f>
        <v>0.27156707999630186</v>
      </c>
      <c r="AX199" s="132">
        <f>AS199/(VLOOKUP(AX189,AQ190:AR280,2,FALSE)+AN199)</f>
        <v>0.13377595803162209</v>
      </c>
      <c r="AY199" s="132"/>
      <c r="AZ199" s="132"/>
      <c r="BA199" s="132"/>
      <c r="BB199" s="132"/>
      <c r="BC199" s="132"/>
      <c r="BD199" s="132"/>
      <c r="BE199" s="132"/>
      <c r="BF199" s="132"/>
      <c r="BG199" s="132"/>
      <c r="BH199" s="132"/>
      <c r="BI199" s="132"/>
      <c r="BJ199" s="132"/>
      <c r="BK199" s="132"/>
      <c r="BL199" s="132"/>
      <c r="BM199" s="132"/>
      <c r="BN199" s="132"/>
      <c r="BO199" s="132"/>
      <c r="BP199" s="132"/>
      <c r="BQ199" s="132"/>
      <c r="BR199" s="132"/>
      <c r="BS199" s="132"/>
      <c r="BT199" s="132"/>
      <c r="BU199" s="132"/>
      <c r="BV199" s="132"/>
    </row>
    <row r="200" spans="1:74">
      <c r="A200" s="86">
        <v>11</v>
      </c>
      <c r="B200" s="86">
        <f>人物属性!R14</f>
        <v>82.303288832600387</v>
      </c>
      <c r="C200" s="115">
        <f t="shared" si="42"/>
        <v>0.67500000000000004</v>
      </c>
      <c r="D200" s="74">
        <f>F195</f>
        <v>121.55509993551253</v>
      </c>
      <c r="E200" s="86" t="str">
        <f t="shared" si="39"/>
        <v>1级强化10</v>
      </c>
      <c r="F200" s="86">
        <f>装备属性!CW14</f>
        <v>253.39517151971407</v>
      </c>
      <c r="G200" s="91">
        <f t="shared" si="40"/>
        <v>137.60441241847622</v>
      </c>
      <c r="H200" s="217">
        <f t="shared" si="36"/>
        <v>11</v>
      </c>
      <c r="I200" s="137">
        <f>G200/(VLOOKUP(I189,E190:F280,2,FALSE)+B200)</f>
        <v>0.82672823820271424</v>
      </c>
      <c r="J200" s="132">
        <f>G200/(VLOOKUP(J189,E190:F280,2,FALSE)+B200)</f>
        <v>0.67499999999999993</v>
      </c>
      <c r="K200" s="132">
        <f>G200/(VLOOKUP(K189,E190:F280,2,FALSE)+B200)</f>
        <v>0.62128463140477674</v>
      </c>
      <c r="L200" s="132">
        <f>G200/(VLOOKUP(L189,E190:F280,2,FALSE)+B200)</f>
        <v>0.30789809773328075</v>
      </c>
      <c r="M200" s="132"/>
      <c r="N200" s="132"/>
      <c r="O200" s="132"/>
      <c r="P200" s="132"/>
      <c r="Q200" s="132"/>
      <c r="R200" s="132"/>
      <c r="S200" s="132"/>
      <c r="T200" s="132"/>
      <c r="U200" s="132"/>
      <c r="V200" s="132"/>
      <c r="W200" s="132"/>
      <c r="X200" s="132"/>
      <c r="Y200" s="132"/>
      <c r="Z200" s="132"/>
      <c r="AA200" s="132"/>
      <c r="AB200" s="132"/>
      <c r="AC200" s="132"/>
      <c r="AD200" s="132"/>
      <c r="AE200" s="132"/>
      <c r="AF200" s="132"/>
      <c r="AG200" s="132"/>
      <c r="AH200" s="132"/>
      <c r="AI200" s="132"/>
      <c r="AJ200" s="132"/>
      <c r="AM200" s="86">
        <v>11</v>
      </c>
      <c r="AN200" s="86">
        <f>人物属性!S14</f>
        <v>184.26109440134414</v>
      </c>
      <c r="AO200" s="115">
        <f t="shared" si="43"/>
        <v>0.30150000000000005</v>
      </c>
      <c r="AP200" s="74">
        <f>AR195</f>
        <v>272.13828343771462</v>
      </c>
      <c r="AQ200" s="86" t="str">
        <f t="shared" si="41"/>
        <v>1级强化10</v>
      </c>
      <c r="AR200" s="86">
        <f>装备属性!CX14</f>
        <v>567.30262280532997</v>
      </c>
      <c r="AS200" s="134">
        <f t="shared" si="37"/>
        <v>137.60441241847622</v>
      </c>
      <c r="AT200" s="352">
        <f t="shared" si="38"/>
        <v>11</v>
      </c>
      <c r="AU200" s="132">
        <f>AS200/(VLOOKUP(AU189,AQ190:AR280,2,FALSE)+AN200)</f>
        <v>0.36927194639721245</v>
      </c>
      <c r="AV200" s="132">
        <f>AS200/(VLOOKUP(AV189,AQ190:AR280,2,FALSE)+AN200)</f>
        <v>0.30150000000000005</v>
      </c>
      <c r="AW200" s="132">
        <f>AS200/(VLOOKUP(AW189,AQ190:AR280,2,FALSE)+AN200)</f>
        <v>0.27750713536080024</v>
      </c>
      <c r="AX200" s="132">
        <f>AS200/(VLOOKUP(AX189,AQ190:AR280,2,FALSE)+AN200)</f>
        <v>0.13752781698753205</v>
      </c>
      <c r="AY200" s="132"/>
      <c r="AZ200" s="132"/>
      <c r="BA200" s="132"/>
      <c r="BB200" s="132"/>
      <c r="BC200" s="132"/>
      <c r="BD200" s="132"/>
      <c r="BE200" s="132"/>
      <c r="BF200" s="132"/>
      <c r="BG200" s="132"/>
      <c r="BH200" s="132"/>
      <c r="BI200" s="132"/>
      <c r="BJ200" s="132"/>
      <c r="BK200" s="132"/>
      <c r="BL200" s="132"/>
      <c r="BM200" s="132"/>
      <c r="BN200" s="132"/>
      <c r="BO200" s="132"/>
      <c r="BP200" s="132"/>
      <c r="BQ200" s="132"/>
      <c r="BR200" s="132"/>
      <c r="BS200" s="132"/>
      <c r="BT200" s="132"/>
      <c r="BU200" s="132"/>
      <c r="BV200" s="132"/>
    </row>
    <row r="201" spans="1:74">
      <c r="A201" s="86">
        <v>12</v>
      </c>
      <c r="B201" s="86">
        <f>人物属性!R15</f>
        <v>84.924200075803569</v>
      </c>
      <c r="C201" s="115">
        <f t="shared" si="42"/>
        <v>0.67500000000000004</v>
      </c>
      <c r="D201" s="74">
        <f>(D200+D202)/2</f>
        <v>125.85724001920889</v>
      </c>
      <c r="E201" s="86" t="str">
        <f t="shared" si="39"/>
        <v>1级强化11</v>
      </c>
      <c r="F201" s="86">
        <f>装备属性!CW15</f>
        <v>304.74391135144435</v>
      </c>
      <c r="G201" s="91">
        <f t="shared" si="40"/>
        <v>142.27747206413341</v>
      </c>
      <c r="H201" s="217">
        <f t="shared" si="36"/>
        <v>12</v>
      </c>
      <c r="I201" s="137">
        <f>G201/(VLOOKUP(I189,E190:F280,2,FALSE)+B201)</f>
        <v>0.84155254496383469</v>
      </c>
      <c r="J201" s="132">
        <f>G201/(VLOOKUP(J189,E190:F280,2,FALSE)+B201)</f>
        <v>0.68906409531771895</v>
      </c>
      <c r="K201" s="132">
        <f>G201/(VLOOKUP(K189,E190:F280,2,FALSE)+B201)</f>
        <v>0.6348708217789526</v>
      </c>
      <c r="L201" s="132">
        <f>G201/(VLOOKUP(L189,E190:F280,2,FALSE)+B201)</f>
        <v>0.31649826118636748</v>
      </c>
      <c r="M201" s="132"/>
      <c r="N201" s="132"/>
      <c r="O201" s="132"/>
      <c r="P201" s="132"/>
      <c r="Q201" s="132"/>
      <c r="R201" s="132"/>
      <c r="S201" s="132"/>
      <c r="T201" s="132"/>
      <c r="U201" s="132"/>
      <c r="V201" s="132"/>
      <c r="W201" s="132"/>
      <c r="X201" s="132"/>
      <c r="Y201" s="132"/>
      <c r="Z201" s="132"/>
      <c r="AA201" s="132"/>
      <c r="AB201" s="132"/>
      <c r="AC201" s="132"/>
      <c r="AD201" s="132"/>
      <c r="AE201" s="132"/>
      <c r="AF201" s="132"/>
      <c r="AG201" s="132"/>
      <c r="AH201" s="132"/>
      <c r="AI201" s="132"/>
      <c r="AJ201" s="132"/>
      <c r="AM201" s="86">
        <v>12</v>
      </c>
      <c r="AN201" s="86">
        <f>人物属性!S15</f>
        <v>190.12880613985874</v>
      </c>
      <c r="AO201" s="115">
        <f t="shared" si="43"/>
        <v>0.30150000000000005</v>
      </c>
      <c r="AP201" s="74">
        <f>(AP200+AP202)/2</f>
        <v>281.76994034151244</v>
      </c>
      <c r="AQ201" s="86" t="str">
        <f t="shared" si="41"/>
        <v>1级强化11</v>
      </c>
      <c r="AR201" s="86">
        <f>装备属性!CX15</f>
        <v>682.26248810024856</v>
      </c>
      <c r="AS201" s="134">
        <f t="shared" si="37"/>
        <v>142.27747206413343</v>
      </c>
      <c r="AT201" s="352">
        <f t="shared" si="38"/>
        <v>12</v>
      </c>
      <c r="AU201" s="132">
        <f>AS201/(VLOOKUP(AU189,AQ190:AR280,2,FALSE)+AN201)</f>
        <v>0.37589347008384627</v>
      </c>
      <c r="AV201" s="132">
        <f>AS201/(VLOOKUP(AV189,AQ190:AR280,2,FALSE)+AN201)</f>
        <v>0.30778196257524787</v>
      </c>
      <c r="AW201" s="132">
        <f>AS201/(VLOOKUP(AW189,AQ190:AR280,2,FALSE)+AN201)</f>
        <v>0.28357563372793221</v>
      </c>
      <c r="AX201" s="132">
        <f>AS201/(VLOOKUP(AX189,AQ190:AR280,2,FALSE)+AN201)</f>
        <v>0.14136922332991084</v>
      </c>
      <c r="AY201" s="132"/>
      <c r="AZ201" s="132"/>
      <c r="BA201" s="132"/>
      <c r="BB201" s="132"/>
      <c r="BC201" s="132"/>
      <c r="BD201" s="132"/>
      <c r="BE201" s="132"/>
      <c r="BF201" s="132"/>
      <c r="BG201" s="132"/>
      <c r="BH201" s="132"/>
      <c r="BI201" s="132"/>
      <c r="BJ201" s="132"/>
      <c r="BK201" s="132"/>
      <c r="BL201" s="132"/>
      <c r="BM201" s="132"/>
      <c r="BN201" s="132"/>
      <c r="BO201" s="132"/>
      <c r="BP201" s="132"/>
      <c r="BQ201" s="132"/>
      <c r="BR201" s="132"/>
      <c r="BS201" s="132"/>
      <c r="BT201" s="132"/>
      <c r="BU201" s="132"/>
      <c r="BV201" s="132"/>
    </row>
    <row r="202" spans="1:74">
      <c r="A202" s="86">
        <v>13</v>
      </c>
      <c r="B202" s="86">
        <f>人物属性!R16</f>
        <v>87.545111319006764</v>
      </c>
      <c r="C202" s="115">
        <f t="shared" si="42"/>
        <v>0.67500000000000004</v>
      </c>
      <c r="D202" s="74">
        <f>F196</f>
        <v>130.15938010290526</v>
      </c>
      <c r="E202" s="86" t="str">
        <f t="shared" si="39"/>
        <v>1级强化12</v>
      </c>
      <c r="F202" s="86">
        <f>装备属性!CW16</f>
        <v>364.61214660369507</v>
      </c>
      <c r="G202" s="91">
        <f t="shared" si="40"/>
        <v>146.95053170979062</v>
      </c>
      <c r="H202" s="217">
        <f t="shared" si="36"/>
        <v>13</v>
      </c>
      <c r="I202" s="137">
        <f>G202/(VLOOKUP(I189,E190:F280,2,FALSE)+B202)</f>
        <v>0.85592424513861742</v>
      </c>
      <c r="J202" s="132">
        <f>G202/(VLOOKUP(J189,E190:F280,2,FALSE)+B202)</f>
        <v>0.70277562527624926</v>
      </c>
      <c r="K202" s="132">
        <f>G202/(VLOOKUP(K189,E190:F280,2,FALSE)+B202)</f>
        <v>0.64814290370732019</v>
      </c>
      <c r="L202" s="132">
        <f>G202/(VLOOKUP(L189,E190:F280,2,FALSE)+B202)</f>
        <v>0.32499872364077464</v>
      </c>
      <c r="M202" s="132"/>
      <c r="N202" s="132"/>
      <c r="O202" s="132"/>
      <c r="P202" s="132"/>
      <c r="Q202" s="132"/>
      <c r="R202" s="132"/>
      <c r="S202" s="132"/>
      <c r="T202" s="132"/>
      <c r="U202" s="132"/>
      <c r="V202" s="132"/>
      <c r="W202" s="132"/>
      <c r="X202" s="132"/>
      <c r="Y202" s="132"/>
      <c r="Z202" s="132"/>
      <c r="AA202" s="132"/>
      <c r="AB202" s="132"/>
      <c r="AC202" s="132"/>
      <c r="AD202" s="132"/>
      <c r="AE202" s="132"/>
      <c r="AF202" s="132"/>
      <c r="AG202" s="132"/>
      <c r="AH202" s="132"/>
      <c r="AI202" s="132"/>
      <c r="AJ202" s="132"/>
      <c r="AM202" s="86">
        <v>13</v>
      </c>
      <c r="AN202" s="86">
        <f>人物属性!S16</f>
        <v>195.99651787837334</v>
      </c>
      <c r="AO202" s="115">
        <f t="shared" si="43"/>
        <v>0.30150000000000005</v>
      </c>
      <c r="AP202" s="74">
        <f>AR196</f>
        <v>291.40159724531031</v>
      </c>
      <c r="AQ202" s="86" t="str">
        <f t="shared" si="41"/>
        <v>1级强化12</v>
      </c>
      <c r="AR202" s="86">
        <f>装备属性!CX16</f>
        <v>816.29585060528746</v>
      </c>
      <c r="AS202" s="134">
        <f t="shared" si="37"/>
        <v>146.95053170979062</v>
      </c>
      <c r="AT202" s="352">
        <f t="shared" si="38"/>
        <v>13</v>
      </c>
      <c r="AU202" s="132">
        <f>AS202/(VLOOKUP(AU189,AQ190:AR280,2,FALSE)+AN202)</f>
        <v>0.38231282949524914</v>
      </c>
      <c r="AV202" s="132">
        <f>AS202/(VLOOKUP(AV189,AQ190:AR280,2,FALSE)+AN202)</f>
        <v>0.31390644595672468</v>
      </c>
      <c r="AW202" s="132">
        <f>AS202/(VLOOKUP(AW189,AQ190:AR280,2,FALSE)+AN202)</f>
        <v>0.28950383032260302</v>
      </c>
      <c r="AX202" s="132">
        <f>AS202/(VLOOKUP(AX189,AQ190:AR280,2,FALSE)+AN202)</f>
        <v>0.14516609655954602</v>
      </c>
      <c r="AY202" s="132"/>
      <c r="AZ202" s="132"/>
      <c r="BA202" s="132"/>
      <c r="BB202" s="132"/>
      <c r="BC202" s="132"/>
      <c r="BD202" s="132"/>
      <c r="BE202" s="132"/>
      <c r="BF202" s="132"/>
      <c r="BG202" s="132"/>
      <c r="BH202" s="132"/>
      <c r="BI202" s="132"/>
      <c r="BJ202" s="132"/>
      <c r="BK202" s="132"/>
      <c r="BL202" s="132"/>
      <c r="BM202" s="132"/>
      <c r="BN202" s="132"/>
      <c r="BO202" s="132"/>
      <c r="BP202" s="132"/>
      <c r="BQ202" s="132"/>
      <c r="BR202" s="132"/>
      <c r="BS202" s="132"/>
      <c r="BT202" s="132"/>
      <c r="BU202" s="132"/>
      <c r="BV202" s="132"/>
    </row>
    <row r="203" spans="1:74">
      <c r="A203" s="86">
        <v>14</v>
      </c>
      <c r="B203" s="86">
        <f>人物属性!R17</f>
        <v>90.166022562209946</v>
      </c>
      <c r="C203" s="115">
        <f t="shared" si="42"/>
        <v>0.67500000000000004</v>
      </c>
      <c r="D203" s="74">
        <f>(D202+D204)/2</f>
        <v>134.66989040551243</v>
      </c>
      <c r="E203" s="86" t="str">
        <f t="shared" si="39"/>
        <v>15级强化0</v>
      </c>
      <c r="F203" s="86">
        <f>装备属性!CW17</f>
        <v>139.18040070811961</v>
      </c>
      <c r="G203" s="91">
        <f t="shared" si="40"/>
        <v>151.76424125321262</v>
      </c>
      <c r="H203" s="217">
        <f t="shared" si="36"/>
        <v>14</v>
      </c>
      <c r="I203" s="137">
        <f>G203/(VLOOKUP(I189,E190:F280,2,FALSE)+B203)</f>
        <v>0.87067066284634875</v>
      </c>
      <c r="J203" s="132">
        <f>G203/(VLOOKUP(J189,E190:F280,2,FALSE)+B203)</f>
        <v>0.71681199996870959</v>
      </c>
      <c r="K203" s="132">
        <f>G203/(VLOOKUP(K189,E190:F280,2,FALSE)+B203)</f>
        <v>0.66172490980741749</v>
      </c>
      <c r="L203" s="132">
        <f>G203/(VLOOKUP(L189,E190:F280,2,FALSE)+B203)</f>
        <v>0.33371048027999861</v>
      </c>
      <c r="M203" s="132"/>
      <c r="N203" s="132"/>
      <c r="O203" s="132"/>
      <c r="P203" s="132"/>
      <c r="Q203" s="132"/>
      <c r="R203" s="132"/>
      <c r="S203" s="132"/>
      <c r="T203" s="132"/>
      <c r="U203" s="132"/>
      <c r="V203" s="132"/>
      <c r="W203" s="132"/>
      <c r="X203" s="132"/>
      <c r="Y203" s="132"/>
      <c r="Z203" s="132"/>
      <c r="AA203" s="132"/>
      <c r="AB203" s="132"/>
      <c r="AC203" s="132"/>
      <c r="AD203" s="132"/>
      <c r="AE203" s="132"/>
      <c r="AF203" s="132"/>
      <c r="AG203" s="132"/>
      <c r="AH203" s="132"/>
      <c r="AI203" s="132"/>
      <c r="AJ203" s="132"/>
      <c r="AM203" s="86">
        <v>14</v>
      </c>
      <c r="AN203" s="86">
        <f>人物属性!S17</f>
        <v>201.86422961688794</v>
      </c>
      <c r="AO203" s="115">
        <f t="shared" si="43"/>
        <v>0.30150000000000005</v>
      </c>
      <c r="AP203" s="74">
        <f>(AP202+AP204)/2</f>
        <v>301.49975463920697</v>
      </c>
      <c r="AQ203" s="86" t="str">
        <f t="shared" si="41"/>
        <v>15级强化0</v>
      </c>
      <c r="AR203" s="86">
        <f>装备属性!CX17</f>
        <v>311.59791203310363</v>
      </c>
      <c r="AS203" s="134">
        <f t="shared" si="37"/>
        <v>151.76424125321265</v>
      </c>
      <c r="AT203" s="352">
        <f t="shared" si="38"/>
        <v>14</v>
      </c>
      <c r="AU203" s="132">
        <f>AS203/(VLOOKUP(AU189,AQ190:AR280,2,FALSE)+AN203)</f>
        <v>0.38889956273803583</v>
      </c>
      <c r="AV203" s="132">
        <f>AS203/(VLOOKUP(AV189,AQ190:AR280,2,FALSE)+AN203)</f>
        <v>0.32017602665269035</v>
      </c>
      <c r="AW203" s="132">
        <f>AS203/(VLOOKUP(AW189,AQ190:AR280,2,FALSE)+AN203)</f>
        <v>0.29557045971397988</v>
      </c>
      <c r="AX203" s="132">
        <f>AS203/(VLOOKUP(AX189,AQ190:AR280,2,FALSE)+AN203)</f>
        <v>0.14905734785839941</v>
      </c>
      <c r="AY203" s="132"/>
      <c r="AZ203" s="132"/>
      <c r="BA203" s="132"/>
      <c r="BB203" s="132"/>
      <c r="BC203" s="132"/>
      <c r="BD203" s="132"/>
      <c r="BE203" s="132"/>
      <c r="BF203" s="132"/>
      <c r="BG203" s="132"/>
      <c r="BH203" s="132"/>
      <c r="BI203" s="132"/>
      <c r="BJ203" s="132"/>
      <c r="BK203" s="132"/>
      <c r="BL203" s="132"/>
      <c r="BM203" s="132"/>
      <c r="BN203" s="132"/>
      <c r="BO203" s="132"/>
      <c r="BP203" s="132"/>
      <c r="BQ203" s="132"/>
      <c r="BR203" s="132"/>
      <c r="BS203" s="132"/>
      <c r="BT203" s="132"/>
      <c r="BU203" s="132"/>
      <c r="BV203" s="132"/>
    </row>
    <row r="204" spans="1:74">
      <c r="A204" s="86">
        <v>15</v>
      </c>
      <c r="B204" s="86">
        <f>人物属性!R18</f>
        <v>92.786933805413085</v>
      </c>
      <c r="C204" s="115">
        <f t="shared" si="42"/>
        <v>0.67500000000000004</v>
      </c>
      <c r="D204" s="74">
        <f>F203</f>
        <v>139.18040070811961</v>
      </c>
      <c r="E204" s="86" t="str">
        <f t="shared" si="39"/>
        <v>15级强化1</v>
      </c>
      <c r="F204" s="86">
        <f>装备属性!CW18</f>
        <v>150.41552632755548</v>
      </c>
      <c r="G204" s="91">
        <f t="shared" si="40"/>
        <v>156.57795079663458</v>
      </c>
      <c r="H204" s="217">
        <f t="shared" si="36"/>
        <v>15</v>
      </c>
      <c r="I204" s="137">
        <f>G204/(VLOOKUP(I189,E190:F280,2,FALSE)+B204)</f>
        <v>0.88498019087436486</v>
      </c>
      <c r="J204" s="132">
        <f>G204/(VLOOKUP(J189,E190:F280,2,FALSE)+B204)</f>
        <v>0.73050510935195168</v>
      </c>
      <c r="K204" s="132">
        <f>G204/(VLOOKUP(K189,E190:F280,2,FALSE)+B204)</f>
        <v>0.67500000000000004</v>
      </c>
      <c r="L204" s="132">
        <f>G204/(VLOOKUP(L189,E190:F280,2,FALSE)+B204)</f>
        <v>0.34232239963532002</v>
      </c>
      <c r="M204" s="131">
        <f>G204/(VLOOKUP(M189,E190:F280,2,FALSE)+B204)</f>
        <v>0.67500000000000004</v>
      </c>
      <c r="N204" s="132">
        <f>G204/(VLOOKUP(N189,E190:F280,2,FALSE)+B204)</f>
        <v>0.53284158893437528</v>
      </c>
      <c r="O204" s="132">
        <f>G204/(VLOOKUP(O189,E190:F280,2,FALSE)+B204)</f>
        <v>0.48474780525717376</v>
      </c>
      <c r="P204" s="131">
        <f>G204/(VLOOKUP(P189,E190:F280,2,FALSE)+B204)</f>
        <v>0.22499999999999998</v>
      </c>
      <c r="Q204" s="132"/>
      <c r="R204" s="132"/>
      <c r="S204" s="132"/>
      <c r="T204" s="132"/>
      <c r="U204" s="132"/>
      <c r="V204" s="132"/>
      <c r="W204" s="132"/>
      <c r="X204" s="132"/>
      <c r="Y204" s="132"/>
      <c r="Z204" s="132"/>
      <c r="AA204" s="132"/>
      <c r="AB204" s="132"/>
      <c r="AC204" s="132"/>
      <c r="AD204" s="132"/>
      <c r="AE204" s="132"/>
      <c r="AF204" s="132"/>
      <c r="AG204" s="132"/>
      <c r="AH204" s="132"/>
      <c r="AI204" s="132"/>
      <c r="AJ204" s="132"/>
      <c r="AM204" s="86">
        <v>15</v>
      </c>
      <c r="AN204" s="86">
        <f>人物属性!S18</f>
        <v>207.73194135540243</v>
      </c>
      <c r="AO204" s="115">
        <f t="shared" si="43"/>
        <v>0.30150000000000005</v>
      </c>
      <c r="AP204" s="74">
        <f>AR203</f>
        <v>311.59791203310363</v>
      </c>
      <c r="AQ204" s="86" t="str">
        <f t="shared" si="41"/>
        <v>15级强化1</v>
      </c>
      <c r="AR204" s="86">
        <f>装备属性!CX18</f>
        <v>336.75117834527344</v>
      </c>
      <c r="AS204" s="134">
        <f t="shared" si="37"/>
        <v>156.57795079663461</v>
      </c>
      <c r="AT204" s="352">
        <f t="shared" si="38"/>
        <v>15</v>
      </c>
      <c r="AU204" s="132">
        <f>AS204/(VLOOKUP(AU189,AQ190:AR280,2,FALSE)+AN204)</f>
        <v>0.39529115192388303</v>
      </c>
      <c r="AV204" s="132">
        <f>AS204/(VLOOKUP(AV189,AQ190:AR280,2,FALSE)+AN204)</f>
        <v>0.32629228217720518</v>
      </c>
      <c r="AW204" s="132">
        <f>AS204/(VLOOKUP(AW189,AQ190:AR280,2,FALSE)+AN204)</f>
        <v>0.30150000000000005</v>
      </c>
      <c r="AX204" s="132">
        <f>AS204/(VLOOKUP(AX189,AQ190:AR280,2,FALSE)+AN204)</f>
        <v>0.15290400517044295</v>
      </c>
      <c r="AY204" s="131">
        <f>AS204/(VLOOKUP(AY189,AQ190:AR280,2,FALSE)+AN204)</f>
        <v>0.30150000000000005</v>
      </c>
      <c r="AZ204" s="132">
        <f>AS204/(VLOOKUP(AZ189,AQ190:AR280,2,FALSE)+AN204)</f>
        <v>0.23800257639068764</v>
      </c>
      <c r="BA204" s="132">
        <f>AS204/(VLOOKUP(BA189,AQ190:AR280,2,FALSE)+AN204)</f>
        <v>0.21652068634820432</v>
      </c>
      <c r="BB204" s="131">
        <f>AS204/(VLOOKUP(BB189,AQ190:AR280,2,FALSE)+AN204)</f>
        <v>0.10050000000000003</v>
      </c>
      <c r="BC204" s="132"/>
      <c r="BD204" s="132"/>
      <c r="BE204" s="132"/>
      <c r="BF204" s="132"/>
      <c r="BG204" s="132"/>
      <c r="BH204" s="132"/>
      <c r="BI204" s="132"/>
      <c r="BJ204" s="132"/>
      <c r="BK204" s="132"/>
      <c r="BL204" s="132"/>
      <c r="BM204" s="132"/>
      <c r="BN204" s="132"/>
      <c r="BO204" s="132"/>
      <c r="BP204" s="132"/>
      <c r="BQ204" s="132"/>
      <c r="BR204" s="132"/>
      <c r="BS204" s="132"/>
      <c r="BT204" s="132"/>
      <c r="BU204" s="132"/>
      <c r="BV204" s="132"/>
    </row>
    <row r="205" spans="1:74">
      <c r="A205" s="86">
        <v>16</v>
      </c>
      <c r="B205" s="86">
        <f>人物属性!R19</f>
        <v>96.833234355579648</v>
      </c>
      <c r="C205" s="115">
        <f t="shared" si="42"/>
        <v>0.67500000000000004</v>
      </c>
      <c r="D205" s="74">
        <f>(D204+D206)/2</f>
        <v>144.79796351783756</v>
      </c>
      <c r="E205" s="86" t="str">
        <f t="shared" si="39"/>
        <v>15级强化2</v>
      </c>
      <c r="F205" s="86">
        <f>装备属性!CW19</f>
        <v>162.19481497731297</v>
      </c>
      <c r="G205" s="91">
        <f t="shared" si="40"/>
        <v>163.10105856455661</v>
      </c>
      <c r="H205" s="217">
        <f t="shared" si="36"/>
        <v>16</v>
      </c>
      <c r="I205" s="137">
        <f>G205/(VLOOKUP(I189,E190:F280,2,FALSE)+B205)</f>
        <v>0.90123779596053155</v>
      </c>
      <c r="J205" s="132">
        <f>G205/(VLOOKUP(J189,E190:F280,2,FALSE)+B205)</f>
        <v>0.74683961070538429</v>
      </c>
      <c r="K205" s="132">
        <f>G205/(VLOOKUP(K189,E190:F280,2,FALSE)+B205)</f>
        <v>0.69106625352614137</v>
      </c>
      <c r="L205" s="132">
        <f>G205/(VLOOKUP(L189,E190:F280,2,FALSE)+B205)</f>
        <v>0.35345691016669045</v>
      </c>
      <c r="M205" s="132">
        <f>G205/(VLOOKUP(M189,E190:F280,2,FALSE)+B205)</f>
        <v>0.69106625352614137</v>
      </c>
      <c r="N205" s="132">
        <f>G205/(VLOOKUP(N189,E190:F280,2,FALSE)+B205)</f>
        <v>0.54750106320232061</v>
      </c>
      <c r="O205" s="132">
        <f>G205/(VLOOKUP(O189,E190:F280,2,FALSE)+B205)</f>
        <v>0.49869551103573573</v>
      </c>
      <c r="P205" s="132">
        <f>G205/(VLOOKUP(P189,E190:F280,2,FALSE)+B205)</f>
        <v>0.2330187209702943</v>
      </c>
      <c r="Q205" s="132"/>
      <c r="R205" s="132"/>
      <c r="S205" s="132"/>
      <c r="T205" s="132"/>
      <c r="U205" s="132"/>
      <c r="V205" s="132"/>
      <c r="W205" s="132"/>
      <c r="X205" s="132"/>
      <c r="Y205" s="132"/>
      <c r="Z205" s="132"/>
      <c r="AA205" s="132"/>
      <c r="AB205" s="132"/>
      <c r="AC205" s="132"/>
      <c r="AD205" s="132"/>
      <c r="AE205" s="132"/>
      <c r="AF205" s="132"/>
      <c r="AG205" s="132"/>
      <c r="AH205" s="132"/>
      <c r="AI205" s="132"/>
      <c r="AJ205" s="132"/>
      <c r="AM205" s="86">
        <v>16</v>
      </c>
      <c r="AN205" s="86">
        <f>人物属性!S19</f>
        <v>216.79082318413353</v>
      </c>
      <c r="AO205" s="115">
        <f t="shared" si="43"/>
        <v>0.30150000000000005</v>
      </c>
      <c r="AP205" s="74">
        <f>(AP204+AP206)/2</f>
        <v>324.17454518918851</v>
      </c>
      <c r="AQ205" s="86" t="str">
        <f t="shared" si="41"/>
        <v>15级强化2</v>
      </c>
      <c r="AR205" s="86">
        <f>装备属性!CX19</f>
        <v>363.12272009846185</v>
      </c>
      <c r="AS205" s="134">
        <f t="shared" si="37"/>
        <v>163.10105856455661</v>
      </c>
      <c r="AT205" s="352">
        <f t="shared" si="38"/>
        <v>16</v>
      </c>
      <c r="AU205" s="132">
        <f>AS205/(VLOOKUP(AU189,AQ190:AR280,2,FALSE)+AN205)</f>
        <v>0.40255288219570406</v>
      </c>
      <c r="AV205" s="132">
        <f>AS205/(VLOOKUP(AV189,AQ190:AR280,2,FALSE)+AN205)</f>
        <v>0.33358835944840498</v>
      </c>
      <c r="AW205" s="132">
        <f>AS205/(VLOOKUP(AW189,AQ190:AR280,2,FALSE)+AN205)</f>
        <v>0.30867625990834319</v>
      </c>
      <c r="AX205" s="132">
        <f>AS205/(VLOOKUP(AX189,AQ190:AR280,2,FALSE)+AN205)</f>
        <v>0.15787741987445508</v>
      </c>
      <c r="AY205" s="132">
        <f>AS205/(VLOOKUP(AY189,AQ190:AR280,2,FALSE)+AN205)</f>
        <v>0.30867625990834319</v>
      </c>
      <c r="AZ205" s="132">
        <f>AS205/(VLOOKUP(AZ189,AQ190:AR280,2,FALSE)+AN205)</f>
        <v>0.24455047489703655</v>
      </c>
      <c r="BA205" s="132">
        <f>AS205/(VLOOKUP(BA189,AQ190:AR280,2,FALSE)+AN205)</f>
        <v>0.22275066159596196</v>
      </c>
      <c r="BB205" s="132">
        <f>AS205/(VLOOKUP(BB189,AQ190:AR280,2,FALSE)+AN205)</f>
        <v>0.10408169536673147</v>
      </c>
      <c r="BC205" s="132"/>
      <c r="BD205" s="132"/>
      <c r="BE205" s="132"/>
      <c r="BF205" s="132"/>
      <c r="BG205" s="132"/>
      <c r="BH205" s="132"/>
      <c r="BI205" s="132"/>
      <c r="BJ205" s="132"/>
      <c r="BK205" s="132"/>
      <c r="BL205" s="132"/>
      <c r="BM205" s="132"/>
      <c r="BN205" s="132"/>
      <c r="BO205" s="132"/>
      <c r="BP205" s="132"/>
      <c r="BQ205" s="132"/>
      <c r="BR205" s="132"/>
      <c r="BS205" s="132"/>
      <c r="BT205" s="132"/>
      <c r="BU205" s="132"/>
      <c r="BV205" s="132"/>
    </row>
    <row r="206" spans="1:74">
      <c r="A206" s="86">
        <v>17</v>
      </c>
      <c r="B206" s="86">
        <f>人物属性!R20</f>
        <v>100.87953490574621</v>
      </c>
      <c r="C206" s="115">
        <f t="shared" si="42"/>
        <v>0.67500000000000004</v>
      </c>
      <c r="D206" s="74">
        <f>F204</f>
        <v>150.41552632755548</v>
      </c>
      <c r="E206" s="86" t="str">
        <f t="shared" si="39"/>
        <v>15级强化3</v>
      </c>
      <c r="F206" s="86">
        <f>装备属性!CW20</f>
        <v>174.54462269590897</v>
      </c>
      <c r="G206" s="91">
        <f t="shared" si="40"/>
        <v>169.62416633247864</v>
      </c>
      <c r="H206" s="217">
        <f t="shared" si="36"/>
        <v>17</v>
      </c>
      <c r="I206" s="137">
        <f>G206/(VLOOKUP(I189,E190:F280,2,FALSE)+B206)</f>
        <v>0.91678431173587516</v>
      </c>
      <c r="J206" s="132">
        <f>G206/(VLOOKUP(J189,E190:F280,2,FALSE)+B206)</f>
        <v>0.7625798313897092</v>
      </c>
      <c r="K206" s="132">
        <f>G206/(VLOOKUP(K189,E190:F280,2,FALSE)+B206)</f>
        <v>0.70659090155434157</v>
      </c>
      <c r="L206" s="132">
        <f>G206/(VLOOKUP(L189,E190:F280,2,FALSE)+B206)</f>
        <v>0.3643978465575185</v>
      </c>
      <c r="M206" s="132">
        <f>G206/(VLOOKUP(M189,E190:F280,2,FALSE)+B206)</f>
        <v>0.70659090155434157</v>
      </c>
      <c r="N206" s="132">
        <f>G206/(VLOOKUP(N189,E190:F280,2,FALSE)+B206)</f>
        <v>0.56176764335490048</v>
      </c>
      <c r="O206" s="132">
        <f>G206/(VLOOKUP(O189,E190:F280,2,FALSE)+B206)</f>
        <v>0.51230231485029376</v>
      </c>
      <c r="P206" s="132">
        <f>G206/(VLOOKUP(P189,E190:F280,2,FALSE)+B206)</f>
        <v>0.24094526465724056</v>
      </c>
      <c r="Q206" s="132"/>
      <c r="R206" s="132"/>
      <c r="S206" s="132"/>
      <c r="T206" s="132"/>
      <c r="U206" s="132"/>
      <c r="V206" s="132"/>
      <c r="W206" s="132"/>
      <c r="X206" s="132"/>
      <c r="Y206" s="132"/>
      <c r="Z206" s="132"/>
      <c r="AA206" s="132"/>
      <c r="AB206" s="132"/>
      <c r="AC206" s="132"/>
      <c r="AD206" s="132"/>
      <c r="AE206" s="132"/>
      <c r="AF206" s="132"/>
      <c r="AG206" s="132"/>
      <c r="AH206" s="132"/>
      <c r="AI206" s="132"/>
      <c r="AJ206" s="132"/>
      <c r="AM206" s="86">
        <v>17</v>
      </c>
      <c r="AN206" s="86">
        <f>人物属性!S20</f>
        <v>225.84970501286466</v>
      </c>
      <c r="AO206" s="115">
        <f t="shared" si="43"/>
        <v>0.30150000000000005</v>
      </c>
      <c r="AP206" s="74">
        <f>AR204</f>
        <v>336.75117834527344</v>
      </c>
      <c r="AQ206" s="86" t="str">
        <f t="shared" si="41"/>
        <v>15级强化3</v>
      </c>
      <c r="AR206" s="86">
        <f>装备属性!CX20</f>
        <v>390.77154334904992</v>
      </c>
      <c r="AS206" s="134">
        <f t="shared" si="37"/>
        <v>169.62416633247869</v>
      </c>
      <c r="AT206" s="352">
        <f t="shared" si="38"/>
        <v>17</v>
      </c>
      <c r="AU206" s="132">
        <f>AS206/(VLOOKUP(AU189,AQ190:AR280,2,FALSE)+AN206)</f>
        <v>0.40949699257535771</v>
      </c>
      <c r="AV206" s="132">
        <f>AS206/(VLOOKUP(AV189,AQ190:AR280,2,FALSE)+AN206)</f>
        <v>0.34061899135407026</v>
      </c>
      <c r="AW206" s="132">
        <f>AS206/(VLOOKUP(AW189,AQ190:AR280,2,FALSE)+AN206)</f>
        <v>0.31561060269427266</v>
      </c>
      <c r="AX206" s="132">
        <f>AS206/(VLOOKUP(AX189,AQ190:AR280,2,FALSE)+AN206)</f>
        <v>0.16276437146235828</v>
      </c>
      <c r="AY206" s="132">
        <f>AS206/(VLOOKUP(AY189,AQ190:AR280,2,FALSE)+AN206)</f>
        <v>0.31561060269427266</v>
      </c>
      <c r="AZ206" s="132">
        <f>AS206/(VLOOKUP(AZ189,AQ190:AR280,2,FALSE)+AN206)</f>
        <v>0.25092288069852231</v>
      </c>
      <c r="BA206" s="132">
        <f>AS206/(VLOOKUP(BA189,AQ190:AR280,2,FALSE)+AN206)</f>
        <v>0.22882836729979797</v>
      </c>
      <c r="BB206" s="132">
        <f>AS206/(VLOOKUP(BB189,AQ190:AR280,2,FALSE)+AN206)</f>
        <v>0.1076222182135675</v>
      </c>
      <c r="BC206" s="132"/>
      <c r="BD206" s="132"/>
      <c r="BE206" s="132"/>
      <c r="BF206" s="132"/>
      <c r="BG206" s="132"/>
      <c r="BH206" s="132"/>
      <c r="BI206" s="132"/>
      <c r="BJ206" s="132"/>
      <c r="BK206" s="132"/>
      <c r="BL206" s="132"/>
      <c r="BM206" s="132"/>
      <c r="BN206" s="132"/>
      <c r="BO206" s="132"/>
      <c r="BP206" s="132"/>
      <c r="BQ206" s="132"/>
      <c r="BR206" s="132"/>
      <c r="BS206" s="132"/>
      <c r="BT206" s="132"/>
      <c r="BU206" s="132"/>
      <c r="BV206" s="132"/>
    </row>
    <row r="207" spans="1:74">
      <c r="A207" s="86">
        <v>18</v>
      </c>
      <c r="B207" s="86">
        <f>人物属性!R21</f>
        <v>104.92583545591278</v>
      </c>
      <c r="C207" s="115">
        <f t="shared" si="42"/>
        <v>0.67500000000000004</v>
      </c>
      <c r="D207" s="74">
        <f>(D206+D208)/2</f>
        <v>156.30517065243424</v>
      </c>
      <c r="E207" s="86" t="str">
        <f t="shared" si="39"/>
        <v>15级强化4</v>
      </c>
      <c r="F207" s="86">
        <f>装备属性!CW21</f>
        <v>187.49258205247284</v>
      </c>
      <c r="G207" s="91">
        <f t="shared" si="40"/>
        <v>176.33092912313424</v>
      </c>
      <c r="H207" s="217">
        <f t="shared" si="36"/>
        <v>18</v>
      </c>
      <c r="I207" s="137">
        <f>G207/(VLOOKUP(I189,E190:F280,2,FALSE)+B207)</f>
        <v>0.93263676795271455</v>
      </c>
      <c r="J207" s="132">
        <f>G207/(VLOOKUP(J189,E190:F280,2,FALSE)+B207)</f>
        <v>0.7785685308053979</v>
      </c>
      <c r="K207" s="132">
        <f>G207/(VLOOKUP(K189,E190:F280,2,FALSE)+B207)</f>
        <v>0.72235323396099105</v>
      </c>
      <c r="L207" s="132">
        <f>G207/(VLOOKUP(L189,E190:F280,2,FALSE)+B207)</f>
        <v>0.37554135311837039</v>
      </c>
      <c r="M207" s="132">
        <f>G207/(VLOOKUP(M189,E190:F280,2,FALSE)+B207)</f>
        <v>0.72235323396099105</v>
      </c>
      <c r="N207" s="132">
        <f>G207/(VLOOKUP(N189,E190:F280,2,FALSE)+B207)</f>
        <v>0.57625710824398557</v>
      </c>
      <c r="O207" s="132">
        <f>G207/(VLOOKUP(O189,E190:F280,2,FALSE)+B207)</f>
        <v>0.52612854586576485</v>
      </c>
      <c r="P207" s="132">
        <f>G207/(VLOOKUP(P189,E190:F280,2,FALSE)+B207)</f>
        <v>0.24904059614400825</v>
      </c>
      <c r="Q207" s="132"/>
      <c r="R207" s="132"/>
      <c r="S207" s="132"/>
      <c r="T207" s="132"/>
      <c r="U207" s="132"/>
      <c r="V207" s="132"/>
      <c r="W207" s="132"/>
      <c r="X207" s="132"/>
      <c r="Y207" s="132"/>
      <c r="Z207" s="132"/>
      <c r="AA207" s="132"/>
      <c r="AB207" s="132"/>
      <c r="AC207" s="132"/>
      <c r="AD207" s="132"/>
      <c r="AE207" s="132"/>
      <c r="AF207" s="132"/>
      <c r="AG207" s="132"/>
      <c r="AH207" s="132"/>
      <c r="AI207" s="132"/>
      <c r="AJ207" s="132"/>
      <c r="AM207" s="86">
        <v>18</v>
      </c>
      <c r="AN207" s="86">
        <f>人物属性!S21</f>
        <v>234.90858684159576</v>
      </c>
      <c r="AO207" s="115">
        <f t="shared" si="43"/>
        <v>0.30150000000000005</v>
      </c>
      <c r="AP207" s="74">
        <f>(AP206+AP208)/2</f>
        <v>349.93694922186762</v>
      </c>
      <c r="AQ207" s="86" t="str">
        <f t="shared" si="41"/>
        <v>15级强化4</v>
      </c>
      <c r="AR207" s="86">
        <f>装备属性!CX21</f>
        <v>419.759512057775</v>
      </c>
      <c r="AS207" s="134">
        <f t="shared" si="37"/>
        <v>176.33092912313427</v>
      </c>
      <c r="AT207" s="352">
        <f t="shared" si="38"/>
        <v>18</v>
      </c>
      <c r="AU207" s="132">
        <f>AS207/(VLOOKUP(AU189,AQ190:AR280,2,FALSE)+AN207)</f>
        <v>0.41657775635221256</v>
      </c>
      <c r="AV207" s="132">
        <f>AS207/(VLOOKUP(AV189,AQ190:AR280,2,FALSE)+AN207)</f>
        <v>0.3477606104264111</v>
      </c>
      <c r="AW207" s="132">
        <f>AS207/(VLOOKUP(AW189,AQ190:AR280,2,FALSE)+AN207)</f>
        <v>0.32265111116924272</v>
      </c>
      <c r="AX207" s="132">
        <f>AS207/(VLOOKUP(AX189,AQ190:AR280,2,FALSE)+AN207)</f>
        <v>0.16774180439287212</v>
      </c>
      <c r="AY207" s="132">
        <f>AS207/(VLOOKUP(AY189,AQ190:AR280,2,FALSE)+AN207)</f>
        <v>0.32265111116924272</v>
      </c>
      <c r="AZ207" s="132">
        <f>AS207/(VLOOKUP(AZ189,AQ190:AR280,2,FALSE)+AN207)</f>
        <v>0.25739484168231358</v>
      </c>
      <c r="BA207" s="132">
        <f>AS207/(VLOOKUP(BA189,AQ190:AR280,2,FALSE)+AN207)</f>
        <v>0.23500408382004168</v>
      </c>
      <c r="BB207" s="132">
        <f>AS207/(VLOOKUP(BB189,AQ190:AR280,2,FALSE)+AN207)</f>
        <v>0.11123813294432372</v>
      </c>
      <c r="BC207" s="132"/>
      <c r="BD207" s="132"/>
      <c r="BE207" s="132"/>
      <c r="BF207" s="132"/>
      <c r="BG207" s="132"/>
      <c r="BH207" s="132"/>
      <c r="BI207" s="132"/>
      <c r="BJ207" s="132"/>
      <c r="BK207" s="132"/>
      <c r="BL207" s="132"/>
      <c r="BM207" s="132"/>
      <c r="BN207" s="132"/>
      <c r="BO207" s="132"/>
      <c r="BP207" s="132"/>
      <c r="BQ207" s="132"/>
      <c r="BR207" s="132"/>
      <c r="BS207" s="132"/>
      <c r="BT207" s="132"/>
      <c r="BU207" s="132"/>
      <c r="BV207" s="132"/>
    </row>
    <row r="208" spans="1:74">
      <c r="A208" s="86">
        <v>19</v>
      </c>
      <c r="B208" s="86">
        <f>人物属性!R22</f>
        <v>108.97213600607934</v>
      </c>
      <c r="C208" s="115">
        <f t="shared" si="42"/>
        <v>0.67500000000000004</v>
      </c>
      <c r="D208" s="74">
        <f>F205</f>
        <v>162.19481497731297</v>
      </c>
      <c r="E208" s="86" t="str">
        <f t="shared" si="39"/>
        <v>15级强化5</v>
      </c>
      <c r="F208" s="86">
        <f>装备属性!CW22</f>
        <v>201.06766397433853</v>
      </c>
      <c r="G208" s="91">
        <f t="shared" si="40"/>
        <v>183.03769191378984</v>
      </c>
      <c r="H208" s="217">
        <f t="shared" si="36"/>
        <v>19</v>
      </c>
      <c r="I208" s="137">
        <f>G208/(VLOOKUP(I189,E190:F280,2,FALSE)+B208)</f>
        <v>0.94782491188350748</v>
      </c>
      <c r="J208" s="132">
        <f>G208/(VLOOKUP(J189,E190:F280,2,FALSE)+B208)</f>
        <v>0.79399595091733832</v>
      </c>
      <c r="K208" s="132">
        <f>G208/(VLOOKUP(K189,E190:F280,2,FALSE)+B208)</f>
        <v>0.73760153467460676</v>
      </c>
      <c r="L208" s="132">
        <f>G208/(VLOOKUP(L189,E190:F280,2,FALSE)+B208)</f>
        <v>0.3864944396066663</v>
      </c>
      <c r="M208" s="132">
        <f>G208/(VLOOKUP(M189,E190:F280,2,FALSE)+B208)</f>
        <v>0.73760153467460676</v>
      </c>
      <c r="N208" s="132">
        <f>G208/(VLOOKUP(N189,E190:F280,2,FALSE)+B208)</f>
        <v>0.59036837181984547</v>
      </c>
      <c r="O208" s="132">
        <f>G208/(VLOOKUP(O189,E190:F280,2,FALSE)+B208)</f>
        <v>0.53962490644229155</v>
      </c>
      <c r="P208" s="132">
        <f>G208/(VLOOKUP(P189,E190:F280,2,FALSE)+B208)</f>
        <v>0.25704392725783115</v>
      </c>
      <c r="Q208" s="132"/>
      <c r="R208" s="132"/>
      <c r="S208" s="132"/>
      <c r="T208" s="132"/>
      <c r="U208" s="132"/>
      <c r="V208" s="132"/>
      <c r="W208" s="132"/>
      <c r="X208" s="132"/>
      <c r="Y208" s="132"/>
      <c r="Z208" s="132"/>
      <c r="AA208" s="132"/>
      <c r="AB208" s="132"/>
      <c r="AC208" s="132"/>
      <c r="AD208" s="132"/>
      <c r="AE208" s="132"/>
      <c r="AF208" s="132"/>
      <c r="AG208" s="132"/>
      <c r="AH208" s="132"/>
      <c r="AI208" s="132"/>
      <c r="AJ208" s="132"/>
      <c r="AM208" s="86">
        <v>19</v>
      </c>
      <c r="AN208" s="86">
        <f>人物属性!S22</f>
        <v>243.96746867032687</v>
      </c>
      <c r="AO208" s="115">
        <f t="shared" si="43"/>
        <v>0.30150000000000005</v>
      </c>
      <c r="AP208" s="74">
        <f>AR205</f>
        <v>363.12272009846185</v>
      </c>
      <c r="AQ208" s="86" t="str">
        <f t="shared" si="41"/>
        <v>15级强化5</v>
      </c>
      <c r="AR208" s="86">
        <f>装备属性!CX22</f>
        <v>450.1514865097131</v>
      </c>
      <c r="AS208" s="134">
        <f t="shared" si="37"/>
        <v>183.03769191378981</v>
      </c>
      <c r="AT208" s="352">
        <f t="shared" si="38"/>
        <v>19</v>
      </c>
      <c r="AU208" s="132">
        <f>AS208/(VLOOKUP(AU189,AQ190:AR280,2,FALSE)+AN208)</f>
        <v>0.4233617939746333</v>
      </c>
      <c r="AV208" s="132">
        <f>AS208/(VLOOKUP(AV189,AQ190:AR280,2,FALSE)+AN208)</f>
        <v>0.35465152474307771</v>
      </c>
      <c r="AW208" s="132">
        <f>AS208/(VLOOKUP(AW189,AQ190:AR280,2,FALSE)+AN208)</f>
        <v>0.32946201882132431</v>
      </c>
      <c r="AX208" s="132">
        <f>AS208/(VLOOKUP(AX189,AQ190:AR280,2,FALSE)+AN208)</f>
        <v>0.17263418302431094</v>
      </c>
      <c r="AY208" s="132">
        <f>AS208/(VLOOKUP(AY189,AQ190:AR280,2,FALSE)+AN208)</f>
        <v>0.32946201882132431</v>
      </c>
      <c r="AZ208" s="132">
        <f>AS208/(VLOOKUP(AZ189,AQ190:AR280,2,FALSE)+AN208)</f>
        <v>0.2636978727461976</v>
      </c>
      <c r="BA208" s="132">
        <f>AS208/(VLOOKUP(BA189,AQ190:AR280,2,FALSE)+AN208)</f>
        <v>0.2410324582108902</v>
      </c>
      <c r="BB208" s="132">
        <f>AS208/(VLOOKUP(BB189,AQ190:AR280,2,FALSE)+AN208)</f>
        <v>0.11481295417516459</v>
      </c>
      <c r="BC208" s="132"/>
      <c r="BD208" s="132"/>
      <c r="BE208" s="132"/>
      <c r="BF208" s="132"/>
      <c r="BG208" s="132"/>
      <c r="BH208" s="132"/>
      <c r="BI208" s="132"/>
      <c r="BJ208" s="132"/>
      <c r="BK208" s="132"/>
      <c r="BL208" s="132"/>
      <c r="BM208" s="132"/>
      <c r="BN208" s="132"/>
      <c r="BO208" s="132"/>
      <c r="BP208" s="132"/>
      <c r="BQ208" s="132"/>
      <c r="BR208" s="132"/>
      <c r="BS208" s="132"/>
      <c r="BT208" s="132"/>
      <c r="BU208" s="132"/>
      <c r="BV208" s="132"/>
    </row>
    <row r="209" spans="1:74">
      <c r="A209" s="86">
        <v>20</v>
      </c>
      <c r="B209" s="86">
        <f>人物属性!R23</f>
        <v>113.0184365562459</v>
      </c>
      <c r="C209" s="115">
        <f t="shared" si="42"/>
        <v>0.67500000000000004</v>
      </c>
      <c r="D209" s="74">
        <f>(D208+D210)/2</f>
        <v>168.36971883661096</v>
      </c>
      <c r="E209" s="86" t="str">
        <f t="shared" si="39"/>
        <v>15级强化6</v>
      </c>
      <c r="F209" s="86">
        <f>装备属性!CW23</f>
        <v>215.30024256919975</v>
      </c>
      <c r="G209" s="91">
        <f t="shared" si="40"/>
        <v>189.93700489017837</v>
      </c>
      <c r="H209" s="217">
        <f t="shared" si="36"/>
        <v>20</v>
      </c>
      <c r="I209" s="137">
        <f>G209/(VLOOKUP(I189,E190:F280,2,FALSE)+B209)</f>
        <v>0.96336626488815225</v>
      </c>
      <c r="J209" s="132">
        <f>G209/(VLOOKUP(J189,E190:F280,2,FALSE)+B209)</f>
        <v>0.80971198938654221</v>
      </c>
      <c r="K209" s="132">
        <f>G209/(VLOOKUP(K189,E190:F280,2,FALSE)+B209)</f>
        <v>0.75312403082603563</v>
      </c>
      <c r="L209" s="132">
        <f>G209/(VLOOKUP(L189,E190:F280,2,FALSE)+B209)</f>
        <v>0.39766508173237192</v>
      </c>
      <c r="M209" s="132">
        <f>G209/(VLOOKUP(M189,E190:F280,2,FALSE)+B209)</f>
        <v>0.75312403082603563</v>
      </c>
      <c r="N209" s="132">
        <f>G209/(VLOOKUP(N189,E190:F280,2,FALSE)+B209)</f>
        <v>0.60472909998028734</v>
      </c>
      <c r="O209" s="132">
        <f>G209/(VLOOKUP(O189,E190:F280,2,FALSE)+B209)</f>
        <v>0.55336403994069128</v>
      </c>
      <c r="P209" s="132">
        <f>G209/(VLOOKUP(P189,E190:F280,2,FALSE)+B209)</f>
        <v>0.26522569216707392</v>
      </c>
      <c r="Q209" s="132"/>
      <c r="R209" s="132"/>
      <c r="S209" s="132"/>
      <c r="T209" s="132"/>
      <c r="U209" s="132"/>
      <c r="V209" s="132"/>
      <c r="W209" s="132"/>
      <c r="X209" s="132"/>
      <c r="Y209" s="132"/>
      <c r="Z209" s="132"/>
      <c r="AA209" s="132"/>
      <c r="AB209" s="132"/>
      <c r="AC209" s="132"/>
      <c r="AD209" s="132"/>
      <c r="AE209" s="132"/>
      <c r="AF209" s="132"/>
      <c r="AG209" s="132"/>
      <c r="AH209" s="132"/>
      <c r="AI209" s="132"/>
      <c r="AJ209" s="132"/>
      <c r="AM209" s="86">
        <v>20</v>
      </c>
      <c r="AN209" s="86">
        <f>人物属性!S23</f>
        <v>253.026350499058</v>
      </c>
      <c r="AO209" s="115">
        <f t="shared" si="43"/>
        <v>0.30150000000000005</v>
      </c>
      <c r="AP209" s="74">
        <f>(AP208+AP210)/2</f>
        <v>376.94713172375589</v>
      </c>
      <c r="AQ209" s="86" t="str">
        <f t="shared" si="41"/>
        <v>15级强化6</v>
      </c>
      <c r="AR209" s="86">
        <f>装备属性!CX23</f>
        <v>482.01546843850684</v>
      </c>
      <c r="AS209" s="134">
        <f t="shared" si="37"/>
        <v>189.93700489017843</v>
      </c>
      <c r="AT209" s="352">
        <f t="shared" si="38"/>
        <v>20</v>
      </c>
      <c r="AU209" s="132">
        <f>AS209/(VLOOKUP(AU189,AQ190:AR280,2,FALSE)+AN209)</f>
        <v>0.43030359831670811</v>
      </c>
      <c r="AV209" s="132">
        <f>AS209/(VLOOKUP(AV189,AQ190:AR280,2,FALSE)+AN209)</f>
        <v>0.36167135525932231</v>
      </c>
      <c r="AW209" s="132">
        <f>AS209/(VLOOKUP(AW189,AQ190:AR280,2,FALSE)+AN209)</f>
        <v>0.33639540043562932</v>
      </c>
      <c r="AX209" s="132">
        <f>AS209/(VLOOKUP(AX189,AQ190:AR280,2,FALSE)+AN209)</f>
        <v>0.17762373650712618</v>
      </c>
      <c r="AY209" s="132">
        <f>AS209/(VLOOKUP(AY189,AQ190:AR280,2,FALSE)+AN209)</f>
        <v>0.33639540043562932</v>
      </c>
      <c r="AZ209" s="132">
        <f>AS209/(VLOOKUP(AZ189,AQ190:AR280,2,FALSE)+AN209)</f>
        <v>0.27011233132452844</v>
      </c>
      <c r="BA209" s="132">
        <f>AS209/(VLOOKUP(BA189,AQ190:AR280,2,FALSE)+AN209)</f>
        <v>0.24716927117350884</v>
      </c>
      <c r="BB209" s="132">
        <f>AS209/(VLOOKUP(BB189,AQ190:AR280,2,FALSE)+AN209)</f>
        <v>0.1184674758346264</v>
      </c>
      <c r="BC209" s="132"/>
      <c r="BD209" s="132"/>
      <c r="BE209" s="132"/>
      <c r="BF209" s="132"/>
      <c r="BG209" s="132"/>
      <c r="BH209" s="132"/>
      <c r="BI209" s="132"/>
      <c r="BJ209" s="132"/>
      <c r="BK209" s="132"/>
      <c r="BL209" s="132"/>
      <c r="BM209" s="132"/>
      <c r="BN209" s="132"/>
      <c r="BO209" s="132"/>
      <c r="BP209" s="132"/>
      <c r="BQ209" s="132"/>
      <c r="BR209" s="132"/>
      <c r="BS209" s="132"/>
      <c r="BT209" s="132"/>
      <c r="BU209" s="132"/>
      <c r="BV209" s="132"/>
    </row>
    <row r="210" spans="1:74">
      <c r="A210" s="86">
        <v>21</v>
      </c>
      <c r="B210" s="86">
        <f>人物属性!R24</f>
        <v>117.06473710641247</v>
      </c>
      <c r="C210" s="115">
        <f t="shared" si="42"/>
        <v>0.67500000000000004</v>
      </c>
      <c r="D210" s="74">
        <f>F206</f>
        <v>174.54462269590897</v>
      </c>
      <c r="E210" s="86" t="str">
        <f t="shared" si="39"/>
        <v>15级强化7</v>
      </c>
      <c r="F210" s="86">
        <f>装备属性!CW24</f>
        <v>230.22216308686703</v>
      </c>
      <c r="G210" s="91">
        <f t="shared" si="40"/>
        <v>196.83631786656699</v>
      </c>
      <c r="H210" s="217">
        <f t="shared" si="36"/>
        <v>21</v>
      </c>
      <c r="I210" s="137">
        <f>G210/(VLOOKUP(I189,E190:F280,2,FALSE)+B210)</f>
        <v>0.97828253728208547</v>
      </c>
      <c r="J210" s="132">
        <f>G210/(VLOOKUP(J189,E190:F280,2,FALSE)+B210)</f>
        <v>0.8248950309692118</v>
      </c>
      <c r="K210" s="132">
        <f>G210/(VLOOKUP(K189,E190:F280,2,FALSE)+B210)</f>
        <v>0.76815630355115394</v>
      </c>
      <c r="L210" s="132">
        <f>G210/(VLOOKUP(L189,E190:F280,2,FALSE)+B210)</f>
        <v>0.40864804711083247</v>
      </c>
      <c r="M210" s="132">
        <f>G210/(VLOOKUP(M189,E190:F280,2,FALSE)+B210)</f>
        <v>0.76815630355115394</v>
      </c>
      <c r="N210" s="132">
        <f>G210/(VLOOKUP(N189,E190:F280,2,FALSE)+B210)</f>
        <v>0.61872452223627605</v>
      </c>
      <c r="O210" s="132">
        <f>G210/(VLOOKUP(O189,E190:F280,2,FALSE)+B210)</f>
        <v>0.56678301933363873</v>
      </c>
      <c r="P210" s="132">
        <f>G210/(VLOOKUP(P189,E190:F280,2,FALSE)+B210)</f>
        <v>0.27331551925873537</v>
      </c>
      <c r="Q210" s="132"/>
      <c r="R210" s="132"/>
      <c r="S210" s="132"/>
      <c r="T210" s="132"/>
      <c r="U210" s="132"/>
      <c r="V210" s="132"/>
      <c r="W210" s="132"/>
      <c r="X210" s="132"/>
      <c r="Y210" s="132"/>
      <c r="Z210" s="132"/>
      <c r="AA210" s="132"/>
      <c r="AB210" s="132"/>
      <c r="AC210" s="132"/>
      <c r="AD210" s="132"/>
      <c r="AE210" s="132"/>
      <c r="AF210" s="132"/>
      <c r="AG210" s="132"/>
      <c r="AH210" s="132"/>
      <c r="AI210" s="132"/>
      <c r="AJ210" s="132"/>
      <c r="AM210" s="86">
        <v>21</v>
      </c>
      <c r="AN210" s="86">
        <f>人物属性!S24</f>
        <v>262.08523232778907</v>
      </c>
      <c r="AO210" s="115">
        <f t="shared" si="43"/>
        <v>0.30150000000000005</v>
      </c>
      <c r="AP210" s="74">
        <f>AR206</f>
        <v>390.77154334904992</v>
      </c>
      <c r="AQ210" s="86" t="str">
        <f t="shared" si="41"/>
        <v>15级强化7</v>
      </c>
      <c r="AR210" s="86">
        <f>装备属性!CX24</f>
        <v>515.42275317955307</v>
      </c>
      <c r="AS210" s="134">
        <f t="shared" si="37"/>
        <v>196.83631786656699</v>
      </c>
      <c r="AT210" s="352">
        <f t="shared" si="38"/>
        <v>21</v>
      </c>
      <c r="AU210" s="132">
        <f>AS210/(VLOOKUP(AU189,AQ190:AR280,2,FALSE)+AN210)</f>
        <v>0.43696619998599817</v>
      </c>
      <c r="AV210" s="132">
        <f>AS210/(VLOOKUP(AV189,AQ190:AR280,2,FALSE)+AN210)</f>
        <v>0.36845311383291468</v>
      </c>
      <c r="AW210" s="132">
        <f>AS210/(VLOOKUP(AW189,AQ190:AR280,2,FALSE)+AN210)</f>
        <v>0.34310981558618214</v>
      </c>
      <c r="AX210" s="132">
        <f>AS210/(VLOOKUP(AX189,AQ190:AR280,2,FALSE)+AN210)</f>
        <v>0.18252946104283851</v>
      </c>
      <c r="AY210" s="132">
        <f>AS210/(VLOOKUP(AY189,AQ190:AR280,2,FALSE)+AN210)</f>
        <v>0.34310981558618214</v>
      </c>
      <c r="AZ210" s="132">
        <f>AS210/(VLOOKUP(AZ189,AQ190:AR280,2,FALSE)+AN210)</f>
        <v>0.27636361993220332</v>
      </c>
      <c r="BA210" s="132">
        <f>AS210/(VLOOKUP(BA189,AQ190:AR280,2,FALSE)+AN210)</f>
        <v>0.25316308196902532</v>
      </c>
      <c r="BB210" s="132">
        <f>AS210/(VLOOKUP(BB189,AQ190:AR280,2,FALSE)+AN210)</f>
        <v>0.12208093193556849</v>
      </c>
      <c r="BC210" s="132"/>
      <c r="BD210" s="132"/>
      <c r="BE210" s="132"/>
      <c r="BF210" s="132"/>
      <c r="BG210" s="132"/>
      <c r="BH210" s="132"/>
      <c r="BI210" s="132"/>
      <c r="BJ210" s="132"/>
      <c r="BK210" s="132"/>
      <c r="BL210" s="132"/>
      <c r="BM210" s="132"/>
      <c r="BN210" s="132"/>
      <c r="BO210" s="132"/>
      <c r="BP210" s="132"/>
      <c r="BQ210" s="132"/>
      <c r="BR210" s="132"/>
      <c r="BS210" s="132"/>
      <c r="BT210" s="132"/>
      <c r="BU210" s="132"/>
      <c r="BV210" s="132"/>
    </row>
    <row r="211" spans="1:74">
      <c r="A211" s="86">
        <v>22</v>
      </c>
      <c r="B211" s="86">
        <f>人物属性!R25</f>
        <v>121.11103765657903</v>
      </c>
      <c r="C211" s="115">
        <f t="shared" si="42"/>
        <v>0.67500000000000004</v>
      </c>
      <c r="D211" s="74">
        <f>(D210+D212)/2</f>
        <v>181.01860237419089</v>
      </c>
      <c r="E211" s="86" t="str">
        <f t="shared" si="39"/>
        <v>15级强化8</v>
      </c>
      <c r="F211" s="86">
        <f>装备属性!CW25</f>
        <v>283.81402397338798</v>
      </c>
      <c r="G211" s="91">
        <f t="shared" si="40"/>
        <v>203.93750702076969</v>
      </c>
      <c r="H211" s="217">
        <f t="shared" si="36"/>
        <v>22</v>
      </c>
      <c r="I211" s="137">
        <f>G211/(VLOOKUP(I189,E190:F280,2,FALSE)+B211)</f>
        <v>0.99359424853119072</v>
      </c>
      <c r="J211" s="132">
        <f>G211/(VLOOKUP(J189,E190:F280,2,FALSE)+B211)</f>
        <v>0.8404036469380719</v>
      </c>
      <c r="K211" s="132">
        <f>G211/(VLOOKUP(K189,E190:F280,2,FALSE)+B211)</f>
        <v>0.78349679229567848</v>
      </c>
      <c r="L211" s="132">
        <f>G211/(VLOOKUP(L189,E190:F280,2,FALSE)+B211)</f>
        <v>0.41986364585695801</v>
      </c>
      <c r="M211" s="132">
        <f>G211/(VLOOKUP(M189,E190:F280,2,FALSE)+B211)</f>
        <v>0.78349679229567848</v>
      </c>
      <c r="N211" s="132">
        <f>G211/(VLOOKUP(N189,E190:F280,2,FALSE)+B211)</f>
        <v>0.63299499932306835</v>
      </c>
      <c r="O211" s="132">
        <f>G211/(VLOOKUP(O189,E190:F280,2,FALSE)+B211)</f>
        <v>0.58046750659836133</v>
      </c>
      <c r="P211" s="132">
        <f>G211/(VLOOKUP(P189,E190:F280,2,FALSE)+B211)</f>
        <v>0.28159369696741876</v>
      </c>
      <c r="Q211" s="132"/>
      <c r="R211" s="132"/>
      <c r="S211" s="132"/>
      <c r="T211" s="132"/>
      <c r="U211" s="132"/>
      <c r="V211" s="132"/>
      <c r="W211" s="132"/>
      <c r="X211" s="132"/>
      <c r="Y211" s="132"/>
      <c r="Z211" s="132"/>
      <c r="AA211" s="132"/>
      <c r="AB211" s="132"/>
      <c r="AC211" s="132"/>
      <c r="AD211" s="132"/>
      <c r="AE211" s="132"/>
      <c r="AF211" s="132"/>
      <c r="AG211" s="132"/>
      <c r="AH211" s="132"/>
      <c r="AI211" s="132"/>
      <c r="AJ211" s="132"/>
      <c r="AM211" s="86">
        <v>22</v>
      </c>
      <c r="AN211" s="86">
        <f>人物属性!S25</f>
        <v>271.14411415652023</v>
      </c>
      <c r="AO211" s="115">
        <f t="shared" si="43"/>
        <v>0.30150000000000005</v>
      </c>
      <c r="AP211" s="74">
        <f>(AP210+AP212)/2</f>
        <v>405.26552770341243</v>
      </c>
      <c r="AQ211" s="86" t="str">
        <f t="shared" si="41"/>
        <v>15级强化8</v>
      </c>
      <c r="AR211" s="86">
        <f>装备属性!CX25</f>
        <v>635.40453128370439</v>
      </c>
      <c r="AS211" s="134">
        <f t="shared" si="37"/>
        <v>203.93750702076971</v>
      </c>
      <c r="AT211" s="352">
        <f t="shared" si="38"/>
        <v>22</v>
      </c>
      <c r="AU211" s="132">
        <f>AS211/(VLOOKUP(AU189,AQ190:AR280,2,FALSE)+AN211)</f>
        <v>0.44380543101059855</v>
      </c>
      <c r="AV211" s="132">
        <f>AS211/(VLOOKUP(AV189,AQ190:AR280,2,FALSE)+AN211)</f>
        <v>0.37538029563233877</v>
      </c>
      <c r="AW211" s="132">
        <f>AS211/(VLOOKUP(AW189,AQ190:AR280,2,FALSE)+AN211)</f>
        <v>0.34996190055873644</v>
      </c>
      <c r="AX211" s="132">
        <f>AS211/(VLOOKUP(AX189,AQ190:AR280,2,FALSE)+AN211)</f>
        <v>0.18753909514944128</v>
      </c>
      <c r="AY211" s="132">
        <f>AS211/(VLOOKUP(AY189,AQ190:AR280,2,FALSE)+AN211)</f>
        <v>0.34996190055873644</v>
      </c>
      <c r="AZ211" s="132">
        <f>AS211/(VLOOKUP(AZ189,AQ190:AR280,2,FALSE)+AN211)</f>
        <v>0.28273776636430387</v>
      </c>
      <c r="BA211" s="132">
        <f>AS211/(VLOOKUP(BA189,AQ190:AR280,2,FALSE)+AN211)</f>
        <v>0.25927548628060143</v>
      </c>
      <c r="BB211" s="132">
        <f>AS211/(VLOOKUP(BB189,AQ190:AR280,2,FALSE)+AN211)</f>
        <v>0.12577851797878042</v>
      </c>
      <c r="BC211" s="132"/>
      <c r="BD211" s="132"/>
      <c r="BE211" s="132"/>
      <c r="BF211" s="132"/>
      <c r="BG211" s="132"/>
      <c r="BH211" s="132"/>
      <c r="BI211" s="132"/>
      <c r="BJ211" s="132"/>
      <c r="BK211" s="132"/>
      <c r="BL211" s="132"/>
      <c r="BM211" s="132"/>
      <c r="BN211" s="132"/>
      <c r="BO211" s="132"/>
      <c r="BP211" s="132"/>
      <c r="BQ211" s="132"/>
      <c r="BR211" s="132"/>
      <c r="BS211" s="132"/>
      <c r="BT211" s="132"/>
      <c r="BU211" s="132"/>
      <c r="BV211" s="132"/>
    </row>
    <row r="212" spans="1:74">
      <c r="A212" s="86">
        <v>23</v>
      </c>
      <c r="B212" s="86">
        <f>人物属性!R26</f>
        <v>125.15733820674559</v>
      </c>
      <c r="C212" s="115">
        <f t="shared" si="42"/>
        <v>0.67500000000000004</v>
      </c>
      <c r="D212" s="74">
        <f>F207</f>
        <v>187.49258205247284</v>
      </c>
      <c r="E212" s="86" t="str">
        <f t="shared" si="39"/>
        <v>15级强化9</v>
      </c>
      <c r="F212" s="86">
        <f>装备属性!CW26</f>
        <v>346.29754636700869</v>
      </c>
      <c r="G212" s="91">
        <f t="shared" si="40"/>
        <v>211.03869617497247</v>
      </c>
      <c r="H212" s="217">
        <f t="shared" si="36"/>
        <v>23</v>
      </c>
      <c r="I212" s="137">
        <f>G212/(VLOOKUP(I189,E190:F280,2,FALSE)+B212)</f>
        <v>1.0083139272982811</v>
      </c>
      <c r="J212" s="132">
        <f>G212/(VLOOKUP(J189,E190:F280,2,FALSE)+B212)</f>
        <v>0.85540355307617033</v>
      </c>
      <c r="K212" s="132">
        <f>G212/(VLOOKUP(K189,E190:F280,2,FALSE)+B212)</f>
        <v>0.79836763770965491</v>
      </c>
      <c r="L212" s="132">
        <f>G212/(VLOOKUP(L189,E190:F280,2,FALSE)+B212)</f>
        <v>0.43089392606126214</v>
      </c>
      <c r="M212" s="132">
        <f>G212/(VLOOKUP(M189,E190:F280,2,FALSE)+B212)</f>
        <v>0.79836763770965491</v>
      </c>
      <c r="N212" s="132">
        <f>G212/(VLOOKUP(N189,E190:F280,2,FALSE)+B212)</f>
        <v>0.6469114714200449</v>
      </c>
      <c r="O212" s="132">
        <f>G212/(VLOOKUP(O189,E190:F280,2,FALSE)+B212)</f>
        <v>0.59384037460453698</v>
      </c>
      <c r="P212" s="132">
        <f>G212/(VLOOKUP(P189,E190:F280,2,FALSE)+B212)</f>
        <v>0.28977988713228825</v>
      </c>
      <c r="Q212" s="132"/>
      <c r="R212" s="132"/>
      <c r="S212" s="132"/>
      <c r="T212" s="132"/>
      <c r="U212" s="132"/>
      <c r="V212" s="132"/>
      <c r="W212" s="132"/>
      <c r="X212" s="132"/>
      <c r="Y212" s="132"/>
      <c r="Z212" s="132"/>
      <c r="AA212" s="132"/>
      <c r="AB212" s="132"/>
      <c r="AC212" s="132"/>
      <c r="AD212" s="132"/>
      <c r="AE212" s="132"/>
      <c r="AF212" s="132"/>
      <c r="AG212" s="132"/>
      <c r="AH212" s="132"/>
      <c r="AI212" s="132"/>
      <c r="AJ212" s="132"/>
      <c r="AM212" s="86">
        <v>23</v>
      </c>
      <c r="AN212" s="86">
        <f>人物属性!S26</f>
        <v>280.20299598525133</v>
      </c>
      <c r="AO212" s="115">
        <f t="shared" si="43"/>
        <v>0.30150000000000005</v>
      </c>
      <c r="AP212" s="74">
        <f>AR207</f>
        <v>419.759512057775</v>
      </c>
      <c r="AQ212" s="86" t="str">
        <f t="shared" si="41"/>
        <v>15级强化9</v>
      </c>
      <c r="AR212" s="86">
        <f>装备属性!CX26</f>
        <v>775.29301425449705</v>
      </c>
      <c r="AS212" s="134">
        <f t="shared" si="37"/>
        <v>211.03869617497247</v>
      </c>
      <c r="AT212" s="352">
        <f t="shared" si="38"/>
        <v>23</v>
      </c>
      <c r="AU212" s="132">
        <f>AS212/(VLOOKUP(AU189,AQ190:AR280,2,FALSE)+AN212)</f>
        <v>0.45038022085989887</v>
      </c>
      <c r="AV212" s="132">
        <f>AS212/(VLOOKUP(AV189,AQ190:AR280,2,FALSE)+AN212)</f>
        <v>0.38208025370735604</v>
      </c>
      <c r="AW212" s="132">
        <f>AS212/(VLOOKUP(AW189,AQ190:AR280,2,FALSE)+AN212)</f>
        <v>0.35660421151031257</v>
      </c>
      <c r="AX212" s="132">
        <f>AS212/(VLOOKUP(AX189,AQ190:AR280,2,FALSE)+AN212)</f>
        <v>0.1924659536406971</v>
      </c>
      <c r="AY212" s="132">
        <f>AS212/(VLOOKUP(AY189,AQ190:AR280,2,FALSE)+AN212)</f>
        <v>0.35660421151031257</v>
      </c>
      <c r="AZ212" s="132">
        <f>AS212/(VLOOKUP(AZ189,AQ190:AR280,2,FALSE)+AN212)</f>
        <v>0.28895379056761999</v>
      </c>
      <c r="BA212" s="132">
        <f>AS212/(VLOOKUP(BA189,AQ190:AR280,2,FALSE)+AN212)</f>
        <v>0.2652487006566932</v>
      </c>
      <c r="BB212" s="132">
        <f>AS212/(VLOOKUP(BB189,AQ190:AR280,2,FALSE)+AN212)</f>
        <v>0.1294350162524221</v>
      </c>
      <c r="BC212" s="132"/>
      <c r="BD212" s="132"/>
      <c r="BE212" s="132"/>
      <c r="BF212" s="132"/>
      <c r="BG212" s="132"/>
      <c r="BH212" s="132"/>
      <c r="BI212" s="132"/>
      <c r="BJ212" s="132"/>
      <c r="BK212" s="132"/>
      <c r="BL212" s="132"/>
      <c r="BM212" s="132"/>
      <c r="BN212" s="132"/>
      <c r="BO212" s="132"/>
      <c r="BP212" s="132"/>
      <c r="BQ212" s="132"/>
      <c r="BR212" s="132"/>
      <c r="BS212" s="132"/>
      <c r="BT212" s="132"/>
      <c r="BU212" s="132"/>
      <c r="BV212" s="132"/>
    </row>
    <row r="213" spans="1:74">
      <c r="A213" s="86">
        <v>24</v>
      </c>
      <c r="B213" s="86">
        <f>人物属性!R27</f>
        <v>129.20363875691217</v>
      </c>
      <c r="C213" s="115">
        <f t="shared" si="42"/>
        <v>0.67500000000000004</v>
      </c>
      <c r="D213" s="74">
        <f>(D212+D214)/2</f>
        <v>194.28012301340567</v>
      </c>
      <c r="E213" s="86" t="str">
        <f t="shared" si="39"/>
        <v>15级强化10</v>
      </c>
      <c r="F213" s="86">
        <f>装备属性!CW27</f>
        <v>419.14798496217389</v>
      </c>
      <c r="G213" s="91">
        <f t="shared" si="40"/>
        <v>218.35153919496457</v>
      </c>
      <c r="H213" s="217">
        <f t="shared" si="36"/>
        <v>24</v>
      </c>
      <c r="I213" s="137">
        <f>G213/(VLOOKUP(I189,E190:F280,2,FALSE)+B213)</f>
        <v>1.0234673327480615</v>
      </c>
      <c r="J213" s="132">
        <f>G213/(VLOOKUP(J189,E190:F280,2,FALSE)+B213)</f>
        <v>0.87076342915725824</v>
      </c>
      <c r="K213" s="132">
        <f>G213/(VLOOKUP(K189,E190:F280,2,FALSE)+B213)</f>
        <v>0.81357870471807237</v>
      </c>
      <c r="L213" s="132">
        <f>G213/(VLOOKUP(L189,E190:F280,2,FALSE)+B213)</f>
        <v>0.44217205214595179</v>
      </c>
      <c r="M213" s="132">
        <f>G213/(VLOOKUP(M189,E190:F280,2,FALSE)+B213)</f>
        <v>0.81357870471807237</v>
      </c>
      <c r="N213" s="132">
        <f>G213/(VLOOKUP(N189,E190:F280,2,FALSE)+B213)</f>
        <v>0.66112779823514434</v>
      </c>
      <c r="O213" s="132">
        <f>G213/(VLOOKUP(O189,E190:F280,2,FALSE)+B213)</f>
        <v>0.60750101432581316</v>
      </c>
      <c r="P213" s="132">
        <f>G213/(VLOOKUP(P189,E190:F280,2,FALSE)+B213)</f>
        <v>0.29816463332552001</v>
      </c>
      <c r="Q213" s="132"/>
      <c r="R213" s="132"/>
      <c r="S213" s="132"/>
      <c r="T213" s="132"/>
      <c r="U213" s="132"/>
      <c r="V213" s="132"/>
      <c r="W213" s="132"/>
      <c r="X213" s="132"/>
      <c r="Y213" s="132"/>
      <c r="Z213" s="132"/>
      <c r="AA213" s="132"/>
      <c r="AB213" s="132"/>
      <c r="AC213" s="132"/>
      <c r="AD213" s="132"/>
      <c r="AE213" s="132"/>
      <c r="AF213" s="132"/>
      <c r="AG213" s="132"/>
      <c r="AH213" s="132"/>
      <c r="AI213" s="132"/>
      <c r="AJ213" s="132"/>
      <c r="AM213" s="86">
        <v>24</v>
      </c>
      <c r="AN213" s="86">
        <f>人物属性!S27</f>
        <v>289.26187781398244</v>
      </c>
      <c r="AO213" s="115">
        <f t="shared" si="43"/>
        <v>0.30150000000000005</v>
      </c>
      <c r="AP213" s="74">
        <f>(AP212+AP214)/2</f>
        <v>434.95549928374408</v>
      </c>
      <c r="AQ213" s="86" t="str">
        <f t="shared" si="41"/>
        <v>15级强化10</v>
      </c>
      <c r="AR213" s="86">
        <f>装备属性!CX27</f>
        <v>938.39101110934439</v>
      </c>
      <c r="AS213" s="134">
        <f t="shared" si="37"/>
        <v>218.35153919496457</v>
      </c>
      <c r="AT213" s="352">
        <f t="shared" si="38"/>
        <v>24</v>
      </c>
      <c r="AU213" s="132">
        <f>AS213/(VLOOKUP(AU189,AQ190:AR280,2,FALSE)+AN213)</f>
        <v>0.45714874196080085</v>
      </c>
      <c r="AV213" s="132">
        <f>AS213/(VLOOKUP(AV189,AQ190:AR280,2,FALSE)+AN213)</f>
        <v>0.38894099835690871</v>
      </c>
      <c r="AW213" s="132">
        <f>AS213/(VLOOKUP(AW189,AQ190:AR280,2,FALSE)+AN213)</f>
        <v>0.36339848810740566</v>
      </c>
      <c r="AX213" s="132">
        <f>AS213/(VLOOKUP(AX189,AQ190:AR280,2,FALSE)+AN213)</f>
        <v>0.19750351662519181</v>
      </c>
      <c r="AY213" s="132">
        <f>AS213/(VLOOKUP(AY189,AQ190:AR280,2,FALSE)+AN213)</f>
        <v>0.36339848810740566</v>
      </c>
      <c r="AZ213" s="132">
        <f>AS213/(VLOOKUP(AZ189,AQ190:AR280,2,FALSE)+AN213)</f>
        <v>0.2953037498783645</v>
      </c>
      <c r="BA213" s="132">
        <f>AS213/(VLOOKUP(BA189,AQ190:AR280,2,FALSE)+AN213)</f>
        <v>0.27135045306552985</v>
      </c>
      <c r="BB213" s="132">
        <f>AS213/(VLOOKUP(BB189,AQ190:AR280,2,FALSE)+AN213)</f>
        <v>0.13318020288539897</v>
      </c>
      <c r="BC213" s="132"/>
      <c r="BD213" s="132"/>
      <c r="BE213" s="132"/>
      <c r="BF213" s="132"/>
      <c r="BG213" s="132"/>
      <c r="BH213" s="132"/>
      <c r="BI213" s="132"/>
      <c r="BJ213" s="132"/>
      <c r="BK213" s="132"/>
      <c r="BL213" s="132"/>
      <c r="BM213" s="132"/>
      <c r="BN213" s="132"/>
      <c r="BO213" s="132"/>
      <c r="BP213" s="132"/>
      <c r="BQ213" s="132"/>
      <c r="BR213" s="132"/>
      <c r="BS213" s="132"/>
      <c r="BT213" s="132"/>
      <c r="BU213" s="132"/>
      <c r="BV213" s="132"/>
    </row>
    <row r="214" spans="1:74">
      <c r="A214" s="86">
        <v>25</v>
      </c>
      <c r="B214" s="86">
        <f>人物属性!R28</f>
        <v>133.24993930707873</v>
      </c>
      <c r="C214" s="115">
        <f t="shared" si="42"/>
        <v>0.67500000000000004</v>
      </c>
      <c r="D214" s="74">
        <f>F208</f>
        <v>201.06766397433853</v>
      </c>
      <c r="E214" s="86" t="str">
        <f t="shared" si="39"/>
        <v>15级强化11</v>
      </c>
      <c r="F214" s="86">
        <f>装备属性!CW28</f>
        <v>504.08536045254391</v>
      </c>
      <c r="G214" s="91">
        <f t="shared" si="40"/>
        <v>225.66438221495667</v>
      </c>
      <c r="H214" s="217">
        <f t="shared" si="36"/>
        <v>25</v>
      </c>
      <c r="I214" s="137">
        <f>G214/(VLOOKUP(I189,E190:F280,2,FALSE)+B214)</f>
        <v>1.0380566377953777</v>
      </c>
      <c r="J214" s="132">
        <f>G214/(VLOOKUP(J189,E190:F280,2,FALSE)+B214)</f>
        <v>0.88563547599272263</v>
      </c>
      <c r="K214" s="132">
        <f>G214/(VLOOKUP(K189,E190:F280,2,FALSE)+B214)</f>
        <v>0.82833792375095705</v>
      </c>
      <c r="L214" s="132">
        <f>G214/(VLOOKUP(L189,E190:F280,2,FALSE)+B214)</f>
        <v>0.45326685562354707</v>
      </c>
      <c r="M214" s="132">
        <f>G214/(VLOOKUP(M189,E190:F280,2,FALSE)+B214)</f>
        <v>0.82833792375095705</v>
      </c>
      <c r="N214" s="132">
        <f>G214/(VLOOKUP(N189,E190:F280,2,FALSE)+B214)</f>
        <v>0.67500000000000004</v>
      </c>
      <c r="O214" s="132">
        <f>G214/(VLOOKUP(O189,E190:F280,2,FALSE)+B214)</f>
        <v>0.62085750385973915</v>
      </c>
      <c r="P214" s="132">
        <f>G214/(VLOOKUP(P189,E190:F280,2,FALSE)+B214)</f>
        <v>0.30645723173139616</v>
      </c>
      <c r="Q214" s="132"/>
      <c r="R214" s="132"/>
      <c r="S214" s="132"/>
      <c r="T214" s="132"/>
      <c r="U214" s="132"/>
      <c r="V214" s="132"/>
      <c r="W214" s="132"/>
      <c r="X214" s="132"/>
      <c r="Y214" s="132"/>
      <c r="Z214" s="132"/>
      <c r="AA214" s="132"/>
      <c r="AB214" s="132"/>
      <c r="AC214" s="132"/>
      <c r="AD214" s="132"/>
      <c r="AE214" s="132"/>
      <c r="AF214" s="132"/>
      <c r="AG214" s="132"/>
      <c r="AH214" s="132"/>
      <c r="AI214" s="132"/>
      <c r="AJ214" s="132"/>
      <c r="AM214" s="86">
        <v>25</v>
      </c>
      <c r="AN214" s="86">
        <f>人物属性!S28</f>
        <v>298.32075964271354</v>
      </c>
      <c r="AO214" s="115">
        <f t="shared" si="43"/>
        <v>0.30150000000000005</v>
      </c>
      <c r="AP214" s="74">
        <f>AR208</f>
        <v>450.1514865097131</v>
      </c>
      <c r="AQ214" s="86" t="str">
        <f t="shared" si="41"/>
        <v>15级强化11</v>
      </c>
      <c r="AR214" s="86">
        <f>装备属性!CX28</f>
        <v>1128.5493144459938</v>
      </c>
      <c r="AS214" s="134">
        <f t="shared" si="37"/>
        <v>225.66438221495665</v>
      </c>
      <c r="AT214" s="352">
        <f t="shared" si="38"/>
        <v>25</v>
      </c>
      <c r="AU214" s="132">
        <f>AS214/(VLOOKUP(AU189,AQ190:AR280,2,FALSE)+AN214)</f>
        <v>0.4636652982152687</v>
      </c>
      <c r="AV214" s="132">
        <f>AS214/(VLOOKUP(AV189,AQ190:AR280,2,FALSE)+AN214)</f>
        <v>0.39558384594341606</v>
      </c>
      <c r="AW214" s="132">
        <f>AS214/(VLOOKUP(AW189,AQ190:AR280,2,FALSE)+AN214)</f>
        <v>0.36999093927542742</v>
      </c>
      <c r="AX214" s="132">
        <f>AS214/(VLOOKUP(AX189,AQ190:AR280,2,FALSE)+AN214)</f>
        <v>0.20245919551185099</v>
      </c>
      <c r="AY214" s="132">
        <f>AS214/(VLOOKUP(AY189,AQ190:AR280,2,FALSE)+AN214)</f>
        <v>0.36999093927542742</v>
      </c>
      <c r="AZ214" s="132">
        <f>AS214/(VLOOKUP(AZ189,AQ190:AR280,2,FALSE)+AN214)</f>
        <v>0.30150000000000005</v>
      </c>
      <c r="BA214" s="132">
        <f>AS214/(VLOOKUP(BA189,AQ190:AR280,2,FALSE)+AN214)</f>
        <v>0.27731635172401675</v>
      </c>
      <c r="BB214" s="132">
        <f>AS214/(VLOOKUP(BB189,AQ190:AR280,2,FALSE)+AN214)</f>
        <v>0.13688423017335696</v>
      </c>
      <c r="BC214" s="132"/>
      <c r="BD214" s="132"/>
      <c r="BE214" s="132"/>
      <c r="BF214" s="132"/>
      <c r="BG214" s="132"/>
      <c r="BH214" s="132"/>
      <c r="BI214" s="132"/>
      <c r="BJ214" s="132"/>
      <c r="BK214" s="132"/>
      <c r="BL214" s="132"/>
      <c r="BM214" s="132"/>
      <c r="BN214" s="132"/>
      <c r="BO214" s="132"/>
      <c r="BP214" s="132"/>
      <c r="BQ214" s="132"/>
      <c r="BR214" s="132"/>
      <c r="BS214" s="132"/>
      <c r="BT214" s="132"/>
      <c r="BU214" s="132"/>
      <c r="BV214" s="132"/>
    </row>
    <row r="215" spans="1:74">
      <c r="A215" s="86">
        <v>26</v>
      </c>
      <c r="B215" s="86">
        <f>人物属性!R29</f>
        <v>137.2962398572453</v>
      </c>
      <c r="C215" s="115">
        <f t="shared" si="42"/>
        <v>0.67500000000000004</v>
      </c>
      <c r="D215" s="74">
        <f>(D214+D216)/2</f>
        <v>208.18395327176916</v>
      </c>
      <c r="E215" s="86" t="str">
        <f t="shared" si="39"/>
        <v>15级强化12</v>
      </c>
      <c r="F215" s="86">
        <f>装备属性!CW29</f>
        <v>603.1150697351851</v>
      </c>
      <c r="G215" s="91">
        <f t="shared" si="40"/>
        <v>233.19913036208476</v>
      </c>
      <c r="H215" s="217">
        <f t="shared" si="36"/>
        <v>26</v>
      </c>
      <c r="I215" s="137">
        <f>G215/(VLOOKUP(I189,E190:F280,2,FALSE)+B215)</f>
        <v>1.0531148774132448</v>
      </c>
      <c r="J215" s="132">
        <f>G215/(VLOOKUP(J189,E190:F280,2,FALSE)+B215)</f>
        <v>0.90089983906897764</v>
      </c>
      <c r="K215" s="132">
        <f>G215/(VLOOKUP(K189,E190:F280,2,FALSE)+B215)</f>
        <v>0.84346775150775011</v>
      </c>
      <c r="L215" s="132">
        <f>G215/(VLOOKUP(L189,E190:F280,2,FALSE)+B215)</f>
        <v>0.46462489301368315</v>
      </c>
      <c r="M215" s="132">
        <f>G215/(VLOOKUP(M189,E190:F280,2,FALSE)+B215)</f>
        <v>0.84346775150775011</v>
      </c>
      <c r="N215" s="132">
        <f>G215/(VLOOKUP(N189,E190:F280,2,FALSE)+B215)</f>
        <v>0.68919624026490889</v>
      </c>
      <c r="O215" s="132">
        <f>G215/(VLOOKUP(O189,E190:F280,2,FALSE)+B215)</f>
        <v>0.63452368233529466</v>
      </c>
      <c r="P215" s="132">
        <f>G215/(VLOOKUP(P189,E190:F280,2,FALSE)+B215)</f>
        <v>0.31495889830539248</v>
      </c>
      <c r="Q215" s="132"/>
      <c r="R215" s="132"/>
      <c r="S215" s="132"/>
      <c r="T215" s="132"/>
      <c r="U215" s="132"/>
      <c r="V215" s="132"/>
      <c r="W215" s="132"/>
      <c r="X215" s="132"/>
      <c r="Y215" s="132"/>
      <c r="Z215" s="132"/>
      <c r="AA215" s="132"/>
      <c r="AB215" s="132"/>
      <c r="AC215" s="132"/>
      <c r="AD215" s="132"/>
      <c r="AE215" s="132"/>
      <c r="AF215" s="132"/>
      <c r="AG215" s="132"/>
      <c r="AH215" s="132"/>
      <c r="AI215" s="132"/>
      <c r="AJ215" s="132"/>
      <c r="AM215" s="86">
        <v>26</v>
      </c>
      <c r="AN215" s="86">
        <f>人物属性!S29</f>
        <v>307.37964147144464</v>
      </c>
      <c r="AO215" s="115">
        <f t="shared" si="43"/>
        <v>0.30150000000000005</v>
      </c>
      <c r="AP215" s="74">
        <f>(AP214+AP216)/2</f>
        <v>466.08347747410994</v>
      </c>
      <c r="AQ215" s="86" t="str">
        <f t="shared" si="41"/>
        <v>15级强化12</v>
      </c>
      <c r="AR215" s="86">
        <f>装备属性!CX29</f>
        <v>1350.2576188101157</v>
      </c>
      <c r="AS215" s="134">
        <f t="shared" si="37"/>
        <v>233.19913036208473</v>
      </c>
      <c r="AT215" s="352">
        <f t="shared" si="38"/>
        <v>26</v>
      </c>
      <c r="AU215" s="132">
        <f>AS215/(VLOOKUP(AU189,AQ190:AR280,2,FALSE)+AN215)</f>
        <v>0.47039131191124939</v>
      </c>
      <c r="AV215" s="132">
        <f>AS215/(VLOOKUP(AV189,AQ190:AR280,2,FALSE)+AN215)</f>
        <v>0.4024019281174766</v>
      </c>
      <c r="AW215" s="132">
        <f>AS215/(VLOOKUP(AW189,AQ190:AR280,2,FALSE)+AN215)</f>
        <v>0.37674892900679502</v>
      </c>
      <c r="AX215" s="132">
        <f>AS215/(VLOOKUP(AX189,AQ190:AR280,2,FALSE)+AN215)</f>
        <v>0.20753245221277847</v>
      </c>
      <c r="AY215" s="132">
        <f>AS215/(VLOOKUP(AY189,AQ190:AR280,2,FALSE)+AN215)</f>
        <v>0.37674892900679502</v>
      </c>
      <c r="AZ215" s="132">
        <f>AS215/(VLOOKUP(AZ189,AQ190:AR280,2,FALSE)+AN215)</f>
        <v>0.30784098731832593</v>
      </c>
      <c r="BA215" s="132">
        <f>AS215/(VLOOKUP(BA189,AQ190:AR280,2,FALSE)+AN215)</f>
        <v>0.28342057810976495</v>
      </c>
      <c r="BB215" s="132">
        <f>AS215/(VLOOKUP(BB189,AQ190:AR280,2,FALSE)+AN215)</f>
        <v>0.14068164124307531</v>
      </c>
      <c r="BC215" s="132"/>
      <c r="BD215" s="132"/>
      <c r="BE215" s="132"/>
      <c r="BF215" s="132"/>
      <c r="BG215" s="132"/>
      <c r="BH215" s="132"/>
      <c r="BI215" s="132"/>
      <c r="BJ215" s="132"/>
      <c r="BK215" s="132"/>
      <c r="BL215" s="132"/>
      <c r="BM215" s="132"/>
      <c r="BN215" s="132"/>
      <c r="BO215" s="132"/>
      <c r="BP215" s="132"/>
      <c r="BQ215" s="132"/>
      <c r="BR215" s="132"/>
      <c r="BS215" s="132"/>
      <c r="BT215" s="132"/>
      <c r="BU215" s="132"/>
      <c r="BV215" s="132"/>
    </row>
    <row r="216" spans="1:74">
      <c r="A216" s="86">
        <v>27</v>
      </c>
      <c r="B216" s="86">
        <f>人物属性!R30</f>
        <v>141.34254040741186</v>
      </c>
      <c r="C216" s="115">
        <f t="shared" si="42"/>
        <v>0.67500000000000004</v>
      </c>
      <c r="D216" s="74">
        <f>F209</f>
        <v>215.30024256919975</v>
      </c>
      <c r="E216" s="86" t="str">
        <f t="shared" si="39"/>
        <v>30级强化0</v>
      </c>
      <c r="F216" s="86">
        <f>装备属性!CW30</f>
        <v>230.22216308686703</v>
      </c>
      <c r="G216" s="91">
        <f t="shared" si="40"/>
        <v>240.73387850921284</v>
      </c>
      <c r="H216" s="217">
        <f t="shared" si="36"/>
        <v>27</v>
      </c>
      <c r="I216" s="137">
        <f>G216/(VLOOKUP(I189,E190:F280,2,FALSE)+B216)</f>
        <v>1.0676326776567804</v>
      </c>
      <c r="J216" s="132">
        <f>G216/(VLOOKUP(J189,E190:F280,2,FALSE)+B216)</f>
        <v>0.91569432953144403</v>
      </c>
      <c r="K216" s="132">
        <f>G216/(VLOOKUP(K189,E190:F280,2,FALSE)+B216)</f>
        <v>0.85816110993242523</v>
      </c>
      <c r="L216" s="132">
        <f>G216/(VLOOKUP(L189,E190:F280,2,FALSE)+B216)</f>
        <v>0.47580126183103855</v>
      </c>
      <c r="M216" s="132">
        <f>G216/(VLOOKUP(M189,E190:F280,2,FALSE)+B216)</f>
        <v>0.85816110993242523</v>
      </c>
      <c r="N216" s="132">
        <f>G216/(VLOOKUP(N189,E190:F280,2,FALSE)+B216)</f>
        <v>0.70305696333985579</v>
      </c>
      <c r="O216" s="132">
        <f>G216/(VLOOKUP(O189,E190:F280,2,FALSE)+B216)</f>
        <v>0.64789221431771304</v>
      </c>
      <c r="P216" s="132">
        <f>G216/(VLOOKUP(P189,E190:F280,2,FALSE)+B216)</f>
        <v>0.32336814780240009</v>
      </c>
      <c r="Q216" s="132"/>
      <c r="R216" s="132"/>
      <c r="S216" s="132"/>
      <c r="T216" s="132"/>
      <c r="U216" s="132"/>
      <c r="V216" s="132"/>
      <c r="W216" s="132"/>
      <c r="X216" s="132"/>
      <c r="Y216" s="132"/>
      <c r="Z216" s="132"/>
      <c r="AA216" s="132"/>
      <c r="AB216" s="132"/>
      <c r="AC216" s="132"/>
      <c r="AD216" s="132"/>
      <c r="AE216" s="132"/>
      <c r="AF216" s="132"/>
      <c r="AG216" s="132"/>
      <c r="AH216" s="132"/>
      <c r="AI216" s="132"/>
      <c r="AJ216" s="132"/>
      <c r="AM216" s="86">
        <v>27</v>
      </c>
      <c r="AN216" s="86">
        <f>人物属性!S30</f>
        <v>316.43852330017575</v>
      </c>
      <c r="AO216" s="115">
        <f t="shared" si="43"/>
        <v>0.30150000000000005</v>
      </c>
      <c r="AP216" s="74">
        <f>AR209</f>
        <v>482.01546843850684</v>
      </c>
      <c r="AQ216" s="86" t="str">
        <f t="shared" si="41"/>
        <v>30级强化0</v>
      </c>
      <c r="AR216" s="86">
        <f>装备属性!CX30</f>
        <v>515.42275317955307</v>
      </c>
      <c r="AS216" s="134">
        <f t="shared" si="37"/>
        <v>240.73387850921284</v>
      </c>
      <c r="AT216" s="352">
        <f t="shared" si="38"/>
        <v>27</v>
      </c>
      <c r="AU216" s="132">
        <f>AS216/(VLOOKUP(AU189,AQ190:AR280,2,FALSE)+AN216)</f>
        <v>0.47687592935336198</v>
      </c>
      <c r="AV216" s="132">
        <f>AS216/(VLOOKUP(AV189,AQ190:AR280,2,FALSE)+AN216)</f>
        <v>0.40901013385737833</v>
      </c>
      <c r="AW216" s="132">
        <f>AS216/(VLOOKUP(AW189,AQ190:AR280,2,FALSE)+AN216)</f>
        <v>0.3833119624364833</v>
      </c>
      <c r="AX216" s="132">
        <f>AS216/(VLOOKUP(AX189,AQ190:AR280,2,FALSE)+AN216)</f>
        <v>0.2125245636178639</v>
      </c>
      <c r="AY216" s="132">
        <f>AS216/(VLOOKUP(AY189,AQ190:AR280,2,FALSE)+AN216)</f>
        <v>0.3833119624364833</v>
      </c>
      <c r="AZ216" s="132">
        <f>AS216/(VLOOKUP(AZ189,AQ190:AR280,2,FALSE)+AN216)</f>
        <v>0.31403211029180228</v>
      </c>
      <c r="BA216" s="132">
        <f>AS216/(VLOOKUP(BA189,AQ190:AR280,2,FALSE)+AN216)</f>
        <v>0.28939185572857851</v>
      </c>
      <c r="BB216" s="132">
        <f>AS216/(VLOOKUP(BB189,AQ190:AR280,2,FALSE)+AN216)</f>
        <v>0.14443777268507207</v>
      </c>
      <c r="BC216" s="132"/>
      <c r="BD216" s="132"/>
      <c r="BE216" s="132"/>
      <c r="BF216" s="132"/>
      <c r="BG216" s="132"/>
      <c r="BH216" s="132"/>
      <c r="BI216" s="132"/>
      <c r="BJ216" s="132"/>
      <c r="BK216" s="132"/>
      <c r="BL216" s="132"/>
      <c r="BM216" s="132"/>
      <c r="BN216" s="132"/>
      <c r="BO216" s="132"/>
      <c r="BP216" s="132"/>
      <c r="BQ216" s="132"/>
      <c r="BR216" s="132"/>
      <c r="BS216" s="132"/>
      <c r="BT216" s="132"/>
      <c r="BU216" s="132"/>
      <c r="BV216" s="132"/>
    </row>
    <row r="217" spans="1:74">
      <c r="A217" s="86">
        <v>28</v>
      </c>
      <c r="B217" s="86">
        <f>人物属性!R31</f>
        <v>145.38884095757842</v>
      </c>
      <c r="C217" s="115">
        <f t="shared" si="42"/>
        <v>0.67500000000000004</v>
      </c>
      <c r="D217" s="74">
        <f>D216+(D219-D216)/3</f>
        <v>220.27421607508884</v>
      </c>
      <c r="E217" s="86" t="str">
        <f t="shared" si="39"/>
        <v>30级强化1</v>
      </c>
      <c r="F217" s="86">
        <f>装备属性!CW31</f>
        <v>248.80649615028165</v>
      </c>
      <c r="G217" s="91">
        <f t="shared" si="40"/>
        <v>246.82256349705042</v>
      </c>
      <c r="H217" s="217">
        <f t="shared" si="36"/>
        <v>28</v>
      </c>
      <c r="I217" s="137">
        <f>G217/(VLOOKUP(I189,E190:F280,2,FALSE)+B217)</f>
        <v>1.0753385177798265</v>
      </c>
      <c r="J217" s="132">
        <f>G217/(VLOOKUP(J189,E190:F280,2,FALSE)+B217)</f>
        <v>0.92462320991919811</v>
      </c>
      <c r="K217" s="132">
        <f>G217/(VLOOKUP(K189,E190:F280,2,FALSE)+B217)</f>
        <v>0.86735503124757563</v>
      </c>
      <c r="L217" s="132">
        <f>G217/(VLOOKUP(L189,E190:F280,2,FALSE)+B217)</f>
        <v>0.48396487363153623</v>
      </c>
      <c r="M217" s="132">
        <f>G217/(VLOOKUP(M189,E190:F280,2,FALSE)+B217)</f>
        <v>0.86735503124757563</v>
      </c>
      <c r="N217" s="132">
        <f>G217/(VLOOKUP(N189,E190:F280,2,FALSE)+B217)</f>
        <v>0.71242005845886536</v>
      </c>
      <c r="O217" s="132">
        <f>G217/(VLOOKUP(O189,E190:F280,2,FALSE)+B217)</f>
        <v>0.65712282345126471</v>
      </c>
      <c r="P217" s="132">
        <f>G217/(VLOOKUP(P189,E190:F280,2,FALSE)+B217)</f>
        <v>0.32975454098644391</v>
      </c>
      <c r="Q217" s="132"/>
      <c r="R217" s="132"/>
      <c r="S217" s="132"/>
      <c r="T217" s="132"/>
      <c r="U217" s="132"/>
      <c r="V217" s="132"/>
      <c r="W217" s="132"/>
      <c r="X217" s="132"/>
      <c r="Y217" s="132"/>
      <c r="Z217" s="132"/>
      <c r="AA217" s="132"/>
      <c r="AB217" s="132"/>
      <c r="AC217" s="132"/>
      <c r="AD217" s="132"/>
      <c r="AE217" s="132"/>
      <c r="AF217" s="132"/>
      <c r="AG217" s="132"/>
      <c r="AH217" s="132"/>
      <c r="AI217" s="132"/>
      <c r="AJ217" s="132"/>
      <c r="AM217" s="86">
        <v>28</v>
      </c>
      <c r="AN217" s="86">
        <f>人物属性!S31</f>
        <v>325.49740512890691</v>
      </c>
      <c r="AO217" s="115">
        <f t="shared" si="43"/>
        <v>0.30150000000000005</v>
      </c>
      <c r="AP217" s="74">
        <f>AP216+(AP219-AP216)/3</f>
        <v>493.15123001885559</v>
      </c>
      <c r="AQ217" s="86" t="str">
        <f t="shared" si="41"/>
        <v>30级强化1</v>
      </c>
      <c r="AR217" s="86">
        <f>装备属性!CX31</f>
        <v>557.02946899316782</v>
      </c>
      <c r="AS217" s="134">
        <f t="shared" si="37"/>
        <v>246.82256349705042</v>
      </c>
      <c r="AT217" s="352">
        <f t="shared" si="38"/>
        <v>28</v>
      </c>
      <c r="AU217" s="132">
        <f>AS217/(VLOOKUP(AU189,AQ190:AR280,2,FALSE)+AN217)</f>
        <v>0.48031787127498915</v>
      </c>
      <c r="AV217" s="132">
        <f>AS217/(VLOOKUP(AV189,AQ190:AR280,2,FALSE)+AN217)</f>
        <v>0.4129983670972418</v>
      </c>
      <c r="AW217" s="132">
        <f>AS217/(VLOOKUP(AW189,AQ190:AR280,2,FALSE)+AN217)</f>
        <v>0.3874185806239171</v>
      </c>
      <c r="AX217" s="132">
        <f>AS217/(VLOOKUP(AX189,AQ190:AR280,2,FALSE)+AN217)</f>
        <v>0.21617097688875286</v>
      </c>
      <c r="AY217" s="132">
        <f>AS217/(VLOOKUP(AY189,AQ190:AR280,2,FALSE)+AN217)</f>
        <v>0.3874185806239171</v>
      </c>
      <c r="AZ217" s="132">
        <f>AS217/(VLOOKUP(AZ189,AQ190:AR280,2,FALSE)+AN217)</f>
        <v>0.31821429277829322</v>
      </c>
      <c r="BA217" s="132">
        <f>AS217/(VLOOKUP(BA189,AQ190:AR280,2,FALSE)+AN217)</f>
        <v>0.29351486114156489</v>
      </c>
      <c r="BB217" s="132">
        <f>AS217/(VLOOKUP(BB189,AQ190:AR280,2,FALSE)+AN217)</f>
        <v>0.14729036164061163</v>
      </c>
      <c r="BC217" s="132"/>
      <c r="BD217" s="132"/>
      <c r="BE217" s="132"/>
      <c r="BF217" s="132"/>
      <c r="BG217" s="132"/>
      <c r="BH217" s="132"/>
      <c r="BI217" s="132"/>
      <c r="BJ217" s="132"/>
      <c r="BK217" s="132"/>
      <c r="BL217" s="132"/>
      <c r="BM217" s="132"/>
      <c r="BN217" s="132"/>
      <c r="BO217" s="132"/>
      <c r="BP217" s="132"/>
      <c r="BQ217" s="132"/>
      <c r="BR217" s="132"/>
      <c r="BS217" s="132"/>
      <c r="BT217" s="132"/>
      <c r="BU217" s="132"/>
      <c r="BV217" s="132"/>
    </row>
    <row r="218" spans="1:74">
      <c r="A218" s="86">
        <v>29</v>
      </c>
      <c r="B218" s="86">
        <f>人物属性!R32</f>
        <v>149.43514150774499</v>
      </c>
      <c r="C218" s="115">
        <f t="shared" si="42"/>
        <v>0.67500000000000004</v>
      </c>
      <c r="D218" s="74">
        <f>D217+(D219-D216)/3</f>
        <v>225.24818958097794</v>
      </c>
      <c r="E218" s="86" t="str">
        <f t="shared" si="39"/>
        <v>30级强化2</v>
      </c>
      <c r="F218" s="86">
        <f>装备属性!CW32</f>
        <v>268.29094438275143</v>
      </c>
      <c r="G218" s="91">
        <f t="shared" si="40"/>
        <v>252.91124848488798</v>
      </c>
      <c r="H218" s="217">
        <f t="shared" si="36"/>
        <v>29</v>
      </c>
      <c r="I218" s="137">
        <f>G218/(VLOOKUP(I189,E190:F280,2,FALSE)+B218)</f>
        <v>1.0827773776401921</v>
      </c>
      <c r="J218" s="132">
        <f>G218/(VLOOKUP(J189,E190:F280,2,FALSE)+B218)</f>
        <v>0.93328544650876266</v>
      </c>
      <c r="K218" s="132">
        <f>G218/(VLOOKUP(K189,E190:F280,2,FALSE)+B218)</f>
        <v>0.87629116070169133</v>
      </c>
      <c r="L218" s="132">
        <f>G218/(VLOOKUP(L189,E190:F280,2,FALSE)+B218)</f>
        <v>0.49199996641176619</v>
      </c>
      <c r="M218" s="132">
        <f>G218/(VLOOKUP(M189,E190:F280,2,FALSE)+B218)</f>
        <v>0.87629116070169133</v>
      </c>
      <c r="N218" s="132">
        <f>G218/(VLOOKUP(N189,E190:F280,2,FALSE)+B218)</f>
        <v>0.7215669733000637</v>
      </c>
      <c r="O218" s="132">
        <f>G218/(VLOOKUP(O189,E190:F280,2,FALSE)+B218)</f>
        <v>0.66615667715109528</v>
      </c>
      <c r="P218" s="132">
        <f>G218/(VLOOKUP(P189,E190:F280,2,FALSE)+B218)</f>
        <v>0.33607225764666737</v>
      </c>
      <c r="Q218" s="132"/>
      <c r="R218" s="132"/>
      <c r="S218" s="132"/>
      <c r="T218" s="132"/>
      <c r="U218" s="132"/>
      <c r="V218" s="132"/>
      <c r="W218" s="132"/>
      <c r="X218" s="132"/>
      <c r="Y218" s="132"/>
      <c r="Z218" s="132"/>
      <c r="AA218" s="132"/>
      <c r="AB218" s="132"/>
      <c r="AC218" s="132"/>
      <c r="AD218" s="132"/>
      <c r="AE218" s="132"/>
      <c r="AF218" s="132"/>
      <c r="AG218" s="132"/>
      <c r="AH218" s="132"/>
      <c r="AI218" s="132"/>
      <c r="AJ218" s="132"/>
      <c r="AM218" s="86">
        <v>29</v>
      </c>
      <c r="AN218" s="86">
        <f>人物属性!S32</f>
        <v>334.55628695763801</v>
      </c>
      <c r="AO218" s="115">
        <f t="shared" si="43"/>
        <v>0.30150000000000005</v>
      </c>
      <c r="AP218" s="74">
        <f>AP217+(AP219-AP216)/3</f>
        <v>504.28699159920433</v>
      </c>
      <c r="AQ218" s="86" t="str">
        <f t="shared" si="41"/>
        <v>30级强化2</v>
      </c>
      <c r="AR218" s="86">
        <f>装备属性!CX32</f>
        <v>600.6513680210852</v>
      </c>
      <c r="AS218" s="134">
        <f t="shared" si="37"/>
        <v>252.91124848488798</v>
      </c>
      <c r="AT218" s="352">
        <f t="shared" si="38"/>
        <v>29</v>
      </c>
      <c r="AU218" s="132">
        <f>AS218/(VLOOKUP(AU189,AQ190:AR280,2,FALSE)+AN218)</f>
        <v>0.48364056201261912</v>
      </c>
      <c r="AV218" s="132">
        <f>AS218/(VLOOKUP(AV189,AQ190:AR280,2,FALSE)+AN218)</f>
        <v>0.4168674994405806</v>
      </c>
      <c r="AW218" s="132">
        <f>AS218/(VLOOKUP(AW189,AQ190:AR280,2,FALSE)+AN218)</f>
        <v>0.39141005178008881</v>
      </c>
      <c r="AX218" s="132">
        <f>AS218/(VLOOKUP(AX189,AQ190:AR280,2,FALSE)+AN218)</f>
        <v>0.21975998499725555</v>
      </c>
      <c r="AY218" s="132">
        <f>AS218/(VLOOKUP(AY189,AQ190:AR280,2,FALSE)+AN218)</f>
        <v>0.39141005178008881</v>
      </c>
      <c r="AZ218" s="132">
        <f>AS218/(VLOOKUP(AZ189,AQ190:AR280,2,FALSE)+AN218)</f>
        <v>0.32229991474069514</v>
      </c>
      <c r="BA218" s="132">
        <f>AS218/(VLOOKUP(BA189,AQ190:AR280,2,FALSE)+AN218)</f>
        <v>0.29754998246082254</v>
      </c>
      <c r="BB218" s="132">
        <f>AS218/(VLOOKUP(BB189,AQ190:AR280,2,FALSE)+AN218)</f>
        <v>0.15011227508217814</v>
      </c>
      <c r="BC218" s="132"/>
      <c r="BD218" s="132"/>
      <c r="BE218" s="132"/>
      <c r="BF218" s="132"/>
      <c r="BG218" s="132"/>
      <c r="BH218" s="132"/>
      <c r="BI218" s="132"/>
      <c r="BJ218" s="132"/>
      <c r="BK218" s="132"/>
      <c r="BL218" s="132"/>
      <c r="BM218" s="132"/>
      <c r="BN218" s="132"/>
      <c r="BO218" s="132"/>
      <c r="BP218" s="132"/>
      <c r="BQ218" s="132"/>
      <c r="BR218" s="132"/>
      <c r="BS218" s="132"/>
      <c r="BT218" s="132"/>
      <c r="BU218" s="132"/>
      <c r="BV218" s="132"/>
    </row>
    <row r="219" spans="1:74">
      <c r="A219" s="86">
        <v>30</v>
      </c>
      <c r="B219" s="86">
        <f>人物属性!R33</f>
        <v>153.48144205791141</v>
      </c>
      <c r="C219" s="115">
        <f t="shared" si="42"/>
        <v>0.67500000000000004</v>
      </c>
      <c r="D219" s="74">
        <f>F210</f>
        <v>230.22216308686703</v>
      </c>
      <c r="E219" s="86" t="str">
        <f t="shared" si="39"/>
        <v>30级强化3</v>
      </c>
      <c r="F219" s="86">
        <f>装备属性!CW33</f>
        <v>288.71910403897078</v>
      </c>
      <c r="G219" s="91">
        <f t="shared" si="40"/>
        <v>258.99993347272544</v>
      </c>
      <c r="H219" s="217">
        <f t="shared" si="36"/>
        <v>30</v>
      </c>
      <c r="I219" s="137">
        <f>G219/(VLOOKUP(I189,E190:F280,2,FALSE)+B219)</f>
        <v>1.089962895863567</v>
      </c>
      <c r="J219" s="132">
        <f>G219/(VLOOKUP(J189,E190:F280,2,FALSE)+B219)</f>
        <v>0.94169280778304021</v>
      </c>
      <c r="K219" s="132">
        <f>G219/(VLOOKUP(K189,E190:F280,2,FALSE)+B219)</f>
        <v>0.88498019087436486</v>
      </c>
      <c r="L219" s="132">
        <f>G219/(VLOOKUP(L189,E190:F280,2,FALSE)+B219)</f>
        <v>0.49990955136465048</v>
      </c>
      <c r="M219" s="132">
        <f>G219/(VLOOKUP(M189,E190:F280,2,FALSE)+B219)</f>
        <v>0.88498019087436486</v>
      </c>
      <c r="N219" s="132">
        <f>G219/(VLOOKUP(N189,E190:F280,2,FALSE)+B219)</f>
        <v>0.73050510935195168</v>
      </c>
      <c r="O219" s="132">
        <f>G219/(VLOOKUP(O189,E190:F280,2,FALSE)+B219)</f>
        <v>0.67500000000000004</v>
      </c>
      <c r="P219" s="132">
        <f>G219/(VLOOKUP(P189,E190:F280,2,FALSE)+B219)</f>
        <v>0.34232239963531996</v>
      </c>
      <c r="Q219" s="131">
        <f>G219/(VLOOKUP(Q189,E190:F280,2,FALSE)+B219)</f>
        <v>0.67500000000000004</v>
      </c>
      <c r="R219" s="132">
        <f>G219/(VLOOKUP(R189,E190:F280,2,FALSE)+B219)</f>
        <v>0.53284158893437528</v>
      </c>
      <c r="S219" s="132">
        <f>G219/(VLOOKUP(S189,E190:F280,2,FALSE)+B219)</f>
        <v>0.48474780525717376</v>
      </c>
      <c r="T219" s="131">
        <f>G219/(VLOOKUP(T189,E190:F280,2,FALSE)+B219)</f>
        <v>0.22499999999999995</v>
      </c>
      <c r="U219" s="132"/>
      <c r="V219" s="132"/>
      <c r="W219" s="132"/>
      <c r="X219" s="132"/>
      <c r="Y219" s="132"/>
      <c r="Z219" s="132"/>
      <c r="AA219" s="132"/>
      <c r="AB219" s="132"/>
      <c r="AC219" s="132"/>
      <c r="AD219" s="132"/>
      <c r="AE219" s="132"/>
      <c r="AF219" s="132"/>
      <c r="AG219" s="132"/>
      <c r="AH219" s="132"/>
      <c r="AI219" s="132"/>
      <c r="AJ219" s="132"/>
      <c r="AM219" s="86">
        <v>30</v>
      </c>
      <c r="AN219" s="86">
        <f>人物属性!S33</f>
        <v>343.61516878636883</v>
      </c>
      <c r="AO219" s="115">
        <f t="shared" si="43"/>
        <v>0.30150000000000005</v>
      </c>
      <c r="AP219" s="74">
        <f>AR210</f>
        <v>515.42275317955307</v>
      </c>
      <c r="AQ219" s="86" t="str">
        <f t="shared" si="41"/>
        <v>30级强化3</v>
      </c>
      <c r="AR219" s="86">
        <f>装备属性!CX33</f>
        <v>646.38605381859134</v>
      </c>
      <c r="AS219" s="134">
        <f t="shared" si="37"/>
        <v>258.9999334727255</v>
      </c>
      <c r="AT219" s="352">
        <f t="shared" si="38"/>
        <v>30</v>
      </c>
      <c r="AU219" s="132">
        <f>AS219/(VLOOKUP(AU189,AQ190:AR280,2,FALSE)+AN219)</f>
        <v>0.48685009348572666</v>
      </c>
      <c r="AV219" s="132">
        <f>AS219/(VLOOKUP(AV189,AQ190:AR280,2,FALSE)+AN219)</f>
        <v>0.42062278747642468</v>
      </c>
      <c r="AW219" s="132">
        <f>AS219/(VLOOKUP(AW189,AQ190:AR280,2,FALSE)+AN219)</f>
        <v>0.39529115192388298</v>
      </c>
      <c r="AX219" s="132">
        <f>AS219/(VLOOKUP(AX189,AQ190:AR280,2,FALSE)+AN219)</f>
        <v>0.22329293294287725</v>
      </c>
      <c r="AY219" s="132">
        <f>AS219/(VLOOKUP(AY189,AQ190:AR280,2,FALSE)+AN219)</f>
        <v>0.39529115192388298</v>
      </c>
      <c r="AZ219" s="132">
        <f>AS219/(VLOOKUP(AZ189,AQ190:AR280,2,FALSE)+AN219)</f>
        <v>0.32629228217720518</v>
      </c>
      <c r="BA219" s="132">
        <f>AS219/(VLOOKUP(BA189,AQ190:AR280,2,FALSE)+AN219)</f>
        <v>0.30150000000000005</v>
      </c>
      <c r="BB219" s="132">
        <f>AS219/(VLOOKUP(BB189,AQ190:AR280,2,FALSE)+AN219)</f>
        <v>0.15290400517044295</v>
      </c>
      <c r="BC219" s="131">
        <f>AS219/(VLOOKUP(BC189,AQ190:AR280,2,FALSE)+AN219)</f>
        <v>0.30150000000000005</v>
      </c>
      <c r="BD219" s="132">
        <f>AS219/(VLOOKUP(BD189,AQ190:AR280,2,FALSE)+AN219)</f>
        <v>0.23800257639068767</v>
      </c>
      <c r="BE219" s="132">
        <f>AS219/(VLOOKUP(BE189,AQ190:AR280,2,FALSE)+AN219)</f>
        <v>0.21652068634820432</v>
      </c>
      <c r="BF219" s="131">
        <f>AS219/(VLOOKUP(BF189,AQ190:AR280,2,FALSE)+AN219)</f>
        <v>0.10050000000000001</v>
      </c>
      <c r="BG219" s="132"/>
      <c r="BH219" s="132"/>
      <c r="BI219" s="132"/>
      <c r="BJ219" s="132"/>
      <c r="BK219" s="132"/>
      <c r="BL219" s="132"/>
      <c r="BM219" s="132"/>
      <c r="BN219" s="132"/>
      <c r="BO219" s="132"/>
      <c r="BP219" s="132"/>
      <c r="BQ219" s="132"/>
      <c r="BR219" s="132"/>
      <c r="BS219" s="132"/>
      <c r="BT219" s="132"/>
      <c r="BU219" s="132"/>
      <c r="BV219" s="132"/>
    </row>
    <row r="220" spans="1:74">
      <c r="A220" s="86">
        <v>31</v>
      </c>
      <c r="B220" s="86">
        <f>人物属性!R34</f>
        <v>160.17454008334752</v>
      </c>
      <c r="C220" s="115">
        <f t="shared" si="42"/>
        <v>0.67500000000000004</v>
      </c>
      <c r="D220" s="74">
        <f>(D219+D221)/2</f>
        <v>239.51432961857432</v>
      </c>
      <c r="E220" s="86" t="str">
        <f t="shared" si="39"/>
        <v>30级强化4</v>
      </c>
      <c r="F220" s="86">
        <f>装备属性!CW34</f>
        <v>310.13668291834432</v>
      </c>
      <c r="G220" s="91">
        <f t="shared" si="40"/>
        <v>269.78998704879723</v>
      </c>
      <c r="H220" s="217">
        <f t="shared" si="36"/>
        <v>31</v>
      </c>
      <c r="I220" s="137">
        <f>G220/(VLOOKUP(I189,E190:F280,2,FALSE)+B220)</f>
        <v>1.1042674353283228</v>
      </c>
      <c r="J220" s="132">
        <f>G220/(VLOOKUP(J189,E190:F280,2,FALSE)+B220)</f>
        <v>0.95762017454299975</v>
      </c>
      <c r="K220" s="132">
        <f>G220/(VLOOKUP(K189,E190:F280,2,FALSE)+B220)</f>
        <v>0.90123779596053144</v>
      </c>
      <c r="L220" s="132">
        <f>G220/(VLOOKUP(L189,E190:F280,2,FALSE)+B220)</f>
        <v>0.51409457193354247</v>
      </c>
      <c r="M220" s="132">
        <f>G220/(VLOOKUP(M189,E190:F280,2,FALSE)+B220)</f>
        <v>0.90123779596053144</v>
      </c>
      <c r="N220" s="132">
        <f>G220/(VLOOKUP(N189,E190:F280,2,FALSE)+B220)</f>
        <v>0.74683961070538418</v>
      </c>
      <c r="O220" s="132">
        <f>G220/(VLOOKUP(O189,E190:F280,2,FALSE)+B220)</f>
        <v>0.69106625352614137</v>
      </c>
      <c r="P220" s="132">
        <f>G220/(VLOOKUP(P189,E190:F280,2,FALSE)+B220)</f>
        <v>0.35345691016669034</v>
      </c>
      <c r="Q220" s="132">
        <f>G220/(VLOOKUP(Q189,E190:F280,2,FALSE)+B220)</f>
        <v>0.69106625352614137</v>
      </c>
      <c r="R220" s="132">
        <f>G220/(VLOOKUP(R189,E190:F280,2,FALSE)+B220)</f>
        <v>0.5475010632023205</v>
      </c>
      <c r="S220" s="132">
        <f>G220/(VLOOKUP(S189,E190:F280,2,FALSE)+B220)</f>
        <v>0.49869551103573562</v>
      </c>
      <c r="T220" s="132">
        <f>G220/(VLOOKUP(T189,E190:F280,2,FALSE)+B220)</f>
        <v>0.23301872097029425</v>
      </c>
      <c r="U220" s="132"/>
      <c r="V220" s="132"/>
      <c r="W220" s="132"/>
      <c r="X220" s="132"/>
      <c r="Y220" s="132"/>
      <c r="Z220" s="132"/>
      <c r="AA220" s="132"/>
      <c r="AB220" s="132"/>
      <c r="AC220" s="132"/>
      <c r="AD220" s="132"/>
      <c r="AE220" s="132"/>
      <c r="AF220" s="132"/>
      <c r="AG220" s="132"/>
      <c r="AH220" s="132"/>
      <c r="AI220" s="132"/>
      <c r="AJ220" s="132"/>
      <c r="AM220" s="86">
        <v>31</v>
      </c>
      <c r="AN220" s="86">
        <f>人物属性!S34</f>
        <v>358.59971660450935</v>
      </c>
      <c r="AO220" s="115">
        <f t="shared" si="43"/>
        <v>0.30150000000000005</v>
      </c>
      <c r="AP220" s="74">
        <f>(AP219+AP221)/2</f>
        <v>536.22611108636045</v>
      </c>
      <c r="AQ220" s="86" t="str">
        <f t="shared" si="41"/>
        <v>30级强化4</v>
      </c>
      <c r="AR220" s="86">
        <f>装备属性!CX34</f>
        <v>694.33585727987531</v>
      </c>
      <c r="AS220" s="134">
        <f t="shared" si="37"/>
        <v>269.78998704879729</v>
      </c>
      <c r="AT220" s="352">
        <f t="shared" si="38"/>
        <v>31</v>
      </c>
      <c r="AU220" s="132">
        <f>AS220/(VLOOKUP(AU189,AQ190:AR280,2,FALSE)+AN220)</f>
        <v>0.49323945444665096</v>
      </c>
      <c r="AV220" s="132">
        <f>AS220/(VLOOKUP(AV189,AQ190:AR280,2,FALSE)+AN220)</f>
        <v>0.42773701129587327</v>
      </c>
      <c r="AW220" s="132">
        <f>AS220/(VLOOKUP(AW189,AQ190:AR280,2,FALSE)+AN220)</f>
        <v>0.40255288219570412</v>
      </c>
      <c r="AX220" s="132">
        <f>AS220/(VLOOKUP(AX189,AQ190:AR280,2,FALSE)+AN220)</f>
        <v>0.22962890879698236</v>
      </c>
      <c r="AY220" s="132">
        <f>AS220/(VLOOKUP(AY189,AQ190:AR280,2,FALSE)+AN220)</f>
        <v>0.40255288219570412</v>
      </c>
      <c r="AZ220" s="132">
        <f>AS220/(VLOOKUP(AZ189,AQ190:AR280,2,FALSE)+AN220)</f>
        <v>0.33358835944840504</v>
      </c>
      <c r="BA220" s="132">
        <f>AS220/(VLOOKUP(BA189,AQ190:AR280,2,FALSE)+AN220)</f>
        <v>0.30867625990834319</v>
      </c>
      <c r="BB220" s="132">
        <f>AS220/(VLOOKUP(BB189,AQ190:AR280,2,FALSE)+AN220)</f>
        <v>0.15787741987445508</v>
      </c>
      <c r="BC220" s="132">
        <f>AS220/(VLOOKUP(BC189,AQ190:AR280,2,FALSE)+AN220)</f>
        <v>0.30867625990834319</v>
      </c>
      <c r="BD220" s="132">
        <f>AS220/(VLOOKUP(BD189,AQ190:AR280,2,FALSE)+AN220)</f>
        <v>0.24455047489703657</v>
      </c>
      <c r="BE220" s="132">
        <f>AS220/(VLOOKUP(BE189,AQ190:AR280,2,FALSE)+AN220)</f>
        <v>0.22275066159596196</v>
      </c>
      <c r="BF220" s="132">
        <f>AS220/(VLOOKUP(BF189,AQ190:AR280,2,FALSE)+AN220)</f>
        <v>0.10408169536673145</v>
      </c>
      <c r="BG220" s="132"/>
      <c r="BH220" s="132"/>
      <c r="BI220" s="132"/>
      <c r="BJ220" s="132"/>
      <c r="BK220" s="132"/>
      <c r="BL220" s="132"/>
      <c r="BM220" s="132"/>
      <c r="BN220" s="132"/>
      <c r="BO220" s="132"/>
      <c r="BP220" s="132"/>
      <c r="BQ220" s="132"/>
      <c r="BR220" s="132"/>
      <c r="BS220" s="132"/>
      <c r="BT220" s="132"/>
      <c r="BU220" s="132"/>
      <c r="BV220" s="132"/>
    </row>
    <row r="221" spans="1:74">
      <c r="A221" s="86">
        <v>32</v>
      </c>
      <c r="B221" s="86">
        <f>人物属性!R35</f>
        <v>166.86763810878367</v>
      </c>
      <c r="C221" s="115">
        <f t="shared" si="42"/>
        <v>0.67500000000000004</v>
      </c>
      <c r="D221" s="74">
        <f>F217</f>
        <v>248.80649615028165</v>
      </c>
      <c r="E221" s="86" t="str">
        <f t="shared" si="39"/>
        <v>30级强化5</v>
      </c>
      <c r="F221" s="86">
        <f>装备属性!CW35</f>
        <v>332.59160263572244</v>
      </c>
      <c r="G221" s="91">
        <f t="shared" si="40"/>
        <v>280.58004062486913</v>
      </c>
      <c r="H221" s="217">
        <f t="shared" si="36"/>
        <v>32</v>
      </c>
      <c r="I221" s="137">
        <f>G221/(VLOOKUP(I189,E190:F280,2,FALSE)+B221)</f>
        <v>1.1178091198997839</v>
      </c>
      <c r="J221" s="132">
        <f>G221/(VLOOKUP(J189,E190:F280,2,FALSE)+B221)</f>
        <v>0.9728083247783933</v>
      </c>
      <c r="K221" s="132">
        <f>G221/(VLOOKUP(K189,E190:F280,2,FALSE)+B221)</f>
        <v>0.91678431173587538</v>
      </c>
      <c r="L221" s="132">
        <f>G221/(VLOOKUP(L189,E190:F280,2,FALSE)+B221)</f>
        <v>0.52792231933460654</v>
      </c>
      <c r="M221" s="132">
        <f>G221/(VLOOKUP(M189,E190:F280,2,FALSE)+B221)</f>
        <v>0.91678431173587538</v>
      </c>
      <c r="N221" s="132">
        <f>G221/(VLOOKUP(N189,E190:F280,2,FALSE)+B221)</f>
        <v>0.76257983138970942</v>
      </c>
      <c r="O221" s="132">
        <f>G221/(VLOOKUP(O189,E190:F280,2,FALSE)+B221)</f>
        <v>0.70659090155434168</v>
      </c>
      <c r="P221" s="132">
        <f>G221/(VLOOKUP(P189,E190:F280,2,FALSE)+B221)</f>
        <v>0.3643978465575185</v>
      </c>
      <c r="Q221" s="132">
        <f>G221/(VLOOKUP(Q189,E190:F280,2,FALSE)+B221)</f>
        <v>0.70659090155434168</v>
      </c>
      <c r="R221" s="132">
        <f>G221/(VLOOKUP(R189,E190:F280,2,FALSE)+B221)</f>
        <v>0.56176764335490048</v>
      </c>
      <c r="S221" s="132">
        <f>G221/(VLOOKUP(S189,E190:F280,2,FALSE)+B221)</f>
        <v>0.51230231485029387</v>
      </c>
      <c r="T221" s="132">
        <f>G221/(VLOOKUP(T189,E190:F280,2,FALSE)+B221)</f>
        <v>0.24094526465724062</v>
      </c>
      <c r="U221" s="132"/>
      <c r="V221" s="132"/>
      <c r="W221" s="132"/>
      <c r="X221" s="132"/>
      <c r="Y221" s="132"/>
      <c r="Z221" s="132"/>
      <c r="AA221" s="132"/>
      <c r="AB221" s="132"/>
      <c r="AC221" s="132"/>
      <c r="AD221" s="132"/>
      <c r="AE221" s="132"/>
      <c r="AF221" s="132"/>
      <c r="AG221" s="132"/>
      <c r="AH221" s="132"/>
      <c r="AI221" s="132"/>
      <c r="AJ221" s="132"/>
      <c r="AM221" s="86">
        <v>32</v>
      </c>
      <c r="AN221" s="86">
        <f>人物属性!S35</f>
        <v>373.58426442264994</v>
      </c>
      <c r="AO221" s="115">
        <f t="shared" si="43"/>
        <v>0.30150000000000005</v>
      </c>
      <c r="AP221" s="74">
        <f>AR217</f>
        <v>557.02946899316782</v>
      </c>
      <c r="AQ221" s="86" t="str">
        <f t="shared" si="41"/>
        <v>30级强化5</v>
      </c>
      <c r="AR221" s="86">
        <f>装备属性!CX35</f>
        <v>744.60806560236358</v>
      </c>
      <c r="AS221" s="134">
        <f t="shared" si="37"/>
        <v>280.58004062486907</v>
      </c>
      <c r="AT221" s="352">
        <f t="shared" si="38"/>
        <v>32</v>
      </c>
      <c r="AU221" s="132">
        <f>AS221/(VLOOKUP(AU189,AQ190:AR280,2,FALSE)+AN221)</f>
        <v>0.4992880735552368</v>
      </c>
      <c r="AV221" s="132">
        <f>AS221/(VLOOKUP(AV189,AQ190:AR280,2,FALSE)+AN221)</f>
        <v>0.43452105173434891</v>
      </c>
      <c r="AW221" s="132">
        <f>AS221/(VLOOKUP(AW189,AQ190:AR280,2,FALSE)+AN221)</f>
        <v>0.4094969925753576</v>
      </c>
      <c r="AX221" s="132">
        <f>AS221/(VLOOKUP(AX189,AQ190:AR280,2,FALSE)+AN221)</f>
        <v>0.23580530263612423</v>
      </c>
      <c r="AY221" s="132">
        <f>AS221/(VLOOKUP(AY189,AQ190:AR280,2,FALSE)+AN221)</f>
        <v>0.4094969925753576</v>
      </c>
      <c r="AZ221" s="132">
        <f>AS221/(VLOOKUP(AZ189,AQ190:AR280,2,FALSE)+AN221)</f>
        <v>0.34061899135407014</v>
      </c>
      <c r="BA221" s="132">
        <f>AS221/(VLOOKUP(BA189,AQ190:AR280,2,FALSE)+AN221)</f>
        <v>0.3156106026942726</v>
      </c>
      <c r="BB221" s="132">
        <f>AS221/(VLOOKUP(BB189,AQ190:AR280,2,FALSE)+AN221)</f>
        <v>0.16276437146235825</v>
      </c>
      <c r="BC221" s="132">
        <f>AS221/(VLOOKUP(BC189,AQ190:AR280,2,FALSE)+AN221)</f>
        <v>0.3156106026942726</v>
      </c>
      <c r="BD221" s="132">
        <f>AS221/(VLOOKUP(BD189,AQ190:AR280,2,FALSE)+AN221)</f>
        <v>0.25092288069852225</v>
      </c>
      <c r="BE221" s="132">
        <f>AS221/(VLOOKUP(BE189,AQ190:AR280,2,FALSE)+AN221)</f>
        <v>0.22882836729979789</v>
      </c>
      <c r="BF221" s="132">
        <f>AS221/(VLOOKUP(BF189,AQ190:AR280,2,FALSE)+AN221)</f>
        <v>0.10762221821356746</v>
      </c>
      <c r="BG221" s="132"/>
      <c r="BH221" s="132"/>
      <c r="BI221" s="132"/>
      <c r="BJ221" s="132"/>
      <c r="BK221" s="132"/>
      <c r="BL221" s="132"/>
      <c r="BM221" s="132"/>
      <c r="BN221" s="132"/>
      <c r="BO221" s="132"/>
      <c r="BP221" s="132"/>
      <c r="BQ221" s="132"/>
      <c r="BR221" s="132"/>
      <c r="BS221" s="132"/>
      <c r="BT221" s="132"/>
      <c r="BU221" s="132"/>
      <c r="BV221" s="132"/>
    </row>
    <row r="222" spans="1:74">
      <c r="A222" s="86">
        <v>33</v>
      </c>
      <c r="B222" s="86">
        <f>人物属性!R36</f>
        <v>173.56073613421975</v>
      </c>
      <c r="C222" s="115">
        <f t="shared" si="42"/>
        <v>0.67500000000000004</v>
      </c>
      <c r="D222" s="74">
        <f>(D221+D223)/2</f>
        <v>258.54872026651651</v>
      </c>
      <c r="E222" s="86" t="str">
        <f t="shared" si="39"/>
        <v>30级强化6</v>
      </c>
      <c r="F222" s="86">
        <f>装备属性!CW36</f>
        <v>356.13410584552702</v>
      </c>
      <c r="G222" s="91">
        <f t="shared" si="40"/>
        <v>291.67388307049697</v>
      </c>
      <c r="H222" s="217">
        <f t="shared" si="36"/>
        <v>33</v>
      </c>
      <c r="I222" s="137">
        <f>G222/(VLOOKUP(I189,E190:F280,2,FALSE)+B222)</f>
        <v>1.1318262265660439</v>
      </c>
      <c r="J222" s="132">
        <f>G222/(VLOOKUP(J189,E190:F280,2,FALSE)+B222)</f>
        <v>0.98833694238481329</v>
      </c>
      <c r="K222" s="132">
        <f>G222/(VLOOKUP(K189,E190:F280,2,FALSE)+B222)</f>
        <v>0.93263676795271444</v>
      </c>
      <c r="L222" s="132">
        <f>G222/(VLOOKUP(L189,E190:F280,2,FALSE)+B222)</f>
        <v>0.54197060540588293</v>
      </c>
      <c r="M222" s="132">
        <f>G222/(VLOOKUP(M189,E190:F280,2,FALSE)+B222)</f>
        <v>0.93263676795271444</v>
      </c>
      <c r="N222" s="132">
        <f>G222/(VLOOKUP(N189,E190:F280,2,FALSE)+B222)</f>
        <v>0.7785685308053979</v>
      </c>
      <c r="O222" s="132">
        <f>G222/(VLOOKUP(O189,E190:F280,2,FALSE)+B222)</f>
        <v>0.72235323396099105</v>
      </c>
      <c r="P222" s="132">
        <f>G222/(VLOOKUP(P189,E190:F280,2,FALSE)+B222)</f>
        <v>0.37554135311837028</v>
      </c>
      <c r="Q222" s="132">
        <f>G222/(VLOOKUP(Q189,E190:F280,2,FALSE)+B222)</f>
        <v>0.72235323396099105</v>
      </c>
      <c r="R222" s="132">
        <f>G222/(VLOOKUP(R189,E190:F280,2,FALSE)+B222)</f>
        <v>0.57625710824398546</v>
      </c>
      <c r="S222" s="132">
        <f>G222/(VLOOKUP(S189,E190:F280,2,FALSE)+B222)</f>
        <v>0.52612854586576485</v>
      </c>
      <c r="T222" s="132">
        <f>G222/(VLOOKUP(T189,E190:F280,2,FALSE)+B222)</f>
        <v>0.24904059614400817</v>
      </c>
      <c r="U222" s="132"/>
      <c r="V222" s="132"/>
      <c r="W222" s="132"/>
      <c r="X222" s="132"/>
      <c r="Y222" s="132"/>
      <c r="Z222" s="132"/>
      <c r="AA222" s="132"/>
      <c r="AB222" s="132"/>
      <c r="AC222" s="132"/>
      <c r="AD222" s="132"/>
      <c r="AE222" s="132"/>
      <c r="AF222" s="132"/>
      <c r="AG222" s="132"/>
      <c r="AH222" s="132"/>
      <c r="AI222" s="132"/>
      <c r="AJ222" s="132"/>
      <c r="AM222" s="86">
        <v>33</v>
      </c>
      <c r="AN222" s="86">
        <f>人物属性!S36</f>
        <v>388.56881224079046</v>
      </c>
      <c r="AO222" s="115">
        <f t="shared" si="43"/>
        <v>0.30150000000000005</v>
      </c>
      <c r="AP222" s="74">
        <f>(AP221+AP223)/2</f>
        <v>578.84041850712651</v>
      </c>
      <c r="AQ222" s="86" t="str">
        <f t="shared" si="41"/>
        <v>30级强化6</v>
      </c>
      <c r="AR222" s="86">
        <f>装备属性!CX36</f>
        <v>797.31516234073206</v>
      </c>
      <c r="AS222" s="134">
        <f t="shared" ref="AS222:AS253" si="44">AO222*(AN222+AP222)</f>
        <v>291.67388307049703</v>
      </c>
      <c r="AT222" s="352">
        <f t="shared" si="38"/>
        <v>33</v>
      </c>
      <c r="AU222" s="132">
        <f>AS222/(VLOOKUP(AU189,AQ190:AR280,2,FALSE)+AN222)</f>
        <v>0.5055490478661665</v>
      </c>
      <c r="AV222" s="132">
        <f>AS222/(VLOOKUP(AV189,AQ190:AR280,2,FALSE)+AN222)</f>
        <v>0.44145716759854997</v>
      </c>
      <c r="AW222" s="132">
        <f>AS222/(VLOOKUP(AW189,AQ190:AR280,2,FALSE)+AN222)</f>
        <v>0.41657775635221256</v>
      </c>
      <c r="AX222" s="132">
        <f>AS222/(VLOOKUP(AX189,AQ190:AR280,2,FALSE)+AN222)</f>
        <v>0.24208020374796113</v>
      </c>
      <c r="AY222" s="132">
        <f>AS222/(VLOOKUP(AY189,AQ190:AR280,2,FALSE)+AN222)</f>
        <v>0.41657775635221256</v>
      </c>
      <c r="AZ222" s="132">
        <f>AS222/(VLOOKUP(AZ189,AQ190:AR280,2,FALSE)+AN222)</f>
        <v>0.3477606104264111</v>
      </c>
      <c r="BA222" s="132">
        <f>AS222/(VLOOKUP(BA189,AQ190:AR280,2,FALSE)+AN222)</f>
        <v>0.32265111116924278</v>
      </c>
      <c r="BB222" s="132">
        <f>AS222/(VLOOKUP(BB189,AQ190:AR280,2,FALSE)+AN222)</f>
        <v>0.16774180439287212</v>
      </c>
      <c r="BC222" s="132">
        <f>AS222/(VLOOKUP(BC189,AQ190:AR280,2,FALSE)+AN222)</f>
        <v>0.32265111116924278</v>
      </c>
      <c r="BD222" s="132">
        <f>AS222/(VLOOKUP(BD189,AQ190:AR280,2,FALSE)+AN222)</f>
        <v>0.25739484168231358</v>
      </c>
      <c r="BE222" s="132">
        <f>AS222/(VLOOKUP(BE189,AQ190:AR280,2,FALSE)+AN222)</f>
        <v>0.23500408382004168</v>
      </c>
      <c r="BF222" s="132">
        <f>AS222/(VLOOKUP(BF189,AQ190:AR280,2,FALSE)+AN222)</f>
        <v>0.11123813294432369</v>
      </c>
      <c r="BG222" s="132"/>
      <c r="BH222" s="132"/>
      <c r="BI222" s="132"/>
      <c r="BJ222" s="132"/>
      <c r="BK222" s="132"/>
      <c r="BL222" s="132"/>
      <c r="BM222" s="132"/>
      <c r="BN222" s="132"/>
      <c r="BO222" s="132"/>
      <c r="BP222" s="132"/>
      <c r="BQ222" s="132"/>
      <c r="BR222" s="132"/>
      <c r="BS222" s="132"/>
      <c r="BT222" s="132"/>
      <c r="BU222" s="132"/>
      <c r="BV222" s="132"/>
    </row>
    <row r="223" spans="1:74">
      <c r="A223" s="86">
        <v>34</v>
      </c>
      <c r="B223" s="86">
        <f>人物属性!R37</f>
        <v>180.25383415965587</v>
      </c>
      <c r="C223" s="115">
        <f t="shared" si="42"/>
        <v>0.67500000000000004</v>
      </c>
      <c r="D223" s="74">
        <f>F218</f>
        <v>268.29094438275143</v>
      </c>
      <c r="E223" s="86" t="str">
        <f t="shared" si="39"/>
        <v>30级强化7</v>
      </c>
      <c r="F223" s="86">
        <f>装备属性!CW37</f>
        <v>380.81686865917982</v>
      </c>
      <c r="G223" s="91">
        <f t="shared" si="40"/>
        <v>302.76772551612493</v>
      </c>
      <c r="H223" s="217">
        <f t="shared" si="36"/>
        <v>34</v>
      </c>
      <c r="I223" s="137">
        <f>G223/(VLOOKUP(I189,E190:F280,2,FALSE)+B223)</f>
        <v>1.1451336538971724</v>
      </c>
      <c r="J223" s="132">
        <f>G223/(VLOOKUP(J189,E190:F280,2,FALSE)+B223)</f>
        <v>1.003176815901196</v>
      </c>
      <c r="K223" s="132">
        <f>G223/(VLOOKUP(K189,E190:F280,2,FALSE)+B223)</f>
        <v>0.94782491188350759</v>
      </c>
      <c r="L223" s="132">
        <f>G223/(VLOOKUP(L189,E190:F280,2,FALSE)+B223)</f>
        <v>0.55567375502495275</v>
      </c>
      <c r="M223" s="132">
        <f>G223/(VLOOKUP(M189,E190:F280,2,FALSE)+B223)</f>
        <v>0.94782491188350759</v>
      </c>
      <c r="N223" s="132">
        <f>G223/(VLOOKUP(N189,E190:F280,2,FALSE)+B223)</f>
        <v>0.79399595091733832</v>
      </c>
      <c r="O223" s="132">
        <f>G223/(VLOOKUP(O189,E190:F280,2,FALSE)+B223)</f>
        <v>0.73760153467460676</v>
      </c>
      <c r="P223" s="132">
        <f>G223/(VLOOKUP(P189,E190:F280,2,FALSE)+B223)</f>
        <v>0.38649443960666624</v>
      </c>
      <c r="Q223" s="132">
        <f>G223/(VLOOKUP(Q189,E190:F280,2,FALSE)+B223)</f>
        <v>0.73760153467460676</v>
      </c>
      <c r="R223" s="132">
        <f>G223/(VLOOKUP(R189,E190:F280,2,FALSE)+B223)</f>
        <v>0.59036837181984536</v>
      </c>
      <c r="S223" s="132">
        <f>G223/(VLOOKUP(S189,E190:F280,2,FALSE)+B223)</f>
        <v>0.53962490644229144</v>
      </c>
      <c r="T223" s="132">
        <f>G223/(VLOOKUP(T189,E190:F280,2,FALSE)+B223)</f>
        <v>0.25704392725783115</v>
      </c>
      <c r="U223" s="132"/>
      <c r="V223" s="132"/>
      <c r="W223" s="132"/>
      <c r="X223" s="132"/>
      <c r="Y223" s="132"/>
      <c r="Z223" s="132"/>
      <c r="AA223" s="132"/>
      <c r="AB223" s="132"/>
      <c r="AC223" s="132"/>
      <c r="AD223" s="132"/>
      <c r="AE223" s="132"/>
      <c r="AF223" s="132"/>
      <c r="AG223" s="132"/>
      <c r="AH223" s="132"/>
      <c r="AI223" s="132"/>
      <c r="AJ223" s="132"/>
      <c r="AM223" s="86">
        <v>34</v>
      </c>
      <c r="AN223" s="86">
        <f>人物属性!S37</f>
        <v>403.55336005893105</v>
      </c>
      <c r="AO223" s="115">
        <f t="shared" si="43"/>
        <v>0.30150000000000005</v>
      </c>
      <c r="AP223" s="74">
        <f>AR218</f>
        <v>600.6513680210852</v>
      </c>
      <c r="AQ223" s="86" t="str">
        <f t="shared" si="41"/>
        <v>30级强化7</v>
      </c>
      <c r="AR223" s="86">
        <f>装备属性!CX37</f>
        <v>852.57507908771595</v>
      </c>
      <c r="AS223" s="134">
        <f t="shared" si="44"/>
        <v>302.76772551612493</v>
      </c>
      <c r="AT223" s="352">
        <f t="shared" si="38"/>
        <v>34</v>
      </c>
      <c r="AU223" s="132">
        <f>AS223/(VLOOKUP(AU189,AQ190:AR280,2,FALSE)+AN223)</f>
        <v>0.51149303207407038</v>
      </c>
      <c r="AV223" s="132">
        <f>AS223/(VLOOKUP(AV189,AQ190:AR280,2,FALSE)+AN223)</f>
        <v>0.44808564443586757</v>
      </c>
      <c r="AW223" s="132">
        <f>AS223/(VLOOKUP(AW189,AQ190:AR280,2,FALSE)+AN223)</f>
        <v>0.4233617939746333</v>
      </c>
      <c r="AX223" s="132">
        <f>AS223/(VLOOKUP(AX189,AQ190:AR280,2,FALSE)+AN223)</f>
        <v>0.24820094391114561</v>
      </c>
      <c r="AY223" s="132">
        <f>AS223/(VLOOKUP(AY189,AQ190:AR280,2,FALSE)+AN223)</f>
        <v>0.4233617939746333</v>
      </c>
      <c r="AZ223" s="132">
        <f>AS223/(VLOOKUP(AZ189,AQ190:AR280,2,FALSE)+AN223)</f>
        <v>0.35465152474307782</v>
      </c>
      <c r="BA223" s="132">
        <f>AS223/(VLOOKUP(BA189,AQ190:AR280,2,FALSE)+AN223)</f>
        <v>0.32946201882132431</v>
      </c>
      <c r="BB223" s="132">
        <f>AS223/(VLOOKUP(BB189,AQ190:AR280,2,FALSE)+AN223)</f>
        <v>0.17263418302431094</v>
      </c>
      <c r="BC223" s="132">
        <f>AS223/(VLOOKUP(BC189,AQ190:AR280,2,FALSE)+AN223)</f>
        <v>0.32946201882132431</v>
      </c>
      <c r="BD223" s="132">
        <f>AS223/(VLOOKUP(BD189,AQ190:AR280,2,FALSE)+AN223)</f>
        <v>0.2636978727461976</v>
      </c>
      <c r="BE223" s="132">
        <f>AS223/(VLOOKUP(BE189,AQ190:AR280,2,FALSE)+AN223)</f>
        <v>0.2410324582108902</v>
      </c>
      <c r="BF223" s="132">
        <f>AS223/(VLOOKUP(BF189,AQ190:AR280,2,FALSE)+AN223)</f>
        <v>0.11481295417516457</v>
      </c>
      <c r="BG223" s="132"/>
      <c r="BH223" s="132"/>
      <c r="BI223" s="132"/>
      <c r="BJ223" s="132"/>
      <c r="BK223" s="132"/>
      <c r="BL223" s="132"/>
      <c r="BM223" s="132"/>
      <c r="BN223" s="132"/>
      <c r="BO223" s="132"/>
      <c r="BP223" s="132"/>
      <c r="BQ223" s="132"/>
      <c r="BR223" s="132"/>
      <c r="BS223" s="132"/>
      <c r="BT223" s="132"/>
      <c r="BU223" s="132"/>
      <c r="BV223" s="132"/>
    </row>
    <row r="224" spans="1:74">
      <c r="A224" s="86">
        <v>35</v>
      </c>
      <c r="B224" s="86">
        <f>人物属性!R38</f>
        <v>186.94693218509198</v>
      </c>
      <c r="C224" s="115">
        <f t="shared" si="42"/>
        <v>0.67500000000000004</v>
      </c>
      <c r="D224" s="74">
        <f>(D223+D225)/2</f>
        <v>278.50502421086111</v>
      </c>
      <c r="E224" s="86" t="str">
        <f t="shared" si="39"/>
        <v>30级强化8</v>
      </c>
      <c r="F224" s="86">
        <f>装备属性!CW38</f>
        <v>469.46465293320171</v>
      </c>
      <c r="G224" s="91">
        <f t="shared" si="40"/>
        <v>314.18007056726833</v>
      </c>
      <c r="H224" s="217">
        <f t="shared" si="36"/>
        <v>35</v>
      </c>
      <c r="I224" s="137">
        <f>G224/(VLOOKUP(I189,E190:F280,2,FALSE)+B224)</f>
        <v>1.1589588712906953</v>
      </c>
      <c r="J224" s="132">
        <f>G224/(VLOOKUP(J189,E190:F280,2,FALSE)+B224)</f>
        <v>1.0184051897734148</v>
      </c>
      <c r="K224" s="132">
        <f>G224/(VLOOKUP(K189,E190:F280,2,FALSE)+B224)</f>
        <v>0.96336626488815236</v>
      </c>
      <c r="L224" s="132">
        <f>G224/(VLOOKUP(L189,E190:F280,2,FALSE)+B224)</f>
        <v>0.56962179148098091</v>
      </c>
      <c r="M224" s="132">
        <f>G224/(VLOOKUP(M189,E190:F280,2,FALSE)+B224)</f>
        <v>0.96336626488815236</v>
      </c>
      <c r="N224" s="132">
        <f>G224/(VLOOKUP(N189,E190:F280,2,FALSE)+B224)</f>
        <v>0.80971198938654232</v>
      </c>
      <c r="O224" s="132">
        <f>G224/(VLOOKUP(O189,E190:F280,2,FALSE)+B224)</f>
        <v>0.75312403082603585</v>
      </c>
      <c r="P224" s="132">
        <f>G224/(VLOOKUP(P189,E190:F280,2,FALSE)+B224)</f>
        <v>0.39766508173237186</v>
      </c>
      <c r="Q224" s="132">
        <f>G224/(VLOOKUP(Q189,E190:F280,2,FALSE)+B224)</f>
        <v>0.75312403082603585</v>
      </c>
      <c r="R224" s="132">
        <f>G224/(VLOOKUP(R189,E190:F280,2,FALSE)+B224)</f>
        <v>0.60472909998028745</v>
      </c>
      <c r="S224" s="132">
        <f>G224/(VLOOKUP(S189,E190:F280,2,FALSE)+B224)</f>
        <v>0.55336403994069128</v>
      </c>
      <c r="T224" s="132">
        <f>G224/(VLOOKUP(T189,E190:F280,2,FALSE)+B224)</f>
        <v>0.26522569216707392</v>
      </c>
      <c r="U224" s="132"/>
      <c r="V224" s="132"/>
      <c r="W224" s="132"/>
      <c r="X224" s="132"/>
      <c r="Y224" s="132"/>
      <c r="Z224" s="132"/>
      <c r="AA224" s="132"/>
      <c r="AB224" s="132"/>
      <c r="AC224" s="132"/>
      <c r="AD224" s="132"/>
      <c r="AE224" s="132"/>
      <c r="AF224" s="132"/>
      <c r="AG224" s="132"/>
      <c r="AH224" s="132"/>
      <c r="AI224" s="132"/>
      <c r="AJ224" s="132"/>
      <c r="AM224" s="86">
        <v>35</v>
      </c>
      <c r="AN224" s="86">
        <f>人物属性!S38</f>
        <v>418.53790787707158</v>
      </c>
      <c r="AO224" s="115">
        <f t="shared" si="43"/>
        <v>0.30150000000000005</v>
      </c>
      <c r="AP224" s="74">
        <f>(AP223+AP225)/2</f>
        <v>623.51871091983821</v>
      </c>
      <c r="AQ224" s="86" t="str">
        <f t="shared" si="41"/>
        <v>30级强化8</v>
      </c>
      <c r="AR224" s="86">
        <f>装备属性!CX38</f>
        <v>1051.0402677608993</v>
      </c>
      <c r="AS224" s="134">
        <f t="shared" si="44"/>
        <v>314.18007056726833</v>
      </c>
      <c r="AT224" s="352">
        <f t="shared" si="38"/>
        <v>35</v>
      </c>
      <c r="AU224" s="132">
        <f>AS224/(VLOOKUP(AU189,AQ190:AR280,2,FALSE)+AN224)</f>
        <v>0.51766829584317731</v>
      </c>
      <c r="AV224" s="132">
        <f>AS224/(VLOOKUP(AV189,AQ190:AR280,2,FALSE)+AN224)</f>
        <v>0.45488765143212528</v>
      </c>
      <c r="AW224" s="132">
        <f>AS224/(VLOOKUP(AW189,AQ190:AR280,2,FALSE)+AN224)</f>
        <v>0.43030359831670806</v>
      </c>
      <c r="AX224" s="132">
        <f>AS224/(VLOOKUP(AX189,AQ190:AR280,2,FALSE)+AN224)</f>
        <v>0.2544310668615048</v>
      </c>
      <c r="AY224" s="132">
        <f>AS224/(VLOOKUP(AY189,AQ190:AR280,2,FALSE)+AN224)</f>
        <v>0.43030359831670806</v>
      </c>
      <c r="AZ224" s="132">
        <f>AS224/(VLOOKUP(AZ189,AQ190:AR280,2,FALSE)+AN224)</f>
        <v>0.36167135525932231</v>
      </c>
      <c r="BA224" s="132">
        <f>AS224/(VLOOKUP(BA189,AQ190:AR280,2,FALSE)+AN224)</f>
        <v>0.33639540043562932</v>
      </c>
      <c r="BB224" s="132">
        <f>AS224/(VLOOKUP(BB189,AQ190:AR280,2,FALSE)+AN224)</f>
        <v>0.17762373650712612</v>
      </c>
      <c r="BC224" s="132">
        <f>AS224/(VLOOKUP(BC189,AQ190:AR280,2,FALSE)+AN224)</f>
        <v>0.33639540043562932</v>
      </c>
      <c r="BD224" s="132">
        <f>AS224/(VLOOKUP(BD189,AQ190:AR280,2,FALSE)+AN224)</f>
        <v>0.27011233132452839</v>
      </c>
      <c r="BE224" s="132">
        <f>AS224/(VLOOKUP(BE189,AQ190:AR280,2,FALSE)+AN224)</f>
        <v>0.24716927117350881</v>
      </c>
      <c r="BF224" s="132">
        <f>AS224/(VLOOKUP(BF189,AQ190:AR280,2,FALSE)+AN224)</f>
        <v>0.11846747583462636</v>
      </c>
      <c r="BG224" s="132"/>
      <c r="BH224" s="132"/>
      <c r="BI224" s="132"/>
      <c r="BJ224" s="132"/>
      <c r="BK224" s="132"/>
      <c r="BL224" s="132"/>
      <c r="BM224" s="132"/>
      <c r="BN224" s="132"/>
      <c r="BO224" s="132"/>
      <c r="BP224" s="132"/>
      <c r="BQ224" s="132"/>
      <c r="BR224" s="132"/>
      <c r="BS224" s="132"/>
      <c r="BT224" s="132"/>
      <c r="BU224" s="132"/>
      <c r="BV224" s="132"/>
    </row>
    <row r="225" spans="1:74">
      <c r="A225" s="86">
        <v>36</v>
      </c>
      <c r="B225" s="86">
        <f>人物属性!R39</f>
        <v>193.64003021052807</v>
      </c>
      <c r="C225" s="115">
        <f t="shared" si="42"/>
        <v>0.67500000000000004</v>
      </c>
      <c r="D225" s="74">
        <f>F219</f>
        <v>288.71910403897078</v>
      </c>
      <c r="E225" s="86" t="str">
        <f t="shared" si="39"/>
        <v>30级强化9</v>
      </c>
      <c r="F225" s="86">
        <f>装备属性!CW39</f>
        <v>572.82038125096665</v>
      </c>
      <c r="G225" s="91">
        <f t="shared" si="40"/>
        <v>325.59241561841179</v>
      </c>
      <c r="H225" s="217">
        <f t="shared" si="36"/>
        <v>36</v>
      </c>
      <c r="I225" s="137">
        <f>G225/(VLOOKUP(I189,E190:F280,2,FALSE)+B225)</f>
        <v>1.1721178556658962</v>
      </c>
      <c r="J225" s="132">
        <f>G225/(VLOOKUP(J189,E190:F280,2,FALSE)+B225)</f>
        <v>1.0329868214256794</v>
      </c>
      <c r="K225" s="132">
        <f>G225/(VLOOKUP(K189,E190:F280,2,FALSE)+B225)</f>
        <v>0.97828253728208581</v>
      </c>
      <c r="L225" s="132">
        <f>G225/(VLOOKUP(L189,E190:F280,2,FALSE)+B225)</f>
        <v>0.58323537129128544</v>
      </c>
      <c r="M225" s="132">
        <f>G225/(VLOOKUP(M189,E190:F280,2,FALSE)+B225)</f>
        <v>0.97828253728208581</v>
      </c>
      <c r="N225" s="132">
        <f>G225/(VLOOKUP(N189,E190:F280,2,FALSE)+B225)</f>
        <v>0.82489503096921202</v>
      </c>
      <c r="O225" s="132">
        <f>G225/(VLOOKUP(O189,E190:F280,2,FALSE)+B225)</f>
        <v>0.76815630355115416</v>
      </c>
      <c r="P225" s="132">
        <f>G225/(VLOOKUP(P189,E190:F280,2,FALSE)+B225)</f>
        <v>0.40864804711083241</v>
      </c>
      <c r="Q225" s="132">
        <f>G225/(VLOOKUP(Q189,E190:F280,2,FALSE)+B225)</f>
        <v>0.76815630355115416</v>
      </c>
      <c r="R225" s="132">
        <f>G225/(VLOOKUP(R189,E190:F280,2,FALSE)+B225)</f>
        <v>0.61872452223627616</v>
      </c>
      <c r="S225" s="132">
        <f>G225/(VLOOKUP(S189,E190:F280,2,FALSE)+B225)</f>
        <v>0.56678301933363873</v>
      </c>
      <c r="T225" s="132">
        <f>G225/(VLOOKUP(T189,E190:F280,2,FALSE)+B225)</f>
        <v>0.27331551925873532</v>
      </c>
      <c r="U225" s="132"/>
      <c r="V225" s="132"/>
      <c r="W225" s="132"/>
      <c r="X225" s="132"/>
      <c r="Y225" s="132"/>
      <c r="Z225" s="132"/>
      <c r="AA225" s="132"/>
      <c r="AB225" s="132"/>
      <c r="AC225" s="132"/>
      <c r="AD225" s="132"/>
      <c r="AE225" s="132"/>
      <c r="AF225" s="132"/>
      <c r="AG225" s="132"/>
      <c r="AH225" s="132"/>
      <c r="AI225" s="132"/>
      <c r="AJ225" s="132"/>
      <c r="AM225" s="86">
        <v>36</v>
      </c>
      <c r="AN225" s="86">
        <f>人物属性!S39</f>
        <v>433.5224556952121</v>
      </c>
      <c r="AO225" s="115">
        <f t="shared" si="43"/>
        <v>0.30150000000000005</v>
      </c>
      <c r="AP225" s="74">
        <f>AR219</f>
        <v>646.38605381859134</v>
      </c>
      <c r="AQ225" s="86" t="str">
        <f t="shared" si="41"/>
        <v>30级强化9</v>
      </c>
      <c r="AR225" s="86">
        <f>装备属性!CX39</f>
        <v>1282.4336893678358</v>
      </c>
      <c r="AS225" s="134">
        <f t="shared" si="44"/>
        <v>325.59241561841179</v>
      </c>
      <c r="AT225" s="352">
        <f t="shared" si="38"/>
        <v>36</v>
      </c>
      <c r="AU225" s="132">
        <f>AS225/(VLOOKUP(AU189,AQ190:AR280,2,FALSE)+AN225)</f>
        <v>0.52354597553076709</v>
      </c>
      <c r="AV225" s="132">
        <f>AS225/(VLOOKUP(AV189,AQ190:AR280,2,FALSE)+AN225)</f>
        <v>0.46140078023680348</v>
      </c>
      <c r="AW225" s="132">
        <f>AS225/(VLOOKUP(AW189,AQ190:AR280,2,FALSE)+AN225)</f>
        <v>0.43696619998599828</v>
      </c>
      <c r="AX225" s="132">
        <f>AS225/(VLOOKUP(AX189,AQ190:AR280,2,FALSE)+AN225)</f>
        <v>0.26051179917677419</v>
      </c>
      <c r="AY225" s="132">
        <f>AS225/(VLOOKUP(AY189,AQ190:AR280,2,FALSE)+AN225)</f>
        <v>0.43696619998599828</v>
      </c>
      <c r="AZ225" s="132">
        <f>AS225/(VLOOKUP(AZ189,AQ190:AR280,2,FALSE)+AN225)</f>
        <v>0.36845311383291468</v>
      </c>
      <c r="BA225" s="132">
        <f>AS225/(VLOOKUP(BA189,AQ190:AR280,2,FALSE)+AN225)</f>
        <v>0.34310981558618214</v>
      </c>
      <c r="BB225" s="132">
        <f>AS225/(VLOOKUP(BB189,AQ190:AR280,2,FALSE)+AN225)</f>
        <v>0.18252946104283851</v>
      </c>
      <c r="BC225" s="132">
        <f>AS225/(VLOOKUP(BC189,AQ190:AR280,2,FALSE)+AN225)</f>
        <v>0.34310981558618214</v>
      </c>
      <c r="BD225" s="132">
        <f>AS225/(VLOOKUP(BD189,AQ190:AR280,2,FALSE)+AN225)</f>
        <v>0.27636361993220332</v>
      </c>
      <c r="BE225" s="132">
        <f>AS225/(VLOOKUP(BE189,AQ190:AR280,2,FALSE)+AN225)</f>
        <v>0.25316308196902532</v>
      </c>
      <c r="BF225" s="132">
        <f>AS225/(VLOOKUP(BF189,AQ190:AR280,2,FALSE)+AN225)</f>
        <v>0.12208093193556846</v>
      </c>
      <c r="BG225" s="132"/>
      <c r="BH225" s="132"/>
      <c r="BI225" s="132"/>
      <c r="BJ225" s="132"/>
      <c r="BK225" s="132"/>
      <c r="BL225" s="132"/>
      <c r="BM225" s="132"/>
      <c r="BN225" s="132"/>
      <c r="BO225" s="132"/>
      <c r="BP225" s="132"/>
      <c r="BQ225" s="132"/>
      <c r="BR225" s="132"/>
      <c r="BS225" s="132"/>
      <c r="BT225" s="132"/>
      <c r="BU225" s="132"/>
      <c r="BV225" s="132"/>
    </row>
    <row r="226" spans="1:74">
      <c r="A226" s="86">
        <v>37</v>
      </c>
      <c r="B226" s="86">
        <f>人物属性!R40</f>
        <v>200.33312823596418</v>
      </c>
      <c r="C226" s="115">
        <f t="shared" si="42"/>
        <v>0.67500000000000004</v>
      </c>
      <c r="D226" s="74">
        <f>(D225+D227)/2</f>
        <v>299.42789347865755</v>
      </c>
      <c r="E226" s="86" t="str">
        <f t="shared" si="39"/>
        <v>30级强化10</v>
      </c>
      <c r="F226" s="86">
        <f>装备属性!CW40</f>
        <v>693.32431334107923</v>
      </c>
      <c r="G226" s="91">
        <f t="shared" si="40"/>
        <v>337.33868965736968</v>
      </c>
      <c r="H226" s="217">
        <f t="shared" si="36"/>
        <v>37</v>
      </c>
      <c r="I226" s="137">
        <f>G226/(VLOOKUP(I189,E190:F280,2,FALSE)+B226)</f>
        <v>1.1858314778120551</v>
      </c>
      <c r="J226" s="132">
        <f>G226/(VLOOKUP(J189,E190:F280,2,FALSE)+B226)</f>
        <v>1.0479994610976024</v>
      </c>
      <c r="K226" s="132">
        <f>G226/(VLOOKUP(K189,E190:F280,2,FALSE)+B226)</f>
        <v>0.99359424853119105</v>
      </c>
      <c r="L226" s="132">
        <f>G226/(VLOOKUP(L189,E190:F280,2,FALSE)+B226)</f>
        <v>0.59711746372799013</v>
      </c>
      <c r="M226" s="132">
        <f>G226/(VLOOKUP(M189,E190:F280,2,FALSE)+B226)</f>
        <v>0.99359424853119105</v>
      </c>
      <c r="N226" s="132">
        <f>G226/(VLOOKUP(N189,E190:F280,2,FALSE)+B226)</f>
        <v>0.84040364693807212</v>
      </c>
      <c r="O226" s="132">
        <f>G226/(VLOOKUP(O189,E190:F280,2,FALSE)+B226)</f>
        <v>0.7834967922956787</v>
      </c>
      <c r="P226" s="132">
        <f>G226/(VLOOKUP(P189,E190:F280,2,FALSE)+B226)</f>
        <v>0.41986364585695796</v>
      </c>
      <c r="Q226" s="132">
        <f>G226/(VLOOKUP(Q189,E190:F280,2,FALSE)+B226)</f>
        <v>0.7834967922956787</v>
      </c>
      <c r="R226" s="132">
        <f>G226/(VLOOKUP(R189,E190:F280,2,FALSE)+B226)</f>
        <v>0.63299499932306835</v>
      </c>
      <c r="S226" s="132">
        <f>G226/(VLOOKUP(S189,E190:F280,2,FALSE)+B226)</f>
        <v>0.58046750659836133</v>
      </c>
      <c r="T226" s="132">
        <f>G226/(VLOOKUP(T189,E190:F280,2,FALSE)+B226)</f>
        <v>0.28159369696741871</v>
      </c>
      <c r="U226" s="132"/>
      <c r="V226" s="132"/>
      <c r="W226" s="132"/>
      <c r="X226" s="132"/>
      <c r="Y226" s="132"/>
      <c r="Z226" s="132"/>
      <c r="AA226" s="132"/>
      <c r="AB226" s="132"/>
      <c r="AC226" s="132"/>
      <c r="AD226" s="132"/>
      <c r="AE226" s="132"/>
      <c r="AF226" s="132"/>
      <c r="AG226" s="132"/>
      <c r="AH226" s="132"/>
      <c r="AI226" s="132"/>
      <c r="AJ226" s="132"/>
      <c r="AM226" s="86">
        <v>37</v>
      </c>
      <c r="AN226" s="86">
        <f>人物属性!S40</f>
        <v>448.50700351335263</v>
      </c>
      <c r="AO226" s="115">
        <f t="shared" si="43"/>
        <v>0.30150000000000005</v>
      </c>
      <c r="AP226" s="74">
        <f>(AP225+AP227)/2</f>
        <v>670.36095554923327</v>
      </c>
      <c r="AQ226" s="86" t="str">
        <f t="shared" si="41"/>
        <v>30级强化10</v>
      </c>
      <c r="AR226" s="86">
        <f>装备属性!CX40</f>
        <v>1552.21861195764</v>
      </c>
      <c r="AS226" s="134">
        <f t="shared" si="44"/>
        <v>337.33868965736968</v>
      </c>
      <c r="AT226" s="352">
        <f t="shared" si="38"/>
        <v>37</v>
      </c>
      <c r="AU226" s="132">
        <f>AS226/(VLOOKUP(AU189,AQ190:AR280,2,FALSE)+AN226)</f>
        <v>0.52967139342271807</v>
      </c>
      <c r="AV226" s="132">
        <f>AS226/(VLOOKUP(AV189,AQ190:AR280,2,FALSE)+AN226)</f>
        <v>0.46810642595692914</v>
      </c>
      <c r="AW226" s="132">
        <f>AS226/(VLOOKUP(AW189,AQ190:AR280,2,FALSE)+AN226)</f>
        <v>0.44380543101059861</v>
      </c>
      <c r="AX226" s="132">
        <f>AS226/(VLOOKUP(AX189,AQ190:AR280,2,FALSE)+AN226)</f>
        <v>0.26671246713183566</v>
      </c>
      <c r="AY226" s="132">
        <f>AS226/(VLOOKUP(AY189,AQ190:AR280,2,FALSE)+AN226)</f>
        <v>0.44380543101059861</v>
      </c>
      <c r="AZ226" s="132">
        <f>AS226/(VLOOKUP(AZ189,AQ190:AR280,2,FALSE)+AN226)</f>
        <v>0.37538029563233888</v>
      </c>
      <c r="BA226" s="132">
        <f>AS226/(VLOOKUP(BA189,AQ190:AR280,2,FALSE)+AN226)</f>
        <v>0.34996190055873644</v>
      </c>
      <c r="BB226" s="132">
        <f>AS226/(VLOOKUP(BB189,AQ190:AR280,2,FALSE)+AN226)</f>
        <v>0.18753909514944125</v>
      </c>
      <c r="BC226" s="132">
        <f>AS226/(VLOOKUP(BC189,AQ190:AR280,2,FALSE)+AN226)</f>
        <v>0.34996190055873644</v>
      </c>
      <c r="BD226" s="132">
        <f>AS226/(VLOOKUP(BD189,AQ190:AR280,2,FALSE)+AN226)</f>
        <v>0.28273776636430387</v>
      </c>
      <c r="BE226" s="132">
        <f>AS226/(VLOOKUP(BE189,AQ190:AR280,2,FALSE)+AN226)</f>
        <v>0.25927548628060143</v>
      </c>
      <c r="BF226" s="132">
        <f>AS226/(VLOOKUP(BF189,AQ190:AR280,2,FALSE)+AN226)</f>
        <v>0.12577851797878037</v>
      </c>
      <c r="BG226" s="132"/>
      <c r="BH226" s="132"/>
      <c r="BI226" s="132"/>
      <c r="BJ226" s="132"/>
      <c r="BK226" s="132"/>
      <c r="BL226" s="132"/>
      <c r="BM226" s="132"/>
      <c r="BN226" s="132"/>
      <c r="BO226" s="132"/>
      <c r="BP226" s="132"/>
      <c r="BQ226" s="132"/>
      <c r="BR226" s="132"/>
      <c r="BS226" s="132"/>
      <c r="BT226" s="132"/>
      <c r="BU226" s="132"/>
      <c r="BV226" s="132"/>
    </row>
    <row r="227" spans="1:74">
      <c r="A227" s="86">
        <v>38</v>
      </c>
      <c r="B227" s="86">
        <f>人物属性!R41</f>
        <v>207.0262262614003</v>
      </c>
      <c r="C227" s="115">
        <f t="shared" si="42"/>
        <v>0.67500000000000004</v>
      </c>
      <c r="D227" s="74">
        <f>F220</f>
        <v>310.13668291834432</v>
      </c>
      <c r="E227" s="86" t="str">
        <f t="shared" si="39"/>
        <v>30级强化11</v>
      </c>
      <c r="F227" s="86">
        <f>装备属性!CW41</f>
        <v>833.82158316373773</v>
      </c>
      <c r="G227" s="91">
        <f t="shared" si="40"/>
        <v>349.08496369632763</v>
      </c>
      <c r="H227" s="217">
        <f t="shared" si="36"/>
        <v>38</v>
      </c>
      <c r="I227" s="137">
        <f>G227/(VLOOKUP(I189,E190:F280,2,FALSE)+B227)</f>
        <v>1.1989146269817414</v>
      </c>
      <c r="J227" s="132">
        <f>G227/(VLOOKUP(J189,E190:F280,2,FALSE)+B227)</f>
        <v>1.0624004952951203</v>
      </c>
      <c r="K227" s="132">
        <f>G227/(VLOOKUP(K189,E190:F280,2,FALSE)+B227)</f>
        <v>1.0083139272982811</v>
      </c>
      <c r="L227" s="132">
        <f>G227/(VLOOKUP(L189,E190:F280,2,FALSE)+B227)</f>
        <v>0.61067447579959866</v>
      </c>
      <c r="M227" s="132">
        <f>G227/(VLOOKUP(M189,E190:F280,2,FALSE)+B227)</f>
        <v>1.0083139272982811</v>
      </c>
      <c r="N227" s="132">
        <f>G227/(VLOOKUP(N189,E190:F280,2,FALSE)+B227)</f>
        <v>0.85540355307617022</v>
      </c>
      <c r="O227" s="132">
        <f>G227/(VLOOKUP(O189,E190:F280,2,FALSE)+B227)</f>
        <v>0.79836763770965491</v>
      </c>
      <c r="P227" s="132">
        <f>G227/(VLOOKUP(P189,E190:F280,2,FALSE)+B227)</f>
        <v>0.43089392606126198</v>
      </c>
      <c r="Q227" s="132">
        <f>G227/(VLOOKUP(Q189,E190:F280,2,FALSE)+B227)</f>
        <v>0.79836763770965491</v>
      </c>
      <c r="R227" s="132">
        <f>G227/(VLOOKUP(R189,E190:F280,2,FALSE)+B227)</f>
        <v>0.64691147142004479</v>
      </c>
      <c r="S227" s="132">
        <f>G227/(VLOOKUP(S189,E190:F280,2,FALSE)+B227)</f>
        <v>0.59384037460453687</v>
      </c>
      <c r="T227" s="132">
        <f>G227/(VLOOKUP(T189,E190:F280,2,FALSE)+B227)</f>
        <v>0.28977988713228819</v>
      </c>
      <c r="U227" s="132"/>
      <c r="V227" s="132"/>
      <c r="W227" s="132"/>
      <c r="X227" s="132"/>
      <c r="Y227" s="132"/>
      <c r="Z227" s="132"/>
      <c r="AA227" s="132"/>
      <c r="AB227" s="132"/>
      <c r="AC227" s="132"/>
      <c r="AD227" s="132"/>
      <c r="AE227" s="132"/>
      <c r="AF227" s="132"/>
      <c r="AG227" s="132"/>
      <c r="AH227" s="132"/>
      <c r="AI227" s="132"/>
      <c r="AJ227" s="132"/>
      <c r="AM227" s="86">
        <v>38</v>
      </c>
      <c r="AN227" s="86">
        <f>人物属性!S41</f>
        <v>463.49155133149316</v>
      </c>
      <c r="AO227" s="115">
        <f t="shared" si="43"/>
        <v>0.30150000000000005</v>
      </c>
      <c r="AP227" s="74">
        <f>AR220</f>
        <v>694.33585727987531</v>
      </c>
      <c r="AQ227" s="86" t="str">
        <f t="shared" si="41"/>
        <v>30级强化11</v>
      </c>
      <c r="AR227" s="86">
        <f>装备属性!CX41</f>
        <v>1866.7647384262784</v>
      </c>
      <c r="AS227" s="134">
        <f t="shared" si="44"/>
        <v>349.08496369632763</v>
      </c>
      <c r="AT227" s="352">
        <f t="shared" si="38"/>
        <v>38</v>
      </c>
      <c r="AU227" s="132">
        <f>AS227/(VLOOKUP(AU189,AQ190:AR280,2,FALSE)+AN227)</f>
        <v>0.5355152000518445</v>
      </c>
      <c r="AV227" s="132">
        <f>AS227/(VLOOKUP(AV189,AQ190:AR280,2,FALSE)+AN227)</f>
        <v>0.47453888789848708</v>
      </c>
      <c r="AW227" s="132">
        <f>AS227/(VLOOKUP(AW189,AQ190:AR280,2,FALSE)+AN227)</f>
        <v>0.45038022085989893</v>
      </c>
      <c r="AX227" s="132">
        <f>AS227/(VLOOKUP(AX189,AQ190:AR280,2,FALSE)+AN227)</f>
        <v>0.27276793252382076</v>
      </c>
      <c r="AY227" s="132">
        <f>AS227/(VLOOKUP(AY189,AQ190:AR280,2,FALSE)+AN227)</f>
        <v>0.45038022085989893</v>
      </c>
      <c r="AZ227" s="132">
        <f>AS227/(VLOOKUP(AZ189,AQ190:AR280,2,FALSE)+AN227)</f>
        <v>0.3820802537073561</v>
      </c>
      <c r="BA227" s="132">
        <f>AS227/(VLOOKUP(BA189,AQ190:AR280,2,FALSE)+AN227)</f>
        <v>0.35660421151031257</v>
      </c>
      <c r="BB227" s="132">
        <f>AS227/(VLOOKUP(BB189,AQ190:AR280,2,FALSE)+AN227)</f>
        <v>0.19246595364069705</v>
      </c>
      <c r="BC227" s="132">
        <f>AS227/(VLOOKUP(BC189,AQ190:AR280,2,FALSE)+AN227)</f>
        <v>0.35660421151031257</v>
      </c>
      <c r="BD227" s="132">
        <f>AS227/(VLOOKUP(BD189,AQ190:AR280,2,FALSE)+AN227)</f>
        <v>0.28895379056761999</v>
      </c>
      <c r="BE227" s="132">
        <f>AS227/(VLOOKUP(BE189,AQ190:AR280,2,FALSE)+AN227)</f>
        <v>0.26524870065669315</v>
      </c>
      <c r="BF227" s="132">
        <f>AS227/(VLOOKUP(BF189,AQ190:AR280,2,FALSE)+AN227)</f>
        <v>0.12943501625242204</v>
      </c>
      <c r="BG227" s="132"/>
      <c r="BH227" s="132"/>
      <c r="BI227" s="132"/>
      <c r="BJ227" s="132"/>
      <c r="BK227" s="132"/>
      <c r="BL227" s="132"/>
      <c r="BM227" s="132"/>
      <c r="BN227" s="132"/>
      <c r="BO227" s="132"/>
      <c r="BP227" s="132"/>
      <c r="BQ227" s="132"/>
      <c r="BR227" s="132"/>
      <c r="BS227" s="132"/>
      <c r="BT227" s="132"/>
      <c r="BU227" s="132"/>
      <c r="BV227" s="132"/>
    </row>
    <row r="228" spans="1:74">
      <c r="A228" s="86">
        <v>39</v>
      </c>
      <c r="B228" s="86">
        <f>人物属性!R42</f>
        <v>213.71932428683638</v>
      </c>
      <c r="C228" s="115">
        <f t="shared" si="42"/>
        <v>0.67500000000000004</v>
      </c>
      <c r="D228" s="74">
        <f>(D227+D229)/2</f>
        <v>321.36414277703341</v>
      </c>
      <c r="E228" s="86" t="str">
        <f t="shared" si="39"/>
        <v>30级强化12</v>
      </c>
      <c r="F228" s="86">
        <f>装备属性!CW42</f>
        <v>997.62937337642404</v>
      </c>
      <c r="G228" s="91">
        <f t="shared" si="40"/>
        <v>361.18134026811214</v>
      </c>
      <c r="H228" s="217">
        <f t="shared" si="36"/>
        <v>39</v>
      </c>
      <c r="I228" s="137">
        <f>G228/(VLOOKUP(I189,E190:F280,2,FALSE)+B228)</f>
        <v>1.2125851950299429</v>
      </c>
      <c r="J228" s="132">
        <f>G228/(VLOOKUP(J189,E190:F280,2,FALSE)+B228)</f>
        <v>1.0772707793201135</v>
      </c>
      <c r="K228" s="132">
        <f>G228/(VLOOKUP(K189,E190:F280,2,FALSE)+B228)</f>
        <v>1.0234673327480619</v>
      </c>
      <c r="L228" s="132">
        <f>G228/(VLOOKUP(L189,E190:F280,2,FALSE)+B228)</f>
        <v>0.62452306064540231</v>
      </c>
      <c r="M228" s="132">
        <f>G228/(VLOOKUP(M189,E190:F280,2,FALSE)+B228)</f>
        <v>1.0234673327480619</v>
      </c>
      <c r="N228" s="132">
        <f>G228/(VLOOKUP(N189,E190:F280,2,FALSE)+B228)</f>
        <v>0.87076342915725846</v>
      </c>
      <c r="O228" s="132">
        <f>G228/(VLOOKUP(O189,E190:F280,2,FALSE)+B228)</f>
        <v>0.81357870471807248</v>
      </c>
      <c r="P228" s="132">
        <f>G228/(VLOOKUP(P189,E190:F280,2,FALSE)+B228)</f>
        <v>0.44217205214595173</v>
      </c>
      <c r="Q228" s="132">
        <f>G228/(VLOOKUP(Q189,E190:F280,2,FALSE)+B228)</f>
        <v>0.81357870471807248</v>
      </c>
      <c r="R228" s="132">
        <f>G228/(VLOOKUP(R189,E190:F280,2,FALSE)+B228)</f>
        <v>0.66112779823514434</v>
      </c>
      <c r="S228" s="132">
        <f>G228/(VLOOKUP(S189,E190:F280,2,FALSE)+B228)</f>
        <v>0.60750101432581305</v>
      </c>
      <c r="T228" s="132">
        <f>G228/(VLOOKUP(T189,E190:F280,2,FALSE)+B228)</f>
        <v>0.2981646333255199</v>
      </c>
      <c r="U228" s="132"/>
      <c r="V228" s="132"/>
      <c r="W228" s="132"/>
      <c r="X228" s="132"/>
      <c r="Y228" s="132"/>
      <c r="Z228" s="132"/>
      <c r="AA228" s="132"/>
      <c r="AB228" s="132"/>
      <c r="AC228" s="132"/>
      <c r="AD228" s="132"/>
      <c r="AE228" s="132"/>
      <c r="AF228" s="132"/>
      <c r="AG228" s="132"/>
      <c r="AH228" s="132"/>
      <c r="AI228" s="132"/>
      <c r="AJ228" s="132"/>
      <c r="AM228" s="86">
        <v>39</v>
      </c>
      <c r="AN228" s="86">
        <f>人物属性!S42</f>
        <v>478.47609914963368</v>
      </c>
      <c r="AO228" s="115">
        <f t="shared" si="43"/>
        <v>0.30150000000000005</v>
      </c>
      <c r="AP228" s="74">
        <f>(AP227+AP229)/2</f>
        <v>719.47196144111945</v>
      </c>
      <c r="AQ228" s="86" t="str">
        <f t="shared" si="41"/>
        <v>30级强化12</v>
      </c>
      <c r="AR228" s="86">
        <f>装备属性!CX42</f>
        <v>2233.498597111397</v>
      </c>
      <c r="AS228" s="134">
        <f t="shared" si="44"/>
        <v>361.18134026811214</v>
      </c>
      <c r="AT228" s="352">
        <f t="shared" si="38"/>
        <v>39</v>
      </c>
      <c r="AU228" s="132">
        <f>AS228/(VLOOKUP(AU189,AQ190:AR280,2,FALSE)+AN228)</f>
        <v>0.5416213871133746</v>
      </c>
      <c r="AV228" s="132">
        <f>AS228/(VLOOKUP(AV189,AQ190:AR280,2,FALSE)+AN228)</f>
        <v>0.4811809480963174</v>
      </c>
      <c r="AW228" s="132">
        <f>AS228/(VLOOKUP(AW189,AQ190:AR280,2,FALSE)+AN228)</f>
        <v>0.45714874196080096</v>
      </c>
      <c r="AX228" s="132">
        <f>AS228/(VLOOKUP(AX189,AQ190:AR280,2,FALSE)+AN228)</f>
        <v>0.27895363375494642</v>
      </c>
      <c r="AY228" s="132">
        <f>AS228/(VLOOKUP(AY189,AQ190:AR280,2,FALSE)+AN228)</f>
        <v>0.45714874196080096</v>
      </c>
      <c r="AZ228" s="132">
        <f>AS228/(VLOOKUP(AZ189,AQ190:AR280,2,FALSE)+AN228)</f>
        <v>0.38894099835690876</v>
      </c>
      <c r="BA228" s="132">
        <f>AS228/(VLOOKUP(BA189,AQ190:AR280,2,FALSE)+AN228)</f>
        <v>0.36339848810740571</v>
      </c>
      <c r="BB228" s="132">
        <f>AS228/(VLOOKUP(BB189,AQ190:AR280,2,FALSE)+AN228)</f>
        <v>0.19750351662519178</v>
      </c>
      <c r="BC228" s="132">
        <f>AS228/(VLOOKUP(BC189,AQ190:AR280,2,FALSE)+AN228)</f>
        <v>0.36339848810740571</v>
      </c>
      <c r="BD228" s="132">
        <f>AS228/(VLOOKUP(BD189,AQ190:AR280,2,FALSE)+AN228)</f>
        <v>0.29530374987836444</v>
      </c>
      <c r="BE228" s="132">
        <f>AS228/(VLOOKUP(BE189,AQ190:AR280,2,FALSE)+AN228)</f>
        <v>0.27135045306552985</v>
      </c>
      <c r="BF228" s="132">
        <f>AS228/(VLOOKUP(BF189,AQ190:AR280,2,FALSE)+AN228)</f>
        <v>0.13318020288539892</v>
      </c>
      <c r="BG228" s="132"/>
      <c r="BH228" s="132"/>
      <c r="BI228" s="132"/>
      <c r="BJ228" s="132"/>
      <c r="BK228" s="132"/>
      <c r="BL228" s="132"/>
      <c r="BM228" s="132"/>
      <c r="BN228" s="132"/>
      <c r="BO228" s="132"/>
      <c r="BP228" s="132"/>
      <c r="BQ228" s="132"/>
      <c r="BR228" s="132"/>
      <c r="BS228" s="132"/>
      <c r="BT228" s="132"/>
      <c r="BU228" s="132"/>
      <c r="BV228" s="132"/>
    </row>
    <row r="229" spans="1:74">
      <c r="A229" s="86">
        <v>40</v>
      </c>
      <c r="B229" s="86">
        <f>人物属性!R43</f>
        <v>220.4124223122725</v>
      </c>
      <c r="C229" s="115">
        <f t="shared" si="42"/>
        <v>0.67500000000000004</v>
      </c>
      <c r="D229" s="74">
        <f>F221</f>
        <v>332.59160263572244</v>
      </c>
      <c r="E229" s="86" t="str">
        <f t="shared" si="39"/>
        <v>45级强化0</v>
      </c>
      <c r="F229" s="86">
        <f>装备属性!CW43</f>
        <v>380.81686865917982</v>
      </c>
      <c r="G229" s="91">
        <f t="shared" si="40"/>
        <v>373.27771683989658</v>
      </c>
      <c r="H229" s="217">
        <f t="shared" si="36"/>
        <v>40</v>
      </c>
      <c r="I229" s="137">
        <f>G229/(VLOOKUP(I189,E190:F280,2,FALSE)+B229)</f>
        <v>1.2256548939641474</v>
      </c>
      <c r="J229" s="132">
        <f>G229/(VLOOKUP(J189,E190:F280,2,FALSE)+B229)</f>
        <v>1.0915589714084737</v>
      </c>
      <c r="K229" s="132">
        <f>G229/(VLOOKUP(K189,E190:F280,2,FALSE)+B229)</f>
        <v>1.0380566377953779</v>
      </c>
      <c r="L229" s="132">
        <f>G229/(VLOOKUP(L189,E190:F280,2,FALSE)+B229)</f>
        <v>0.63805477012968637</v>
      </c>
      <c r="M229" s="132">
        <f>G229/(VLOOKUP(M189,E190:F280,2,FALSE)+B229)</f>
        <v>1.0380566377953779</v>
      </c>
      <c r="N229" s="132">
        <f>G229/(VLOOKUP(N189,E190:F280,2,FALSE)+B229)</f>
        <v>0.88563547599272263</v>
      </c>
      <c r="O229" s="132">
        <f>G229/(VLOOKUP(O189,E190:F280,2,FALSE)+B229)</f>
        <v>0.82833792375095716</v>
      </c>
      <c r="P229" s="132">
        <f>G229/(VLOOKUP(P189,E190:F280,2,FALSE)+B229)</f>
        <v>0.45326685562354685</v>
      </c>
      <c r="Q229" s="132">
        <f>G229/(VLOOKUP(Q189,E190:F280,2,FALSE)+B229)</f>
        <v>0.82833792375095716</v>
      </c>
      <c r="R229" s="132">
        <f>G229/(VLOOKUP(R189,E190:F280,2,FALSE)+B229)</f>
        <v>0.67500000000000004</v>
      </c>
      <c r="S229" s="132">
        <f>G229/(VLOOKUP(S189,E190:F280,2,FALSE)+B229)</f>
        <v>0.62085750385973892</v>
      </c>
      <c r="T229" s="132">
        <f>G229/(VLOOKUP(T189,E190:F280,2,FALSE)+B229)</f>
        <v>0.306457231731396</v>
      </c>
      <c r="U229" s="132"/>
      <c r="V229" s="132"/>
      <c r="W229" s="132"/>
      <c r="X229" s="132"/>
      <c r="Y229" s="132"/>
      <c r="Z229" s="132"/>
      <c r="AA229" s="132"/>
      <c r="AB229" s="132"/>
      <c r="AC229" s="132"/>
      <c r="AD229" s="132"/>
      <c r="AE229" s="132"/>
      <c r="AF229" s="132"/>
      <c r="AG229" s="132"/>
      <c r="AH229" s="132"/>
      <c r="AI229" s="132"/>
      <c r="AJ229" s="132"/>
      <c r="AM229" s="86">
        <v>40</v>
      </c>
      <c r="AN229" s="86">
        <f>人物属性!S43</f>
        <v>493.46064696777421</v>
      </c>
      <c r="AO229" s="115">
        <f t="shared" si="43"/>
        <v>0.30150000000000005</v>
      </c>
      <c r="AP229" s="74">
        <f>AR221</f>
        <v>744.60806560236358</v>
      </c>
      <c r="AQ229" s="86" t="str">
        <f t="shared" si="41"/>
        <v>45级强化0</v>
      </c>
      <c r="AR229" s="86">
        <f>装备属性!CX43</f>
        <v>852.57507908771595</v>
      </c>
      <c r="AS229" s="134">
        <f t="shared" si="44"/>
        <v>373.27771683989664</v>
      </c>
      <c r="AT229" s="352">
        <f t="shared" si="38"/>
        <v>40</v>
      </c>
      <c r="AU229" s="132">
        <f>AS229/(VLOOKUP(AU189,AQ190:AR280,2,FALSE)+AN229)</f>
        <v>0.54745918597065257</v>
      </c>
      <c r="AV229" s="132">
        <f>AS229/(VLOOKUP(AV189,AQ190:AR280,2,FALSE)+AN229)</f>
        <v>0.48756300722911838</v>
      </c>
      <c r="AW229" s="132">
        <f>AS229/(VLOOKUP(AW189,AQ190:AR280,2,FALSE)+AN229)</f>
        <v>0.46366529821526886</v>
      </c>
      <c r="AX229" s="132">
        <f>AS229/(VLOOKUP(AX189,AQ190:AR280,2,FALSE)+AN229)</f>
        <v>0.28499779732459335</v>
      </c>
      <c r="AY229" s="132">
        <f>AS229/(VLOOKUP(AY189,AQ190:AR280,2,FALSE)+AN229)</f>
        <v>0.46366529821526886</v>
      </c>
      <c r="AZ229" s="132">
        <f>AS229/(VLOOKUP(AZ189,AQ190:AR280,2,FALSE)+AN229)</f>
        <v>0.39558384594341622</v>
      </c>
      <c r="BA229" s="132">
        <f>AS229/(VLOOKUP(BA189,AQ190:AR280,2,FALSE)+AN229)</f>
        <v>0.36999093927542753</v>
      </c>
      <c r="BB229" s="132">
        <f>AS229/(VLOOKUP(BB189,AQ190:AR280,2,FALSE)+AN229)</f>
        <v>0.20245919551185099</v>
      </c>
      <c r="BC229" s="132">
        <f>AS229/(VLOOKUP(BC189,AQ190:AR280,2,FALSE)+AN229)</f>
        <v>0.36999093927542753</v>
      </c>
      <c r="BD229" s="132">
        <f>AS229/(VLOOKUP(BD189,AQ190:AR280,2,FALSE)+AN229)</f>
        <v>0.30150000000000005</v>
      </c>
      <c r="BE229" s="132">
        <f>AS229/(VLOOKUP(BE189,AQ190:AR280,2,FALSE)+AN229)</f>
        <v>0.27731635172401681</v>
      </c>
      <c r="BF229" s="132">
        <f>AS229/(VLOOKUP(BF189,AQ190:AR280,2,FALSE)+AN229)</f>
        <v>0.13688423017335691</v>
      </c>
      <c r="BG229" s="132"/>
      <c r="BH229" s="132"/>
      <c r="BI229" s="132"/>
      <c r="BJ229" s="132"/>
      <c r="BK229" s="132"/>
      <c r="BL229" s="132"/>
      <c r="BM229" s="132"/>
      <c r="BN229" s="132"/>
      <c r="BO229" s="132"/>
      <c r="BP229" s="132"/>
      <c r="BQ229" s="132"/>
      <c r="BR229" s="132"/>
      <c r="BS229" s="132"/>
      <c r="BT229" s="132"/>
      <c r="BU229" s="132"/>
      <c r="BV229" s="132"/>
    </row>
    <row r="230" spans="1:74">
      <c r="A230" s="86">
        <v>41</v>
      </c>
      <c r="B230" s="86">
        <f>人物属性!R44</f>
        <v>227.10552033770861</v>
      </c>
      <c r="C230" s="115">
        <f t="shared" si="42"/>
        <v>0.67500000000000004</v>
      </c>
      <c r="D230" s="74">
        <f>(D229+D231)/2</f>
        <v>344.36285424062476</v>
      </c>
      <c r="E230" s="86" t="str">
        <f t="shared" si="39"/>
        <v>45级强化1</v>
      </c>
      <c r="F230" s="86">
        <f>装备属性!CW44</f>
        <v>411.55772969721312</v>
      </c>
      <c r="G230" s="91">
        <f t="shared" si="40"/>
        <v>385.74115284037509</v>
      </c>
      <c r="H230" s="217">
        <f t="shared" si="36"/>
        <v>41</v>
      </c>
      <c r="I230" s="137">
        <f>G230/(VLOOKUP(I189,E190:F280,2,FALSE)+B230)</f>
        <v>1.2393418069090052</v>
      </c>
      <c r="J230" s="132">
        <f>G230/(VLOOKUP(J189,E190:F280,2,FALSE)+B230)</f>
        <v>1.1063513640803384</v>
      </c>
      <c r="K230" s="132">
        <f>G230/(VLOOKUP(K189,E190:F280,2,FALSE)+B230)</f>
        <v>1.0531148774132455</v>
      </c>
      <c r="L230" s="132">
        <f>G230/(VLOOKUP(L189,E190:F280,2,FALSE)+B230)</f>
        <v>0.65190068573459392</v>
      </c>
      <c r="M230" s="132">
        <f>G230/(VLOOKUP(M189,E190:F280,2,FALSE)+B230)</f>
        <v>1.0531148774132455</v>
      </c>
      <c r="N230" s="132">
        <f>G230/(VLOOKUP(N189,E190:F280,2,FALSE)+B230)</f>
        <v>0.90089983906897786</v>
      </c>
      <c r="O230" s="132">
        <f>G230/(VLOOKUP(O189,E190:F280,2,FALSE)+B230)</f>
        <v>0.84346775150775033</v>
      </c>
      <c r="P230" s="132">
        <f>G230/(VLOOKUP(P189,E190:F280,2,FALSE)+B230)</f>
        <v>0.46462489301368309</v>
      </c>
      <c r="Q230" s="132">
        <f>G230/(VLOOKUP(Q189,E190:F280,2,FALSE)+B230)</f>
        <v>0.84346775150775033</v>
      </c>
      <c r="R230" s="132">
        <f>G230/(VLOOKUP(R189,E190:F280,2,FALSE)+B230)</f>
        <v>0.689196240264909</v>
      </c>
      <c r="S230" s="132">
        <f>G230/(VLOOKUP(S189,E190:F280,2,FALSE)+B230)</f>
        <v>0.63452368233529466</v>
      </c>
      <c r="T230" s="132">
        <f>G230/(VLOOKUP(T189,E190:F280,2,FALSE)+B230)</f>
        <v>0.31495889830539242</v>
      </c>
      <c r="U230" s="132"/>
      <c r="V230" s="132"/>
      <c r="W230" s="132"/>
      <c r="X230" s="132"/>
      <c r="Y230" s="132"/>
      <c r="Z230" s="132"/>
      <c r="AA230" s="132"/>
      <c r="AB230" s="132"/>
      <c r="AC230" s="132"/>
      <c r="AD230" s="132"/>
      <c r="AE230" s="132"/>
      <c r="AF230" s="132"/>
      <c r="AG230" s="132"/>
      <c r="AH230" s="132"/>
      <c r="AI230" s="132"/>
      <c r="AJ230" s="132"/>
      <c r="AM230" s="86">
        <v>41</v>
      </c>
      <c r="AN230" s="86">
        <f>人物属性!S44</f>
        <v>508.44519478591474</v>
      </c>
      <c r="AO230" s="115">
        <f t="shared" si="43"/>
        <v>0.30150000000000005</v>
      </c>
      <c r="AP230" s="74">
        <f>(AP229+AP231)/2</f>
        <v>770.96161397154788</v>
      </c>
      <c r="AQ230" s="86" t="str">
        <f t="shared" si="41"/>
        <v>45级强化1</v>
      </c>
      <c r="AR230" s="86">
        <f>装备属性!CX44</f>
        <v>921.39790230719359</v>
      </c>
      <c r="AS230" s="134">
        <f t="shared" si="44"/>
        <v>385.74115284037504</v>
      </c>
      <c r="AT230" s="352">
        <f t="shared" si="38"/>
        <v>41</v>
      </c>
      <c r="AU230" s="132">
        <f>AS230/(VLOOKUP(AU189,AQ190:AR280,2,FALSE)+AN230)</f>
        <v>0.55357267375268893</v>
      </c>
      <c r="AV230" s="132">
        <f>AS230/(VLOOKUP(AV189,AQ190:AR280,2,FALSE)+AN230)</f>
        <v>0.49417027595588447</v>
      </c>
      <c r="AW230" s="132">
        <f>AS230/(VLOOKUP(AW189,AQ190:AR280,2,FALSE)+AN230)</f>
        <v>0.47039131191124961</v>
      </c>
      <c r="AX230" s="132">
        <f>AS230/(VLOOKUP(AX189,AQ190:AR280,2,FALSE)+AN230)</f>
        <v>0.29118230629478525</v>
      </c>
      <c r="AY230" s="132">
        <f>AS230/(VLOOKUP(AY189,AQ190:AR280,2,FALSE)+AN230)</f>
        <v>0.47039131191124961</v>
      </c>
      <c r="AZ230" s="132">
        <f>AS230/(VLOOKUP(AZ189,AQ190:AR280,2,FALSE)+AN230)</f>
        <v>0.40240192811747677</v>
      </c>
      <c r="BA230" s="132">
        <f>AS230/(VLOOKUP(BA189,AQ190:AR280,2,FALSE)+AN230)</f>
        <v>0.37674892900679513</v>
      </c>
      <c r="BB230" s="132">
        <f>AS230/(VLOOKUP(BB189,AQ190:AR280,2,FALSE)+AN230)</f>
        <v>0.20753245221277844</v>
      </c>
      <c r="BC230" s="132">
        <f>AS230/(VLOOKUP(BC189,AQ190:AR280,2,FALSE)+AN230)</f>
        <v>0.37674892900679513</v>
      </c>
      <c r="BD230" s="132">
        <f>AS230/(VLOOKUP(BD189,AQ190:AR280,2,FALSE)+AN230)</f>
        <v>0.30784098731832599</v>
      </c>
      <c r="BE230" s="132">
        <f>AS230/(VLOOKUP(BE189,AQ190:AR280,2,FALSE)+AN230)</f>
        <v>0.28342057810976495</v>
      </c>
      <c r="BF230" s="132">
        <f>AS230/(VLOOKUP(BF189,AQ190:AR280,2,FALSE)+AN230)</f>
        <v>0.14068164124307528</v>
      </c>
      <c r="BG230" s="132"/>
      <c r="BH230" s="132"/>
      <c r="BI230" s="132"/>
      <c r="BJ230" s="132"/>
      <c r="BK230" s="132"/>
      <c r="BL230" s="132"/>
      <c r="BM230" s="132"/>
      <c r="BN230" s="132"/>
      <c r="BO230" s="132"/>
      <c r="BP230" s="132"/>
      <c r="BQ230" s="132"/>
      <c r="BR230" s="132"/>
      <c r="BS230" s="132"/>
      <c r="BT230" s="132"/>
      <c r="BU230" s="132"/>
      <c r="BV230" s="132"/>
    </row>
    <row r="231" spans="1:74">
      <c r="A231" s="86">
        <v>42</v>
      </c>
      <c r="B231" s="86">
        <f>人物属性!R45</f>
        <v>233.7986183631447</v>
      </c>
      <c r="C231" s="115">
        <f t="shared" si="42"/>
        <v>0.67500000000000004</v>
      </c>
      <c r="D231" s="74">
        <f>F222</f>
        <v>356.13410584552702</v>
      </c>
      <c r="E231" s="86" t="str">
        <f t="shared" si="39"/>
        <v>45级强化2</v>
      </c>
      <c r="F231" s="86">
        <f>装备属性!CW45</f>
        <v>443.78749621470223</v>
      </c>
      <c r="G231" s="91">
        <f t="shared" si="40"/>
        <v>398.20458884085343</v>
      </c>
      <c r="H231" s="217">
        <f t="shared" si="36"/>
        <v>42</v>
      </c>
      <c r="I231" s="137">
        <f>G231/(VLOOKUP(I189,E190:F280,2,FALSE)+B231)</f>
        <v>1.2524524609136405</v>
      </c>
      <c r="J231" s="132">
        <f>G231/(VLOOKUP(J189,E190:F280,2,FALSE)+B231)</f>
        <v>1.120586526425994</v>
      </c>
      <c r="K231" s="132">
        <f>G231/(VLOOKUP(K189,E190:F280,2,FALSE)+B231)</f>
        <v>1.0676326776567808</v>
      </c>
      <c r="L231" s="132">
        <f>G231/(VLOOKUP(L189,E190:F280,2,FALSE)+B231)</f>
        <v>0.66543687405576579</v>
      </c>
      <c r="M231" s="132">
        <f>G231/(VLOOKUP(M189,E190:F280,2,FALSE)+B231)</f>
        <v>1.0676326776567808</v>
      </c>
      <c r="N231" s="132">
        <f>G231/(VLOOKUP(N189,E190:F280,2,FALSE)+B231)</f>
        <v>0.91569432953144425</v>
      </c>
      <c r="O231" s="132">
        <f>G231/(VLOOKUP(O189,E190:F280,2,FALSE)+B231)</f>
        <v>0.85816110993242534</v>
      </c>
      <c r="P231" s="132">
        <f>G231/(VLOOKUP(P189,E190:F280,2,FALSE)+B231)</f>
        <v>0.47580126183103844</v>
      </c>
      <c r="Q231" s="132">
        <f>G231/(VLOOKUP(Q189,E190:F280,2,FALSE)+B231)</f>
        <v>0.85816110993242534</v>
      </c>
      <c r="R231" s="132">
        <f>G231/(VLOOKUP(R189,E190:F280,2,FALSE)+B231)</f>
        <v>0.70305696333985601</v>
      </c>
      <c r="S231" s="132">
        <f>G231/(VLOOKUP(S189,E190:F280,2,FALSE)+B231)</f>
        <v>0.64789221431771304</v>
      </c>
      <c r="T231" s="132">
        <f>G231/(VLOOKUP(T189,E190:F280,2,FALSE)+B231)</f>
        <v>0.32336814780239997</v>
      </c>
      <c r="U231" s="132"/>
      <c r="V231" s="132"/>
      <c r="W231" s="132"/>
      <c r="X231" s="132"/>
      <c r="Y231" s="132"/>
      <c r="Z231" s="132"/>
      <c r="AA231" s="132"/>
      <c r="AB231" s="132"/>
      <c r="AC231" s="132"/>
      <c r="AD231" s="132"/>
      <c r="AE231" s="132"/>
      <c r="AF231" s="132"/>
      <c r="AG231" s="132"/>
      <c r="AH231" s="132"/>
      <c r="AI231" s="132"/>
      <c r="AJ231" s="132"/>
      <c r="AM231" s="86">
        <v>42</v>
      </c>
      <c r="AN231" s="86">
        <f>人物属性!S45</f>
        <v>523.42974260405526</v>
      </c>
      <c r="AO231" s="115">
        <f t="shared" si="43"/>
        <v>0.30150000000000005</v>
      </c>
      <c r="AP231" s="74">
        <f>AR222</f>
        <v>797.31516234073206</v>
      </c>
      <c r="AQ231" s="86" t="str">
        <f t="shared" si="41"/>
        <v>45级强化2</v>
      </c>
      <c r="AR231" s="86">
        <f>装备属性!CX45</f>
        <v>993.55409600306461</v>
      </c>
      <c r="AS231" s="134">
        <f t="shared" si="44"/>
        <v>398.20458884085343</v>
      </c>
      <c r="AT231" s="352">
        <f t="shared" si="38"/>
        <v>42</v>
      </c>
      <c r="AU231" s="132">
        <f>AS231/(VLOOKUP(AU189,AQ190:AR280,2,FALSE)+AN231)</f>
        <v>0.55942876587475954</v>
      </c>
      <c r="AV231" s="132">
        <f>AS231/(VLOOKUP(AV189,AQ190:AR280,2,FALSE)+AN231)</f>
        <v>0.50052864847027734</v>
      </c>
      <c r="AW231" s="132">
        <f>AS231/(VLOOKUP(AW189,AQ190:AR280,2,FALSE)+AN231)</f>
        <v>0.47687592935336209</v>
      </c>
      <c r="AX231" s="132">
        <f>AS231/(VLOOKUP(AX189,AQ190:AR280,2,FALSE)+AN231)</f>
        <v>0.29722847041157541</v>
      </c>
      <c r="AY231" s="132">
        <f>AS231/(VLOOKUP(AY189,AQ190:AR280,2,FALSE)+AN231)</f>
        <v>0.47687592935336209</v>
      </c>
      <c r="AZ231" s="132">
        <f>AS231/(VLOOKUP(AZ189,AQ190:AR280,2,FALSE)+AN231)</f>
        <v>0.40901013385737844</v>
      </c>
      <c r="BA231" s="132">
        <f>AS231/(VLOOKUP(BA189,AQ190:AR280,2,FALSE)+AN231)</f>
        <v>0.3833119624364833</v>
      </c>
      <c r="BB231" s="132">
        <f>AS231/(VLOOKUP(BB189,AQ190:AR280,2,FALSE)+AN231)</f>
        <v>0.21252456361786384</v>
      </c>
      <c r="BC231" s="132">
        <f>AS231/(VLOOKUP(BC189,AQ190:AR280,2,FALSE)+AN231)</f>
        <v>0.3833119624364833</v>
      </c>
      <c r="BD231" s="132">
        <f>AS231/(VLOOKUP(BD189,AQ190:AR280,2,FALSE)+AN231)</f>
        <v>0.31403211029180234</v>
      </c>
      <c r="BE231" s="132">
        <f>AS231/(VLOOKUP(BE189,AQ190:AR280,2,FALSE)+AN231)</f>
        <v>0.28939185572857851</v>
      </c>
      <c r="BF231" s="132">
        <f>AS231/(VLOOKUP(BF189,AQ190:AR280,2,FALSE)+AN231)</f>
        <v>0.14443777268507199</v>
      </c>
      <c r="BG231" s="132"/>
      <c r="BH231" s="132"/>
      <c r="BI231" s="132"/>
      <c r="BJ231" s="132"/>
      <c r="BK231" s="132"/>
      <c r="BL231" s="132"/>
      <c r="BM231" s="132"/>
      <c r="BN231" s="132"/>
      <c r="BO231" s="132"/>
      <c r="BP231" s="132"/>
      <c r="BQ231" s="132"/>
      <c r="BR231" s="132"/>
      <c r="BS231" s="132"/>
      <c r="BT231" s="132"/>
      <c r="BU231" s="132"/>
      <c r="BV231" s="132"/>
    </row>
    <row r="232" spans="1:74">
      <c r="A232" s="86">
        <v>43</v>
      </c>
      <c r="B232" s="86">
        <f>人物属性!R46</f>
        <v>240.49171638858081</v>
      </c>
      <c r="C232" s="115">
        <f t="shared" si="42"/>
        <v>0.67500000000000004</v>
      </c>
      <c r="D232" s="74">
        <f>D231+(D234-D231)/3</f>
        <v>364.36169345007795</v>
      </c>
      <c r="E232" s="86" t="str">
        <f t="shared" si="39"/>
        <v>45级强化3</v>
      </c>
      <c r="F232" s="86">
        <f>装备属性!CW46</f>
        <v>477.57828198633939</v>
      </c>
      <c r="G232" s="91">
        <f t="shared" si="40"/>
        <v>408.27605164109468</v>
      </c>
      <c r="H232" s="217">
        <f t="shared" si="36"/>
        <v>43</v>
      </c>
      <c r="I232" s="137">
        <f>G232/(VLOOKUP(I189,E190:F280,2,FALSE)+B232)</f>
        <v>1.2576542605028282</v>
      </c>
      <c r="J232" s="132">
        <f>G232/(VLOOKUP(J189,E190:F280,2,FALSE)+B232)</f>
        <v>1.127688556376141</v>
      </c>
      <c r="K232" s="132">
        <f>G232/(VLOOKUP(K189,E190:F280,2,FALSE)+B232)</f>
        <v>1.0753385177798269</v>
      </c>
      <c r="L232" s="132">
        <f>G232/(VLOOKUP(L189,E190:F280,2,FALSE)+B232)</f>
        <v>0.67472061675849238</v>
      </c>
      <c r="M232" s="132">
        <f>G232/(VLOOKUP(M189,E190:F280,2,FALSE)+B232)</f>
        <v>1.0753385177798269</v>
      </c>
      <c r="N232" s="132">
        <f>G232/(VLOOKUP(N189,E190:F280,2,FALSE)+B232)</f>
        <v>0.92462320991919822</v>
      </c>
      <c r="O232" s="132">
        <f>G232/(VLOOKUP(O189,E190:F280,2,FALSE)+B232)</f>
        <v>0.86735503124757585</v>
      </c>
      <c r="P232" s="132">
        <f>G232/(VLOOKUP(P189,E190:F280,2,FALSE)+B232)</f>
        <v>0.48396487363153612</v>
      </c>
      <c r="Q232" s="132">
        <f>G232/(VLOOKUP(Q189,E190:F280,2,FALSE)+B232)</f>
        <v>0.86735503124757585</v>
      </c>
      <c r="R232" s="132">
        <f>G232/(VLOOKUP(R189,E190:F280,2,FALSE)+B232)</f>
        <v>0.71242005845886536</v>
      </c>
      <c r="S232" s="132">
        <f>G232/(VLOOKUP(S189,E190:F280,2,FALSE)+B232)</f>
        <v>0.65712282345126471</v>
      </c>
      <c r="T232" s="132">
        <f>G232/(VLOOKUP(T189,E190:F280,2,FALSE)+B232)</f>
        <v>0.32975454098644374</v>
      </c>
      <c r="U232" s="132"/>
      <c r="V232" s="132"/>
      <c r="W232" s="132"/>
      <c r="X232" s="132"/>
      <c r="Y232" s="132"/>
      <c r="Z232" s="132"/>
      <c r="AA232" s="132"/>
      <c r="AB232" s="132"/>
      <c r="AC232" s="132"/>
      <c r="AD232" s="132"/>
      <c r="AE232" s="132"/>
      <c r="AF232" s="132"/>
      <c r="AG232" s="132"/>
      <c r="AH232" s="132"/>
      <c r="AI232" s="132"/>
      <c r="AJ232" s="132"/>
      <c r="AM232" s="86">
        <v>43</v>
      </c>
      <c r="AN232" s="86">
        <f>人物属性!S46</f>
        <v>538.41429042219579</v>
      </c>
      <c r="AO232" s="115">
        <f t="shared" si="43"/>
        <v>0.30150000000000005</v>
      </c>
      <c r="AP232" s="74">
        <f>AP231+(AP234-AP231)/3</f>
        <v>815.73513458972673</v>
      </c>
      <c r="AQ232" s="86" t="str">
        <f t="shared" si="41"/>
        <v>45级强化3</v>
      </c>
      <c r="AR232" s="86">
        <f>装备属性!CX46</f>
        <v>1069.2051089246404</v>
      </c>
      <c r="AS232" s="134">
        <f t="shared" si="44"/>
        <v>408.27605164109474</v>
      </c>
      <c r="AT232" s="352">
        <f t="shared" si="38"/>
        <v>43</v>
      </c>
      <c r="AU232" s="132">
        <f>AS232/(VLOOKUP(AU189,AQ190:AR280,2,FALSE)+AN232)</f>
        <v>0.56175223635793003</v>
      </c>
      <c r="AV232" s="132">
        <f>AS232/(VLOOKUP(AV189,AQ190:AR280,2,FALSE)+AN232)</f>
        <v>0.50370088851467643</v>
      </c>
      <c r="AW232" s="132">
        <f>AS232/(VLOOKUP(AW189,AQ190:AR280,2,FALSE)+AN232)</f>
        <v>0.48031787127498943</v>
      </c>
      <c r="AX232" s="132">
        <f>AS232/(VLOOKUP(AX189,AQ190:AR280,2,FALSE)+AN232)</f>
        <v>0.30137520881879337</v>
      </c>
      <c r="AY232" s="132">
        <f>AS232/(VLOOKUP(AY189,AQ190:AR280,2,FALSE)+AN232)</f>
        <v>0.48031787127498943</v>
      </c>
      <c r="AZ232" s="132">
        <f>AS232/(VLOOKUP(AZ189,AQ190:AR280,2,FALSE)+AN232)</f>
        <v>0.41299836709724197</v>
      </c>
      <c r="BA232" s="132">
        <f>AS232/(VLOOKUP(BA189,AQ190:AR280,2,FALSE)+AN232)</f>
        <v>0.38741858062391721</v>
      </c>
      <c r="BB232" s="132">
        <f>AS232/(VLOOKUP(BB189,AQ190:AR280,2,FALSE)+AN232)</f>
        <v>0.21617097688875286</v>
      </c>
      <c r="BC232" s="132">
        <f>AS232/(VLOOKUP(BC189,AQ190:AR280,2,FALSE)+AN232)</f>
        <v>0.38741858062391721</v>
      </c>
      <c r="BD232" s="132">
        <f>AS232/(VLOOKUP(BD189,AQ190:AR280,2,FALSE)+AN232)</f>
        <v>0.31821429277829322</v>
      </c>
      <c r="BE232" s="132">
        <f>AS232/(VLOOKUP(BE189,AQ190:AR280,2,FALSE)+AN232)</f>
        <v>0.29351486114156494</v>
      </c>
      <c r="BF232" s="132">
        <f>AS232/(VLOOKUP(BF189,AQ190:AR280,2,FALSE)+AN232)</f>
        <v>0.14729036164061157</v>
      </c>
      <c r="BG232" s="132"/>
      <c r="BH232" s="132"/>
      <c r="BI232" s="132"/>
      <c r="BJ232" s="132"/>
      <c r="BK232" s="132"/>
      <c r="BL232" s="132"/>
      <c r="BM232" s="132"/>
      <c r="BN232" s="132"/>
      <c r="BO232" s="132"/>
      <c r="BP232" s="132"/>
      <c r="BQ232" s="132"/>
      <c r="BR232" s="132"/>
      <c r="BS232" s="132"/>
      <c r="BT232" s="132"/>
      <c r="BU232" s="132"/>
      <c r="BV232" s="132"/>
    </row>
    <row r="233" spans="1:74">
      <c r="A233" s="86">
        <v>44</v>
      </c>
      <c r="B233" s="86">
        <f>人物属性!R47</f>
        <v>247.18481441401693</v>
      </c>
      <c r="C233" s="115">
        <f t="shared" si="42"/>
        <v>0.67500000000000004</v>
      </c>
      <c r="D233" s="74">
        <f>D232+(D234-D231)/3</f>
        <v>372.58928105462888</v>
      </c>
      <c r="E233" s="86" t="str">
        <f t="shared" si="39"/>
        <v>45级强化4</v>
      </c>
      <c r="F233" s="86">
        <f>装备属性!CW47</f>
        <v>513.00569355151765</v>
      </c>
      <c r="G233" s="91">
        <f t="shared" si="40"/>
        <v>418.34751444133593</v>
      </c>
      <c r="H233" s="217">
        <f t="shared" si="36"/>
        <v>44</v>
      </c>
      <c r="I233" s="137">
        <f>G233/(VLOOKUP(I189,E190:F280,2,FALSE)+B233)</f>
        <v>1.2626458976160488</v>
      </c>
      <c r="J233" s="132">
        <f>G233/(VLOOKUP(J189,E190:F280,2,FALSE)+B233)</f>
        <v>1.1345327645891443</v>
      </c>
      <c r="K233" s="132">
        <f>G233/(VLOOKUP(K189,E190:F280,2,FALSE)+B233)</f>
        <v>1.0827773776401928</v>
      </c>
      <c r="L233" s="132">
        <f>G233/(VLOOKUP(L189,E190:F280,2,FALSE)+B233)</f>
        <v>0.6838012299790166</v>
      </c>
      <c r="M233" s="132">
        <f>G233/(VLOOKUP(M189,E190:F280,2,FALSE)+B233)</f>
        <v>1.0827773776401928</v>
      </c>
      <c r="N233" s="132">
        <f>G233/(VLOOKUP(N189,E190:F280,2,FALSE)+B233)</f>
        <v>0.93328544650876288</v>
      </c>
      <c r="O233" s="132">
        <f>G233/(VLOOKUP(O189,E190:F280,2,FALSE)+B233)</f>
        <v>0.87629116070169155</v>
      </c>
      <c r="P233" s="132">
        <f>G233/(VLOOKUP(P189,E190:F280,2,FALSE)+B233)</f>
        <v>0.49199996641176602</v>
      </c>
      <c r="Q233" s="132">
        <f>G233/(VLOOKUP(Q189,E190:F280,2,FALSE)+B233)</f>
        <v>0.87629116070169155</v>
      </c>
      <c r="R233" s="132">
        <f>G233/(VLOOKUP(R189,E190:F280,2,FALSE)+B233)</f>
        <v>0.72156697330006381</v>
      </c>
      <c r="S233" s="132">
        <f>G233/(VLOOKUP(S189,E190:F280,2,FALSE)+B233)</f>
        <v>0.66615667715109517</v>
      </c>
      <c r="T233" s="132">
        <f>G233/(VLOOKUP(T189,E190:F280,2,FALSE)+B233)</f>
        <v>0.33607225764666732</v>
      </c>
      <c r="U233" s="132"/>
      <c r="V233" s="132"/>
      <c r="W233" s="132"/>
      <c r="X233" s="132"/>
      <c r="Y233" s="132"/>
      <c r="Z233" s="132"/>
      <c r="AA233" s="132"/>
      <c r="AB233" s="132"/>
      <c r="AC233" s="132"/>
      <c r="AD233" s="132"/>
      <c r="AE233" s="132"/>
      <c r="AF233" s="132"/>
      <c r="AG233" s="132"/>
      <c r="AH233" s="132"/>
      <c r="AI233" s="132"/>
      <c r="AJ233" s="132"/>
      <c r="AM233" s="86">
        <v>44</v>
      </c>
      <c r="AN233" s="86">
        <f>人物属性!S47</f>
        <v>553.39883824033632</v>
      </c>
      <c r="AO233" s="115">
        <f t="shared" si="43"/>
        <v>0.30150000000000005</v>
      </c>
      <c r="AP233" s="74">
        <f>AP232+(AP234-AP231)/3</f>
        <v>834.15510683872139</v>
      </c>
      <c r="AQ233" s="86" t="str">
        <f t="shared" si="41"/>
        <v>45级强化4</v>
      </c>
      <c r="AR233" s="86">
        <f>装备属性!CX47</f>
        <v>1148.5202094436961</v>
      </c>
      <c r="AS233" s="134">
        <f t="shared" si="44"/>
        <v>418.34751444133599</v>
      </c>
      <c r="AT233" s="352">
        <f t="shared" si="38"/>
        <v>44</v>
      </c>
      <c r="AU233" s="132">
        <f>AS233/(VLOOKUP(AU189,AQ190:AR280,2,FALSE)+AN233)</f>
        <v>0.5639818342685019</v>
      </c>
      <c r="AV233" s="132">
        <f>AS233/(VLOOKUP(AV189,AQ190:AR280,2,FALSE)+AN233)</f>
        <v>0.50675796818315122</v>
      </c>
      <c r="AW233" s="132">
        <f>AS233/(VLOOKUP(AW189,AQ190:AR280,2,FALSE)+AN233)</f>
        <v>0.48364056201261951</v>
      </c>
      <c r="AX233" s="132">
        <f>AS233/(VLOOKUP(AX189,AQ190:AR280,2,FALSE)+AN233)</f>
        <v>0.30543121605729417</v>
      </c>
      <c r="AY233" s="132">
        <f>AS233/(VLOOKUP(AY189,AQ190:AR280,2,FALSE)+AN233)</f>
        <v>0.48364056201261951</v>
      </c>
      <c r="AZ233" s="132">
        <f>AS233/(VLOOKUP(AZ189,AQ190:AR280,2,FALSE)+AN233)</f>
        <v>0.41686749944058088</v>
      </c>
      <c r="BA233" s="132">
        <f>AS233/(VLOOKUP(BA189,AQ190:AR280,2,FALSE)+AN233)</f>
        <v>0.39141005178008892</v>
      </c>
      <c r="BB233" s="132">
        <f>AS233/(VLOOKUP(BB189,AQ190:AR280,2,FALSE)+AN233)</f>
        <v>0.21975998499725555</v>
      </c>
      <c r="BC233" s="132">
        <f>AS233/(VLOOKUP(BC189,AQ190:AR280,2,FALSE)+AN233)</f>
        <v>0.39141005178008892</v>
      </c>
      <c r="BD233" s="132">
        <f>AS233/(VLOOKUP(BD189,AQ190:AR280,2,FALSE)+AN233)</f>
        <v>0.32229991474069519</v>
      </c>
      <c r="BE233" s="132">
        <f>AS233/(VLOOKUP(BE189,AQ190:AR280,2,FALSE)+AN233)</f>
        <v>0.29754998246082259</v>
      </c>
      <c r="BF233" s="132">
        <f>AS233/(VLOOKUP(BF189,AQ190:AR280,2,FALSE)+AN233)</f>
        <v>0.15011227508217809</v>
      </c>
      <c r="BG233" s="132"/>
      <c r="BH233" s="132"/>
      <c r="BI233" s="132"/>
      <c r="BJ233" s="132"/>
      <c r="BK233" s="132"/>
      <c r="BL233" s="132"/>
      <c r="BM233" s="132"/>
      <c r="BN233" s="132"/>
      <c r="BO233" s="132"/>
      <c r="BP233" s="132"/>
      <c r="BQ233" s="132"/>
      <c r="BR233" s="132"/>
      <c r="BS233" s="132"/>
      <c r="BT233" s="132"/>
      <c r="BU233" s="132"/>
      <c r="BV233" s="132"/>
    </row>
    <row r="234" spans="1:74">
      <c r="A234" s="86">
        <v>45</v>
      </c>
      <c r="B234" s="86">
        <f>人物属性!R48</f>
        <v>253.87791243945321</v>
      </c>
      <c r="C234" s="115">
        <f t="shared" si="42"/>
        <v>0.67500000000000004</v>
      </c>
      <c r="D234" s="74">
        <f>F223</f>
        <v>380.81686865917982</v>
      </c>
      <c r="E234" s="86" t="str">
        <f t="shared" si="39"/>
        <v>45级强化5</v>
      </c>
      <c r="F234" s="86">
        <f>装备属性!CW48</f>
        <v>550.1489993831924</v>
      </c>
      <c r="G234" s="91">
        <f t="shared" si="40"/>
        <v>428.41897724157729</v>
      </c>
      <c r="H234" s="217">
        <f t="shared" si="36"/>
        <v>45</v>
      </c>
      <c r="I234" s="137">
        <f>G234/(VLOOKUP(I189,E190:F280,2,FALSE)+B234)</f>
        <v>1.267439856498118</v>
      </c>
      <c r="J234" s="132">
        <f>G234/(VLOOKUP(J189,E190:F280,2,FALSE)+B234)</f>
        <v>1.1411329401520278</v>
      </c>
      <c r="K234" s="132">
        <f>G234/(VLOOKUP(K189,E190:F280,2,FALSE)+B234)</f>
        <v>1.0899628958635672</v>
      </c>
      <c r="L234" s="132">
        <f>G234/(VLOOKUP(L189,E190:F280,2,FALSE)+B234)</f>
        <v>0.69268530832067776</v>
      </c>
      <c r="M234" s="132">
        <f>G234/(VLOOKUP(M189,E190:F280,2,FALSE)+B234)</f>
        <v>1.0899628958635672</v>
      </c>
      <c r="N234" s="132">
        <f>G234/(VLOOKUP(N189,E190:F280,2,FALSE)+B234)</f>
        <v>0.94169280778304043</v>
      </c>
      <c r="O234" s="132">
        <f>G234/(VLOOKUP(O189,E190:F280,2,FALSE)+B234)</f>
        <v>0.88498019087436486</v>
      </c>
      <c r="P234" s="132">
        <f>G234/(VLOOKUP(P189,E190:F280,2,FALSE)+B234)</f>
        <v>0.49990955136465043</v>
      </c>
      <c r="Q234" s="132">
        <f>G234/(VLOOKUP(Q189,E190:F280,2,FALSE)+B234)</f>
        <v>0.88498019087436486</v>
      </c>
      <c r="R234" s="132">
        <f>G234/(VLOOKUP(R189,E190:F280,2,FALSE)+B234)</f>
        <v>0.73050510935195179</v>
      </c>
      <c r="S234" s="132">
        <f>G234/(VLOOKUP(S189,E190:F280,2,FALSE)+B234)</f>
        <v>0.67500000000000004</v>
      </c>
      <c r="T234" s="132">
        <f>G234/(VLOOKUP(T189,E190:F280,2,FALSE)+B234)</f>
        <v>0.34232239963531991</v>
      </c>
      <c r="U234" s="131">
        <f>G234/(VLOOKUP(U189,E190:F280,2,FALSE)+B234)</f>
        <v>0.67500000000000004</v>
      </c>
      <c r="V234" s="132">
        <f>G234/(VLOOKUP(V189,E190:F280,2,FALSE)+B234)</f>
        <v>0.53284158893437528</v>
      </c>
      <c r="W234" s="132">
        <f>G234/(VLOOKUP(W189,E190:F280,2,FALSE)+B234)</f>
        <v>0.48474780525717376</v>
      </c>
      <c r="X234" s="131">
        <f>G234/(VLOOKUP(X189,E190:F280,2,FALSE)+B234)</f>
        <v>0.22499999999999998</v>
      </c>
      <c r="Y234" s="132"/>
      <c r="Z234" s="132"/>
      <c r="AA234" s="132"/>
      <c r="AB234" s="132"/>
      <c r="AC234" s="132"/>
      <c r="AD234" s="132"/>
      <c r="AE234" s="132"/>
      <c r="AF234" s="132"/>
      <c r="AG234" s="132"/>
      <c r="AH234" s="132"/>
      <c r="AI234" s="132"/>
      <c r="AJ234" s="132"/>
      <c r="AM234" s="86">
        <v>45</v>
      </c>
      <c r="AN234" s="86">
        <f>人物属性!S48</f>
        <v>568.3833860584773</v>
      </c>
      <c r="AO234" s="115">
        <f t="shared" si="43"/>
        <v>0.30150000000000005</v>
      </c>
      <c r="AP234" s="74">
        <f>AR223</f>
        <v>852.57507908771595</v>
      </c>
      <c r="AQ234" s="86" t="str">
        <f t="shared" si="41"/>
        <v>45级强化5</v>
      </c>
      <c r="AR234" s="86">
        <f>装备属性!CX48</f>
        <v>1231.6768642907291</v>
      </c>
      <c r="AS234" s="134">
        <f t="shared" si="44"/>
        <v>428.41897724157735</v>
      </c>
      <c r="AT234" s="352">
        <f t="shared" si="38"/>
        <v>45</v>
      </c>
      <c r="AU234" s="132">
        <f>AS234/(VLOOKUP(AU189,AQ190:AR280,2,FALSE)+AN234)</f>
        <v>0.56612313590249286</v>
      </c>
      <c r="AV234" s="132">
        <f>AS234/(VLOOKUP(AV189,AQ190:AR280,2,FALSE)+AN234)</f>
        <v>0.50970604660123919</v>
      </c>
      <c r="AW234" s="132">
        <f>AS234/(VLOOKUP(AW189,AQ190:AR280,2,FALSE)+AN234)</f>
        <v>0.48685009348572678</v>
      </c>
      <c r="AX234" s="132">
        <f>AS234/(VLOOKUP(AX189,AQ190:AR280,2,FALSE)+AN234)</f>
        <v>0.30939943771656941</v>
      </c>
      <c r="AY234" s="132">
        <f>AS234/(VLOOKUP(AY189,AQ190:AR280,2,FALSE)+AN234)</f>
        <v>0.48685009348572678</v>
      </c>
      <c r="AZ234" s="132">
        <f>AS234/(VLOOKUP(AZ189,AQ190:AR280,2,FALSE)+AN234)</f>
        <v>0.42062278747642479</v>
      </c>
      <c r="BA234" s="132">
        <f>AS234/(VLOOKUP(BA189,AQ190:AR280,2,FALSE)+AN234)</f>
        <v>0.39529115192388298</v>
      </c>
      <c r="BB234" s="132">
        <f>AS234/(VLOOKUP(BB189,AQ190:AR280,2,FALSE)+AN234)</f>
        <v>0.22329293294287725</v>
      </c>
      <c r="BC234" s="132">
        <f>AS234/(VLOOKUP(BC189,AQ190:AR280,2,FALSE)+AN234)</f>
        <v>0.39529115192388298</v>
      </c>
      <c r="BD234" s="132">
        <f>AS234/(VLOOKUP(BD189,AQ190:AR280,2,FALSE)+AN234)</f>
        <v>0.32629228217720513</v>
      </c>
      <c r="BE234" s="132">
        <f>AS234/(VLOOKUP(BE189,AQ190:AR280,2,FALSE)+AN234)</f>
        <v>0.30150000000000005</v>
      </c>
      <c r="BF234" s="132">
        <f>AS234/(VLOOKUP(BF189,AQ190:AR280,2,FALSE)+AN234)</f>
        <v>0.15290400517044292</v>
      </c>
      <c r="BG234" s="131">
        <f>AS234/(VLOOKUP(BG189,AQ190:AR280,2,FALSE)+AN234)</f>
        <v>0.30150000000000005</v>
      </c>
      <c r="BH234" s="132">
        <f>AS234/(VLOOKUP(BH189,AQ190:AR280,2,FALSE)+AN234)</f>
        <v>0.23800257639068767</v>
      </c>
      <c r="BI234" s="132">
        <f>AS234/(VLOOKUP(BI189,AQ190:AR280,2,FALSE)+AN234)</f>
        <v>0.21652068634820432</v>
      </c>
      <c r="BJ234" s="131">
        <f>AS234/(VLOOKUP(BJ189,AQ190:AR280,2,FALSE)+AN234)</f>
        <v>0.10049999999999999</v>
      </c>
      <c r="BK234" s="132"/>
      <c r="BL234" s="132"/>
      <c r="BM234" s="132"/>
      <c r="BN234" s="132"/>
      <c r="BO234" s="132"/>
      <c r="BP234" s="132"/>
      <c r="BQ234" s="132"/>
      <c r="BR234" s="132"/>
      <c r="BS234" s="132"/>
      <c r="BT234" s="132"/>
      <c r="BU234" s="132"/>
      <c r="BV234" s="132"/>
    </row>
    <row r="235" spans="1:74">
      <c r="A235" s="86">
        <v>46</v>
      </c>
      <c r="B235" s="86">
        <f>人物属性!R49</f>
        <v>264.94915161773253</v>
      </c>
      <c r="C235" s="115">
        <f t="shared" si="42"/>
        <v>0.67500000000000004</v>
      </c>
      <c r="D235" s="74">
        <f>(D234+D236)/2</f>
        <v>396.18729917819644</v>
      </c>
      <c r="E235" s="86" t="str">
        <f t="shared" si="39"/>
        <v>45级强化6</v>
      </c>
      <c r="F235" s="86">
        <f>装备属性!CW49</f>
        <v>589.09130725028365</v>
      </c>
      <c r="G235" s="91">
        <f t="shared" si="40"/>
        <v>446.2671042872521</v>
      </c>
      <c r="H235" s="217">
        <f t="shared" si="36"/>
        <v>46</v>
      </c>
      <c r="I235" s="137">
        <f>G235/(VLOOKUP(I189,E190:F280,2,FALSE)+B235)</f>
        <v>1.2783711140549303</v>
      </c>
      <c r="J235" s="132">
        <f>G235/(VLOOKUP(J189,E190:F280,2,FALSE)+B235)</f>
        <v>1.1546240500430149</v>
      </c>
      <c r="K235" s="132">
        <f>G235/(VLOOKUP(K189,E190:F280,2,FALSE)+B235)</f>
        <v>1.1042674353283231</v>
      </c>
      <c r="L235" s="132">
        <f>G235/(VLOOKUP(L189,E190:F280,2,FALSE)+B235)</f>
        <v>0.70885409498328511</v>
      </c>
      <c r="M235" s="132">
        <f>G235/(VLOOKUP(M189,E190:F280,2,FALSE)+B235)</f>
        <v>1.1042674353283231</v>
      </c>
      <c r="N235" s="132">
        <f>G235/(VLOOKUP(N189,E190:F280,2,FALSE)+B235)</f>
        <v>0.95762017454299997</v>
      </c>
      <c r="O235" s="132">
        <f>G235/(VLOOKUP(O189,E190:F280,2,FALSE)+B235)</f>
        <v>0.90123779596053155</v>
      </c>
      <c r="P235" s="132">
        <f>G235/(VLOOKUP(P189,E190:F280,2,FALSE)+B235)</f>
        <v>0.51409457193354247</v>
      </c>
      <c r="Q235" s="132">
        <f>G235/(VLOOKUP(Q189,E190:F280,2,FALSE)+B235)</f>
        <v>0.90123779596053155</v>
      </c>
      <c r="R235" s="132">
        <f>G235/(VLOOKUP(R189,E190:F280,2,FALSE)+B235)</f>
        <v>0.74683961070538452</v>
      </c>
      <c r="S235" s="132">
        <f>G235/(VLOOKUP(S189,E190:F280,2,FALSE)+B235)</f>
        <v>0.69106625352614148</v>
      </c>
      <c r="T235" s="132">
        <f>G235/(VLOOKUP(T189,E190:F280,2,FALSE)+B235)</f>
        <v>0.3534569101666904</v>
      </c>
      <c r="U235" s="132">
        <f>G235/(VLOOKUP(U189,E190:F280,2,FALSE)+B235)</f>
        <v>0.69106625352614148</v>
      </c>
      <c r="V235" s="132">
        <f>G235/(VLOOKUP(V189,E190:F280,2,FALSE)+B235)</f>
        <v>0.54750106320232073</v>
      </c>
      <c r="W235" s="132">
        <f>G235/(VLOOKUP(W189,E190:F280,2,FALSE)+B235)</f>
        <v>0.49869551103573573</v>
      </c>
      <c r="X235" s="132">
        <f>G235/(VLOOKUP(X189,E190:F280,2,FALSE)+B235)</f>
        <v>0.2330187209702943</v>
      </c>
      <c r="Y235" s="132"/>
      <c r="Z235" s="132"/>
      <c r="AA235" s="132"/>
      <c r="AB235" s="132"/>
      <c r="AC235" s="132"/>
      <c r="AD235" s="132"/>
      <c r="AE235" s="132"/>
      <c r="AF235" s="132"/>
      <c r="AG235" s="132"/>
      <c r="AH235" s="132"/>
      <c r="AI235" s="132"/>
      <c r="AJ235" s="132"/>
      <c r="AM235" s="86">
        <v>46</v>
      </c>
      <c r="AN235" s="86">
        <f>人物属性!S49</f>
        <v>593.16974242775927</v>
      </c>
      <c r="AO235" s="115">
        <f t="shared" si="43"/>
        <v>0.30150000000000005</v>
      </c>
      <c r="AP235" s="74">
        <f>(AP234+AP236)/2</f>
        <v>886.98649069745477</v>
      </c>
      <c r="AQ235" s="86" t="str">
        <f t="shared" si="41"/>
        <v>45级强化6</v>
      </c>
      <c r="AR235" s="86">
        <f>装备属性!CX49</f>
        <v>1318.8611356349634</v>
      </c>
      <c r="AS235" s="134">
        <f t="shared" si="44"/>
        <v>446.2671042872521</v>
      </c>
      <c r="AT235" s="352">
        <f t="shared" si="38"/>
        <v>46</v>
      </c>
      <c r="AU235" s="132">
        <f>AS235/(VLOOKUP(AU189,AQ190:AR280,2,FALSE)+AN235)</f>
        <v>0.57100576427786898</v>
      </c>
      <c r="AV235" s="132">
        <f>AS235/(VLOOKUP(AV189,AQ190:AR280,2,FALSE)+AN235)</f>
        <v>0.5157320756858802</v>
      </c>
      <c r="AW235" s="132">
        <f>AS235/(VLOOKUP(AW189,AQ190:AR280,2,FALSE)+AN235)</f>
        <v>0.49323945444665102</v>
      </c>
      <c r="AX235" s="132">
        <f>AS235/(VLOOKUP(AX189,AQ190:AR280,2,FALSE)+AN235)</f>
        <v>0.31662149575920068</v>
      </c>
      <c r="AY235" s="132">
        <f>AS235/(VLOOKUP(AY189,AQ190:AR280,2,FALSE)+AN235)</f>
        <v>0.49323945444665102</v>
      </c>
      <c r="AZ235" s="132">
        <f>AS235/(VLOOKUP(AZ189,AQ190:AR280,2,FALSE)+AN235)</f>
        <v>0.42773701129587338</v>
      </c>
      <c r="BA235" s="132">
        <f>AS235/(VLOOKUP(BA189,AQ190:AR280,2,FALSE)+AN235)</f>
        <v>0.40255288219570423</v>
      </c>
      <c r="BB235" s="132">
        <f>AS235/(VLOOKUP(BB189,AQ190:AR280,2,FALSE)+AN235)</f>
        <v>0.22962890879698236</v>
      </c>
      <c r="BC235" s="132">
        <f>AS235/(VLOOKUP(BC189,AQ190:AR280,2,FALSE)+AN235)</f>
        <v>0.40255288219570423</v>
      </c>
      <c r="BD235" s="132">
        <f>AS235/(VLOOKUP(BD189,AQ190:AR280,2,FALSE)+AN235)</f>
        <v>0.33358835944840515</v>
      </c>
      <c r="BE235" s="132">
        <f>AS235/(VLOOKUP(BE189,AQ190:AR280,2,FALSE)+AN235)</f>
        <v>0.30867625990834319</v>
      </c>
      <c r="BF235" s="132">
        <f>AS235/(VLOOKUP(BF189,AQ190:AR280,2,FALSE)+AN235)</f>
        <v>0.15787741987445505</v>
      </c>
      <c r="BG235" s="132">
        <f>AS235/(VLOOKUP(BG189,AQ190:AR280,2,FALSE)+AN235)</f>
        <v>0.30867625990834319</v>
      </c>
      <c r="BH235" s="132">
        <f>AS235/(VLOOKUP(BH189,AQ190:AR280,2,FALSE)+AN235)</f>
        <v>0.2445504748970366</v>
      </c>
      <c r="BI235" s="132">
        <f>AS235/(VLOOKUP(BI189,AQ190:AR280,2,FALSE)+AN235)</f>
        <v>0.22275066159596199</v>
      </c>
      <c r="BJ235" s="132">
        <f>AS235/(VLOOKUP(BJ189,AQ190:AR280,2,FALSE)+AN235)</f>
        <v>0.10408169536673145</v>
      </c>
      <c r="BK235" s="132"/>
      <c r="BL235" s="132"/>
      <c r="BM235" s="132"/>
      <c r="BN235" s="132"/>
      <c r="BO235" s="132"/>
      <c r="BP235" s="132"/>
      <c r="BQ235" s="132"/>
      <c r="BR235" s="132"/>
      <c r="BS235" s="132"/>
      <c r="BT235" s="132"/>
      <c r="BU235" s="132"/>
      <c r="BV235" s="132"/>
    </row>
    <row r="236" spans="1:74">
      <c r="A236" s="86">
        <v>47</v>
      </c>
      <c r="B236" s="86">
        <f>人物属性!R50</f>
        <v>276.02039079601178</v>
      </c>
      <c r="C236" s="115">
        <f t="shared" si="42"/>
        <v>0.67500000000000004</v>
      </c>
      <c r="D236" s="74">
        <f>F230</f>
        <v>411.55772969721312</v>
      </c>
      <c r="E236" s="86" t="str">
        <f t="shared" si="39"/>
        <v>45级强化7</v>
      </c>
      <c r="F236" s="86">
        <f>装备属性!CW50</f>
        <v>629.91975017046354</v>
      </c>
      <c r="G236" s="91">
        <f t="shared" si="40"/>
        <v>464.11523133292684</v>
      </c>
      <c r="H236" s="217">
        <f t="shared" si="36"/>
        <v>47</v>
      </c>
      <c r="I236" s="137">
        <f>G236/(VLOOKUP(I189,E190:F280,2,FALSE)+B236)</f>
        <v>1.2886303257949967</v>
      </c>
      <c r="J236" s="132">
        <f>G236/(VLOOKUP(J189,E190:F280,2,FALSE)+B236)</f>
        <v>1.1673637891485007</v>
      </c>
      <c r="K236" s="132">
        <f>G236/(VLOOKUP(K189,E190:F280,2,FALSE)+B236)</f>
        <v>1.1178091198997839</v>
      </c>
      <c r="L236" s="132">
        <f>G236/(VLOOKUP(L189,E190:F280,2,FALSE)+B236)</f>
        <v>0.72446403240264023</v>
      </c>
      <c r="M236" s="132">
        <f>G236/(VLOOKUP(M189,E190:F280,2,FALSE)+B236)</f>
        <v>1.1178091198997839</v>
      </c>
      <c r="N236" s="132">
        <f>G236/(VLOOKUP(N189,E190:F280,2,FALSE)+B236)</f>
        <v>0.9728083247783933</v>
      </c>
      <c r="O236" s="132">
        <f>G236/(VLOOKUP(O189,E190:F280,2,FALSE)+B236)</f>
        <v>0.91678431173587527</v>
      </c>
      <c r="P236" s="132">
        <f>G236/(VLOOKUP(P189,E190:F280,2,FALSE)+B236)</f>
        <v>0.52792231933460643</v>
      </c>
      <c r="Q236" s="132">
        <f>G236/(VLOOKUP(Q189,E190:F280,2,FALSE)+B236)</f>
        <v>0.91678431173587527</v>
      </c>
      <c r="R236" s="132">
        <f>G236/(VLOOKUP(R189,E190:F280,2,FALSE)+B236)</f>
        <v>0.76257983138970953</v>
      </c>
      <c r="S236" s="132">
        <f>G236/(VLOOKUP(S189,E190:F280,2,FALSE)+B236)</f>
        <v>0.70659090155434168</v>
      </c>
      <c r="T236" s="132">
        <f>G236/(VLOOKUP(T189,E190:F280,2,FALSE)+B236)</f>
        <v>0.36439784655751845</v>
      </c>
      <c r="U236" s="132">
        <f>G236/(VLOOKUP(U189,E190:F280,2,FALSE)+B236)</f>
        <v>0.70659090155434168</v>
      </c>
      <c r="V236" s="132">
        <f>G236/(VLOOKUP(V189,E190:F280,2,FALSE)+B236)</f>
        <v>0.56176764335490059</v>
      </c>
      <c r="W236" s="132">
        <f>G236/(VLOOKUP(W189,E190:F280,2,FALSE)+B236)</f>
        <v>0.51230231485029387</v>
      </c>
      <c r="X236" s="132">
        <f>G236/(VLOOKUP(X189,E190:F280,2,FALSE)+B236)</f>
        <v>0.24094526465724059</v>
      </c>
      <c r="Y236" s="132"/>
      <c r="Z236" s="132"/>
      <c r="AA236" s="132"/>
      <c r="AB236" s="132"/>
      <c r="AC236" s="132"/>
      <c r="AD236" s="132"/>
      <c r="AE236" s="132"/>
      <c r="AF236" s="132"/>
      <c r="AG236" s="132"/>
      <c r="AH236" s="132"/>
      <c r="AI236" s="132"/>
      <c r="AJ236" s="132"/>
      <c r="AM236" s="86">
        <v>47</v>
      </c>
      <c r="AN236" s="86">
        <f>人物属性!S50</f>
        <v>617.95609879704136</v>
      </c>
      <c r="AO236" s="115">
        <f t="shared" si="43"/>
        <v>0.30150000000000005</v>
      </c>
      <c r="AP236" s="74">
        <f>AR230</f>
        <v>921.39790230719359</v>
      </c>
      <c r="AQ236" s="86" t="str">
        <f t="shared" si="41"/>
        <v>45级强化7</v>
      </c>
      <c r="AR236" s="86">
        <f>装备属性!CX50</f>
        <v>1410.2680973965603</v>
      </c>
      <c r="AS236" s="134">
        <f t="shared" si="44"/>
        <v>464.11523133292695</v>
      </c>
      <c r="AT236" s="352">
        <f t="shared" si="38"/>
        <v>47</v>
      </c>
      <c r="AU236" s="132">
        <f>AS236/(VLOOKUP(AU189,AQ190:AR280,2,FALSE)+AN236)</f>
        <v>0.57558821218843192</v>
      </c>
      <c r="AV236" s="132">
        <f>AS236/(VLOOKUP(AV189,AQ190:AR280,2,FALSE)+AN236)</f>
        <v>0.52142249248633032</v>
      </c>
      <c r="AW236" s="132">
        <f>AS236/(VLOOKUP(AW189,AQ190:AR280,2,FALSE)+AN236)</f>
        <v>0.49928807355523697</v>
      </c>
      <c r="AX236" s="132">
        <f>AS236/(VLOOKUP(AX189,AQ190:AR280,2,FALSE)+AN236)</f>
        <v>0.32359393447317936</v>
      </c>
      <c r="AY236" s="132">
        <f>AS236/(VLOOKUP(AY189,AQ190:AR280,2,FALSE)+AN236)</f>
        <v>0.49928807355523697</v>
      </c>
      <c r="AZ236" s="132">
        <f>AS236/(VLOOKUP(AZ189,AQ190:AR280,2,FALSE)+AN236)</f>
        <v>0.43452105173434907</v>
      </c>
      <c r="BA236" s="132">
        <f>AS236/(VLOOKUP(BA189,AQ190:AR280,2,FALSE)+AN236)</f>
        <v>0.40949699257535771</v>
      </c>
      <c r="BB236" s="132">
        <f>AS236/(VLOOKUP(BB189,AQ190:AR280,2,FALSE)+AN236)</f>
        <v>0.23580530263612431</v>
      </c>
      <c r="BC236" s="132">
        <f>AS236/(VLOOKUP(BC189,AQ190:AR280,2,FALSE)+AN236)</f>
        <v>0.40949699257535771</v>
      </c>
      <c r="BD236" s="132">
        <f>AS236/(VLOOKUP(BD189,AQ190:AR280,2,FALSE)+AN236)</f>
        <v>0.34061899135407031</v>
      </c>
      <c r="BE236" s="132">
        <f>AS236/(VLOOKUP(BE189,AQ190:AR280,2,FALSE)+AN236)</f>
        <v>0.31561060269427271</v>
      </c>
      <c r="BF236" s="132">
        <f>AS236/(VLOOKUP(BF189,AQ190:AR280,2,FALSE)+AN236)</f>
        <v>0.16276437146235828</v>
      </c>
      <c r="BG236" s="132">
        <f>AS236/(VLOOKUP(BG189,AQ190:AR280,2,FALSE)+AN236)</f>
        <v>0.31561060269427271</v>
      </c>
      <c r="BH236" s="132">
        <f>AS236/(VLOOKUP(BH189,AQ190:AR280,2,FALSE)+AN236)</f>
        <v>0.25092288069852231</v>
      </c>
      <c r="BI236" s="132">
        <f>AS236/(VLOOKUP(BI189,AQ190:AR280,2,FALSE)+AN236)</f>
        <v>0.22882836729979797</v>
      </c>
      <c r="BJ236" s="132">
        <f>AS236/(VLOOKUP(BJ189,AQ190:AR280,2,FALSE)+AN236)</f>
        <v>0.10762221821356749</v>
      </c>
      <c r="BK236" s="132"/>
      <c r="BL236" s="132"/>
      <c r="BM236" s="132"/>
      <c r="BN236" s="132"/>
      <c r="BO236" s="132"/>
      <c r="BP236" s="132"/>
      <c r="BQ236" s="132"/>
      <c r="BR236" s="132"/>
      <c r="BS236" s="132"/>
      <c r="BT236" s="132"/>
      <c r="BU236" s="132"/>
      <c r="BV236" s="132"/>
    </row>
    <row r="237" spans="1:74">
      <c r="A237" s="86">
        <v>48</v>
      </c>
      <c r="B237" s="86">
        <f>人物属性!R51</f>
        <v>287.0916299742911</v>
      </c>
      <c r="C237" s="115">
        <f t="shared" si="42"/>
        <v>0.67500000000000004</v>
      </c>
      <c r="D237" s="74">
        <f>(D236+D238)/2</f>
        <v>427.67261295595767</v>
      </c>
      <c r="E237" s="86" t="str">
        <f t="shared" si="39"/>
        <v>45级强化8</v>
      </c>
      <c r="F237" s="86">
        <f>装备属性!CW51</f>
        <v>776.55451012652293</v>
      </c>
      <c r="G237" s="91">
        <f t="shared" si="40"/>
        <v>482.46586397791793</v>
      </c>
      <c r="H237" s="217">
        <f t="shared" si="36"/>
        <v>48</v>
      </c>
      <c r="I237" s="137">
        <f>G237/(VLOOKUP(I189,E190:F280,2,FALSE)+B237)</f>
        <v>1.299631231575193</v>
      </c>
      <c r="J237" s="132">
        <f>G237/(VLOOKUP(J189,E190:F280,2,FALSE)+B237)</f>
        <v>1.1806429090584125</v>
      </c>
      <c r="K237" s="132">
        <f>G237/(VLOOKUP(K189,E190:F280,2,FALSE)+B237)</f>
        <v>1.1318262265660444</v>
      </c>
      <c r="L237" s="132">
        <f>G237/(VLOOKUP(L189,E190:F280,2,FALSE)+B237)</f>
        <v>0.74031466644444643</v>
      </c>
      <c r="M237" s="132">
        <f>G237/(VLOOKUP(M189,E190:F280,2,FALSE)+B237)</f>
        <v>1.1318262265660444</v>
      </c>
      <c r="N237" s="132">
        <f>G237/(VLOOKUP(N189,E190:F280,2,FALSE)+B237)</f>
        <v>0.9883369423848134</v>
      </c>
      <c r="O237" s="132">
        <f>G237/(VLOOKUP(O189,E190:F280,2,FALSE)+B237)</f>
        <v>0.93263676795271466</v>
      </c>
      <c r="P237" s="132">
        <f>G237/(VLOOKUP(P189,E190:F280,2,FALSE)+B237)</f>
        <v>0.54197060540588304</v>
      </c>
      <c r="Q237" s="132">
        <f>G237/(VLOOKUP(Q189,E190:F280,2,FALSE)+B237)</f>
        <v>0.93263676795271466</v>
      </c>
      <c r="R237" s="132">
        <f>G237/(VLOOKUP(R189,E190:F280,2,FALSE)+B237)</f>
        <v>0.77856853080539801</v>
      </c>
      <c r="S237" s="132">
        <f>G237/(VLOOKUP(S189,E190:F280,2,FALSE)+B237)</f>
        <v>0.72235323396099116</v>
      </c>
      <c r="T237" s="132">
        <f>G237/(VLOOKUP(T189,E190:F280,2,FALSE)+B237)</f>
        <v>0.37554135311837034</v>
      </c>
      <c r="U237" s="132">
        <f>G237/(VLOOKUP(U189,E190:F280,2,FALSE)+B237)</f>
        <v>0.72235323396099116</v>
      </c>
      <c r="V237" s="132">
        <f>G237/(VLOOKUP(V189,E190:F280,2,FALSE)+B237)</f>
        <v>0.57625710824398557</v>
      </c>
      <c r="W237" s="132">
        <f>G237/(VLOOKUP(W189,E190:F280,2,FALSE)+B237)</f>
        <v>0.52612854586576496</v>
      </c>
      <c r="X237" s="132">
        <f>G237/(VLOOKUP(X189,E190:F280,2,FALSE)+B237)</f>
        <v>0.24904059614400825</v>
      </c>
      <c r="Y237" s="132"/>
      <c r="Z237" s="132"/>
      <c r="AA237" s="132"/>
      <c r="AB237" s="132"/>
      <c r="AC237" s="132"/>
      <c r="AD237" s="132"/>
      <c r="AE237" s="132"/>
      <c r="AF237" s="132"/>
      <c r="AG237" s="132"/>
      <c r="AH237" s="132"/>
      <c r="AI237" s="132"/>
      <c r="AJ237" s="132"/>
      <c r="AM237" s="86">
        <v>48</v>
      </c>
      <c r="AN237" s="86">
        <f>人物属性!S51</f>
        <v>642.74245516632334</v>
      </c>
      <c r="AO237" s="115">
        <f t="shared" si="43"/>
        <v>0.30150000000000005</v>
      </c>
      <c r="AP237" s="74">
        <f>(AP236+AP238)/2</f>
        <v>957.4759991551291</v>
      </c>
      <c r="AQ237" s="86" t="str">
        <f t="shared" si="41"/>
        <v>45级强化8</v>
      </c>
      <c r="AR237" s="86">
        <f>装备属性!CX51</f>
        <v>1738.5548734175886</v>
      </c>
      <c r="AS237" s="134">
        <f t="shared" si="44"/>
        <v>482.46586397791799</v>
      </c>
      <c r="AT237" s="352">
        <f t="shared" si="38"/>
        <v>48</v>
      </c>
      <c r="AU237" s="132">
        <f>AS237/(VLOOKUP(AU189,AQ190:AR280,2,FALSE)+AN237)</f>
        <v>0.58050195010358629</v>
      </c>
      <c r="AV237" s="132">
        <f>AS237/(VLOOKUP(AV189,AQ190:AR280,2,FALSE)+AN237)</f>
        <v>0.5273538327127576</v>
      </c>
      <c r="AW237" s="132">
        <f>AS237/(VLOOKUP(AW189,AQ190:AR280,2,FALSE)+AN237)</f>
        <v>0.5055490478661665</v>
      </c>
      <c r="AX237" s="132">
        <f>AS237/(VLOOKUP(AX189,AQ190:AR280,2,FALSE)+AN237)</f>
        <v>0.33067388434518619</v>
      </c>
      <c r="AY237" s="132">
        <f>AS237/(VLOOKUP(AY189,AQ190:AR280,2,FALSE)+AN237)</f>
        <v>0.5055490478661665</v>
      </c>
      <c r="AZ237" s="132">
        <f>AS237/(VLOOKUP(AZ189,AQ190:AR280,2,FALSE)+AN237)</f>
        <v>0.44145716759855008</v>
      </c>
      <c r="BA237" s="132">
        <f>AS237/(VLOOKUP(BA189,AQ190:AR280,2,FALSE)+AN237)</f>
        <v>0.41657775635221256</v>
      </c>
      <c r="BB237" s="132">
        <f>AS237/(VLOOKUP(BB189,AQ190:AR280,2,FALSE)+AN237)</f>
        <v>0.24208020374796113</v>
      </c>
      <c r="BC237" s="132">
        <f>AS237/(VLOOKUP(BC189,AQ190:AR280,2,FALSE)+AN237)</f>
        <v>0.41657775635221256</v>
      </c>
      <c r="BD237" s="132">
        <f>AS237/(VLOOKUP(BD189,AQ190:AR280,2,FALSE)+AN237)</f>
        <v>0.34776061042641115</v>
      </c>
      <c r="BE237" s="132">
        <f>AS237/(VLOOKUP(BE189,AQ190:AR280,2,FALSE)+AN237)</f>
        <v>0.32265111116924272</v>
      </c>
      <c r="BF237" s="132">
        <f>AS237/(VLOOKUP(BF189,AQ190:AR280,2,FALSE)+AN237)</f>
        <v>0.16774180439287209</v>
      </c>
      <c r="BG237" s="132">
        <f>AS237/(VLOOKUP(BG189,AQ190:AR280,2,FALSE)+AN237)</f>
        <v>0.32265111116924272</v>
      </c>
      <c r="BH237" s="132">
        <f>AS237/(VLOOKUP(BH189,AQ190:AR280,2,FALSE)+AN237)</f>
        <v>0.25739484168231358</v>
      </c>
      <c r="BI237" s="132">
        <f>AS237/(VLOOKUP(BI189,AQ190:AR280,2,FALSE)+AN237)</f>
        <v>0.23500408382004168</v>
      </c>
      <c r="BJ237" s="132">
        <f>AS237/(VLOOKUP(BJ189,AQ190:AR280,2,FALSE)+AN237)</f>
        <v>0.11123813294432371</v>
      </c>
      <c r="BK237" s="132"/>
      <c r="BL237" s="132"/>
      <c r="BM237" s="132"/>
      <c r="BN237" s="132"/>
      <c r="BO237" s="132"/>
      <c r="BP237" s="132"/>
      <c r="BQ237" s="132"/>
      <c r="BR237" s="132"/>
      <c r="BS237" s="132"/>
      <c r="BT237" s="132"/>
      <c r="BU237" s="132"/>
      <c r="BV237" s="132"/>
    </row>
    <row r="238" spans="1:74">
      <c r="A238" s="86">
        <v>49</v>
      </c>
      <c r="B238" s="86">
        <f>人物属性!R52</f>
        <v>298.16286915257041</v>
      </c>
      <c r="C238" s="115">
        <f t="shared" si="42"/>
        <v>0.67500000000000004</v>
      </c>
      <c r="D238" s="74">
        <f>F231</f>
        <v>443.78749621470223</v>
      </c>
      <c r="E238" s="86" t="str">
        <f t="shared" si="39"/>
        <v>45级强化9</v>
      </c>
      <c r="F238" s="86">
        <f>装备属性!CW52</f>
        <v>947.51808847284008</v>
      </c>
      <c r="G238" s="91">
        <f t="shared" si="40"/>
        <v>500.81649662290909</v>
      </c>
      <c r="H238" s="217">
        <f t="shared" si="36"/>
        <v>49</v>
      </c>
      <c r="I238" s="137">
        <f>G238/(VLOOKUP(I189,E190:F280,2,FALSE)+B238)</f>
        <v>1.3099949814979599</v>
      </c>
      <c r="J238" s="132">
        <f>G238/(VLOOKUP(J189,E190:F280,2,FALSE)+B238)</f>
        <v>1.193221480869709</v>
      </c>
      <c r="K238" s="132">
        <f>G238/(VLOOKUP(K189,E190:F280,2,FALSE)+B238)</f>
        <v>1.1451336538971724</v>
      </c>
      <c r="L238" s="132">
        <f>G238/(VLOOKUP(L189,E190:F280,2,FALSE)+B238)</f>
        <v>0.75563575077049017</v>
      </c>
      <c r="M238" s="132">
        <f>G238/(VLOOKUP(M189,E190:F280,2,FALSE)+B238)</f>
        <v>1.1451336538971724</v>
      </c>
      <c r="N238" s="132">
        <f>G238/(VLOOKUP(N189,E190:F280,2,FALSE)+B238)</f>
        <v>1.003176815901196</v>
      </c>
      <c r="O238" s="132">
        <f>G238/(VLOOKUP(O189,E190:F280,2,FALSE)+B238)</f>
        <v>0.94782491188350748</v>
      </c>
      <c r="P238" s="132">
        <f>G238/(VLOOKUP(P189,E190:F280,2,FALSE)+B238)</f>
        <v>0.55567375502495286</v>
      </c>
      <c r="Q238" s="132">
        <f>G238/(VLOOKUP(Q189,E190:F280,2,FALSE)+B238)</f>
        <v>0.94782491188350748</v>
      </c>
      <c r="R238" s="132">
        <f>G238/(VLOOKUP(R189,E190:F280,2,FALSE)+B238)</f>
        <v>0.79399595091733832</v>
      </c>
      <c r="S238" s="132">
        <f>G238/(VLOOKUP(S189,E190:F280,2,FALSE)+B238)</f>
        <v>0.73760153467460665</v>
      </c>
      <c r="T238" s="132">
        <f>G238/(VLOOKUP(T189,E190:F280,2,FALSE)+B238)</f>
        <v>0.3864944396066663</v>
      </c>
      <c r="U238" s="132">
        <f>G238/(VLOOKUP(U189,E190:F280,2,FALSE)+B238)</f>
        <v>0.73760153467460665</v>
      </c>
      <c r="V238" s="132">
        <f>G238/(VLOOKUP(V189,E190:F280,2,FALSE)+B238)</f>
        <v>0.59036837181984547</v>
      </c>
      <c r="W238" s="132">
        <f>G238/(VLOOKUP(W189,E190:F280,2,FALSE)+B238)</f>
        <v>0.53962490644229155</v>
      </c>
      <c r="X238" s="132">
        <f>G238/(VLOOKUP(X189,E190:F280,2,FALSE)+B238)</f>
        <v>0.25704392725783115</v>
      </c>
      <c r="Y238" s="132"/>
      <c r="Z238" s="132"/>
      <c r="AA238" s="132"/>
      <c r="AB238" s="132"/>
      <c r="AC238" s="132"/>
      <c r="AD238" s="132"/>
      <c r="AE238" s="132"/>
      <c r="AF238" s="132"/>
      <c r="AG238" s="132"/>
      <c r="AH238" s="132"/>
      <c r="AI238" s="132"/>
      <c r="AJ238" s="132"/>
      <c r="AM238" s="86">
        <v>49</v>
      </c>
      <c r="AN238" s="86">
        <f>人物属性!S52</f>
        <v>667.52881153560531</v>
      </c>
      <c r="AO238" s="115">
        <f t="shared" si="43"/>
        <v>0.30150000000000005</v>
      </c>
      <c r="AP238" s="74">
        <f>AR231</f>
        <v>993.55409600306461</v>
      </c>
      <c r="AQ238" s="86" t="str">
        <f t="shared" si="41"/>
        <v>45级强化9</v>
      </c>
      <c r="AR238" s="86">
        <f>装备属性!CX52</f>
        <v>2121.3091532974031</v>
      </c>
      <c r="AS238" s="134">
        <f t="shared" si="44"/>
        <v>500.81649662290909</v>
      </c>
      <c r="AT238" s="352">
        <f t="shared" si="38"/>
        <v>49</v>
      </c>
      <c r="AU238" s="132">
        <f>AS238/(VLOOKUP(AU189,AQ190:AR280,2,FALSE)+AN238)</f>
        <v>0.58513109173575539</v>
      </c>
      <c r="AV238" s="132">
        <f>AS238/(VLOOKUP(AV189,AQ190:AR280,2,FALSE)+AN238)</f>
        <v>0.53297226145513676</v>
      </c>
      <c r="AW238" s="132">
        <f>AS238/(VLOOKUP(AW189,AQ190:AR280,2,FALSE)+AN238)</f>
        <v>0.51149303207407038</v>
      </c>
      <c r="AX238" s="132">
        <f>AS238/(VLOOKUP(AX189,AQ190:AR280,2,FALSE)+AN238)</f>
        <v>0.33751730201081892</v>
      </c>
      <c r="AY238" s="132">
        <f>AS238/(VLOOKUP(AY189,AQ190:AR280,2,FALSE)+AN238)</f>
        <v>0.51149303207407038</v>
      </c>
      <c r="AZ238" s="132">
        <f>AS238/(VLOOKUP(AZ189,AQ190:AR280,2,FALSE)+AN238)</f>
        <v>0.44808564443586757</v>
      </c>
      <c r="BA238" s="132">
        <f>AS238/(VLOOKUP(BA189,AQ190:AR280,2,FALSE)+AN238)</f>
        <v>0.42336179397463342</v>
      </c>
      <c r="BB238" s="132">
        <f>AS238/(VLOOKUP(BB189,AQ190:AR280,2,FALSE)+AN238)</f>
        <v>0.24820094391114567</v>
      </c>
      <c r="BC238" s="132">
        <f>AS238/(VLOOKUP(BC189,AQ190:AR280,2,FALSE)+AN238)</f>
        <v>0.42336179397463342</v>
      </c>
      <c r="BD238" s="132">
        <f>AS238/(VLOOKUP(BD189,AQ190:AR280,2,FALSE)+AN238)</f>
        <v>0.35465152474307787</v>
      </c>
      <c r="BE238" s="132">
        <f>AS238/(VLOOKUP(BE189,AQ190:AR280,2,FALSE)+AN238)</f>
        <v>0.32946201882132442</v>
      </c>
      <c r="BF238" s="132">
        <f>AS238/(VLOOKUP(BF189,AQ190:AR280,2,FALSE)+AN238)</f>
        <v>0.17263418302431094</v>
      </c>
      <c r="BG238" s="132">
        <f>AS238/(VLOOKUP(BG189,AQ190:AR280,2,FALSE)+AN238)</f>
        <v>0.32946201882132442</v>
      </c>
      <c r="BH238" s="132">
        <f>AS238/(VLOOKUP(BH189,AQ190:AR280,2,FALSE)+AN238)</f>
        <v>0.26369787274619771</v>
      </c>
      <c r="BI238" s="132">
        <f>AS238/(VLOOKUP(BI189,AQ190:AR280,2,FALSE)+AN238)</f>
        <v>0.24103245821089023</v>
      </c>
      <c r="BJ238" s="132">
        <f>AS238/(VLOOKUP(BJ189,AQ190:AR280,2,FALSE)+AN238)</f>
        <v>0.11481295417516459</v>
      </c>
      <c r="BK238" s="132"/>
      <c r="BL238" s="132"/>
      <c r="BM238" s="132"/>
      <c r="BN238" s="132"/>
      <c r="BO238" s="132"/>
      <c r="BP238" s="132"/>
      <c r="BQ238" s="132"/>
      <c r="BR238" s="132"/>
      <c r="BS238" s="132"/>
      <c r="BT238" s="132"/>
      <c r="BU238" s="132"/>
      <c r="BV238" s="132"/>
    </row>
    <row r="239" spans="1:74">
      <c r="A239" s="86">
        <v>50</v>
      </c>
      <c r="B239" s="86">
        <f>人物属性!R53</f>
        <v>309.23410833084966</v>
      </c>
      <c r="C239" s="115">
        <f t="shared" si="42"/>
        <v>0.67500000000000004</v>
      </c>
      <c r="D239" s="74">
        <f>(D238+D240)/2</f>
        <v>460.68288910052081</v>
      </c>
      <c r="E239" s="86" t="str">
        <f t="shared" si="39"/>
        <v>45级强化10</v>
      </c>
      <c r="F239" s="86">
        <f>装备属性!CW53</f>
        <v>1146.8469865440479</v>
      </c>
      <c r="G239" s="91">
        <f t="shared" si="40"/>
        <v>519.69397326617502</v>
      </c>
      <c r="H239" s="217">
        <f t="shared" si="36"/>
        <v>50</v>
      </c>
      <c r="I239" s="137">
        <f>G239/(VLOOKUP(I189,E190:F280,2,FALSE)+B239)</f>
        <v>1.3211146630584931</v>
      </c>
      <c r="J239" s="132">
        <f>G239/(VLOOKUP(J189,E190:F280,2,FALSE)+B239)</f>
        <v>1.206376490621933</v>
      </c>
      <c r="K239" s="132">
        <f>G239/(VLOOKUP(K189,E190:F280,2,FALSE)+B239)</f>
        <v>1.1589588712906951</v>
      </c>
      <c r="L239" s="132">
        <f>G239/(VLOOKUP(L189,E190:F280,2,FALSE)+B239)</f>
        <v>0.77123523275595918</v>
      </c>
      <c r="M239" s="132">
        <f>G239/(VLOOKUP(M189,E190:F280,2,FALSE)+B239)</f>
        <v>1.1589588712906951</v>
      </c>
      <c r="N239" s="132">
        <f>G239/(VLOOKUP(N189,E190:F280,2,FALSE)+B239)</f>
        <v>1.0184051897734148</v>
      </c>
      <c r="O239" s="132">
        <f>G239/(VLOOKUP(O189,E190:F280,2,FALSE)+B239)</f>
        <v>0.96336626488815225</v>
      </c>
      <c r="P239" s="132">
        <f>G239/(VLOOKUP(P189,E190:F280,2,FALSE)+B239)</f>
        <v>0.5696217914809808</v>
      </c>
      <c r="Q239" s="132">
        <f>G239/(VLOOKUP(Q189,E190:F280,2,FALSE)+B239)</f>
        <v>0.96336626488815225</v>
      </c>
      <c r="R239" s="132">
        <f>G239/(VLOOKUP(R189,E190:F280,2,FALSE)+B239)</f>
        <v>0.80971198938654232</v>
      </c>
      <c r="S239" s="132">
        <f>G239/(VLOOKUP(S189,E190:F280,2,FALSE)+B239)</f>
        <v>0.75312403082603563</v>
      </c>
      <c r="T239" s="132">
        <f>G239/(VLOOKUP(T189,E190:F280,2,FALSE)+B239)</f>
        <v>0.39766508173237186</v>
      </c>
      <c r="U239" s="132">
        <f>G239/(VLOOKUP(U189,E190:F280,2,FALSE)+B239)</f>
        <v>0.75312403082603563</v>
      </c>
      <c r="V239" s="132">
        <f>G239/(VLOOKUP(V189,E190:F280,2,FALSE)+B239)</f>
        <v>0.60472909998028734</v>
      </c>
      <c r="W239" s="132">
        <f>G239/(VLOOKUP(W189,E190:F280,2,FALSE)+B239)</f>
        <v>0.55336403994069128</v>
      </c>
      <c r="X239" s="132">
        <f>G239/(VLOOKUP(X189,E190:F280,2,FALSE)+B239)</f>
        <v>0.26522569216707392</v>
      </c>
      <c r="Y239" s="132"/>
      <c r="Z239" s="132"/>
      <c r="AA239" s="132"/>
      <c r="AB239" s="132"/>
      <c r="AC239" s="132"/>
      <c r="AD239" s="132"/>
      <c r="AE239" s="132"/>
      <c r="AF239" s="132"/>
      <c r="AG239" s="132"/>
      <c r="AH239" s="132"/>
      <c r="AI239" s="132"/>
      <c r="AJ239" s="132"/>
      <c r="AM239" s="86">
        <v>50</v>
      </c>
      <c r="AN239" s="86">
        <f>人物属性!S53</f>
        <v>692.31516790488729</v>
      </c>
      <c r="AO239" s="115">
        <f t="shared" si="43"/>
        <v>0.30150000000000005</v>
      </c>
      <c r="AP239" s="74">
        <f>(AP238+AP240)/2</f>
        <v>1031.3796024638525</v>
      </c>
      <c r="AQ239" s="86" t="str">
        <f t="shared" si="41"/>
        <v>45级强化10</v>
      </c>
      <c r="AR239" s="86">
        <f>装备属性!CX53</f>
        <v>2567.5678803224951</v>
      </c>
      <c r="AS239" s="134">
        <f t="shared" si="44"/>
        <v>519.69397326617513</v>
      </c>
      <c r="AT239" s="352">
        <f t="shared" si="38"/>
        <v>50</v>
      </c>
      <c r="AU239" s="132">
        <f>AS239/(VLOOKUP(AU189,AQ190:AR280,2,FALSE)+AN239)</f>
        <v>0.59009788283279363</v>
      </c>
      <c r="AV239" s="132">
        <f>AS239/(VLOOKUP(AV189,AQ190:AR280,2,FALSE)+AN239)</f>
        <v>0.53884816581113015</v>
      </c>
      <c r="AW239" s="132">
        <f>AS239/(VLOOKUP(AW189,AQ190:AR280,2,FALSE)+AN239)</f>
        <v>0.51766829584317731</v>
      </c>
      <c r="AX239" s="132">
        <f>AS239/(VLOOKUP(AX189,AQ190:AR280,2,FALSE)+AN239)</f>
        <v>0.3444850706309952</v>
      </c>
      <c r="AY239" s="132">
        <f>AS239/(VLOOKUP(AY189,AQ190:AR280,2,FALSE)+AN239)</f>
        <v>0.51766829584317731</v>
      </c>
      <c r="AZ239" s="132">
        <f>AS239/(VLOOKUP(AZ189,AQ190:AR280,2,FALSE)+AN239)</f>
        <v>0.45488765143212539</v>
      </c>
      <c r="BA239" s="132">
        <f>AS239/(VLOOKUP(BA189,AQ190:AR280,2,FALSE)+AN239)</f>
        <v>0.43030359831670811</v>
      </c>
      <c r="BB239" s="132">
        <f>AS239/(VLOOKUP(BB189,AQ190:AR280,2,FALSE)+AN239)</f>
        <v>0.2544310668615048</v>
      </c>
      <c r="BC239" s="132">
        <f>AS239/(VLOOKUP(BC189,AQ190:AR280,2,FALSE)+AN239)</f>
        <v>0.43030359831670811</v>
      </c>
      <c r="BD239" s="132">
        <f>AS239/(VLOOKUP(BD189,AQ190:AR280,2,FALSE)+AN239)</f>
        <v>0.36167135525932237</v>
      </c>
      <c r="BE239" s="132">
        <f>AS239/(VLOOKUP(BE189,AQ190:AR280,2,FALSE)+AN239)</f>
        <v>0.33639540043562938</v>
      </c>
      <c r="BF239" s="132">
        <f>AS239/(VLOOKUP(BF189,AQ190:AR280,2,FALSE)+AN239)</f>
        <v>0.17762373650712612</v>
      </c>
      <c r="BG239" s="132">
        <f>AS239/(VLOOKUP(BG189,AQ190:AR280,2,FALSE)+AN239)</f>
        <v>0.33639540043562938</v>
      </c>
      <c r="BH239" s="132">
        <f>AS239/(VLOOKUP(BH189,AQ190:AR280,2,FALSE)+AN239)</f>
        <v>0.27011233132452844</v>
      </c>
      <c r="BI239" s="132">
        <f>AS239/(VLOOKUP(BI189,AQ190:AR280,2,FALSE)+AN239)</f>
        <v>0.24716927117350881</v>
      </c>
      <c r="BJ239" s="132">
        <f>AS239/(VLOOKUP(BJ189,AQ190:AR280,2,FALSE)+AN239)</f>
        <v>0.11846747583462637</v>
      </c>
      <c r="BK239" s="132"/>
      <c r="BL239" s="132"/>
      <c r="BM239" s="132"/>
      <c r="BN239" s="132"/>
      <c r="BO239" s="132"/>
      <c r="BP239" s="132"/>
      <c r="BQ239" s="132"/>
      <c r="BR239" s="132"/>
      <c r="BS239" s="132"/>
      <c r="BT239" s="132"/>
      <c r="BU239" s="132"/>
      <c r="BV239" s="132"/>
    </row>
    <row r="240" spans="1:74">
      <c r="A240" s="86">
        <v>51</v>
      </c>
      <c r="B240" s="86">
        <f>人物属性!R54</f>
        <v>320.30534750912898</v>
      </c>
      <c r="C240" s="115">
        <f t="shared" si="42"/>
        <v>0.67500000000000004</v>
      </c>
      <c r="D240" s="74">
        <f>F232</f>
        <v>477.57828198633939</v>
      </c>
      <c r="E240" s="86" t="str">
        <f t="shared" si="39"/>
        <v>45级强化11</v>
      </c>
      <c r="F240" s="86">
        <f>装备属性!CW54</f>
        <v>1379.2474193765756</v>
      </c>
      <c r="G240" s="91">
        <f t="shared" si="40"/>
        <v>538.57144990944118</v>
      </c>
      <c r="H240" s="217">
        <f t="shared" si="36"/>
        <v>51</v>
      </c>
      <c r="I240" s="137">
        <f>G240/(VLOOKUP(I189,E190:F280,2,FALSE)+B240)</f>
        <v>1.3316255688228802</v>
      </c>
      <c r="J240" s="132">
        <f>G240/(VLOOKUP(J189,E190:F280,2,FALSE)+B240)</f>
        <v>1.218872277489639</v>
      </c>
      <c r="K240" s="132">
        <f>G240/(VLOOKUP(K189,E190:F280,2,FALSE)+B240)</f>
        <v>1.172117855665896</v>
      </c>
      <c r="L240" s="132">
        <f>G240/(VLOOKUP(L189,E190:F280,2,FALSE)+B240)</f>
        <v>0.78633040408327526</v>
      </c>
      <c r="M240" s="132">
        <f>G240/(VLOOKUP(M189,E190:F280,2,FALSE)+B240)</f>
        <v>1.172117855665896</v>
      </c>
      <c r="N240" s="132">
        <f>G240/(VLOOKUP(N189,E190:F280,2,FALSE)+B240)</f>
        <v>1.032986821425679</v>
      </c>
      <c r="O240" s="132">
        <f>G240/(VLOOKUP(O189,E190:F280,2,FALSE)+B240)</f>
        <v>0.97828253728208558</v>
      </c>
      <c r="P240" s="132">
        <f>G240/(VLOOKUP(P189,E190:F280,2,FALSE)+B240)</f>
        <v>0.58323537129128533</v>
      </c>
      <c r="Q240" s="132">
        <f>G240/(VLOOKUP(Q189,E190:F280,2,FALSE)+B240)</f>
        <v>0.97828253728208558</v>
      </c>
      <c r="R240" s="132">
        <f>G240/(VLOOKUP(R189,E190:F280,2,FALSE)+B240)</f>
        <v>0.82489503096921191</v>
      </c>
      <c r="S240" s="132">
        <f>G240/(VLOOKUP(S189,E190:F280,2,FALSE)+B240)</f>
        <v>0.76815630355115394</v>
      </c>
      <c r="T240" s="132">
        <f>G240/(VLOOKUP(T189,E190:F280,2,FALSE)+B240)</f>
        <v>0.40864804711083241</v>
      </c>
      <c r="U240" s="132">
        <f>G240/(VLOOKUP(U189,E190:F280,2,FALSE)+B240)</f>
        <v>0.76815630355115394</v>
      </c>
      <c r="V240" s="132">
        <f>G240/(VLOOKUP(V189,E190:F280,2,FALSE)+B240)</f>
        <v>0.61872452223627594</v>
      </c>
      <c r="W240" s="132">
        <f>G240/(VLOOKUP(W189,E190:F280,2,FALSE)+B240)</f>
        <v>0.56678301933363873</v>
      </c>
      <c r="X240" s="132">
        <f>G240/(VLOOKUP(X189,E190:F280,2,FALSE)+B240)</f>
        <v>0.27331551925873537</v>
      </c>
      <c r="Y240" s="132"/>
      <c r="Z240" s="132"/>
      <c r="AA240" s="132"/>
      <c r="AB240" s="132"/>
      <c r="AC240" s="132"/>
      <c r="AD240" s="132"/>
      <c r="AE240" s="132"/>
      <c r="AF240" s="132"/>
      <c r="AG240" s="132"/>
      <c r="AH240" s="132"/>
      <c r="AI240" s="132"/>
      <c r="AJ240" s="132"/>
      <c r="AM240" s="86">
        <v>51</v>
      </c>
      <c r="AN240" s="86">
        <f>人物属性!S54</f>
        <v>717.10152427416926</v>
      </c>
      <c r="AO240" s="115">
        <f t="shared" si="43"/>
        <v>0.30150000000000005</v>
      </c>
      <c r="AP240" s="74">
        <f>AR232</f>
        <v>1069.2051089246404</v>
      </c>
      <c r="AQ240" s="86" t="str">
        <f t="shared" si="41"/>
        <v>45级强化11</v>
      </c>
      <c r="AR240" s="86">
        <f>装备属性!CX54</f>
        <v>3087.867356813229</v>
      </c>
      <c r="AS240" s="134">
        <f t="shared" si="44"/>
        <v>538.57144990944118</v>
      </c>
      <c r="AT240" s="352">
        <f t="shared" si="38"/>
        <v>51</v>
      </c>
      <c r="AU240" s="132">
        <f>AS240/(VLOOKUP(AU189,AQ190:AR280,2,FALSE)+AN240)</f>
        <v>0.59479275407421983</v>
      </c>
      <c r="AV240" s="132">
        <f>AS240/(VLOOKUP(AV189,AQ190:AR280,2,FALSE)+AN240)</f>
        <v>0.54442961727870554</v>
      </c>
      <c r="AW240" s="132">
        <f>AS240/(VLOOKUP(AW189,AQ190:AR280,2,FALSE)+AN240)</f>
        <v>0.52354597553076687</v>
      </c>
      <c r="AX240" s="132">
        <f>AS240/(VLOOKUP(AX189,AQ190:AR280,2,FALSE)+AN240)</f>
        <v>0.3512275804905296</v>
      </c>
      <c r="AY240" s="132">
        <f>AS240/(VLOOKUP(AY189,AQ190:AR280,2,FALSE)+AN240)</f>
        <v>0.52354597553076687</v>
      </c>
      <c r="AZ240" s="132">
        <f>AS240/(VLOOKUP(AZ189,AQ190:AR280,2,FALSE)+AN240)</f>
        <v>0.46140078023680331</v>
      </c>
      <c r="BA240" s="132">
        <f>AS240/(VLOOKUP(BA189,AQ190:AR280,2,FALSE)+AN240)</f>
        <v>0.43696619998599823</v>
      </c>
      <c r="BB240" s="132">
        <f>AS240/(VLOOKUP(BB189,AQ190:AR280,2,FALSE)+AN240)</f>
        <v>0.26051179917677419</v>
      </c>
      <c r="BC240" s="132">
        <f>AS240/(VLOOKUP(BC189,AQ190:AR280,2,FALSE)+AN240)</f>
        <v>0.43696619998599823</v>
      </c>
      <c r="BD240" s="132">
        <f>AS240/(VLOOKUP(BD189,AQ190:AR280,2,FALSE)+AN240)</f>
        <v>0.36845311383291468</v>
      </c>
      <c r="BE240" s="132">
        <f>AS240/(VLOOKUP(BE189,AQ190:AR280,2,FALSE)+AN240)</f>
        <v>0.34310981558618214</v>
      </c>
      <c r="BF240" s="132">
        <f>AS240/(VLOOKUP(BF189,AQ190:AR280,2,FALSE)+AN240)</f>
        <v>0.18252946104283849</v>
      </c>
      <c r="BG240" s="132">
        <f>AS240/(VLOOKUP(BG189,AQ190:AR280,2,FALSE)+AN240)</f>
        <v>0.34310981558618214</v>
      </c>
      <c r="BH240" s="132">
        <f>AS240/(VLOOKUP(BH189,AQ190:AR280,2,FALSE)+AN240)</f>
        <v>0.27636361993220332</v>
      </c>
      <c r="BI240" s="132">
        <f>AS240/(VLOOKUP(BI189,AQ190:AR280,2,FALSE)+AN240)</f>
        <v>0.25316308196902526</v>
      </c>
      <c r="BJ240" s="132">
        <f>AS240/(VLOOKUP(BJ189,AQ190:AR280,2,FALSE)+AN240)</f>
        <v>0.12208093193556846</v>
      </c>
      <c r="BK240" s="132"/>
      <c r="BL240" s="132"/>
      <c r="BM240" s="132"/>
      <c r="BN240" s="132"/>
      <c r="BO240" s="132"/>
      <c r="BP240" s="132"/>
      <c r="BQ240" s="132"/>
      <c r="BR240" s="132"/>
      <c r="BS240" s="132"/>
      <c r="BT240" s="132"/>
      <c r="BU240" s="132"/>
      <c r="BV240" s="132"/>
    </row>
    <row r="241" spans="1:74">
      <c r="A241" s="86">
        <v>52</v>
      </c>
      <c r="B241" s="86">
        <f>人物属性!R55</f>
        <v>331.37658668740829</v>
      </c>
      <c r="C241" s="115">
        <f t="shared" si="42"/>
        <v>0.67500000000000004</v>
      </c>
      <c r="D241" s="74">
        <f>(D240+D242)/2</f>
        <v>495.29198776892849</v>
      </c>
      <c r="E241" s="86" t="str">
        <f t="shared" si="39"/>
        <v>45级强化12</v>
      </c>
      <c r="F241" s="86">
        <f>装备属性!CW55</f>
        <v>1650.2064308564461</v>
      </c>
      <c r="G241" s="91">
        <f t="shared" si="40"/>
        <v>558.00128775802727</v>
      </c>
      <c r="H241" s="217">
        <f t="shared" si="36"/>
        <v>52</v>
      </c>
      <c r="I241" s="137">
        <f>G241/(VLOOKUP(I189,E190:F280,2,FALSE)+B241)</f>
        <v>1.3429056923258875</v>
      </c>
      <c r="J241" s="132">
        <f>G241/(VLOOKUP(J189,E190:F280,2,FALSE)+B241)</f>
        <v>1.2319767069478185</v>
      </c>
      <c r="K241" s="132">
        <f>G241/(VLOOKUP(K189,E190:F280,2,FALSE)+B241)</f>
        <v>1.1858314778120547</v>
      </c>
      <c r="L241" s="132">
        <f>G241/(VLOOKUP(L189,E190:F280,2,FALSE)+B241)</f>
        <v>0.80173896654823917</v>
      </c>
      <c r="M241" s="132">
        <f>G241/(VLOOKUP(M189,E190:F280,2,FALSE)+B241)</f>
        <v>1.1858314778120547</v>
      </c>
      <c r="N241" s="132">
        <f>G241/(VLOOKUP(N189,E190:F280,2,FALSE)+B241)</f>
        <v>1.0479994610976022</v>
      </c>
      <c r="O241" s="132">
        <f>G241/(VLOOKUP(O189,E190:F280,2,FALSE)+B241)</f>
        <v>0.9935942485311906</v>
      </c>
      <c r="P241" s="132">
        <f>G241/(VLOOKUP(P189,E190:F280,2,FALSE)+B241)</f>
        <v>0.59711746372799002</v>
      </c>
      <c r="Q241" s="132">
        <f>G241/(VLOOKUP(Q189,E190:F280,2,FALSE)+B241)</f>
        <v>0.9935942485311906</v>
      </c>
      <c r="R241" s="132">
        <f>G241/(VLOOKUP(R189,E190:F280,2,FALSE)+B241)</f>
        <v>0.84040364693807201</v>
      </c>
      <c r="S241" s="132">
        <f>G241/(VLOOKUP(S189,E190:F280,2,FALSE)+B241)</f>
        <v>0.78349679229567848</v>
      </c>
      <c r="T241" s="132">
        <f>G241/(VLOOKUP(T189,E190:F280,2,FALSE)+B241)</f>
        <v>0.4198636458569579</v>
      </c>
      <c r="U241" s="132">
        <f>G241/(VLOOKUP(U189,E190:F280,2,FALSE)+B241)</f>
        <v>0.78349679229567848</v>
      </c>
      <c r="V241" s="132">
        <f>G241/(VLOOKUP(V189,E190:F280,2,FALSE)+B241)</f>
        <v>0.63299499932306835</v>
      </c>
      <c r="W241" s="132">
        <f>G241/(VLOOKUP(W189,E190:F280,2,FALSE)+B241)</f>
        <v>0.58046750659836133</v>
      </c>
      <c r="X241" s="132">
        <f>G241/(VLOOKUP(X189,E190:F280,2,FALSE)+B241)</f>
        <v>0.28159369696741871</v>
      </c>
      <c r="Y241" s="132"/>
      <c r="Z241" s="132"/>
      <c r="AA241" s="132"/>
      <c r="AB241" s="132"/>
      <c r="AC241" s="132"/>
      <c r="AD241" s="132"/>
      <c r="AE241" s="132"/>
      <c r="AF241" s="132"/>
      <c r="AG241" s="132"/>
      <c r="AH241" s="132"/>
      <c r="AI241" s="132"/>
      <c r="AJ241" s="132"/>
      <c r="AM241" s="86">
        <v>52</v>
      </c>
      <c r="AN241" s="86">
        <f>人物属性!S55</f>
        <v>741.88788064345135</v>
      </c>
      <c r="AO241" s="115">
        <f t="shared" si="43"/>
        <v>0.30150000000000005</v>
      </c>
      <c r="AP241" s="74">
        <f>(AP240+AP242)/2</f>
        <v>1108.8626591841683</v>
      </c>
      <c r="AQ241" s="86" t="str">
        <f t="shared" si="41"/>
        <v>45级强化12</v>
      </c>
      <c r="AR241" s="86">
        <f>装备属性!CX55</f>
        <v>3694.4920093801034</v>
      </c>
      <c r="AS241" s="134">
        <f t="shared" si="44"/>
        <v>558.00128775802739</v>
      </c>
      <c r="AT241" s="352">
        <f t="shared" si="38"/>
        <v>52</v>
      </c>
      <c r="AU241" s="132">
        <f>AS241/(VLOOKUP(AU189,AQ190:AR280,2,FALSE)+AN241)</f>
        <v>0.59983120923889655</v>
      </c>
      <c r="AV241" s="132">
        <f>AS241/(VLOOKUP(AV189,AQ190:AR280,2,FALSE)+AN241)</f>
        <v>0.55028292910335908</v>
      </c>
      <c r="AW241" s="132">
        <f>AS241/(VLOOKUP(AW189,AQ190:AR280,2,FALSE)+AN241)</f>
        <v>0.52967139342271796</v>
      </c>
      <c r="AX241" s="132">
        <f>AS241/(VLOOKUP(AX189,AQ190:AR280,2,FALSE)+AN241)</f>
        <v>0.3581100717248803</v>
      </c>
      <c r="AY241" s="132">
        <f>AS241/(VLOOKUP(AY189,AQ190:AR280,2,FALSE)+AN241)</f>
        <v>0.52967139342271796</v>
      </c>
      <c r="AZ241" s="132">
        <f>AS241/(VLOOKUP(AZ189,AQ190:AR280,2,FALSE)+AN241)</f>
        <v>0.46810642595692908</v>
      </c>
      <c r="BA241" s="132">
        <f>AS241/(VLOOKUP(BA189,AQ190:AR280,2,FALSE)+AN241)</f>
        <v>0.44380543101059855</v>
      </c>
      <c r="BB241" s="132">
        <f>AS241/(VLOOKUP(BB189,AQ190:AR280,2,FALSE)+AN241)</f>
        <v>0.26671246713183566</v>
      </c>
      <c r="BC241" s="132">
        <f>AS241/(VLOOKUP(BC189,AQ190:AR280,2,FALSE)+AN241)</f>
        <v>0.44380543101059855</v>
      </c>
      <c r="BD241" s="132">
        <f>AS241/(VLOOKUP(BD189,AQ190:AR280,2,FALSE)+AN241)</f>
        <v>0.37538029563233888</v>
      </c>
      <c r="BE241" s="132">
        <f>AS241/(VLOOKUP(BE189,AQ190:AR280,2,FALSE)+AN241)</f>
        <v>0.34996190055873644</v>
      </c>
      <c r="BF241" s="132">
        <f>AS241/(VLOOKUP(BF189,AQ190:AR280,2,FALSE)+AN241)</f>
        <v>0.18753909514944125</v>
      </c>
      <c r="BG241" s="132">
        <f>AS241/(VLOOKUP(BG189,AQ190:AR280,2,FALSE)+AN241)</f>
        <v>0.34996190055873644</v>
      </c>
      <c r="BH241" s="132">
        <f>AS241/(VLOOKUP(BH189,AQ190:AR280,2,FALSE)+AN241)</f>
        <v>0.28273776636430392</v>
      </c>
      <c r="BI241" s="132">
        <f>AS241/(VLOOKUP(BI189,AQ190:AR280,2,FALSE)+AN241)</f>
        <v>0.25927548628060143</v>
      </c>
      <c r="BJ241" s="132">
        <f>AS241/(VLOOKUP(BJ189,AQ190:AR280,2,FALSE)+AN241)</f>
        <v>0.1257785179787804</v>
      </c>
      <c r="BK241" s="132"/>
      <c r="BL241" s="132"/>
      <c r="BM241" s="132"/>
      <c r="BN241" s="132"/>
      <c r="BO241" s="132"/>
      <c r="BP241" s="132"/>
      <c r="BQ241" s="132"/>
      <c r="BR241" s="132"/>
      <c r="BS241" s="132"/>
      <c r="BT241" s="132"/>
      <c r="BU241" s="132"/>
      <c r="BV241" s="132"/>
    </row>
    <row r="242" spans="1:74">
      <c r="A242" s="86">
        <v>53</v>
      </c>
      <c r="B242" s="86">
        <f>人物属性!R56</f>
        <v>342.44782586568755</v>
      </c>
      <c r="C242" s="115">
        <f t="shared" si="42"/>
        <v>0.67500000000000004</v>
      </c>
      <c r="D242" s="74">
        <f>F233</f>
        <v>513.00569355151765</v>
      </c>
      <c r="E242" s="86" t="str">
        <f t="shared" si="39"/>
        <v>60级强化0</v>
      </c>
      <c r="F242" s="86">
        <f>装备属性!CW56</f>
        <v>629.91975017046354</v>
      </c>
      <c r="G242" s="91">
        <f t="shared" si="40"/>
        <v>577.43112560661348</v>
      </c>
      <c r="H242" s="217">
        <f t="shared" si="36"/>
        <v>53</v>
      </c>
      <c r="I242" s="137">
        <f>G242/(VLOOKUP(I189,E190:F280,2,FALSE)+B242)</f>
        <v>1.3536003111919821</v>
      </c>
      <c r="J242" s="132">
        <f>G242/(VLOOKUP(J189,E190:F280,2,FALSE)+B242)</f>
        <v>1.2444557857249614</v>
      </c>
      <c r="K242" s="132">
        <f>G242/(VLOOKUP(K189,E190:F280,2,FALSE)+B242)</f>
        <v>1.198914626981741</v>
      </c>
      <c r="L242" s="132">
        <f>G242/(VLOOKUP(L189,E190:F280,2,FALSE)+B242)</f>
        <v>0.81666499036843387</v>
      </c>
      <c r="M242" s="132">
        <f>G242/(VLOOKUP(M189,E190:F280,2,FALSE)+B242)</f>
        <v>1.198914626981741</v>
      </c>
      <c r="N242" s="132">
        <f>G242/(VLOOKUP(N189,E190:F280,2,FALSE)+B242)</f>
        <v>1.06240049529512</v>
      </c>
      <c r="O242" s="132">
        <f>G242/(VLOOKUP(O189,E190:F280,2,FALSE)+B242)</f>
        <v>1.0083139272982808</v>
      </c>
      <c r="P242" s="132">
        <f>G242/(VLOOKUP(P189,E190:F280,2,FALSE)+B242)</f>
        <v>0.61067447579959855</v>
      </c>
      <c r="Q242" s="132">
        <f>G242/(VLOOKUP(Q189,E190:F280,2,FALSE)+B242)</f>
        <v>1.0083139272982808</v>
      </c>
      <c r="R242" s="132">
        <f>G242/(VLOOKUP(R189,E190:F280,2,FALSE)+B242)</f>
        <v>0.85540355307617033</v>
      </c>
      <c r="S242" s="132">
        <f>G242/(VLOOKUP(S189,E190:F280,2,FALSE)+B242)</f>
        <v>0.79836763770965491</v>
      </c>
      <c r="T242" s="132">
        <f>G242/(VLOOKUP(T189,E190:F280,2,FALSE)+B242)</f>
        <v>0.43089392606126198</v>
      </c>
      <c r="U242" s="132">
        <f>G242/(VLOOKUP(U189,E190:F280,2,FALSE)+B242)</f>
        <v>0.79836763770965491</v>
      </c>
      <c r="V242" s="132">
        <f>G242/(VLOOKUP(V189,E190:F280,2,FALSE)+B242)</f>
        <v>0.64691147142004479</v>
      </c>
      <c r="W242" s="132">
        <f>G242/(VLOOKUP(W189,E190:F280,2,FALSE)+B242)</f>
        <v>0.59384037460453687</v>
      </c>
      <c r="X242" s="132">
        <f>G242/(VLOOKUP(X189,E190:F280,2,FALSE)+B242)</f>
        <v>0.28977988713228819</v>
      </c>
      <c r="Y242" s="132"/>
      <c r="Z242" s="132"/>
      <c r="AA242" s="132"/>
      <c r="AB242" s="132"/>
      <c r="AC242" s="132"/>
      <c r="AD242" s="132"/>
      <c r="AE242" s="132"/>
      <c r="AF242" s="132"/>
      <c r="AG242" s="132"/>
      <c r="AH242" s="132"/>
      <c r="AI242" s="132"/>
      <c r="AJ242" s="132"/>
      <c r="AM242" s="86">
        <v>53</v>
      </c>
      <c r="AN242" s="86">
        <f>人物属性!S56</f>
        <v>766.67423701273333</v>
      </c>
      <c r="AO242" s="115">
        <f t="shared" si="43"/>
        <v>0.30150000000000005</v>
      </c>
      <c r="AP242" s="74">
        <f>AR233</f>
        <v>1148.5202094436961</v>
      </c>
      <c r="AQ242" s="86" t="str">
        <f t="shared" si="41"/>
        <v>60级强化0</v>
      </c>
      <c r="AR242" s="86">
        <f>装备属性!CX56</f>
        <v>1410.2680973965603</v>
      </c>
      <c r="AS242" s="134">
        <f t="shared" si="44"/>
        <v>577.43112560661359</v>
      </c>
      <c r="AT242" s="352">
        <f t="shared" si="38"/>
        <v>53</v>
      </c>
      <c r="AU242" s="132">
        <f>AS242/(VLOOKUP(AU189,AQ190:AR280,2,FALSE)+AN242)</f>
        <v>0.6046081389990855</v>
      </c>
      <c r="AV242" s="132">
        <f>AS242/(VLOOKUP(AV189,AQ190:AR280,2,FALSE)+AN242)</f>
        <v>0.55585691762381628</v>
      </c>
      <c r="AW242" s="132">
        <f>AS242/(VLOOKUP(AW189,AQ190:AR280,2,FALSE)+AN242)</f>
        <v>0.53551520005184439</v>
      </c>
      <c r="AX242" s="132">
        <f>AS242/(VLOOKUP(AX189,AQ190:AR280,2,FALSE)+AN242)</f>
        <v>0.36477702903123382</v>
      </c>
      <c r="AY242" s="132">
        <f>AS242/(VLOOKUP(AY189,AQ190:AR280,2,FALSE)+AN242)</f>
        <v>0.53551520005184439</v>
      </c>
      <c r="AZ242" s="132">
        <f>AS242/(VLOOKUP(AZ189,AQ190:AR280,2,FALSE)+AN242)</f>
        <v>0.47453888789848703</v>
      </c>
      <c r="BA242" s="132">
        <f>AS242/(VLOOKUP(BA189,AQ190:AR280,2,FALSE)+AN242)</f>
        <v>0.45038022085989893</v>
      </c>
      <c r="BB242" s="132">
        <f>AS242/(VLOOKUP(BB189,AQ190:AR280,2,FALSE)+AN242)</f>
        <v>0.27276793252382081</v>
      </c>
      <c r="BC242" s="132">
        <f>AS242/(VLOOKUP(BC189,AQ190:AR280,2,FALSE)+AN242)</f>
        <v>0.45038022085989893</v>
      </c>
      <c r="BD242" s="132">
        <f>AS242/(VLOOKUP(BD189,AQ190:AR280,2,FALSE)+AN242)</f>
        <v>0.38208025370735615</v>
      </c>
      <c r="BE242" s="132">
        <f>AS242/(VLOOKUP(BE189,AQ190:AR280,2,FALSE)+AN242)</f>
        <v>0.35660421151031257</v>
      </c>
      <c r="BF242" s="132">
        <f>AS242/(VLOOKUP(BF189,AQ190:AR280,2,FALSE)+AN242)</f>
        <v>0.19246595364069705</v>
      </c>
      <c r="BG242" s="132">
        <f>AS242/(VLOOKUP(BG189,AQ190:AR280,2,FALSE)+AN242)</f>
        <v>0.35660421151031257</v>
      </c>
      <c r="BH242" s="132">
        <f>AS242/(VLOOKUP(BH189,AQ190:AR280,2,FALSE)+AN242)</f>
        <v>0.28895379056762005</v>
      </c>
      <c r="BI242" s="132">
        <f>AS242/(VLOOKUP(BI189,AQ190:AR280,2,FALSE)+AN242)</f>
        <v>0.26524870065669315</v>
      </c>
      <c r="BJ242" s="132">
        <f>AS242/(VLOOKUP(BJ189,AQ190:AR280,2,FALSE)+AN242)</f>
        <v>0.12943501625242207</v>
      </c>
      <c r="BK242" s="132"/>
      <c r="BL242" s="132"/>
      <c r="BM242" s="132"/>
      <c r="BN242" s="132"/>
      <c r="BO242" s="132"/>
      <c r="BP242" s="132"/>
      <c r="BQ242" s="132"/>
      <c r="BR242" s="132"/>
      <c r="BS242" s="132"/>
      <c r="BT242" s="132"/>
      <c r="BU242" s="132"/>
      <c r="BV242" s="132"/>
    </row>
    <row r="243" spans="1:74">
      <c r="A243" s="86">
        <v>54</v>
      </c>
      <c r="B243" s="86">
        <f>人物属性!R57</f>
        <v>353.5190650439668</v>
      </c>
      <c r="C243" s="115">
        <f t="shared" si="42"/>
        <v>0.67500000000000004</v>
      </c>
      <c r="D243" s="74">
        <f>(D242+D244)/2</f>
        <v>531.57734646735503</v>
      </c>
      <c r="E243" s="86" t="str">
        <f t="shared" si="39"/>
        <v>60级强化1</v>
      </c>
      <c r="F243" s="86">
        <f>装备属性!CW57</f>
        <v>680.76906147666352</v>
      </c>
      <c r="G243" s="91">
        <f t="shared" si="40"/>
        <v>597.44007777014224</v>
      </c>
      <c r="H243" s="217">
        <f t="shared" si="36"/>
        <v>54</v>
      </c>
      <c r="I243" s="137">
        <f>G243/(VLOOKUP(I189,E190:F280,2,FALSE)+B243)</f>
        <v>1.365077063884202</v>
      </c>
      <c r="J243" s="132">
        <f>G243/(VLOOKUP(J189,E190:F280,2,FALSE)+B243)</f>
        <v>1.2575722314766336</v>
      </c>
      <c r="K243" s="132">
        <f>G243/(VLOOKUP(K189,E190:F280,2,FALSE)+B243)</f>
        <v>1.2125851950299427</v>
      </c>
      <c r="L243" s="132">
        <f>G243/(VLOOKUP(L189,E190:F280,2,FALSE)+B243)</f>
        <v>0.83193721158476186</v>
      </c>
      <c r="M243" s="132">
        <f>G243/(VLOOKUP(M189,E190:F280,2,FALSE)+B243)</f>
        <v>1.2125851950299427</v>
      </c>
      <c r="N243" s="132">
        <f>G243/(VLOOKUP(N189,E190:F280,2,FALSE)+B243)</f>
        <v>1.0772707793201133</v>
      </c>
      <c r="O243" s="132">
        <f>G243/(VLOOKUP(O189,E190:F280,2,FALSE)+B243)</f>
        <v>1.0234673327480615</v>
      </c>
      <c r="P243" s="132">
        <f>G243/(VLOOKUP(P189,E190:F280,2,FALSE)+B243)</f>
        <v>0.62452306064540231</v>
      </c>
      <c r="Q243" s="132">
        <f>G243/(VLOOKUP(Q189,E190:F280,2,FALSE)+B243)</f>
        <v>1.0234673327480615</v>
      </c>
      <c r="R243" s="132">
        <f>G243/(VLOOKUP(R189,E190:F280,2,FALSE)+B243)</f>
        <v>0.87076342915725835</v>
      </c>
      <c r="S243" s="132">
        <f>G243/(VLOOKUP(S189,E190:F280,2,FALSE)+B243)</f>
        <v>0.81357870471807237</v>
      </c>
      <c r="T243" s="132">
        <f>G243/(VLOOKUP(T189,E190:F280,2,FALSE)+B243)</f>
        <v>0.44217205214595168</v>
      </c>
      <c r="U243" s="132">
        <f>G243/(VLOOKUP(U189,E190:F280,2,FALSE)+B243)</f>
        <v>0.81357870471807237</v>
      </c>
      <c r="V243" s="132">
        <f>G243/(VLOOKUP(V189,E190:F280,2,FALSE)+B243)</f>
        <v>0.66112779823514423</v>
      </c>
      <c r="W243" s="132">
        <f>G243/(VLOOKUP(W189,E190:F280,2,FALSE)+B243)</f>
        <v>0.60750101432581294</v>
      </c>
      <c r="X243" s="132">
        <f>G243/(VLOOKUP(X189,E190:F280,2,FALSE)+B243)</f>
        <v>0.29816463332551996</v>
      </c>
      <c r="Y243" s="132"/>
      <c r="Z243" s="132"/>
      <c r="AA243" s="132"/>
      <c r="AB243" s="132"/>
      <c r="AC243" s="132"/>
      <c r="AD243" s="132"/>
      <c r="AE243" s="132"/>
      <c r="AF243" s="132"/>
      <c r="AG243" s="132"/>
      <c r="AH243" s="132"/>
      <c r="AI243" s="132"/>
      <c r="AJ243" s="132"/>
      <c r="AM243" s="86">
        <v>54</v>
      </c>
      <c r="AN243" s="86">
        <f>人物属性!S57</f>
        <v>791.46059338201519</v>
      </c>
      <c r="AO243" s="115">
        <f t="shared" si="43"/>
        <v>0.30150000000000005</v>
      </c>
      <c r="AP243" s="74">
        <f>(AP242+AP244)/2</f>
        <v>1190.0985368672127</v>
      </c>
      <c r="AQ243" s="86" t="str">
        <f t="shared" si="41"/>
        <v>60级强化1</v>
      </c>
      <c r="AR243" s="86">
        <f>装备属性!CX57</f>
        <v>1524.1098391268586</v>
      </c>
      <c r="AS243" s="134">
        <f t="shared" si="44"/>
        <v>597.44007777014235</v>
      </c>
      <c r="AT243" s="352">
        <f t="shared" si="38"/>
        <v>54</v>
      </c>
      <c r="AU243" s="132">
        <f>AS243/(VLOOKUP(AU189,AQ190:AR280,2,FALSE)+AN243)</f>
        <v>0.60973442186827709</v>
      </c>
      <c r="AV243" s="132">
        <f>AS243/(VLOOKUP(AV189,AQ190:AR280,2,FALSE)+AN243)</f>
        <v>0.56171559672622984</v>
      </c>
      <c r="AW243" s="132">
        <f>AS243/(VLOOKUP(AW189,AQ190:AR280,2,FALSE)+AN243)</f>
        <v>0.54162138711337449</v>
      </c>
      <c r="AX243" s="132">
        <f>AS243/(VLOOKUP(AX189,AQ190:AR280,2,FALSE)+AN243)</f>
        <v>0.37159862117452702</v>
      </c>
      <c r="AY243" s="132">
        <f>AS243/(VLOOKUP(AY189,AQ190:AR280,2,FALSE)+AN243)</f>
        <v>0.54162138711337449</v>
      </c>
      <c r="AZ243" s="132">
        <f>AS243/(VLOOKUP(AZ189,AQ190:AR280,2,FALSE)+AN243)</f>
        <v>0.4811809480963174</v>
      </c>
      <c r="BA243" s="132">
        <f>AS243/(VLOOKUP(BA189,AQ190:AR280,2,FALSE)+AN243)</f>
        <v>0.45714874196080096</v>
      </c>
      <c r="BB243" s="132">
        <f>AS243/(VLOOKUP(BB189,AQ190:AR280,2,FALSE)+AN243)</f>
        <v>0.27895363375494642</v>
      </c>
      <c r="BC243" s="132">
        <f>AS243/(VLOOKUP(BC189,AQ190:AR280,2,FALSE)+AN243)</f>
        <v>0.45714874196080096</v>
      </c>
      <c r="BD243" s="132">
        <f>AS243/(VLOOKUP(BD189,AQ190:AR280,2,FALSE)+AN243)</f>
        <v>0.38894099835690876</v>
      </c>
      <c r="BE243" s="132">
        <f>AS243/(VLOOKUP(BE189,AQ190:AR280,2,FALSE)+AN243)</f>
        <v>0.36339848810740571</v>
      </c>
      <c r="BF243" s="132">
        <f>AS243/(VLOOKUP(BF189,AQ190:AR280,2,FALSE)+AN243)</f>
        <v>0.19750351662519178</v>
      </c>
      <c r="BG243" s="132">
        <f>AS243/(VLOOKUP(BG189,AQ190:AR280,2,FALSE)+AN243)</f>
        <v>0.36339848810740571</v>
      </c>
      <c r="BH243" s="132">
        <f>AS243/(VLOOKUP(BH189,AQ190:AR280,2,FALSE)+AN243)</f>
        <v>0.2953037498783645</v>
      </c>
      <c r="BI243" s="132">
        <f>AS243/(VLOOKUP(BI189,AQ190:AR280,2,FALSE)+AN243)</f>
        <v>0.27135045306552985</v>
      </c>
      <c r="BJ243" s="132">
        <f>AS243/(VLOOKUP(BJ189,AQ190:AR280,2,FALSE)+AN243)</f>
        <v>0.13318020288539892</v>
      </c>
      <c r="BK243" s="132"/>
      <c r="BL243" s="132"/>
      <c r="BM243" s="132"/>
      <c r="BN243" s="132"/>
      <c r="BO243" s="132"/>
      <c r="BP243" s="132"/>
      <c r="BQ243" s="132"/>
      <c r="BR243" s="132"/>
      <c r="BS243" s="132"/>
      <c r="BT243" s="132"/>
      <c r="BU243" s="132"/>
      <c r="BV243" s="132"/>
    </row>
    <row r="244" spans="1:74">
      <c r="A244" s="86">
        <v>55</v>
      </c>
      <c r="B244" s="86">
        <f>人物属性!R58</f>
        <v>364.59030422224606</v>
      </c>
      <c r="C244" s="115">
        <f t="shared" si="42"/>
        <v>0.67500000000000004</v>
      </c>
      <c r="D244" s="74">
        <f>F234</f>
        <v>550.1489993831924</v>
      </c>
      <c r="E244" s="86" t="str">
        <f t="shared" si="39"/>
        <v>60级强化2</v>
      </c>
      <c r="F244" s="86">
        <f>装备属性!CW58</f>
        <v>734.08121265376622</v>
      </c>
      <c r="G244" s="91">
        <f t="shared" si="40"/>
        <v>617.449029933671</v>
      </c>
      <c r="H244" s="217">
        <f t="shared" si="36"/>
        <v>55</v>
      </c>
      <c r="I244" s="137">
        <f>G244/(VLOOKUP(I189,E190:F280,2,FALSE)+B244)</f>
        <v>1.3759875008417</v>
      </c>
      <c r="J244" s="132">
        <f>G244/(VLOOKUP(J189,E190:F280,2,FALSE)+B244)</f>
        <v>1.2700912621058189</v>
      </c>
      <c r="K244" s="132">
        <f>G244/(VLOOKUP(K189,E190:F280,2,FALSE)+B244)</f>
        <v>1.2256548939641472</v>
      </c>
      <c r="L244" s="132">
        <f>G244/(VLOOKUP(L189,E190:F280,2,FALSE)+B244)</f>
        <v>0.84674568665301231</v>
      </c>
      <c r="M244" s="132">
        <f>G244/(VLOOKUP(M189,E190:F280,2,FALSE)+B244)</f>
        <v>1.2256548939641472</v>
      </c>
      <c r="N244" s="132">
        <f>G244/(VLOOKUP(N189,E190:F280,2,FALSE)+B244)</f>
        <v>1.0915589714084739</v>
      </c>
      <c r="O244" s="132">
        <f>G244/(VLOOKUP(O189,E190:F280,2,FALSE)+B244)</f>
        <v>1.0380566377953777</v>
      </c>
      <c r="P244" s="132">
        <f>G244/(VLOOKUP(P189,E190:F280,2,FALSE)+B244)</f>
        <v>0.63805477012968637</v>
      </c>
      <c r="Q244" s="132">
        <f>G244/(VLOOKUP(Q189,E190:F280,2,FALSE)+B244)</f>
        <v>1.0380566377953777</v>
      </c>
      <c r="R244" s="132">
        <f>G244/(VLOOKUP(R189,E190:F280,2,FALSE)+B244)</f>
        <v>0.88563547599272274</v>
      </c>
      <c r="S244" s="132">
        <f>G244/(VLOOKUP(S189,E190:F280,2,FALSE)+B244)</f>
        <v>0.82833792375095705</v>
      </c>
      <c r="T244" s="132">
        <f>G244/(VLOOKUP(T189,E190:F280,2,FALSE)+B244)</f>
        <v>0.45326685562354685</v>
      </c>
      <c r="U244" s="132">
        <f>G244/(VLOOKUP(U189,E190:F280,2,FALSE)+B244)</f>
        <v>0.82833792375095705</v>
      </c>
      <c r="V244" s="132">
        <f>G244/(VLOOKUP(V189,E190:F280,2,FALSE)+B244)</f>
        <v>0.67500000000000004</v>
      </c>
      <c r="W244" s="132">
        <f>G244/(VLOOKUP(W189,E190:F280,2,FALSE)+B244)</f>
        <v>0.62085750385973903</v>
      </c>
      <c r="X244" s="132">
        <f>G244/(VLOOKUP(X189,E190:F280,2,FALSE)+B244)</f>
        <v>0.30645723173139611</v>
      </c>
      <c r="Y244" s="132"/>
      <c r="Z244" s="132"/>
      <c r="AA244" s="132"/>
      <c r="AB244" s="132"/>
      <c r="AC244" s="132"/>
      <c r="AD244" s="132"/>
      <c r="AE244" s="132"/>
      <c r="AF244" s="132"/>
      <c r="AG244" s="132"/>
      <c r="AH244" s="132"/>
      <c r="AI244" s="132"/>
      <c r="AJ244" s="132"/>
      <c r="AM244" s="86">
        <v>55</v>
      </c>
      <c r="AN244" s="86">
        <f>人物属性!S58</f>
        <v>816.24694975129717</v>
      </c>
      <c r="AO244" s="115">
        <f t="shared" si="43"/>
        <v>0.30150000000000005</v>
      </c>
      <c r="AP244" s="74">
        <f>AR234</f>
        <v>1231.6768642907291</v>
      </c>
      <c r="AQ244" s="86" t="str">
        <f t="shared" si="41"/>
        <v>60级强化2</v>
      </c>
      <c r="AR244" s="86">
        <f>装备属性!CX58</f>
        <v>1643.4654014636556</v>
      </c>
      <c r="AS244" s="134">
        <f t="shared" si="44"/>
        <v>617.449029933671</v>
      </c>
      <c r="AT244" s="352">
        <f t="shared" si="38"/>
        <v>55</v>
      </c>
      <c r="AU244" s="132">
        <f>AS244/(VLOOKUP(AU189,AQ190:AR280,2,FALSE)+AN244)</f>
        <v>0.61460775037595927</v>
      </c>
      <c r="AV244" s="132">
        <f>AS244/(VLOOKUP(AV189,AQ190:AR280,2,FALSE)+AN244)</f>
        <v>0.56730743040726572</v>
      </c>
      <c r="AW244" s="132">
        <f>AS244/(VLOOKUP(AW189,AQ190:AR280,2,FALSE)+AN244)</f>
        <v>0.54745918597065235</v>
      </c>
      <c r="AX244" s="132">
        <f>AS244/(VLOOKUP(AX189,AQ190:AR280,2,FALSE)+AN244)</f>
        <v>0.37821307337167887</v>
      </c>
      <c r="AY244" s="132">
        <f>AS244/(VLOOKUP(AY189,AQ190:AR280,2,FALSE)+AN244)</f>
        <v>0.54745918597065235</v>
      </c>
      <c r="AZ244" s="132">
        <f>AS244/(VLOOKUP(AZ189,AQ190:AR280,2,FALSE)+AN244)</f>
        <v>0.48756300722911822</v>
      </c>
      <c r="BA244" s="132">
        <f>AS244/(VLOOKUP(BA189,AQ190:AR280,2,FALSE)+AN244)</f>
        <v>0.46366529821526875</v>
      </c>
      <c r="BB244" s="132">
        <f>AS244/(VLOOKUP(BB189,AQ190:AR280,2,FALSE)+AN244)</f>
        <v>0.28499779732459329</v>
      </c>
      <c r="BC244" s="132">
        <f>AS244/(VLOOKUP(BC189,AQ190:AR280,2,FALSE)+AN244)</f>
        <v>0.46366529821526875</v>
      </c>
      <c r="BD244" s="132">
        <f>AS244/(VLOOKUP(BD189,AQ190:AR280,2,FALSE)+AN244)</f>
        <v>0.39558384594341617</v>
      </c>
      <c r="BE244" s="132">
        <f>AS244/(VLOOKUP(BE189,AQ190:AR280,2,FALSE)+AN244)</f>
        <v>0.36999093927542753</v>
      </c>
      <c r="BF244" s="132">
        <f>AS244/(VLOOKUP(BF189,AQ190:AR280,2,FALSE)+AN244)</f>
        <v>0.20245919551185096</v>
      </c>
      <c r="BG244" s="132">
        <f>AS244/(VLOOKUP(BG189,AQ190:AR280,2,FALSE)+AN244)</f>
        <v>0.36999093927542753</v>
      </c>
      <c r="BH244" s="132">
        <f>AS244/(VLOOKUP(BH189,AQ190:AR280,2,FALSE)+AN244)</f>
        <v>0.30150000000000005</v>
      </c>
      <c r="BI244" s="132">
        <f>AS244/(VLOOKUP(BI189,AQ190:AR280,2,FALSE)+AN244)</f>
        <v>0.27731635172401675</v>
      </c>
      <c r="BJ244" s="132">
        <f>AS244/(VLOOKUP(BJ189,AQ190:AR280,2,FALSE)+AN244)</f>
        <v>0.13688423017335691</v>
      </c>
      <c r="BK244" s="132"/>
      <c r="BL244" s="132"/>
      <c r="BM244" s="132"/>
      <c r="BN244" s="132"/>
      <c r="BO244" s="132"/>
      <c r="BP244" s="132"/>
      <c r="BQ244" s="132"/>
      <c r="BR244" s="132"/>
      <c r="BS244" s="132"/>
      <c r="BT244" s="132"/>
      <c r="BU244" s="132"/>
      <c r="BV244" s="132"/>
    </row>
    <row r="245" spans="1:74">
      <c r="A245" s="86">
        <v>56</v>
      </c>
      <c r="B245" s="86">
        <f>人物属性!R59</f>
        <v>375.66154340052532</v>
      </c>
      <c r="C245" s="115">
        <f t="shared" si="42"/>
        <v>0.67500000000000004</v>
      </c>
      <c r="D245" s="74">
        <f>(D244+D246)/2</f>
        <v>569.62015331673797</v>
      </c>
      <c r="E245" s="86" t="str">
        <f t="shared" si="39"/>
        <v>60级强化3</v>
      </c>
      <c r="F245" s="86">
        <f>装备属性!CW59</f>
        <v>789.97548909765794</v>
      </c>
      <c r="G245" s="91">
        <f t="shared" si="40"/>
        <v>638.06514528415278</v>
      </c>
      <c r="H245" s="217">
        <f t="shared" si="36"/>
        <v>56</v>
      </c>
      <c r="I245" s="137">
        <f>G245/(VLOOKUP(I189,E190:F280,2,FALSE)+B245)</f>
        <v>1.3876930157465253</v>
      </c>
      <c r="J245" s="132">
        <f>G245/(VLOOKUP(J189,E190:F280,2,FALSE)+B245)</f>
        <v>1.2832739085383433</v>
      </c>
      <c r="K245" s="132">
        <f>G245/(VLOOKUP(K189,E190:F280,2,FALSE)+B245)</f>
        <v>1.2393418069090045</v>
      </c>
      <c r="L245" s="132">
        <f>G245/(VLOOKUP(L189,E190:F280,2,FALSE)+B245)</f>
        <v>0.86193140982832317</v>
      </c>
      <c r="M245" s="132">
        <f>G245/(VLOOKUP(M189,E190:F280,2,FALSE)+B245)</f>
        <v>1.2393418069090045</v>
      </c>
      <c r="N245" s="132">
        <f>G245/(VLOOKUP(N189,E190:F280,2,FALSE)+B245)</f>
        <v>1.1063513640803382</v>
      </c>
      <c r="O245" s="132">
        <f>G245/(VLOOKUP(O189,E190:F280,2,FALSE)+B245)</f>
        <v>1.0531148774132451</v>
      </c>
      <c r="P245" s="132">
        <f>G245/(VLOOKUP(P189,E190:F280,2,FALSE)+B245)</f>
        <v>0.6519006857345937</v>
      </c>
      <c r="Q245" s="132">
        <f>G245/(VLOOKUP(Q189,E190:F280,2,FALSE)+B245)</f>
        <v>1.0531148774132451</v>
      </c>
      <c r="R245" s="132">
        <f>G245/(VLOOKUP(R189,E190:F280,2,FALSE)+B245)</f>
        <v>0.90089983906897775</v>
      </c>
      <c r="S245" s="132">
        <f>G245/(VLOOKUP(S189,E190:F280,2,FALSE)+B245)</f>
        <v>0.84346775150775022</v>
      </c>
      <c r="T245" s="132">
        <f>G245/(VLOOKUP(T189,E190:F280,2,FALSE)+B245)</f>
        <v>0.46462489301368298</v>
      </c>
      <c r="U245" s="132">
        <f>G245/(VLOOKUP(U189,E190:F280,2,FALSE)+B245)</f>
        <v>0.84346775150775022</v>
      </c>
      <c r="V245" s="132">
        <f>G245/(VLOOKUP(V189,E190:F280,2,FALSE)+B245)</f>
        <v>0.68919624026490889</v>
      </c>
      <c r="W245" s="132">
        <f>G245/(VLOOKUP(W189,E190:F280,2,FALSE)+B245)</f>
        <v>0.63452368233529455</v>
      </c>
      <c r="X245" s="132">
        <f>G245/(VLOOKUP(X189,E190:F280,2,FALSE)+B245)</f>
        <v>0.31495889830539242</v>
      </c>
      <c r="Y245" s="132"/>
      <c r="Z245" s="132"/>
      <c r="AA245" s="132"/>
      <c r="AB245" s="132"/>
      <c r="AC245" s="132"/>
      <c r="AD245" s="132"/>
      <c r="AE245" s="132"/>
      <c r="AF245" s="132"/>
      <c r="AG245" s="132"/>
      <c r="AH245" s="132"/>
      <c r="AI245" s="132"/>
      <c r="AJ245" s="132"/>
      <c r="AM245" s="86">
        <v>56</v>
      </c>
      <c r="AN245" s="86">
        <f>人物属性!S59</f>
        <v>841.03330612057903</v>
      </c>
      <c r="AO245" s="115">
        <f t="shared" si="43"/>
        <v>0.30150000000000005</v>
      </c>
      <c r="AP245" s="74">
        <f>(AP244+AP246)/2</f>
        <v>1275.2689999628462</v>
      </c>
      <c r="AQ245" s="86" t="str">
        <f t="shared" si="41"/>
        <v>60级强化3</v>
      </c>
      <c r="AR245" s="86">
        <f>装备属性!CX59</f>
        <v>1768.6018412634132</v>
      </c>
      <c r="AS245" s="134">
        <f t="shared" si="44"/>
        <v>638.06514528415278</v>
      </c>
      <c r="AT245" s="352">
        <f t="shared" si="38"/>
        <v>56</v>
      </c>
      <c r="AU245" s="132">
        <f>AS245/(VLOOKUP(AU189,AQ190:AR280,2,FALSE)+AN245)</f>
        <v>0.61983621370011466</v>
      </c>
      <c r="AV245" s="132">
        <f>AS245/(VLOOKUP(AV189,AQ190:AR280,2,FALSE)+AN245)</f>
        <v>0.57319567914712677</v>
      </c>
      <c r="AW245" s="132">
        <f>AS245/(VLOOKUP(AW189,AQ190:AR280,2,FALSE)+AN245)</f>
        <v>0.5535726737526887</v>
      </c>
      <c r="AX245" s="132">
        <f>AS245/(VLOOKUP(AX189,AQ190:AR280,2,FALSE)+AN245)</f>
        <v>0.3849960297233177</v>
      </c>
      <c r="AY245" s="132">
        <f>AS245/(VLOOKUP(AY189,AQ190:AR280,2,FALSE)+AN245)</f>
        <v>0.5535726737526887</v>
      </c>
      <c r="AZ245" s="132">
        <f>AS245/(VLOOKUP(AZ189,AQ190:AR280,2,FALSE)+AN245)</f>
        <v>0.49417027595588436</v>
      </c>
      <c r="BA245" s="132">
        <f>AS245/(VLOOKUP(BA189,AQ190:AR280,2,FALSE)+AN245)</f>
        <v>0.47039131191124955</v>
      </c>
      <c r="BB245" s="132">
        <f>AS245/(VLOOKUP(BB189,AQ190:AR280,2,FALSE)+AN245)</f>
        <v>0.2911823062947852</v>
      </c>
      <c r="BC245" s="132">
        <f>AS245/(VLOOKUP(BC189,AQ190:AR280,2,FALSE)+AN245)</f>
        <v>0.47039131191124955</v>
      </c>
      <c r="BD245" s="132">
        <f>AS245/(VLOOKUP(BD189,AQ190:AR280,2,FALSE)+AN245)</f>
        <v>0.40240192811747677</v>
      </c>
      <c r="BE245" s="132">
        <f>AS245/(VLOOKUP(BE189,AQ190:AR280,2,FALSE)+AN245)</f>
        <v>0.37674892900679507</v>
      </c>
      <c r="BF245" s="132">
        <f>AS245/(VLOOKUP(BF189,AQ190:AR280,2,FALSE)+AN245)</f>
        <v>0.20753245221277844</v>
      </c>
      <c r="BG245" s="132">
        <f>AS245/(VLOOKUP(BG189,AQ190:AR280,2,FALSE)+AN245)</f>
        <v>0.37674892900679507</v>
      </c>
      <c r="BH245" s="132">
        <f>AS245/(VLOOKUP(BH189,AQ190:AR280,2,FALSE)+AN245)</f>
        <v>0.30784098731832593</v>
      </c>
      <c r="BI245" s="132">
        <f>AS245/(VLOOKUP(BI189,AQ190:AR280,2,FALSE)+AN245)</f>
        <v>0.28342057810976495</v>
      </c>
      <c r="BJ245" s="132">
        <f>AS245/(VLOOKUP(BJ189,AQ190:AR280,2,FALSE)+AN245)</f>
        <v>0.14068164124307528</v>
      </c>
      <c r="BK245" s="132"/>
      <c r="BL245" s="132"/>
      <c r="BM245" s="132"/>
      <c r="BN245" s="132"/>
      <c r="BO245" s="132"/>
      <c r="BP245" s="132"/>
      <c r="BQ245" s="132"/>
      <c r="BR245" s="132"/>
      <c r="BS245" s="132"/>
      <c r="BT245" s="132"/>
      <c r="BU245" s="132"/>
      <c r="BV245" s="132"/>
    </row>
    <row r="246" spans="1:74">
      <c r="A246" s="86">
        <v>57</v>
      </c>
      <c r="B246" s="86">
        <f>人物属性!R60</f>
        <v>386.73278257880457</v>
      </c>
      <c r="C246" s="115">
        <f t="shared" si="42"/>
        <v>0.67500000000000004</v>
      </c>
      <c r="D246" s="74">
        <f>F235</f>
        <v>589.09130725028365</v>
      </c>
      <c r="E246" s="86" t="str">
        <f t="shared" si="39"/>
        <v>60级强化4</v>
      </c>
      <c r="F246" s="86">
        <f>装备属性!CW60</f>
        <v>848.57695368324028</v>
      </c>
      <c r="G246" s="91">
        <f t="shared" si="40"/>
        <v>658.68126063463467</v>
      </c>
      <c r="H246" s="217">
        <f t="shared" si="36"/>
        <v>57</v>
      </c>
      <c r="I246" s="137">
        <f>G246/(VLOOKUP(I189,E190:F280,2,FALSE)+B246)</f>
        <v>1.3988480881031047</v>
      </c>
      <c r="J246" s="132">
        <f>G246/(VLOOKUP(J189,E190:F280,2,FALSE)+B246)</f>
        <v>1.2958822810734256</v>
      </c>
      <c r="K246" s="132">
        <f>G246/(VLOOKUP(K189,E190:F280,2,FALSE)+B246)</f>
        <v>1.2524524609136405</v>
      </c>
      <c r="L246" s="132">
        <f>G246/(VLOOKUP(L189,E190:F280,2,FALSE)+B246)</f>
        <v>0.87666960280321904</v>
      </c>
      <c r="M246" s="132">
        <f>G246/(VLOOKUP(M189,E190:F280,2,FALSE)+B246)</f>
        <v>1.2524524609136405</v>
      </c>
      <c r="N246" s="132">
        <f>G246/(VLOOKUP(N189,E190:F280,2,FALSE)+B246)</f>
        <v>1.120586526425994</v>
      </c>
      <c r="O246" s="132">
        <f>G246/(VLOOKUP(O189,E190:F280,2,FALSE)+B246)</f>
        <v>1.0676326776567808</v>
      </c>
      <c r="P246" s="132">
        <f>G246/(VLOOKUP(P189,E190:F280,2,FALSE)+B246)</f>
        <v>0.66543687405576579</v>
      </c>
      <c r="Q246" s="132">
        <f>G246/(VLOOKUP(Q189,E190:F280,2,FALSE)+B246)</f>
        <v>1.0676326776567808</v>
      </c>
      <c r="R246" s="132">
        <f>G246/(VLOOKUP(R189,E190:F280,2,FALSE)+B246)</f>
        <v>0.91569432953144436</v>
      </c>
      <c r="S246" s="132">
        <f>G246/(VLOOKUP(S189,E190:F280,2,FALSE)+B246)</f>
        <v>0.85816110993242545</v>
      </c>
      <c r="T246" s="132">
        <f>G246/(VLOOKUP(T189,E190:F280,2,FALSE)+B246)</f>
        <v>0.47580126183103849</v>
      </c>
      <c r="U246" s="132">
        <f>G246/(VLOOKUP(U189,E190:F280,2,FALSE)+B246)</f>
        <v>0.85816110993242545</v>
      </c>
      <c r="V246" s="132">
        <f>G246/(VLOOKUP(V189,E190:F280,2,FALSE)+B246)</f>
        <v>0.70305696333985601</v>
      </c>
      <c r="W246" s="132">
        <f>G246/(VLOOKUP(W189,E190:F280,2,FALSE)+B246)</f>
        <v>0.64789221431771304</v>
      </c>
      <c r="X246" s="132">
        <f>G246/(VLOOKUP(X189,E190:F280,2,FALSE)+B246)</f>
        <v>0.32336814780240009</v>
      </c>
      <c r="Y246" s="132"/>
      <c r="Z246" s="132"/>
      <c r="AA246" s="132"/>
      <c r="AB246" s="132"/>
      <c r="AC246" s="132"/>
      <c r="AD246" s="132"/>
      <c r="AE246" s="132"/>
      <c r="AF246" s="132"/>
      <c r="AG246" s="132"/>
      <c r="AH246" s="132"/>
      <c r="AI246" s="132"/>
      <c r="AJ246" s="132"/>
      <c r="AM246" s="86">
        <v>57</v>
      </c>
      <c r="AN246" s="86">
        <f>人物属性!S60</f>
        <v>865.819662489861</v>
      </c>
      <c r="AO246" s="115">
        <f t="shared" si="43"/>
        <v>0.30150000000000005</v>
      </c>
      <c r="AP246" s="74">
        <f>AR235</f>
        <v>1318.8611356349634</v>
      </c>
      <c r="AQ246" s="86" t="str">
        <f t="shared" si="41"/>
        <v>60级强化4</v>
      </c>
      <c r="AR246" s="86">
        <f>装备属性!CX60</f>
        <v>1899.7991500371049</v>
      </c>
      <c r="AS246" s="134">
        <f t="shared" si="44"/>
        <v>658.68126063463467</v>
      </c>
      <c r="AT246" s="352">
        <f t="shared" si="38"/>
        <v>57</v>
      </c>
      <c r="AU246" s="132">
        <f>AS246/(VLOOKUP(AU189,AQ190:AR280,2,FALSE)+AN246)</f>
        <v>0.62481881268605344</v>
      </c>
      <c r="AV246" s="132">
        <f>AS246/(VLOOKUP(AV189,AQ190:AR280,2,FALSE)+AN246)</f>
        <v>0.57882741887946354</v>
      </c>
      <c r="AW246" s="132">
        <f>AS246/(VLOOKUP(AW189,AQ190:AR280,2,FALSE)+AN246)</f>
        <v>0.55942876587475943</v>
      </c>
      <c r="AX246" s="132">
        <f>AS246/(VLOOKUP(AX189,AQ190:AR280,2,FALSE)+AN246)</f>
        <v>0.3915790892521045</v>
      </c>
      <c r="AY246" s="132">
        <f>AS246/(VLOOKUP(AY189,AQ190:AR280,2,FALSE)+AN246)</f>
        <v>0.55942876587475943</v>
      </c>
      <c r="AZ246" s="132">
        <f>AS246/(VLOOKUP(AZ189,AQ190:AR280,2,FALSE)+AN246)</f>
        <v>0.50052864847027723</v>
      </c>
      <c r="BA246" s="132">
        <f>AS246/(VLOOKUP(BA189,AQ190:AR280,2,FALSE)+AN246)</f>
        <v>0.47687592935336204</v>
      </c>
      <c r="BB246" s="132">
        <f>AS246/(VLOOKUP(BB189,AQ190:AR280,2,FALSE)+AN246)</f>
        <v>0.29722847041157546</v>
      </c>
      <c r="BC246" s="132">
        <f>AS246/(VLOOKUP(BC189,AQ190:AR280,2,FALSE)+AN246)</f>
        <v>0.47687592935336204</v>
      </c>
      <c r="BD246" s="132">
        <f>AS246/(VLOOKUP(BD189,AQ190:AR280,2,FALSE)+AN246)</f>
        <v>0.40901013385737844</v>
      </c>
      <c r="BE246" s="132">
        <f>AS246/(VLOOKUP(BE189,AQ190:AR280,2,FALSE)+AN246)</f>
        <v>0.38331196243648336</v>
      </c>
      <c r="BF246" s="132">
        <f>AS246/(VLOOKUP(BF189,AQ190:AR280,2,FALSE)+AN246)</f>
        <v>0.21252456361786387</v>
      </c>
      <c r="BG246" s="132">
        <f>AS246/(VLOOKUP(BG189,AQ190:AR280,2,FALSE)+AN246)</f>
        <v>0.38331196243648336</v>
      </c>
      <c r="BH246" s="132">
        <f>AS246/(VLOOKUP(BH189,AQ190:AR280,2,FALSE)+AN246)</f>
        <v>0.31403211029180239</v>
      </c>
      <c r="BI246" s="132">
        <f>AS246/(VLOOKUP(BI189,AQ190:AR280,2,FALSE)+AN246)</f>
        <v>0.28939185572857851</v>
      </c>
      <c r="BJ246" s="132">
        <f>AS246/(VLOOKUP(BJ189,AQ190:AR280,2,FALSE)+AN246)</f>
        <v>0.14443777268507205</v>
      </c>
      <c r="BK246" s="132"/>
      <c r="BL246" s="132"/>
      <c r="BM246" s="132"/>
      <c r="BN246" s="132"/>
      <c r="BO246" s="132"/>
      <c r="BP246" s="132"/>
      <c r="BQ246" s="132"/>
      <c r="BR246" s="132"/>
      <c r="BS246" s="132"/>
      <c r="BT246" s="132"/>
      <c r="BU246" s="132"/>
      <c r="BV246" s="132"/>
    </row>
    <row r="247" spans="1:74">
      <c r="A247" s="86">
        <v>58</v>
      </c>
      <c r="B247" s="86">
        <f>人物属性!R61</f>
        <v>397.80402175708383</v>
      </c>
      <c r="C247" s="115">
        <f t="shared" si="42"/>
        <v>0.67500000000000004</v>
      </c>
      <c r="D247" s="74">
        <f>D246+(D249-D246)/3</f>
        <v>602.70078822367691</v>
      </c>
      <c r="E247" s="86" t="str">
        <f t="shared" si="39"/>
        <v>60级强化5</v>
      </c>
      <c r="F247" s="86">
        <f>装备属性!CW61</f>
        <v>910.0167265913401</v>
      </c>
      <c r="G247" s="91">
        <f t="shared" si="40"/>
        <v>675.34074673701355</v>
      </c>
      <c r="H247" s="217">
        <f t="shared" si="36"/>
        <v>58</v>
      </c>
      <c r="I247" s="137">
        <f>G247/(VLOOKUP(I189,E190:F280,2,FALSE)+B247)</f>
        <v>1.4012809458944349</v>
      </c>
      <c r="J247" s="132">
        <f>G247/(VLOOKUP(J189,E190:F280,2,FALSE)+B247)</f>
        <v>1.300334813675885</v>
      </c>
      <c r="K247" s="132">
        <f>G247/(VLOOKUP(K189,E190:F280,2,FALSE)+B247)</f>
        <v>1.2576542605028278</v>
      </c>
      <c r="L247" s="132">
        <f>G247/(VLOOKUP(L189,E190:F280,2,FALSE)+B247)</f>
        <v>0.88579016915265518</v>
      </c>
      <c r="M247" s="132">
        <f>G247/(VLOOKUP(M189,E190:F280,2,FALSE)+B247)</f>
        <v>1.2576542605028278</v>
      </c>
      <c r="N247" s="132">
        <f>G247/(VLOOKUP(N189,E190:F280,2,FALSE)+B247)</f>
        <v>1.127688556376141</v>
      </c>
      <c r="O247" s="132">
        <f>G247/(VLOOKUP(O189,E190:F280,2,FALSE)+B247)</f>
        <v>1.0753385177798267</v>
      </c>
      <c r="P247" s="132">
        <f>G247/(VLOOKUP(P189,E190:F280,2,FALSE)+B247)</f>
        <v>0.67472061675849238</v>
      </c>
      <c r="Q247" s="132">
        <f>G247/(VLOOKUP(Q189,E190:F280,2,FALSE)+B247)</f>
        <v>1.0753385177798267</v>
      </c>
      <c r="R247" s="132">
        <f>G247/(VLOOKUP(R189,E190:F280,2,FALSE)+B247)</f>
        <v>0.92462320991919822</v>
      </c>
      <c r="S247" s="132">
        <f>G247/(VLOOKUP(S189,E190:F280,2,FALSE)+B247)</f>
        <v>0.86735503124757574</v>
      </c>
      <c r="T247" s="132">
        <f>G247/(VLOOKUP(T189,E190:F280,2,FALSE)+B247)</f>
        <v>0.48396487363153612</v>
      </c>
      <c r="U247" s="132">
        <f>G247/(VLOOKUP(U189,E190:F280,2,FALSE)+B247)</f>
        <v>0.86735503124757574</v>
      </c>
      <c r="V247" s="132">
        <f>G247/(VLOOKUP(V189,E190:F280,2,FALSE)+B247)</f>
        <v>0.71242005845886536</v>
      </c>
      <c r="W247" s="132">
        <f>G247/(VLOOKUP(W189,E190:F280,2,FALSE)+B247)</f>
        <v>0.65712282345126471</v>
      </c>
      <c r="X247" s="132">
        <f>G247/(VLOOKUP(X189,E190:F280,2,FALSE)+B247)</f>
        <v>0.32975454098644374</v>
      </c>
      <c r="Y247" s="132"/>
      <c r="Z247" s="132"/>
      <c r="AA247" s="132"/>
      <c r="AB247" s="132"/>
      <c r="AC247" s="132"/>
      <c r="AD247" s="132"/>
      <c r="AE247" s="132"/>
      <c r="AF247" s="132"/>
      <c r="AG247" s="132"/>
      <c r="AH247" s="132"/>
      <c r="AI247" s="132"/>
      <c r="AJ247" s="132"/>
      <c r="AM247" s="86">
        <v>58</v>
      </c>
      <c r="AN247" s="86">
        <f>人物属性!S61</f>
        <v>890.60601885914286</v>
      </c>
      <c r="AO247" s="115">
        <f t="shared" si="43"/>
        <v>0.30150000000000005</v>
      </c>
      <c r="AP247" s="74">
        <f>AP246+(AP249-AP246)/3</f>
        <v>1349.330122888829</v>
      </c>
      <c r="AQ247" s="86" t="str">
        <f t="shared" si="41"/>
        <v>60级强化5</v>
      </c>
      <c r="AR247" s="86">
        <f>装备属性!CX61</f>
        <v>2037.3508804283733</v>
      </c>
      <c r="AS247" s="134">
        <f t="shared" si="44"/>
        <v>675.34074673701355</v>
      </c>
      <c r="AT247" s="352">
        <f t="shared" si="38"/>
        <v>58</v>
      </c>
      <c r="AU247" s="132">
        <f>AS247/(VLOOKUP(AU189,AQ190:AR280,2,FALSE)+AN247)</f>
        <v>0.62590548916618083</v>
      </c>
      <c r="AV247" s="132">
        <f>AS247/(VLOOKUP(AV189,AQ190:AR280,2,FALSE)+AN247)</f>
        <v>0.58081621677522866</v>
      </c>
      <c r="AW247" s="132">
        <f>AS247/(VLOOKUP(AW189,AQ190:AR280,2,FALSE)+AN247)</f>
        <v>0.56175223635792981</v>
      </c>
      <c r="AX247" s="132">
        <f>AS247/(VLOOKUP(AX189,AQ190:AR280,2,FALSE)+AN247)</f>
        <v>0.39565294222151931</v>
      </c>
      <c r="AY247" s="132">
        <f>AS247/(VLOOKUP(AY189,AQ190:AR280,2,FALSE)+AN247)</f>
        <v>0.56175223635792981</v>
      </c>
      <c r="AZ247" s="132">
        <f>AS247/(VLOOKUP(AZ189,AQ190:AR280,2,FALSE)+AN247)</f>
        <v>0.5037008885146762</v>
      </c>
      <c r="BA247" s="132">
        <f>AS247/(VLOOKUP(BA189,AQ190:AR280,2,FALSE)+AN247)</f>
        <v>0.48031787127498926</v>
      </c>
      <c r="BB247" s="132">
        <f>AS247/(VLOOKUP(BB189,AQ190:AR280,2,FALSE)+AN247)</f>
        <v>0.30137520881879332</v>
      </c>
      <c r="BC247" s="132">
        <f>AS247/(VLOOKUP(BC189,AQ190:AR280,2,FALSE)+AN247)</f>
        <v>0.48031787127498926</v>
      </c>
      <c r="BD247" s="132">
        <f>AS247/(VLOOKUP(BD189,AQ190:AR280,2,FALSE)+AN247)</f>
        <v>0.41299836709724191</v>
      </c>
      <c r="BE247" s="132">
        <f>AS247/(VLOOKUP(BE189,AQ190:AR280,2,FALSE)+AN247)</f>
        <v>0.38741858062391715</v>
      </c>
      <c r="BF247" s="132">
        <f>AS247/(VLOOKUP(BF189,AQ190:AR280,2,FALSE)+AN247)</f>
        <v>0.21617097688875281</v>
      </c>
      <c r="BG247" s="132">
        <f>AS247/(VLOOKUP(BG189,AQ190:AR280,2,FALSE)+AN247)</f>
        <v>0.38741858062391715</v>
      </c>
      <c r="BH247" s="132">
        <f>AS247/(VLOOKUP(BH189,AQ190:AR280,2,FALSE)+AN247)</f>
        <v>0.31821429277829322</v>
      </c>
      <c r="BI247" s="132">
        <f>AS247/(VLOOKUP(BI189,AQ190:AR280,2,FALSE)+AN247)</f>
        <v>0.29351486114156489</v>
      </c>
      <c r="BJ247" s="132">
        <f>AS247/(VLOOKUP(BJ189,AQ190:AR280,2,FALSE)+AN247)</f>
        <v>0.14729036164061154</v>
      </c>
      <c r="BK247" s="132"/>
      <c r="BL247" s="132"/>
      <c r="BM247" s="132"/>
      <c r="BN247" s="132"/>
      <c r="BO247" s="132"/>
      <c r="BP247" s="132"/>
      <c r="BQ247" s="132"/>
      <c r="BR247" s="132"/>
      <c r="BS247" s="132"/>
      <c r="BT247" s="132"/>
      <c r="BU247" s="132"/>
      <c r="BV247" s="132"/>
    </row>
    <row r="248" spans="1:74">
      <c r="A248" s="86">
        <v>59</v>
      </c>
      <c r="B248" s="86">
        <f>人物属性!R62</f>
        <v>408.87526093536309</v>
      </c>
      <c r="C248" s="115">
        <f t="shared" si="42"/>
        <v>0.67500000000000004</v>
      </c>
      <c r="D248" s="74">
        <f>D247+(D249-D246)/3</f>
        <v>616.31026919707017</v>
      </c>
      <c r="E248" s="86" t="str">
        <f t="shared" si="39"/>
        <v>60级强化6</v>
      </c>
      <c r="F248" s="86">
        <f>装备属性!CW62</f>
        <v>974.43227868878012</v>
      </c>
      <c r="G248" s="91">
        <f t="shared" si="40"/>
        <v>692.00023283939254</v>
      </c>
      <c r="H248" s="217">
        <f t="shared" si="36"/>
        <v>59</v>
      </c>
      <c r="I248" s="137">
        <f>G248/(VLOOKUP(I189,E190:F280,2,FALSE)+B248)</f>
        <v>1.4036045385836866</v>
      </c>
      <c r="J248" s="132">
        <f>G248/(VLOOKUP(J189,E190:F280,2,FALSE)+B248)</f>
        <v>1.3046014781341833</v>
      </c>
      <c r="K248" s="132">
        <f>G248/(VLOOKUP(K189,E190:F280,2,FALSE)+B248)</f>
        <v>1.2626458976160484</v>
      </c>
      <c r="L248" s="132">
        <f>G248/(VLOOKUP(L189,E190:F280,2,FALSE)+B248)</f>
        <v>0.89464964276674297</v>
      </c>
      <c r="M248" s="132">
        <f>G248/(VLOOKUP(M189,E190:F280,2,FALSE)+B248)</f>
        <v>1.2626458976160484</v>
      </c>
      <c r="N248" s="132">
        <f>G248/(VLOOKUP(N189,E190:F280,2,FALSE)+B248)</f>
        <v>1.1345327645891443</v>
      </c>
      <c r="O248" s="132">
        <f>G248/(VLOOKUP(O189,E190:F280,2,FALSE)+B248)</f>
        <v>1.0827773776401926</v>
      </c>
      <c r="P248" s="132">
        <f>G248/(VLOOKUP(P189,E190:F280,2,FALSE)+B248)</f>
        <v>0.68380122997901649</v>
      </c>
      <c r="Q248" s="132">
        <f>G248/(VLOOKUP(Q189,E190:F280,2,FALSE)+B248)</f>
        <v>1.0827773776401926</v>
      </c>
      <c r="R248" s="132">
        <f>G248/(VLOOKUP(R189,E190:F280,2,FALSE)+B248)</f>
        <v>0.93328544650876299</v>
      </c>
      <c r="S248" s="132">
        <f>G248/(VLOOKUP(S189,E190:F280,2,FALSE)+B248)</f>
        <v>0.87629116070169155</v>
      </c>
      <c r="T248" s="132">
        <f>G248/(VLOOKUP(T189,E190:F280,2,FALSE)+B248)</f>
        <v>0.49199996641176602</v>
      </c>
      <c r="U248" s="132">
        <f>G248/(VLOOKUP(U189,E190:F280,2,FALSE)+B248)</f>
        <v>0.87629116070169155</v>
      </c>
      <c r="V248" s="132">
        <f>G248/(VLOOKUP(V189,E190:F280,2,FALSE)+B248)</f>
        <v>0.72156697330006381</v>
      </c>
      <c r="W248" s="132">
        <f>G248/(VLOOKUP(W189,E190:F280,2,FALSE)+B248)</f>
        <v>0.66615667715109517</v>
      </c>
      <c r="X248" s="132">
        <f>G248/(VLOOKUP(X189,E190:F280,2,FALSE)+B248)</f>
        <v>0.33607225764666732</v>
      </c>
      <c r="Y248" s="132"/>
      <c r="Z248" s="132"/>
      <c r="AA248" s="132"/>
      <c r="AB248" s="132"/>
      <c r="AC248" s="132"/>
      <c r="AD248" s="132"/>
      <c r="AE248" s="132"/>
      <c r="AF248" s="132"/>
      <c r="AG248" s="132"/>
      <c r="AH248" s="132"/>
      <c r="AI248" s="132"/>
      <c r="AJ248" s="132"/>
      <c r="AM248" s="86">
        <v>59</v>
      </c>
      <c r="AN248" s="86">
        <f>人物属性!S62</f>
        <v>915.39237522842484</v>
      </c>
      <c r="AO248" s="115">
        <f t="shared" si="43"/>
        <v>0.30150000000000005</v>
      </c>
      <c r="AP248" s="74">
        <f>AP247+(AP249-AP246)/3</f>
        <v>1379.7991101426946</v>
      </c>
      <c r="AQ248" s="86" t="str">
        <f t="shared" si="41"/>
        <v>60级强化6</v>
      </c>
      <c r="AR248" s="86">
        <f>装备属性!CX62</f>
        <v>2181.5648030345824</v>
      </c>
      <c r="AS248" s="134">
        <f t="shared" si="44"/>
        <v>692.00023283939265</v>
      </c>
      <c r="AT248" s="352">
        <f t="shared" si="38"/>
        <v>59</v>
      </c>
      <c r="AU248" s="132">
        <f>AS248/(VLOOKUP(AU189,AQ190:AR280,2,FALSE)+AN248)</f>
        <v>0.62694336056738009</v>
      </c>
      <c r="AV248" s="132">
        <f>AS248/(VLOOKUP(AV189,AQ190:AR280,2,FALSE)+AN248)</f>
        <v>0.58272199356660193</v>
      </c>
      <c r="AW248" s="132">
        <f>AS248/(VLOOKUP(AW189,AQ190:AR280,2,FALSE)+AN248)</f>
        <v>0.56398183426850168</v>
      </c>
      <c r="AX248" s="132">
        <f>AS248/(VLOOKUP(AX189,AQ190:AR280,2,FALSE)+AN248)</f>
        <v>0.39961017376914526</v>
      </c>
      <c r="AY248" s="132">
        <f>AS248/(VLOOKUP(AY189,AQ190:AR280,2,FALSE)+AN248)</f>
        <v>0.56398183426850168</v>
      </c>
      <c r="AZ248" s="132">
        <f>AS248/(VLOOKUP(AZ189,AQ190:AR280,2,FALSE)+AN248)</f>
        <v>0.50675796818315122</v>
      </c>
      <c r="BA248" s="132">
        <f>AS248/(VLOOKUP(BA189,AQ190:AR280,2,FALSE)+AN248)</f>
        <v>0.4836405620126194</v>
      </c>
      <c r="BB248" s="132">
        <f>AS248/(VLOOKUP(BB189,AQ190:AR280,2,FALSE)+AN248)</f>
        <v>0.30543121605729412</v>
      </c>
      <c r="BC248" s="132">
        <f>AS248/(VLOOKUP(BC189,AQ190:AR280,2,FALSE)+AN248)</f>
        <v>0.4836405620126194</v>
      </c>
      <c r="BD248" s="132">
        <f>AS248/(VLOOKUP(BD189,AQ190:AR280,2,FALSE)+AN248)</f>
        <v>0.41686749944058082</v>
      </c>
      <c r="BE248" s="132">
        <f>AS248/(VLOOKUP(BE189,AQ190:AR280,2,FALSE)+AN248)</f>
        <v>0.39141005178008892</v>
      </c>
      <c r="BF248" s="132">
        <f>AS248/(VLOOKUP(BF189,AQ190:AR280,2,FALSE)+AN248)</f>
        <v>0.21975998499725552</v>
      </c>
      <c r="BG248" s="132">
        <f>AS248/(VLOOKUP(BG189,AQ190:AR280,2,FALSE)+AN248)</f>
        <v>0.39141005178008892</v>
      </c>
      <c r="BH248" s="132">
        <f>AS248/(VLOOKUP(BH189,AQ190:AR280,2,FALSE)+AN248)</f>
        <v>0.32229991474069519</v>
      </c>
      <c r="BI248" s="132">
        <f>AS248/(VLOOKUP(BI189,AQ190:AR280,2,FALSE)+AN248)</f>
        <v>0.29754998246082254</v>
      </c>
      <c r="BJ248" s="132">
        <f>AS248/(VLOOKUP(BJ189,AQ190:AR280,2,FALSE)+AN248)</f>
        <v>0.15011227508217809</v>
      </c>
      <c r="BK248" s="132"/>
      <c r="BL248" s="132"/>
      <c r="BM248" s="132"/>
      <c r="BN248" s="132"/>
      <c r="BO248" s="132"/>
      <c r="BP248" s="132"/>
      <c r="BQ248" s="132"/>
      <c r="BR248" s="132"/>
      <c r="BS248" s="132"/>
      <c r="BT248" s="132"/>
      <c r="BU248" s="132"/>
      <c r="BV248" s="132"/>
    </row>
    <row r="249" spans="1:74">
      <c r="A249" s="86">
        <v>60</v>
      </c>
      <c r="B249" s="86">
        <f>人物属性!R63</f>
        <v>419.94650011364246</v>
      </c>
      <c r="C249" s="115">
        <f t="shared" si="42"/>
        <v>0.67500000000000004</v>
      </c>
      <c r="D249" s="74">
        <f>F236</f>
        <v>629.91975017046354</v>
      </c>
      <c r="E249" s="86" t="str">
        <f t="shared" si="39"/>
        <v>60级强化7</v>
      </c>
      <c r="F249" s="86">
        <f>装备属性!CW63</f>
        <v>1041.9677391180455</v>
      </c>
      <c r="G249" s="91">
        <f t="shared" si="40"/>
        <v>708.65971894177153</v>
      </c>
      <c r="H249" s="217">
        <f t="shared" si="36"/>
        <v>60</v>
      </c>
      <c r="I249" s="137">
        <f>G249/(VLOOKUP(I189,E190:F280,2,FALSE)+B249)</f>
        <v>1.4058260655129007</v>
      </c>
      <c r="J249" s="132">
        <f>G249/(VLOOKUP(J189,E190:F280,2,FALSE)+B249)</f>
        <v>1.3086936749170137</v>
      </c>
      <c r="K249" s="132">
        <f>G249/(VLOOKUP(K189,E190:F280,2,FALSE)+B249)</f>
        <v>1.267439856498118</v>
      </c>
      <c r="L249" s="132">
        <f>G249/(VLOOKUP(L189,E190:F280,2,FALSE)+B249)</f>
        <v>0.90325907681582018</v>
      </c>
      <c r="M249" s="132">
        <f>G249/(VLOOKUP(M189,E190:F280,2,FALSE)+B249)</f>
        <v>1.267439856498118</v>
      </c>
      <c r="N249" s="132">
        <f>G249/(VLOOKUP(N189,E190:F280,2,FALSE)+B249)</f>
        <v>1.1411329401520276</v>
      </c>
      <c r="O249" s="132">
        <f>G249/(VLOOKUP(O189,E190:F280,2,FALSE)+B249)</f>
        <v>1.089962895863567</v>
      </c>
      <c r="P249" s="132">
        <f>G249/(VLOOKUP(P189,E190:F280,2,FALSE)+B249)</f>
        <v>0.69268530832067765</v>
      </c>
      <c r="Q249" s="132">
        <f>G249/(VLOOKUP(Q189,E190:F280,2,FALSE)+B249)</f>
        <v>1.089962895863567</v>
      </c>
      <c r="R249" s="132">
        <f>G249/(VLOOKUP(R189,E190:F280,2,FALSE)+B249)</f>
        <v>0.94169280778304021</v>
      </c>
      <c r="S249" s="132">
        <f>G249/(VLOOKUP(S189,E190:F280,2,FALSE)+B249)</f>
        <v>0.88498019087436464</v>
      </c>
      <c r="T249" s="132">
        <f>G249/(VLOOKUP(T189,E190:F280,2,FALSE)+B249)</f>
        <v>0.49990955136465043</v>
      </c>
      <c r="U249" s="132">
        <f>G249/(VLOOKUP(U189,E190:F280,2,FALSE)+B249)</f>
        <v>0.88498019087436464</v>
      </c>
      <c r="V249" s="132">
        <f>G249/(VLOOKUP(V189,E190:F280,2,FALSE)+B249)</f>
        <v>0.73050510935195168</v>
      </c>
      <c r="W249" s="132">
        <f>G249/(VLOOKUP(W189,E190:F280,2,FALSE)+B249)</f>
        <v>0.67500000000000004</v>
      </c>
      <c r="X249" s="132">
        <f>G249/(VLOOKUP(X189,E190:F280,2,FALSE)+B249)</f>
        <v>0.34232239963531991</v>
      </c>
      <c r="Y249" s="131">
        <f>G249/(VLOOKUP(Y189,E190:F280,2,FALSE)+B249)</f>
        <v>0.67500000000000004</v>
      </c>
      <c r="Z249" s="132">
        <f>G249/(VLOOKUP(Z189,E190:F280,2,FALSE)+B249)</f>
        <v>0.53284158893437517</v>
      </c>
      <c r="AA249" s="132">
        <f>G249/(VLOOKUP(AA189,E190:F280,2,FALSE)+B249)</f>
        <v>0.4847478052571737</v>
      </c>
      <c r="AB249" s="131">
        <f>G249/(VLOOKUP(AB189,E190:F280,2,FALSE)+B249)</f>
        <v>0.22499999999999998</v>
      </c>
      <c r="AC249" s="132"/>
      <c r="AD249" s="132"/>
      <c r="AE249" s="132"/>
      <c r="AF249" s="132"/>
      <c r="AG249" s="132"/>
      <c r="AH249" s="132"/>
      <c r="AI249" s="132"/>
      <c r="AJ249" s="132"/>
      <c r="AM249" s="86">
        <v>60</v>
      </c>
      <c r="AN249" s="86">
        <f>人物属性!S63</f>
        <v>940.17873159770693</v>
      </c>
      <c r="AO249" s="115">
        <f t="shared" si="43"/>
        <v>0.30150000000000005</v>
      </c>
      <c r="AP249" s="74">
        <f>AR236</f>
        <v>1410.2680973965603</v>
      </c>
      <c r="AQ249" s="86" t="str">
        <f t="shared" si="41"/>
        <v>60级强化7</v>
      </c>
      <c r="AR249" s="86">
        <f>装备属性!CX63</f>
        <v>2332.7635950404001</v>
      </c>
      <c r="AS249" s="134">
        <f t="shared" si="44"/>
        <v>708.65971894177164</v>
      </c>
      <c r="AT249" s="352">
        <f t="shared" si="38"/>
        <v>60</v>
      </c>
      <c r="AU249" s="132">
        <f>AS249/(VLOOKUP(AU189,AQ190:AR280,2,FALSE)+AN249)</f>
        <v>0.62793564259576251</v>
      </c>
      <c r="AV249" s="132">
        <f>AS249/(VLOOKUP(AV189,AQ190:AR280,2,FALSE)+AN249)</f>
        <v>0.58454984146293287</v>
      </c>
      <c r="AW249" s="132">
        <f>AS249/(VLOOKUP(AW189,AQ190:AR280,2,FALSE)+AN249)</f>
        <v>0.56612313590249275</v>
      </c>
      <c r="AX249" s="132">
        <f>AS249/(VLOOKUP(AX189,AQ190:AR280,2,FALSE)+AN249)</f>
        <v>0.40345572097773308</v>
      </c>
      <c r="AY249" s="132">
        <f>AS249/(VLOOKUP(AY189,AQ190:AR280,2,FALSE)+AN249)</f>
        <v>0.56612313590249275</v>
      </c>
      <c r="AZ249" s="132">
        <f>AS249/(VLOOKUP(AZ189,AQ190:AR280,2,FALSE)+AN249)</f>
        <v>0.50970604660123919</v>
      </c>
      <c r="BA249" s="132">
        <f>AS249/(VLOOKUP(BA189,AQ190:AR280,2,FALSE)+AN249)</f>
        <v>0.48685009348572678</v>
      </c>
      <c r="BB249" s="132">
        <f>AS249/(VLOOKUP(BB189,AQ190:AR280,2,FALSE)+AN249)</f>
        <v>0.30939943771656936</v>
      </c>
      <c r="BC249" s="132">
        <f>AS249/(VLOOKUP(BC189,AQ190:AR280,2,FALSE)+AN249)</f>
        <v>0.48685009348572678</v>
      </c>
      <c r="BD249" s="132">
        <f>AS249/(VLOOKUP(BD189,AQ190:AR280,2,FALSE)+AN249)</f>
        <v>0.42062278747642484</v>
      </c>
      <c r="BE249" s="132">
        <f>AS249/(VLOOKUP(BE189,AQ190:AR280,2,FALSE)+AN249)</f>
        <v>0.39529115192388298</v>
      </c>
      <c r="BF249" s="132">
        <f>AS249/(VLOOKUP(BF189,AQ190:AR280,2,FALSE)+AN249)</f>
        <v>0.22329293294287725</v>
      </c>
      <c r="BG249" s="132">
        <f>AS249/(VLOOKUP(BG189,AQ190:AR280,2,FALSE)+AN249)</f>
        <v>0.39529115192388298</v>
      </c>
      <c r="BH249" s="132">
        <f>AS249/(VLOOKUP(BH189,AQ190:AR280,2,FALSE)+AN249)</f>
        <v>0.32629228217720513</v>
      </c>
      <c r="BI249" s="132">
        <f>AS249/(VLOOKUP(BI189,AQ190:AR280,2,FALSE)+AN249)</f>
        <v>0.30150000000000005</v>
      </c>
      <c r="BJ249" s="132">
        <f>AS249/(VLOOKUP(BJ189,AQ190:AR280,2,FALSE)+AN249)</f>
        <v>0.15290400517044292</v>
      </c>
      <c r="BK249" s="131">
        <f>AS249/(VLOOKUP(BK189,AQ190:AR280,2,FALSE)+AN249)</f>
        <v>0.30150000000000005</v>
      </c>
      <c r="BL249" s="132">
        <f>AS249/(VLOOKUP(BL189,AQ190:AR280,2,FALSE)+AN249)</f>
        <v>0.23800257639068764</v>
      </c>
      <c r="BM249" s="132">
        <f>AS249/(VLOOKUP(BM189,AQ190:AR280,2,FALSE)+AN249)</f>
        <v>0.21652068634820429</v>
      </c>
      <c r="BN249" s="131">
        <f>AS249/(VLOOKUP(BN189,AQ190:AR280,2,FALSE)+AN249)</f>
        <v>0.10050000000000001</v>
      </c>
      <c r="BO249" s="132"/>
      <c r="BP249" s="132"/>
      <c r="BQ249" s="132"/>
      <c r="BR249" s="132"/>
      <c r="BS249" s="132"/>
      <c r="BT249" s="132"/>
      <c r="BU249" s="132"/>
      <c r="BV249" s="132"/>
    </row>
    <row r="250" spans="1:74">
      <c r="A250" s="86">
        <v>61</v>
      </c>
      <c r="B250" s="86">
        <f>人物属性!R64</f>
        <v>447.41636604348128</v>
      </c>
      <c r="C250" s="115">
        <f t="shared" si="42"/>
        <v>0.67500000000000004</v>
      </c>
      <c r="D250" s="74">
        <f>(D249+D251)/2</f>
        <v>655.34440582356353</v>
      </c>
      <c r="E250" s="86" t="str">
        <f t="shared" si="39"/>
        <v>60级强化8</v>
      </c>
      <c r="F250" s="86">
        <f>装备属性!CW64</f>
        <v>1284.5203646964403</v>
      </c>
      <c r="G250" s="91">
        <f t="shared" si="40"/>
        <v>744.36352101025523</v>
      </c>
      <c r="H250" s="217">
        <f t="shared" si="36"/>
        <v>61</v>
      </c>
      <c r="I250" s="137">
        <f>G250/(VLOOKUP(I189,E190:F280,2,FALSE)+B250)</f>
        <v>1.4003439666701161</v>
      </c>
      <c r="J250" s="132">
        <f>G250/(VLOOKUP(J189,E190:F280,2,FALSE)+B250)</f>
        <v>1.3082616010092443</v>
      </c>
      <c r="K250" s="132">
        <f>G250/(VLOOKUP(K189,E190:F280,2,FALSE)+B250)</f>
        <v>1.268952648907903</v>
      </c>
      <c r="L250" s="132">
        <f>G250/(VLOOKUP(L189,E190:F280,2,FALSE)+B250)</f>
        <v>0.91667165551079455</v>
      </c>
      <c r="M250" s="132">
        <f>G250/(VLOOKUP(M189,E190:F280,2,FALSE)+B250)</f>
        <v>1.268952648907903</v>
      </c>
      <c r="N250" s="132">
        <f>G250/(VLOOKUP(N189,E190:F280,2,FALSE)+B250)</f>
        <v>1.1478517381373303</v>
      </c>
      <c r="O250" s="132">
        <f>G250/(VLOOKUP(O189,E190:F280,2,FALSE)+B250)</f>
        <v>1.0984669392478892</v>
      </c>
      <c r="P250" s="132">
        <f>G250/(VLOOKUP(P189,E190:F280,2,FALSE)+B250)</f>
        <v>0.7085590165690987</v>
      </c>
      <c r="Q250" s="132">
        <f>G250/(VLOOKUP(Q189,E190:F280,2,FALSE)+B250)</f>
        <v>1.0984669392478892</v>
      </c>
      <c r="R250" s="132">
        <f>G250/(VLOOKUP(R189,E190:F280,2,FALSE)+B250)</f>
        <v>0.95430245702578442</v>
      </c>
      <c r="S250" s="132">
        <f>G250/(VLOOKUP(S189,E190:F280,2,FALSE)+B250)</f>
        <v>0.89873659957328877</v>
      </c>
      <c r="T250" s="132">
        <f>G250/(VLOOKUP(T189,E190:F280,2,FALSE)+B250)</f>
        <v>0.51511415916085135</v>
      </c>
      <c r="U250" s="132">
        <f>G250/(VLOOKUP(U189,E190:F280,2,FALSE)+B250)</f>
        <v>0.89873659957328877</v>
      </c>
      <c r="V250" s="132">
        <f>G250/(VLOOKUP(V189,E190:F280,2,FALSE)+B250)</f>
        <v>0.74618019711608552</v>
      </c>
      <c r="W250" s="132">
        <f>G250/(VLOOKUP(W189,E190:F280,2,FALSE)+B250)</f>
        <v>0.69092970133235032</v>
      </c>
      <c r="X250" s="132">
        <f>G250/(VLOOKUP(X189,E190:F280,2,FALSE)+B250)</f>
        <v>0.35486052216363617</v>
      </c>
      <c r="Y250" s="132">
        <f>G250/(VLOOKUP(Y189,E190:F280,2,FALSE)+B250)</f>
        <v>0.69092970133235032</v>
      </c>
      <c r="Z250" s="132">
        <f>G250/(VLOOKUP(Z189,E190:F280,2,FALSE)+B250)</f>
        <v>0.54836111263901899</v>
      </c>
      <c r="AA250" s="132">
        <f>G250/(VLOOKUP(AA189,E190:F280,2,FALSE)+B250)</f>
        <v>0.49977941783494961</v>
      </c>
      <c r="AB250" s="132">
        <f>G250/(VLOOKUP(AB189,E190:F280,2,FALSE)+B250)</f>
        <v>0.23429255417346695</v>
      </c>
      <c r="AC250" s="132"/>
      <c r="AD250" s="132"/>
      <c r="AE250" s="132"/>
      <c r="AF250" s="132"/>
      <c r="AG250" s="132"/>
      <c r="AH250" s="132"/>
      <c r="AI250" s="132"/>
      <c r="AJ250" s="132"/>
      <c r="AM250" s="86">
        <v>61</v>
      </c>
      <c r="AN250" s="86">
        <f>人物属性!S64</f>
        <v>1001.6784314406297</v>
      </c>
      <c r="AO250" s="115">
        <f t="shared" si="43"/>
        <v>0.30150000000000005</v>
      </c>
      <c r="AP250" s="74">
        <f>(AP249+AP251)/2</f>
        <v>1467.1889682617093</v>
      </c>
      <c r="AQ250" s="86" t="str">
        <f t="shared" si="41"/>
        <v>60级强化8</v>
      </c>
      <c r="AR250" s="86">
        <f>装备属性!CX64</f>
        <v>2875.7918612606868</v>
      </c>
      <c r="AS250" s="134">
        <f t="shared" si="44"/>
        <v>744.36352101025523</v>
      </c>
      <c r="AT250" s="352">
        <f t="shared" si="38"/>
        <v>61</v>
      </c>
      <c r="AU250" s="132">
        <f>AS250/(VLOOKUP(AU189,AQ190:AR280,2,FALSE)+AN250)</f>
        <v>0.62548697177931867</v>
      </c>
      <c r="AV250" s="132">
        <f>AS250/(VLOOKUP(AV189,AQ190:AR280,2,FALSE)+AN250)</f>
        <v>0.58435684845079583</v>
      </c>
      <c r="AW250" s="132">
        <f>AS250/(VLOOKUP(AW189,AQ190:AR280,2,FALSE)+AN250)</f>
        <v>0.56679884984552997</v>
      </c>
      <c r="AX250" s="132">
        <f>AS250/(VLOOKUP(AX189,AQ190:AR280,2,FALSE)+AN250)</f>
        <v>0.40944667279482155</v>
      </c>
      <c r="AY250" s="132">
        <f>AS250/(VLOOKUP(AY189,AQ190:AR280,2,FALSE)+AN250)</f>
        <v>0.56679884984552997</v>
      </c>
      <c r="AZ250" s="132">
        <f>AS250/(VLOOKUP(AZ189,AQ190:AR280,2,FALSE)+AN250)</f>
        <v>0.51270710970134092</v>
      </c>
      <c r="BA250" s="132">
        <f>AS250/(VLOOKUP(BA189,AQ190:AR280,2,FALSE)+AN250)</f>
        <v>0.49064856619739045</v>
      </c>
      <c r="BB250" s="132">
        <f>AS250/(VLOOKUP(BB189,AQ190:AR280,2,FALSE)+AN250)</f>
        <v>0.31648969406753086</v>
      </c>
      <c r="BC250" s="132">
        <f>AS250/(VLOOKUP(BC189,AQ190:AR280,2,FALSE)+AN250)</f>
        <v>0.49064856619739045</v>
      </c>
      <c r="BD250" s="132">
        <f>AS250/(VLOOKUP(BD189,AQ190:AR280,2,FALSE)+AN250)</f>
        <v>0.42625509747151707</v>
      </c>
      <c r="BE250" s="132">
        <f>AS250/(VLOOKUP(BE189,AQ190:AR280,2,FALSE)+AN250)</f>
        <v>0.4014356811427357</v>
      </c>
      <c r="BF250" s="132">
        <f>AS250/(VLOOKUP(BF189,AQ190:AR280,2,FALSE)+AN250)</f>
        <v>0.23008432442518029</v>
      </c>
      <c r="BG250" s="132">
        <f>AS250/(VLOOKUP(BG189,AQ190:AR280,2,FALSE)+AN250)</f>
        <v>0.4014356811427357</v>
      </c>
      <c r="BH250" s="132">
        <f>AS250/(VLOOKUP(BH189,AQ190:AR280,2,FALSE)+AN250)</f>
        <v>0.33329382137851826</v>
      </c>
      <c r="BI250" s="132">
        <f>AS250/(VLOOKUP(BI189,AQ190:AR280,2,FALSE)+AN250)</f>
        <v>0.30861526659511651</v>
      </c>
      <c r="BJ250" s="132">
        <f>AS250/(VLOOKUP(BJ189,AQ190:AR280,2,FALSE)+AN250)</f>
        <v>0.15850436656642417</v>
      </c>
      <c r="BK250" s="132">
        <f>AS250/(VLOOKUP(BK189,AQ190:AR280,2,FALSE)+AN250)</f>
        <v>0.30861526659511651</v>
      </c>
      <c r="BL250" s="132">
        <f>AS250/(VLOOKUP(BL189,AQ190:AR280,2,FALSE)+AN250)</f>
        <v>0.24493463031209517</v>
      </c>
      <c r="BM250" s="132">
        <f>AS250/(VLOOKUP(BM189,AQ190:AR280,2,FALSE)+AN250)</f>
        <v>0.2232348066329442</v>
      </c>
      <c r="BN250" s="132">
        <f>AS250/(VLOOKUP(BN189,AQ190:AR280,2,FALSE)+AN250)</f>
        <v>0.1046506741974819</v>
      </c>
      <c r="BO250" s="132"/>
      <c r="BP250" s="132"/>
      <c r="BQ250" s="132"/>
      <c r="BR250" s="132"/>
      <c r="BS250" s="132"/>
      <c r="BT250" s="132"/>
      <c r="BU250" s="132"/>
      <c r="BV250" s="132"/>
    </row>
    <row r="251" spans="1:74">
      <c r="A251" s="86">
        <v>62</v>
      </c>
      <c r="B251" s="86">
        <f>人物属性!R65</f>
        <v>474.88623197332009</v>
      </c>
      <c r="C251" s="115">
        <f t="shared" si="42"/>
        <v>0.67500000000000004</v>
      </c>
      <c r="D251" s="74">
        <f>F243</f>
        <v>680.76906147666352</v>
      </c>
      <c r="E251" s="86" t="str">
        <f t="shared" si="39"/>
        <v>60级强化9</v>
      </c>
      <c r="F251" s="86">
        <f>装备属性!CW65</f>
        <v>1567.3159639022699</v>
      </c>
      <c r="G251" s="91">
        <f t="shared" si="40"/>
        <v>780.06732307873904</v>
      </c>
      <c r="H251" s="217">
        <f t="shared" si="36"/>
        <v>62</v>
      </c>
      <c r="I251" s="137">
        <f>G251/(VLOOKUP(I189,E190:F280,2,FALSE)+B251)</f>
        <v>1.3954006338849887</v>
      </c>
      <c r="J251" s="132">
        <f>G251/(VLOOKUP(J189,E190:F280,2,FALSE)+B251)</f>
        <v>1.3078693265308015</v>
      </c>
      <c r="K251" s="132">
        <f>G251/(VLOOKUP(K189,E190:F280,2,FALSE)+B251)</f>
        <v>1.2703300937756958</v>
      </c>
      <c r="L251" s="132">
        <f>G251/(VLOOKUP(L189,E190:F280,2,FALSE)+B251)</f>
        <v>0.92920646779685956</v>
      </c>
      <c r="M251" s="132">
        <f>G251/(VLOOKUP(M189,E190:F280,2,FALSE)+B251)</f>
        <v>1.2703300937756958</v>
      </c>
      <c r="N251" s="132">
        <f>G251/(VLOOKUP(N189,E190:F280,2,FALSE)+B251)</f>
        <v>1.1540244501218797</v>
      </c>
      <c r="O251" s="132">
        <f>G251/(VLOOKUP(O189,E190:F280,2,FALSE)+B251)</f>
        <v>1.1063083754833942</v>
      </c>
      <c r="P251" s="132">
        <f>G251/(VLOOKUP(P189,E190:F280,2,FALSE)+B251)</f>
        <v>0.7236237301777132</v>
      </c>
      <c r="Q251" s="132">
        <f>G251/(VLOOKUP(Q189,E190:F280,2,FALSE)+B251)</f>
        <v>1.1063083754833942</v>
      </c>
      <c r="R251" s="132">
        <f>G251/(VLOOKUP(R189,E190:F280,2,FALSE)+B251)</f>
        <v>0.96605416228722263</v>
      </c>
      <c r="S251" s="132">
        <f>G251/(VLOOKUP(S189,E190:F280,2,FALSE)+B251)</f>
        <v>0.91160978907537671</v>
      </c>
      <c r="T251" s="132">
        <f>G251/(VLOOKUP(T189,E190:F280,2,FALSE)+B251)</f>
        <v>0.5297514812370776</v>
      </c>
      <c r="U251" s="132">
        <f>G251/(VLOOKUP(U189,E190:F280,2,FALSE)+B251)</f>
        <v>0.91160978907537671</v>
      </c>
      <c r="V251" s="132">
        <f>G251/(VLOOKUP(V189,E190:F280,2,FALSE)+B251)</f>
        <v>0.76101513315441127</v>
      </c>
      <c r="W251" s="132">
        <f>G251/(VLOOKUP(W189,E190:F280,2,FALSE)+B251)</f>
        <v>0.70606725134225246</v>
      </c>
      <c r="X251" s="132">
        <f>G251/(VLOOKUP(X189,E190:F280,2,FALSE)+B251)</f>
        <v>0.36707449831387778</v>
      </c>
      <c r="Y251" s="132">
        <f>G251/(VLOOKUP(Y189,E190:F280,2,FALSE)+B251)</f>
        <v>0.70606725134225246</v>
      </c>
      <c r="Z251" s="132">
        <f>G251/(VLOOKUP(Z189,E190:F280,2,FALSE)+B251)</f>
        <v>0.56326496976164719</v>
      </c>
      <c r="AA251" s="132">
        <f>G251/(VLOOKUP(AA189,E190:F280,2,FALSE)+B251)</f>
        <v>0.51426659252998896</v>
      </c>
      <c r="AB251" s="132">
        <f>G251/(VLOOKUP(AB189,E190:F280,2,FALSE)+B251)</f>
        <v>0.2434257935384721</v>
      </c>
      <c r="AC251" s="132"/>
      <c r="AD251" s="132"/>
      <c r="AE251" s="132"/>
      <c r="AF251" s="132"/>
      <c r="AG251" s="132"/>
      <c r="AH251" s="132"/>
      <c r="AI251" s="132"/>
      <c r="AJ251" s="132"/>
      <c r="AM251" s="86">
        <v>62</v>
      </c>
      <c r="AN251" s="86">
        <f>人物属性!S65</f>
        <v>1063.1781312835524</v>
      </c>
      <c r="AO251" s="115">
        <f t="shared" si="43"/>
        <v>0.30150000000000005</v>
      </c>
      <c r="AP251" s="74">
        <f>AR243</f>
        <v>1524.1098391268586</v>
      </c>
      <c r="AQ251" s="86" t="str">
        <f t="shared" si="41"/>
        <v>60级强化9</v>
      </c>
      <c r="AR251" s="86">
        <f>装备属性!CX65</f>
        <v>3508.9163370946339</v>
      </c>
      <c r="AS251" s="134">
        <f t="shared" si="44"/>
        <v>780.06732307873892</v>
      </c>
      <c r="AT251" s="352">
        <f t="shared" si="38"/>
        <v>62</v>
      </c>
      <c r="AU251" s="132">
        <f>AS251/(VLOOKUP(AU189,AQ190:AR280,2,FALSE)+AN251)</f>
        <v>0.62327894980196152</v>
      </c>
      <c r="AV251" s="132">
        <f>AS251/(VLOOKUP(AV189,AQ190:AR280,2,FALSE)+AN251)</f>
        <v>0.58418163251709121</v>
      </c>
      <c r="AW251" s="132">
        <f>AS251/(VLOOKUP(AW189,AQ190:AR280,2,FALSE)+AN251)</f>
        <v>0.56741410855314411</v>
      </c>
      <c r="AX251" s="132">
        <f>AS251/(VLOOKUP(AX189,AQ190:AR280,2,FALSE)+AN251)</f>
        <v>0.41504555561593059</v>
      </c>
      <c r="AY251" s="132">
        <f>AS251/(VLOOKUP(AY189,AQ190:AR280,2,FALSE)+AN251)</f>
        <v>0.56741410855314411</v>
      </c>
      <c r="AZ251" s="132">
        <f>AS251/(VLOOKUP(AZ189,AQ190:AR280,2,FALSE)+AN251)</f>
        <v>0.51546425438777288</v>
      </c>
      <c r="BA251" s="132">
        <f>AS251/(VLOOKUP(BA189,AQ190:AR280,2,FALSE)+AN251)</f>
        <v>0.49415107438258271</v>
      </c>
      <c r="BB251" s="132">
        <f>AS251/(VLOOKUP(BB189,AQ190:AR280,2,FALSE)+AN251)</f>
        <v>0.32321859947937859</v>
      </c>
      <c r="BC251" s="132">
        <f>AS251/(VLOOKUP(BC189,AQ190:AR280,2,FALSE)+AN251)</f>
        <v>0.49415107438258271</v>
      </c>
      <c r="BD251" s="132">
        <f>AS251/(VLOOKUP(BD189,AQ190:AR280,2,FALSE)+AN251)</f>
        <v>0.43150419248829269</v>
      </c>
      <c r="BE251" s="132">
        <f>AS251/(VLOOKUP(BE189,AQ190:AR280,2,FALSE)+AN251)</f>
        <v>0.40718570578700153</v>
      </c>
      <c r="BF251" s="132">
        <f>AS251/(VLOOKUP(BF189,AQ190:AR280,2,FALSE)+AN251)</f>
        <v>0.23662232828589466</v>
      </c>
      <c r="BG251" s="132">
        <f>AS251/(VLOOKUP(BG189,AQ190:AR280,2,FALSE)+AN251)</f>
        <v>0.40718570578700153</v>
      </c>
      <c r="BH251" s="132">
        <f>AS251/(VLOOKUP(BH189,AQ190:AR280,2,FALSE)+AN251)</f>
        <v>0.33992009280897034</v>
      </c>
      <c r="BI251" s="132">
        <f>AS251/(VLOOKUP(BI189,AQ190:AR280,2,FALSE)+AN251)</f>
        <v>0.3153767055995394</v>
      </c>
      <c r="BJ251" s="132">
        <f>AS251/(VLOOKUP(BJ189,AQ190:AR280,2,FALSE)+AN251)</f>
        <v>0.16395994258019872</v>
      </c>
      <c r="BK251" s="132">
        <f>AS251/(VLOOKUP(BK189,AQ190:AR280,2,FALSE)+AN251)</f>
        <v>0.3153767055995394</v>
      </c>
      <c r="BL251" s="132">
        <f>AS251/(VLOOKUP(BL189,AQ190:AR280,2,FALSE)+AN251)</f>
        <v>0.25159168649353569</v>
      </c>
      <c r="BM251" s="132">
        <f>AS251/(VLOOKUP(BM189,AQ190:AR280,2,FALSE)+AN251)</f>
        <v>0.22970574466339508</v>
      </c>
      <c r="BN251" s="132">
        <f>AS251/(VLOOKUP(BN189,AQ190:AR280,2,FALSE)+AN251)</f>
        <v>0.10873018778051753</v>
      </c>
      <c r="BO251" s="132"/>
      <c r="BP251" s="132"/>
      <c r="BQ251" s="132"/>
      <c r="BR251" s="132"/>
      <c r="BS251" s="132"/>
      <c r="BT251" s="132"/>
      <c r="BU251" s="132"/>
      <c r="BV251" s="132"/>
    </row>
    <row r="252" spans="1:74">
      <c r="A252" s="86">
        <v>63</v>
      </c>
      <c r="B252" s="86">
        <f>人物属性!R66</f>
        <v>502.35609790315897</v>
      </c>
      <c r="C252" s="115">
        <f t="shared" si="42"/>
        <v>0.67500000000000004</v>
      </c>
      <c r="D252" s="74">
        <f>(D251+D253)/2</f>
        <v>707.42513706521481</v>
      </c>
      <c r="E252" s="86" t="str">
        <f t="shared" si="39"/>
        <v>60级强化10</v>
      </c>
      <c r="F252" s="86">
        <f>装备属性!CW66</f>
        <v>1897.0314256066274</v>
      </c>
      <c r="G252" s="91">
        <f t="shared" si="40"/>
        <v>816.60233360365237</v>
      </c>
      <c r="H252" s="217">
        <f t="shared" si="36"/>
        <v>63</v>
      </c>
      <c r="I252" s="137">
        <f>G252/(VLOOKUP(I189,E190:F280,2,FALSE)+B252)</f>
        <v>1.3923376059480008</v>
      </c>
      <c r="J252" s="132">
        <f>G252/(VLOOKUP(J189,E190:F280,2,FALSE)+B252)</f>
        <v>1.3088438489844292</v>
      </c>
      <c r="K252" s="132">
        <f>G252/(VLOOKUP(K189,E190:F280,2,FALSE)+B252)</f>
        <v>1.2728852300240676</v>
      </c>
      <c r="L252" s="132">
        <f>G252/(VLOOKUP(L189,E190:F280,2,FALSE)+B252)</f>
        <v>0.94190570274941199</v>
      </c>
      <c r="M252" s="132">
        <f>G252/(VLOOKUP(M189,E190:F280,2,FALSE)+B252)</f>
        <v>1.2728852300240676</v>
      </c>
      <c r="N252" s="132">
        <f>G252/(VLOOKUP(N189,E190:F280,2,FALSE)+B252)</f>
        <v>1.1608967138443995</v>
      </c>
      <c r="O252" s="132">
        <f>G252/(VLOOKUP(O189,E190:F280,2,FALSE)+B252)</f>
        <v>1.1146963772854439</v>
      </c>
      <c r="P252" s="132">
        <f>G252/(VLOOKUP(P189,E190:F280,2,FALSE)+B252)</f>
        <v>0.73869166153667121</v>
      </c>
      <c r="Q252" s="132">
        <f>G252/(VLOOKUP(Q189,E190:F280,2,FALSE)+B252)</f>
        <v>1.1146963772854439</v>
      </c>
      <c r="R252" s="132">
        <f>G252/(VLOOKUP(R189,E190:F280,2,FALSE)+B252)</f>
        <v>0.9780281244880501</v>
      </c>
      <c r="S252" s="132">
        <f>G252/(VLOOKUP(S189,E190:F280,2,FALSE)+B252)</f>
        <v>0.92462333486292514</v>
      </c>
      <c r="T252" s="132">
        <f>G252/(VLOOKUP(T189,E190:F280,2,FALSE)+B252)</f>
        <v>0.54440682875884039</v>
      </c>
      <c r="U252" s="132">
        <f>G252/(VLOOKUP(U189,E190:F280,2,FALSE)+B252)</f>
        <v>0.92462333486292514</v>
      </c>
      <c r="V252" s="132">
        <f>G252/(VLOOKUP(V189,E190:F280,2,FALSE)+B252)</f>
        <v>0.77586544303593252</v>
      </c>
      <c r="W252" s="132">
        <f>G252/(VLOOKUP(W189,E190:F280,2,FALSE)+B252)</f>
        <v>0.72120440879575798</v>
      </c>
      <c r="X252" s="132">
        <f>G252/(VLOOKUP(X189,E190:F280,2,FALSE)+B252)</f>
        <v>0.37936288618487296</v>
      </c>
      <c r="Y252" s="132">
        <f>G252/(VLOOKUP(Y189,E190:F280,2,FALSE)+B252)</f>
        <v>0.72120440879575798</v>
      </c>
      <c r="Z252" s="132">
        <f>G252/(VLOOKUP(Z189,E190:F280,2,FALSE)+B252)</f>
        <v>0.5781776025717017</v>
      </c>
      <c r="AA252" s="132">
        <f>G252/(VLOOKUP(AA189,E190:F280,2,FALSE)+B252)</f>
        <v>0.52877661668343456</v>
      </c>
      <c r="AB252" s="132">
        <f>G252/(VLOOKUP(AB189,E190:F280,2,FALSE)+B252)</f>
        <v>0.25266096046651848</v>
      </c>
      <c r="AC252" s="132"/>
      <c r="AD252" s="132"/>
      <c r="AE252" s="132"/>
      <c r="AF252" s="132"/>
      <c r="AG252" s="132"/>
      <c r="AH252" s="132"/>
      <c r="AI252" s="132"/>
      <c r="AJ252" s="132"/>
      <c r="AM252" s="86">
        <v>63</v>
      </c>
      <c r="AN252" s="86">
        <f>人物属性!S66</f>
        <v>1124.6778311264752</v>
      </c>
      <c r="AO252" s="115">
        <f t="shared" si="43"/>
        <v>0.30150000000000005</v>
      </c>
      <c r="AP252" s="74">
        <f>(AP251+AP253)/2</f>
        <v>1583.7876202952571</v>
      </c>
      <c r="AQ252" s="86" t="str">
        <f t="shared" si="41"/>
        <v>60级强化10</v>
      </c>
      <c r="AR252" s="86">
        <f>装备属性!CX66</f>
        <v>4247.0852812088669</v>
      </c>
      <c r="AS252" s="134">
        <f t="shared" si="44"/>
        <v>816.60233360365237</v>
      </c>
      <c r="AT252" s="352">
        <f t="shared" si="38"/>
        <v>63</v>
      </c>
      <c r="AU252" s="132">
        <f>AS252/(VLOOKUP(AU189,AQ190:AR280,2,FALSE)+AN252)</f>
        <v>0.62191079732344046</v>
      </c>
      <c r="AV252" s="132">
        <f>AS252/(VLOOKUP(AV189,AQ190:AR280,2,FALSE)+AN252)</f>
        <v>0.58461691921304504</v>
      </c>
      <c r="AW252" s="132">
        <f>AS252/(VLOOKUP(AW189,AQ190:AR280,2,FALSE)+AN252)</f>
        <v>0.56855540274408367</v>
      </c>
      <c r="AX252" s="132">
        <f>AS252/(VLOOKUP(AX189,AQ190:AR280,2,FALSE)+AN252)</f>
        <v>0.42071788056140408</v>
      </c>
      <c r="AY252" s="132">
        <f>AS252/(VLOOKUP(AY189,AQ190:AR280,2,FALSE)+AN252)</f>
        <v>0.56855540274408367</v>
      </c>
      <c r="AZ252" s="132">
        <f>AS252/(VLOOKUP(AZ189,AQ190:AR280,2,FALSE)+AN252)</f>
        <v>0.51853386551716529</v>
      </c>
      <c r="BA252" s="132">
        <f>AS252/(VLOOKUP(BA189,AQ190:AR280,2,FALSE)+AN252)</f>
        <v>0.49789771518749826</v>
      </c>
      <c r="BB252" s="132">
        <f>AS252/(VLOOKUP(BB189,AQ190:AR280,2,FALSE)+AN252)</f>
        <v>0.32994894215304649</v>
      </c>
      <c r="BC252" s="132">
        <f>AS252/(VLOOKUP(BC189,AQ190:AR280,2,FALSE)+AN252)</f>
        <v>0.49789771518749826</v>
      </c>
      <c r="BD252" s="132">
        <f>AS252/(VLOOKUP(BD189,AQ190:AR280,2,FALSE)+AN252)</f>
        <v>0.43685256227132913</v>
      </c>
      <c r="BE252" s="132">
        <f>AS252/(VLOOKUP(BE189,AQ190:AR280,2,FALSE)+AN252)</f>
        <v>0.41299842290543992</v>
      </c>
      <c r="BF252" s="132">
        <f>AS252/(VLOOKUP(BF189,AQ190:AR280,2,FALSE)+AN252)</f>
        <v>0.24316838351228204</v>
      </c>
      <c r="BG252" s="132">
        <f>AS252/(VLOOKUP(BG189,AQ190:AR280,2,FALSE)+AN252)</f>
        <v>0.41299842290543992</v>
      </c>
      <c r="BH252" s="132">
        <f>AS252/(VLOOKUP(BH189,AQ190:AR280,2,FALSE)+AN252)</f>
        <v>0.34655323122271658</v>
      </c>
      <c r="BI252" s="132">
        <f>AS252/(VLOOKUP(BI189,AQ190:AR280,2,FALSE)+AN252)</f>
        <v>0.32213796926210519</v>
      </c>
      <c r="BJ252" s="132">
        <f>AS252/(VLOOKUP(BJ189,AQ190:AR280,2,FALSE)+AN252)</f>
        <v>0.16944875582924326</v>
      </c>
      <c r="BK252" s="132">
        <f>AS252/(VLOOKUP(BK189,AQ190:AR280,2,FALSE)+AN252)</f>
        <v>0.32213796926210519</v>
      </c>
      <c r="BL252" s="132">
        <f>AS252/(VLOOKUP(BL189,AQ190:AR280,2,FALSE)+AN252)</f>
        <v>0.25825266248202677</v>
      </c>
      <c r="BM252" s="132">
        <f>AS252/(VLOOKUP(BM189,AQ190:AR280,2,FALSE)+AN252)</f>
        <v>0.23618688878526747</v>
      </c>
      <c r="BN252" s="132">
        <f>AS252/(VLOOKUP(BN189,AQ190:AR280,2,FALSE)+AN252)</f>
        <v>0.11285522900837827</v>
      </c>
      <c r="BO252" s="132"/>
      <c r="BP252" s="132"/>
      <c r="BQ252" s="132"/>
      <c r="BR252" s="132"/>
      <c r="BS252" s="132"/>
      <c r="BT252" s="132"/>
      <c r="BU252" s="132"/>
      <c r="BV252" s="132"/>
    </row>
    <row r="253" spans="1:74">
      <c r="A253" s="86">
        <v>64</v>
      </c>
      <c r="B253" s="86">
        <f>人物属性!R67</f>
        <v>529.82596383299779</v>
      </c>
      <c r="C253" s="115">
        <f t="shared" si="42"/>
        <v>0.67500000000000004</v>
      </c>
      <c r="D253" s="74">
        <f>F244</f>
        <v>734.08121265376622</v>
      </c>
      <c r="E253" s="86" t="str">
        <f t="shared" si="39"/>
        <v>60级强化11</v>
      </c>
      <c r="F253" s="86">
        <f>装备属性!CW67</f>
        <v>2281.4514306993947</v>
      </c>
      <c r="G253" s="91">
        <f t="shared" si="40"/>
        <v>853.1373441285657</v>
      </c>
      <c r="H253" s="217">
        <f t="shared" si="36"/>
        <v>64</v>
      </c>
      <c r="I253" s="137">
        <f>G253/(VLOOKUP(I189,E190:F280,2,FALSE)+B253)</f>
        <v>1.3895486674505519</v>
      </c>
      <c r="J253" s="132">
        <f>G253/(VLOOKUP(J189,E190:F280,2,FALSE)+B253)</f>
        <v>1.3097361768437226</v>
      </c>
      <c r="K253" s="132">
        <f>G253/(VLOOKUP(K189,E190:F280,2,FALSE)+B253)</f>
        <v>1.2752305349348161</v>
      </c>
      <c r="L253" s="132">
        <f>G253/(VLOOKUP(L189,E190:F280,2,FALSE)+B253)</f>
        <v>0.95382490322559854</v>
      </c>
      <c r="M253" s="132">
        <f>G253/(VLOOKUP(M189,E190:F280,2,FALSE)+B253)</f>
        <v>1.2752305349348161</v>
      </c>
      <c r="N253" s="132">
        <f>G253/(VLOOKUP(N189,E190:F280,2,FALSE)+B253)</f>
        <v>1.1672524040029706</v>
      </c>
      <c r="O253" s="132">
        <f>G253/(VLOOKUP(O189,E190:F280,2,FALSE)+B253)</f>
        <v>1.1224780562067167</v>
      </c>
      <c r="P253" s="132">
        <f>G253/(VLOOKUP(P189,E190:F280,2,FALSE)+B253)</f>
        <v>0.75302890340340212</v>
      </c>
      <c r="Q253" s="132">
        <f>G253/(VLOOKUP(Q189,E190:F280,2,FALSE)+B253)</f>
        <v>1.1224780562067167</v>
      </c>
      <c r="R253" s="132">
        <f>G253/(VLOOKUP(R189,E190:F280,2,FALSE)+B253)</f>
        <v>0.98923929346876183</v>
      </c>
      <c r="S253" s="132">
        <f>G253/(VLOOKUP(S189,E190:F280,2,FALSE)+B253)</f>
        <v>0.93685176414749205</v>
      </c>
      <c r="T253" s="132">
        <f>G253/(VLOOKUP(T189,E190:F280,2,FALSE)+B253)</f>
        <v>0.55853505064652254</v>
      </c>
      <c r="U253" s="132">
        <f>G253/(VLOOKUP(U189,E190:F280,2,FALSE)+B253)</f>
        <v>0.93685176414749205</v>
      </c>
      <c r="V253" s="132">
        <f>G253/(VLOOKUP(V189,E190:F280,2,FALSE)+B253)</f>
        <v>0.78996029832756787</v>
      </c>
      <c r="W253" s="132">
        <f>G253/(VLOOKUP(W189,E190:F280,2,FALSE)+B253)</f>
        <v>0.73562448546028392</v>
      </c>
      <c r="X253" s="132">
        <f>G253/(VLOOKUP(X189,E190:F280,2,FALSE)+B253)</f>
        <v>0.39134159024737758</v>
      </c>
      <c r="Y253" s="132">
        <f>G253/(VLOOKUP(Y189,E190:F280,2,FALSE)+B253)</f>
        <v>0.73562448546028392</v>
      </c>
      <c r="Z253" s="132">
        <f>G253/(VLOOKUP(Z189,E190:F280,2,FALSE)+B253)</f>
        <v>0.59252121763186261</v>
      </c>
      <c r="AA253" s="132">
        <f>G253/(VLOOKUP(AA189,E190:F280,2,FALSE)+B253)</f>
        <v>0.54277946433224666</v>
      </c>
      <c r="AB253" s="132">
        <f>G253/(VLOOKUP(AB189,E190:F280,2,FALSE)+B253)</f>
        <v>0.26174046518076699</v>
      </c>
      <c r="AC253" s="132"/>
      <c r="AD253" s="132"/>
      <c r="AE253" s="132"/>
      <c r="AF253" s="132"/>
      <c r="AG253" s="132"/>
      <c r="AH253" s="132"/>
      <c r="AI253" s="132"/>
      <c r="AJ253" s="132"/>
      <c r="AM253" s="86">
        <v>64</v>
      </c>
      <c r="AN253" s="86">
        <f>人物属性!S67</f>
        <v>1186.177530969398</v>
      </c>
      <c r="AO253" s="115">
        <f t="shared" si="43"/>
        <v>0.30150000000000005</v>
      </c>
      <c r="AP253" s="74">
        <f>AR244</f>
        <v>1643.4654014636556</v>
      </c>
      <c r="AQ253" s="86" t="str">
        <f t="shared" si="41"/>
        <v>60级强化11</v>
      </c>
      <c r="AR253" s="86">
        <f>装备属性!CX67</f>
        <v>5107.7270836553607</v>
      </c>
      <c r="AS253" s="134">
        <f t="shared" si="44"/>
        <v>853.13734412856581</v>
      </c>
      <c r="AT253" s="352">
        <f t="shared" si="38"/>
        <v>64</v>
      </c>
      <c r="AU253" s="132">
        <f>AS253/(VLOOKUP(AU189,AQ190:AR280,2,FALSE)+AN253)</f>
        <v>0.62066507146124672</v>
      </c>
      <c r="AV253" s="132">
        <f>AS253/(VLOOKUP(AV189,AQ190:AR280,2,FALSE)+AN253)</f>
        <v>0.58501549232352945</v>
      </c>
      <c r="AW253" s="132">
        <f>AS253/(VLOOKUP(AW189,AQ190:AR280,2,FALSE)+AN253)</f>
        <v>0.56960297227088463</v>
      </c>
      <c r="AX253" s="132">
        <f>AS253/(VLOOKUP(AX189,AQ190:AR280,2,FALSE)+AN253)</f>
        <v>0.42604179010743404</v>
      </c>
      <c r="AY253" s="132">
        <f>AS253/(VLOOKUP(AY189,AQ190:AR280,2,FALSE)+AN253)</f>
        <v>0.56960297227088463</v>
      </c>
      <c r="AZ253" s="132">
        <f>AS253/(VLOOKUP(AZ189,AQ190:AR280,2,FALSE)+AN253)</f>
        <v>0.5213727404546602</v>
      </c>
      <c r="BA253" s="132">
        <f>AS253/(VLOOKUP(BA189,AQ190:AR280,2,FALSE)+AN253)</f>
        <v>0.50137353177233346</v>
      </c>
      <c r="BB253" s="132">
        <f>AS253/(VLOOKUP(BB189,AQ190:AR280,2,FALSE)+AN253)</f>
        <v>0.33635291018685298</v>
      </c>
      <c r="BC253" s="132">
        <f>AS253/(VLOOKUP(BC189,AQ190:AR280,2,FALSE)+AN253)</f>
        <v>0.50137353177233346</v>
      </c>
      <c r="BD253" s="132">
        <f>AS253/(VLOOKUP(BD189,AQ190:AR280,2,FALSE)+AN253)</f>
        <v>0.44186021774938034</v>
      </c>
      <c r="BE253" s="132">
        <f>AS253/(VLOOKUP(BE189,AQ190:AR280,2,FALSE)+AN253)</f>
        <v>0.4184604546525465</v>
      </c>
      <c r="BF253" s="132">
        <f>AS253/(VLOOKUP(BF189,AQ190:AR280,2,FALSE)+AN253)</f>
        <v>0.24947898928878015</v>
      </c>
      <c r="BG253" s="132">
        <f>AS253/(VLOOKUP(BG189,AQ190:AR280,2,FALSE)+AN253)</f>
        <v>0.4184604546525465</v>
      </c>
      <c r="BH253" s="132">
        <f>AS253/(VLOOKUP(BH189,AQ190:AR280,2,FALSE)+AN253)</f>
        <v>0.35284893325298039</v>
      </c>
      <c r="BI253" s="132">
        <f>AS253/(VLOOKUP(BI189,AQ190:AR280,2,FALSE)+AN253)</f>
        <v>0.32857893683892681</v>
      </c>
      <c r="BJ253" s="132">
        <f>AS253/(VLOOKUP(BJ189,AQ190:AR280,2,FALSE)+AN253)</f>
        <v>0.17479924364382868</v>
      </c>
      <c r="BK253" s="132">
        <f>AS253/(VLOOKUP(BK189,AQ190:AR280,2,FALSE)+AN253)</f>
        <v>0.32857893683892681</v>
      </c>
      <c r="BL253" s="132">
        <f>AS253/(VLOOKUP(BL189,AQ190:AR280,2,FALSE)+AN253)</f>
        <v>0.26465947720889865</v>
      </c>
      <c r="BM253" s="132">
        <f>AS253/(VLOOKUP(BM189,AQ190:AR280,2,FALSE)+AN253)</f>
        <v>0.24244149406840357</v>
      </c>
      <c r="BN253" s="132">
        <f>AS253/(VLOOKUP(BN189,AQ190:AR280,2,FALSE)+AN253)</f>
        <v>0.11691074111407596</v>
      </c>
      <c r="BO253" s="132"/>
      <c r="BP253" s="132"/>
      <c r="BQ253" s="132"/>
      <c r="BR253" s="132"/>
      <c r="BS253" s="132"/>
      <c r="BT253" s="132"/>
      <c r="BU253" s="132"/>
      <c r="BV253" s="132"/>
    </row>
    <row r="254" spans="1:74">
      <c r="A254" s="86">
        <v>65</v>
      </c>
      <c r="B254" s="86">
        <f>人物属性!R68</f>
        <v>557.29582976283666</v>
      </c>
      <c r="C254" s="115">
        <f t="shared" si="42"/>
        <v>0.67500000000000004</v>
      </c>
      <c r="D254" s="74">
        <f>(D253+D255)/2</f>
        <v>762.02835087571202</v>
      </c>
      <c r="E254" s="86" t="str">
        <f t="shared" si="39"/>
        <v>60级强化12</v>
      </c>
      <c r="F254" s="86">
        <f>装备属性!CW68</f>
        <v>2729.6522507386758</v>
      </c>
      <c r="G254" s="91">
        <f t="shared" si="40"/>
        <v>890.54382193102037</v>
      </c>
      <c r="H254" s="217">
        <f t="shared" ref="H254" si="45">H160</f>
        <v>65</v>
      </c>
      <c r="I254" s="137">
        <f>G254/(VLOOKUP(I189,E190:F280,2,FALSE)+B254)</f>
        <v>1.3883572212399828</v>
      </c>
      <c r="J254" s="132">
        <f>G254/(VLOOKUP(J189,E190:F280,2,FALSE)+B254)</f>
        <v>1.311840026980206</v>
      </c>
      <c r="K254" s="132">
        <f>G254/(VLOOKUP(K189,E190:F280,2,FALSE)+B254)</f>
        <v>1.2786420885158363</v>
      </c>
      <c r="L254" s="132">
        <f>G254/(VLOOKUP(L189,E190:F280,2,FALSE)+B254)</f>
        <v>0.96597908333635929</v>
      </c>
      <c r="M254" s="132">
        <f>G254/(VLOOKUP(M189,E190:F280,2,FALSE)+B254)</f>
        <v>1.2786420885158363</v>
      </c>
      <c r="N254" s="132">
        <f>G254/(VLOOKUP(N189,E190:F280,2,FALSE)+B254)</f>
        <v>1.1742967973609431</v>
      </c>
      <c r="O254" s="132">
        <f>G254/(VLOOKUP(O189,E190:F280,2,FALSE)+B254)</f>
        <v>1.1308234605643848</v>
      </c>
      <c r="P254" s="132">
        <f>G254/(VLOOKUP(P189,E190:F280,2,FALSE)+B254)</f>
        <v>0.76743834646525444</v>
      </c>
      <c r="Q254" s="132">
        <f>G254/(VLOOKUP(Q189,E190:F280,2,FALSE)+B254)</f>
        <v>1.1308234605643848</v>
      </c>
      <c r="R254" s="132">
        <f>G254/(VLOOKUP(R189,E190:F280,2,FALSE)+B254)</f>
        <v>1.0007376096218059</v>
      </c>
      <c r="S254" s="132">
        <f>G254/(VLOOKUP(S189,E190:F280,2,FALSE)+B254)</f>
        <v>0.94929300437888653</v>
      </c>
      <c r="T254" s="132">
        <f>G254/(VLOOKUP(T189,E190:F280,2,FALSE)+B254)</f>
        <v>0.57272454014706864</v>
      </c>
      <c r="U254" s="132">
        <f>G254/(VLOOKUP(U189,E190:F280,2,FALSE)+B254)</f>
        <v>0.94929300437888653</v>
      </c>
      <c r="V254" s="132">
        <f>G254/(VLOOKUP(V189,E190:F280,2,FALSE)+B254)</f>
        <v>0.80414283266619713</v>
      </c>
      <c r="W254" s="132">
        <f>G254/(VLOOKUP(W189,E190:F280,2,FALSE)+B254)</f>
        <v>0.75011129990481817</v>
      </c>
      <c r="X254" s="132">
        <f>G254/(VLOOKUP(X189,E190:F280,2,FALSE)+B254)</f>
        <v>0.40341694675374473</v>
      </c>
      <c r="Y254" s="132">
        <f>G254/(VLOOKUP(Y189,E190:F280,2,FALSE)+B254)</f>
        <v>0.75011129990481817</v>
      </c>
      <c r="Z254" s="132">
        <f>G254/(VLOOKUP(Z189,E190:F280,2,FALSE)+B254)</f>
        <v>0.6069216937281241</v>
      </c>
      <c r="AA254" s="132">
        <f>G254/(VLOOKUP(AA189,E190:F280,2,FALSE)+B254)</f>
        <v>0.55684618799526386</v>
      </c>
      <c r="AB254" s="132">
        <f>G254/(VLOOKUP(AB189,E190:F280,2,FALSE)+B254)</f>
        <v>0.27093334002256098</v>
      </c>
      <c r="AC254" s="132"/>
      <c r="AD254" s="132"/>
      <c r="AE254" s="132"/>
      <c r="AF254" s="132"/>
      <c r="AG254" s="132"/>
      <c r="AH254" s="132"/>
      <c r="AI254" s="132"/>
      <c r="AJ254" s="132"/>
      <c r="AM254" s="86">
        <v>65</v>
      </c>
      <c r="AN254" s="86">
        <f>人物属性!S68</f>
        <v>1247.6772308123207</v>
      </c>
      <c r="AO254" s="115">
        <f t="shared" si="43"/>
        <v>0.30150000000000005</v>
      </c>
      <c r="AP254" s="74">
        <f>(AP253+AP255)/2</f>
        <v>1706.0336213635344</v>
      </c>
      <c r="AQ254" s="86" t="str">
        <f t="shared" si="41"/>
        <v>60级强化12</v>
      </c>
      <c r="AR254" s="86">
        <f>装备属性!CX68</f>
        <v>6111.1617553850947</v>
      </c>
      <c r="AS254" s="134">
        <f t="shared" ref="AS254:AS269" si="46">AO254*(AN254+AP254)</f>
        <v>890.54382193102049</v>
      </c>
      <c r="AT254" s="352">
        <f t="shared" ref="AT254:AT269" si="47">H254</f>
        <v>65</v>
      </c>
      <c r="AU254" s="132">
        <f>AS254/(VLOOKUP(AU189,AQ190:AR280,2,FALSE)+AN254)</f>
        <v>0.62013289215385914</v>
      </c>
      <c r="AV254" s="132">
        <f>AS254/(VLOOKUP(AV189,AQ190:AR280,2,FALSE)+AN254)</f>
        <v>0.58595521205115886</v>
      </c>
      <c r="AW254" s="132">
        <f>AS254/(VLOOKUP(AW189,AQ190:AR280,2,FALSE)+AN254)</f>
        <v>0.57112679953707357</v>
      </c>
      <c r="AX254" s="132">
        <f>AS254/(VLOOKUP(AX189,AQ190:AR280,2,FALSE)+AN254)</f>
        <v>0.43147065722357392</v>
      </c>
      <c r="AY254" s="132">
        <f>AS254/(VLOOKUP(AY189,AQ190:AR280,2,FALSE)+AN254)</f>
        <v>0.57112679953707357</v>
      </c>
      <c r="AZ254" s="132">
        <f>AS254/(VLOOKUP(AZ189,AQ190:AR280,2,FALSE)+AN254)</f>
        <v>0.52451923615455465</v>
      </c>
      <c r="BA254" s="132">
        <f>AS254/(VLOOKUP(BA189,AQ190:AR280,2,FALSE)+AN254)</f>
        <v>0.50510114571875875</v>
      </c>
      <c r="BB254" s="132">
        <f>AS254/(VLOOKUP(BB189,AQ190:AR280,2,FALSE)+AN254)</f>
        <v>0.3427891280878137</v>
      </c>
      <c r="BC254" s="132">
        <f>AS254/(VLOOKUP(BC189,AQ190:AR280,2,FALSE)+AN254)</f>
        <v>0.50510114571875875</v>
      </c>
      <c r="BD254" s="132">
        <f>AS254/(VLOOKUP(BD189,AQ190:AR280,2,FALSE)+AN254)</f>
        <v>0.4469961322977401</v>
      </c>
      <c r="BE254" s="132">
        <f>AS254/(VLOOKUP(BE189,AQ190:AR280,2,FALSE)+AN254)</f>
        <v>0.4240175419559028</v>
      </c>
      <c r="BF254" s="132">
        <f>AS254/(VLOOKUP(BF189,AQ190:AR280,2,FALSE)+AN254)</f>
        <v>0.25581696126569076</v>
      </c>
      <c r="BG254" s="132">
        <f>AS254/(VLOOKUP(BG189,AQ190:AR280,2,FALSE)+AN254)</f>
        <v>0.4240175419559028</v>
      </c>
      <c r="BH254" s="132">
        <f>AS254/(VLOOKUP(BH189,AQ190:AR280,2,FALSE)+AN254)</f>
        <v>0.35918379859090138</v>
      </c>
      <c r="BI254" s="132">
        <f>AS254/(VLOOKUP(BI189,AQ190:AR280,2,FALSE)+AN254)</f>
        <v>0.33504971395748551</v>
      </c>
      <c r="BJ254" s="132">
        <f>AS254/(VLOOKUP(BJ189,AQ190:AR280,2,FALSE)+AN254)</f>
        <v>0.18019290288333936</v>
      </c>
      <c r="BK254" s="132">
        <f>AS254/(VLOOKUP(BK189,AQ190:AR280,2,FALSE)+AN254)</f>
        <v>0.33504971395748551</v>
      </c>
      <c r="BL254" s="132">
        <f>AS254/(VLOOKUP(BL189,AQ190:AR280,2,FALSE)+AN254)</f>
        <v>0.2710916898652288</v>
      </c>
      <c r="BM254" s="132">
        <f>AS254/(VLOOKUP(BM189,AQ190:AR280,2,FALSE)+AN254)</f>
        <v>0.24872463063788458</v>
      </c>
      <c r="BN254" s="132">
        <f>AS254/(VLOOKUP(BN189,AQ190:AR280,2,FALSE)+AN254)</f>
        <v>0.12101689187674392</v>
      </c>
      <c r="BO254" s="132"/>
      <c r="BP254" s="132"/>
      <c r="BQ254" s="132"/>
      <c r="BR254" s="132"/>
      <c r="BS254" s="132"/>
      <c r="BT254" s="132"/>
      <c r="BU254" s="132"/>
      <c r="BV254" s="132"/>
    </row>
    <row r="255" spans="1:74">
      <c r="A255" s="86">
        <v>66</v>
      </c>
      <c r="B255" s="86">
        <f>人物属性!R69</f>
        <v>584.76569569267542</v>
      </c>
      <c r="C255" s="115">
        <f t="shared" si="42"/>
        <v>0.67500000000000004</v>
      </c>
      <c r="D255" s="74">
        <f>F245</f>
        <v>789.97548909765794</v>
      </c>
      <c r="E255" s="86" t="str">
        <f t="shared" ref="E255:E280" si="48">E161</f>
        <v>70级强化0</v>
      </c>
      <c r="F255" s="86">
        <f>装备属性!CW69</f>
        <v>1041.9677391180455</v>
      </c>
      <c r="G255" s="91">
        <f t="shared" ref="G255:G269" si="49">C255*(B255+D255)</f>
        <v>927.95029973347505</v>
      </c>
      <c r="H255" s="217">
        <f t="shared" ref="H255:H269" si="50">H161</f>
        <v>66</v>
      </c>
      <c r="I255" s="137">
        <f>G255/(VLOOKUP(I189,E190:F280,2,FALSE)+B255)</f>
        <v>1.3872636327872478</v>
      </c>
      <c r="J255" s="132">
        <f>G255/(VLOOKUP(J189,E190:F280,2,FALSE)+B255)</f>
        <v>1.313780233396886</v>
      </c>
      <c r="K255" s="132">
        <f>G255/(VLOOKUP(K189,E190:F280,2,FALSE)+B255)</f>
        <v>1.2817947418280409</v>
      </c>
      <c r="L255" s="132">
        <f>G255/(VLOOKUP(L189,E190:F280,2,FALSE)+B255)</f>
        <v>0.97742991082342279</v>
      </c>
      <c r="M255" s="132">
        <f>G255/(VLOOKUP(M189,E190:F280,2,FALSE)+B255)</f>
        <v>1.2817947418280409</v>
      </c>
      <c r="N255" s="132">
        <f>G255/(VLOOKUP(N189,E190:F280,2,FALSE)+B255)</f>
        <v>1.1808486981599777</v>
      </c>
      <c r="O255" s="132">
        <f>G255/(VLOOKUP(O189,E190:F280,2,FALSE)+B255)</f>
        <v>1.1386062868753599</v>
      </c>
      <c r="P255" s="132">
        <f>G255/(VLOOKUP(P189,E190:F280,2,FALSE)+B255)</f>
        <v>0.78118134979585963</v>
      </c>
      <c r="Q255" s="132">
        <f>G255/(VLOOKUP(Q189,E190:F280,2,FALSE)+B255)</f>
        <v>1.1386062868753599</v>
      </c>
      <c r="R255" s="132">
        <f>G255/(VLOOKUP(R189,E190:F280,2,FALSE)+B255)</f>
        <v>1.0115473016068872</v>
      </c>
      <c r="S255" s="132">
        <f>G255/(VLOOKUP(S189,E190:F280,2,FALSE)+B255)</f>
        <v>0.96102636272886643</v>
      </c>
      <c r="T255" s="132">
        <f>G255/(VLOOKUP(T189,E190:F280,2,FALSE)+B255)</f>
        <v>0.58642137976287745</v>
      </c>
      <c r="U255" s="132">
        <f>G255/(VLOOKUP(U189,E190:F280,2,FALSE)+B255)</f>
        <v>0.96102636272886643</v>
      </c>
      <c r="V255" s="132">
        <f>G255/(VLOOKUP(V189,E190:F280,2,FALSE)+B255)</f>
        <v>0.81763880911899078</v>
      </c>
      <c r="W255" s="132">
        <f>G255/(VLOOKUP(W189,E190:F280,2,FALSE)+B255)</f>
        <v>0.76394288158617574</v>
      </c>
      <c r="X255" s="132">
        <f>G255/(VLOOKUP(X189,E190:F280,2,FALSE)+B255)</f>
        <v>0.41519546875345786</v>
      </c>
      <c r="Y255" s="132">
        <f>G255/(VLOOKUP(Y189,E190:F280,2,FALSE)+B255)</f>
        <v>0.76394288158617574</v>
      </c>
      <c r="Z255" s="132">
        <f>G255/(VLOOKUP(Z189,E190:F280,2,FALSE)+B255)</f>
        <v>0.62079288992144721</v>
      </c>
      <c r="AA255" s="132">
        <f>G255/(VLOOKUP(AA189,E190:F280,2,FALSE)+B255)</f>
        <v>0.57043783565034234</v>
      </c>
      <c r="AB255" s="132">
        <f>G255/(VLOOKUP(AB189,E190:F280,2,FALSE)+B255)</f>
        <v>0.27997383393744996</v>
      </c>
      <c r="AC255" s="132"/>
      <c r="AD255" s="132"/>
      <c r="AE255" s="132"/>
      <c r="AF255" s="132"/>
      <c r="AG255" s="132"/>
      <c r="AH255" s="132"/>
      <c r="AI255" s="132"/>
      <c r="AJ255" s="132"/>
      <c r="AM255" s="86">
        <v>66</v>
      </c>
      <c r="AN255" s="86">
        <f>人物属性!S69</f>
        <v>1309.1769306552435</v>
      </c>
      <c r="AO255" s="115">
        <f t="shared" si="43"/>
        <v>0.30150000000000005</v>
      </c>
      <c r="AP255" s="74">
        <f>AR245</f>
        <v>1768.6018412634132</v>
      </c>
      <c r="AQ255" s="86" t="str">
        <f t="shared" ref="AQ255:AQ280" si="51">E255</f>
        <v>70级强化0</v>
      </c>
      <c r="AR255" s="86">
        <f>装备属性!CX69</f>
        <v>2332.7635950404001</v>
      </c>
      <c r="AS255" s="134">
        <f t="shared" si="46"/>
        <v>927.95029973347516</v>
      </c>
      <c r="AT255" s="352">
        <f t="shared" si="47"/>
        <v>66</v>
      </c>
      <c r="AU255" s="132">
        <f>AS255/(VLOOKUP(AU189,AQ190:AR280,2,FALSE)+AN255)</f>
        <v>0.61964442264497066</v>
      </c>
      <c r="AV255" s="132">
        <f>AS255/(VLOOKUP(AV189,AQ190:AR280,2,FALSE)+AN255)</f>
        <v>0.58682183758394257</v>
      </c>
      <c r="AW255" s="132">
        <f>AS255/(VLOOKUP(AW189,AQ190:AR280,2,FALSE)+AN255)</f>
        <v>0.57253498468319164</v>
      </c>
      <c r="AX255" s="132">
        <f>AS255/(VLOOKUP(AX189,AQ190:AR280,2,FALSE)+AN255)</f>
        <v>0.43658536016779559</v>
      </c>
      <c r="AY255" s="132">
        <f>AS255/(VLOOKUP(AY189,AQ190:AR280,2,FALSE)+AN255)</f>
        <v>0.57253498468319164</v>
      </c>
      <c r="AZ255" s="132">
        <f>AS255/(VLOOKUP(AZ189,AQ190:AR280,2,FALSE)+AN255)</f>
        <v>0.52744575184479014</v>
      </c>
      <c r="BA255" s="132">
        <f>AS255/(VLOOKUP(BA189,AQ190:AR280,2,FALSE)+AN255)</f>
        <v>0.50857747480432758</v>
      </c>
      <c r="BB255" s="132">
        <f>AS255/(VLOOKUP(BB189,AQ190:AR280,2,FALSE)+AN255)</f>
        <v>0.3489276695754841</v>
      </c>
      <c r="BC255" s="132">
        <f>AS255/(VLOOKUP(BC189,AQ190:AR280,2,FALSE)+AN255)</f>
        <v>0.50857747480432758</v>
      </c>
      <c r="BD255" s="132">
        <f>AS255/(VLOOKUP(BD189,AQ190:AR280,2,FALSE)+AN255)</f>
        <v>0.45182446138440968</v>
      </c>
      <c r="BE255" s="132">
        <f>AS255/(VLOOKUP(BE189,AQ190:AR280,2,FALSE)+AN255)</f>
        <v>0.42925844201889368</v>
      </c>
      <c r="BF255" s="132">
        <f>AS255/(VLOOKUP(BF189,AQ190:AR280,2,FALSE)+AN255)</f>
        <v>0.26193488296075196</v>
      </c>
      <c r="BG255" s="132">
        <f>AS255/(VLOOKUP(BG189,AQ190:AR280,2,FALSE)+AN255)</f>
        <v>0.42925844201889368</v>
      </c>
      <c r="BH255" s="132">
        <f>AS255/(VLOOKUP(BH189,AQ190:AR280,2,FALSE)+AN255)</f>
        <v>0.36521200140648263</v>
      </c>
      <c r="BI255" s="132">
        <f>AS255/(VLOOKUP(BI189,AQ190:AR280,2,FALSE)+AN255)</f>
        <v>0.34122782044182515</v>
      </c>
      <c r="BJ255" s="132">
        <f>AS255/(VLOOKUP(BJ189,AQ190:AR280,2,FALSE)+AN255)</f>
        <v>0.18545397604321118</v>
      </c>
      <c r="BK255" s="132">
        <f>AS255/(VLOOKUP(BK189,AQ190:AR280,2,FALSE)+AN255)</f>
        <v>0.34122782044182515</v>
      </c>
      <c r="BL255" s="132">
        <f>AS255/(VLOOKUP(BL189,AQ190:AR280,2,FALSE)+AN255)</f>
        <v>0.27728749083157977</v>
      </c>
      <c r="BM255" s="132">
        <f>AS255/(VLOOKUP(BM189,AQ190:AR280,2,FALSE)+AN255)</f>
        <v>0.25479556659048636</v>
      </c>
      <c r="BN255" s="132">
        <f>AS255/(VLOOKUP(BN189,AQ190:AR280,2,FALSE)+AN255)</f>
        <v>0.12505497915872768</v>
      </c>
      <c r="BO255" s="132"/>
      <c r="BP255" s="132"/>
      <c r="BQ255" s="132"/>
      <c r="BR255" s="132"/>
      <c r="BS255" s="132"/>
      <c r="BT255" s="132"/>
      <c r="BU255" s="132"/>
      <c r="BV255" s="132"/>
    </row>
    <row r="256" spans="1:74">
      <c r="A256" s="86">
        <v>67</v>
      </c>
      <c r="B256" s="86">
        <f>人物属性!R70</f>
        <v>612.2355616225143</v>
      </c>
      <c r="C256" s="115">
        <f t="shared" ref="C256:C269" si="52">C255</f>
        <v>0.67500000000000004</v>
      </c>
      <c r="D256" s="74">
        <f>F246</f>
        <v>848.57695368324028</v>
      </c>
      <c r="E256" s="86" t="str">
        <f t="shared" si="48"/>
        <v>70级强化1</v>
      </c>
      <c r="F256" s="86">
        <f>装备属性!CW70</f>
        <v>1126.0789960251243</v>
      </c>
      <c r="G256" s="91">
        <f t="shared" si="49"/>
        <v>986.04844783138435</v>
      </c>
      <c r="H256" s="217">
        <f t="shared" si="50"/>
        <v>67</v>
      </c>
      <c r="I256" s="137">
        <f>G256/(VLOOKUP(I189,E190:F280,2,FALSE)+B256)</f>
        <v>1.4159696455997566</v>
      </c>
      <c r="J256" s="132">
        <f>G256/(VLOOKUP(J189,E190:F280,2,FALSE)+B256)</f>
        <v>1.3437735031102047</v>
      </c>
      <c r="K256" s="132">
        <f>G256/(VLOOKUP(K189,E190:F280,2,FALSE)+B256)</f>
        <v>1.31225379452015</v>
      </c>
      <c r="L256" s="132">
        <f>G256/(VLOOKUP(L189,E190:F280,2,FALSE)+B256)</f>
        <v>1.0094188065628797</v>
      </c>
      <c r="M256" s="132">
        <f>G256/(VLOOKUP(M189,E190:F280,2,FALSE)+B256)</f>
        <v>1.31225379452015</v>
      </c>
      <c r="N256" s="132">
        <f>G256/(VLOOKUP(N189,E190:F280,2,FALSE)+B256)</f>
        <v>1.2123995292257206</v>
      </c>
      <c r="O256" s="132">
        <f>G256/(VLOOKUP(O189,E190:F280,2,FALSE)+B256)</f>
        <v>1.1704426452633416</v>
      </c>
      <c r="P256" s="132">
        <f>G256/(VLOOKUP(P189,E190:F280,2,FALSE)+B256)</f>
        <v>0.81132837091617271</v>
      </c>
      <c r="Q256" s="132">
        <f>G256/(VLOOKUP(Q189,E190:F280,2,FALSE)+B256)</f>
        <v>1.1704426452633416</v>
      </c>
      <c r="R256" s="132">
        <f>G256/(VLOOKUP(R189,E190:F280,2,FALSE)+B256)</f>
        <v>1.0436283853095074</v>
      </c>
      <c r="S256" s="132">
        <f>G256/(VLOOKUP(S189,E190:F280,2,FALSE)+B256)</f>
        <v>0.99294701645478778</v>
      </c>
      <c r="T256" s="132">
        <f>G256/(VLOOKUP(T189,E190:F280,2,FALSE)+B256)</f>
        <v>0.61250383581529133</v>
      </c>
      <c r="U256" s="132">
        <f>G256/(VLOOKUP(U189,E190:F280,2,FALSE)+B256)</f>
        <v>0.99294701645478778</v>
      </c>
      <c r="V256" s="132">
        <f>G256/(VLOOKUP(V189,E190:F280,2,FALSE)+B256)</f>
        <v>0.84829795655427964</v>
      </c>
      <c r="W256" s="132">
        <f>G256/(VLOOKUP(W189,E190:F280,2,FALSE)+B256)</f>
        <v>0.79382057820779395</v>
      </c>
      <c r="X256" s="132">
        <f>G256/(VLOOKUP(X189,E190:F280,2,FALSE)+B256)</f>
        <v>0.43583369258054211</v>
      </c>
      <c r="Y256" s="132">
        <f>G256/(VLOOKUP(Y189,E190:F280,2,FALSE)+B256)</f>
        <v>0.79382057820779395</v>
      </c>
      <c r="Z256" s="132">
        <f>G256/(VLOOKUP(Z189,E190:F280,2,FALSE)+B256)</f>
        <v>0.64775625923898028</v>
      </c>
      <c r="AA256" s="132">
        <f>G256/(VLOOKUP(AA189,E190:F280,2,FALSE)+B256)</f>
        <v>0.59608661607067681</v>
      </c>
      <c r="AB256" s="132">
        <f>G256/(VLOOKUP(AB189,E190:F280,2,FALSE)+B256)</f>
        <v>0.29505731586324496</v>
      </c>
      <c r="AC256" s="132"/>
      <c r="AD256" s="132"/>
      <c r="AE256" s="132"/>
      <c r="AF256" s="132"/>
      <c r="AG256" s="132"/>
      <c r="AH256" s="132"/>
      <c r="AI256" s="132"/>
      <c r="AJ256" s="132"/>
      <c r="AM256" s="86">
        <v>67</v>
      </c>
      <c r="AN256" s="86">
        <f>人物属性!S70</f>
        <v>1370.6766304981663</v>
      </c>
      <c r="AO256" s="115">
        <f t="shared" ref="AO256:AO269" si="53">AO255</f>
        <v>0.30150000000000005</v>
      </c>
      <c r="AP256" s="74">
        <f>AR246</f>
        <v>1899.7991500371049</v>
      </c>
      <c r="AQ256" s="86" t="str">
        <f t="shared" si="51"/>
        <v>70级强化1</v>
      </c>
      <c r="AR256" s="86">
        <f>装备属性!CX70</f>
        <v>2521.0723791607261</v>
      </c>
      <c r="AS256" s="134">
        <f t="shared" si="46"/>
        <v>986.04844783138435</v>
      </c>
      <c r="AT256" s="352">
        <f t="shared" si="47"/>
        <v>67</v>
      </c>
      <c r="AU256" s="132">
        <f>AS256/(VLOOKUP(AU189,AQ190:AR280,2,FALSE)+AN256)</f>
        <v>0.63246644170122468</v>
      </c>
      <c r="AV256" s="132">
        <f>AS256/(VLOOKUP(AV189,AQ190:AR280,2,FALSE)+AN256)</f>
        <v>0.60021883138922483</v>
      </c>
      <c r="AW256" s="132">
        <f>AS256/(VLOOKUP(AW189,AQ190:AR280,2,FALSE)+AN256)</f>
        <v>0.58614002821900024</v>
      </c>
      <c r="AX256" s="132">
        <f>AS256/(VLOOKUP(AX189,AQ190:AR280,2,FALSE)+AN256)</f>
        <v>0.45087373359808625</v>
      </c>
      <c r="AY256" s="132">
        <f>AS256/(VLOOKUP(AY189,AQ190:AR280,2,FALSE)+AN256)</f>
        <v>0.58614002821900024</v>
      </c>
      <c r="AZ256" s="132">
        <f>AS256/(VLOOKUP(AZ189,AQ190:AR280,2,FALSE)+AN256)</f>
        <v>0.54153845638748854</v>
      </c>
      <c r="BA256" s="132">
        <f>AS256/(VLOOKUP(BA189,AQ190:AR280,2,FALSE)+AN256)</f>
        <v>0.52279771488429261</v>
      </c>
      <c r="BB256" s="132">
        <f>AS256/(VLOOKUP(BB189,AQ190:AR280,2,FALSE)+AN256)</f>
        <v>0.36239333900922388</v>
      </c>
      <c r="BC256" s="132">
        <f>AS256/(VLOOKUP(BC189,AQ190:AR280,2,FALSE)+AN256)</f>
        <v>0.52279771488429261</v>
      </c>
      <c r="BD256" s="132">
        <f>AS256/(VLOOKUP(BD189,AQ190:AR280,2,FALSE)+AN256)</f>
        <v>0.46615401210491336</v>
      </c>
      <c r="BE256" s="132">
        <f>AS256/(VLOOKUP(BE189,AQ190:AR280,2,FALSE)+AN256)</f>
        <v>0.44351633401647195</v>
      </c>
      <c r="BF256" s="132">
        <f>AS256/(VLOOKUP(BF189,AQ190:AR280,2,FALSE)+AN256)</f>
        <v>0.2735850466641635</v>
      </c>
      <c r="BG256" s="132">
        <f>AS256/(VLOOKUP(BG189,AQ190:AR280,2,FALSE)+AN256)</f>
        <v>0.44351633401647195</v>
      </c>
      <c r="BH256" s="132">
        <f>AS256/(VLOOKUP(BH189,AQ190:AR280,2,FALSE)+AN256)</f>
        <v>0.3789064205942449</v>
      </c>
      <c r="BI256" s="132">
        <f>AS256/(VLOOKUP(BI189,AQ190:AR280,2,FALSE)+AN256)</f>
        <v>0.35457319159948136</v>
      </c>
      <c r="BJ256" s="132">
        <f>AS256/(VLOOKUP(BJ189,AQ190:AR280,2,FALSE)+AN256)</f>
        <v>0.19467238268597548</v>
      </c>
      <c r="BK256" s="132">
        <f>AS256/(VLOOKUP(BK189,AQ190:AR280,2,FALSE)+AN256)</f>
        <v>0.35457319159948136</v>
      </c>
      <c r="BL256" s="132">
        <f>AS256/(VLOOKUP(BL189,AQ190:AR280,2,FALSE)+AN256)</f>
        <v>0.28933112912674452</v>
      </c>
      <c r="BM256" s="132">
        <f>AS256/(VLOOKUP(BM189,AQ190:AR280,2,FALSE)+AN256)</f>
        <v>0.26625202184490232</v>
      </c>
      <c r="BN256" s="132">
        <f>AS256/(VLOOKUP(BN189,AQ190:AR280,2,FALSE)+AN256)</f>
        <v>0.13179226775224942</v>
      </c>
      <c r="BO256" s="132"/>
      <c r="BP256" s="132"/>
      <c r="BQ256" s="132"/>
      <c r="BR256" s="132"/>
      <c r="BS256" s="132"/>
      <c r="BT256" s="132"/>
      <c r="BU256" s="132"/>
      <c r="BV256" s="132"/>
    </row>
    <row r="257" spans="1:74">
      <c r="A257" s="86">
        <v>68</v>
      </c>
      <c r="B257" s="86">
        <f>人物属性!R71</f>
        <v>639.70542755235317</v>
      </c>
      <c r="C257" s="115">
        <f t="shared" si="52"/>
        <v>0.67500000000000004</v>
      </c>
      <c r="D257" s="74">
        <f>F247</f>
        <v>910.0167265913401</v>
      </c>
      <c r="E257" s="86" t="str">
        <f t="shared" si="48"/>
        <v>70级强化2</v>
      </c>
      <c r="F257" s="86">
        <f>装备属性!CW71</f>
        <v>1214.2641047068141</v>
      </c>
      <c r="G257" s="91">
        <f t="shared" si="49"/>
        <v>1046.062454046993</v>
      </c>
      <c r="H257" s="217">
        <f t="shared" si="50"/>
        <v>68</v>
      </c>
      <c r="I257" s="137">
        <f>G257/(VLOOKUP(I189,E190:F280,2,FALSE)+B257)</f>
        <v>1.4451436545704193</v>
      </c>
      <c r="J257" s="132">
        <f>G257/(VLOOKUP(J189,E190:F280,2,FALSE)+B257)</f>
        <v>1.3741188676877338</v>
      </c>
      <c r="K257" s="132">
        <f>G257/(VLOOKUP(K189,E190:F280,2,FALSE)+B257)</f>
        <v>1.3430241199576325</v>
      </c>
      <c r="L257" s="132">
        <f>G257/(VLOOKUP(L189,E190:F280,2,FALSE)+B257)</f>
        <v>1.0415654181159022</v>
      </c>
      <c r="M257" s="132">
        <f>G257/(VLOOKUP(M189,E190:F280,2,FALSE)+B257)</f>
        <v>1.3430241199576325</v>
      </c>
      <c r="N257" s="132">
        <f>G257/(VLOOKUP(N189,E190:F280,2,FALSE)+B257)</f>
        <v>1.2441673795096522</v>
      </c>
      <c r="O257" s="132">
        <f>G257/(VLOOKUP(O189,E190:F280,2,FALSE)+B257)</f>
        <v>1.2024707174517244</v>
      </c>
      <c r="P257" s="132">
        <f>G257/(VLOOKUP(P189,E190:F280,2,FALSE)+B257)</f>
        <v>0.84168426279581754</v>
      </c>
      <c r="Q257" s="132">
        <f>G257/(VLOOKUP(Q189,E190:F280,2,FALSE)+B257)</f>
        <v>1.2024707174517244</v>
      </c>
      <c r="R257" s="132">
        <f>G257/(VLOOKUP(R189,E190:F280,2,FALSE)+B257)</f>
        <v>1.0758671697728508</v>
      </c>
      <c r="S257" s="132">
        <f>G257/(VLOOKUP(S189,E190:F280,2,FALSE)+B257)</f>
        <v>1.0250265554513334</v>
      </c>
      <c r="T257" s="132">
        <f>G257/(VLOOKUP(T189,E190:F280,2,FALSE)+B257)</f>
        <v>0.63888121931666919</v>
      </c>
      <c r="U257" s="132">
        <f>G257/(VLOOKUP(U189,E190:F280,2,FALSE)+B257)</f>
        <v>1.0250265554513334</v>
      </c>
      <c r="V257" s="132">
        <f>G257/(VLOOKUP(V189,E190:F280,2,FALSE)+B257)</f>
        <v>0.87915162591873786</v>
      </c>
      <c r="W257" s="132">
        <f>G257/(VLOOKUP(W189,E190:F280,2,FALSE)+B257)</f>
        <v>0.82391439016922863</v>
      </c>
      <c r="X257" s="132">
        <f>G257/(VLOOKUP(X189,E190:F280,2,FALSE)+B257)</f>
        <v>0.45681341410838183</v>
      </c>
      <c r="Y257" s="132">
        <f>G257/(VLOOKUP(Y189,E190:F280,2,FALSE)+B257)</f>
        <v>0.82391439016922863</v>
      </c>
      <c r="Z257" s="132">
        <f>G257/(VLOOKUP(Z189,E190:F280,2,FALSE)+B257)</f>
        <v>0.67500000000000004</v>
      </c>
      <c r="AA257" s="132">
        <f>G257/(VLOOKUP(AA189,E190:F280,2,FALSE)+B257)</f>
        <v>0.62203671603925714</v>
      </c>
      <c r="AB257" s="132">
        <f>G257/(VLOOKUP(AB189,E190:F280,2,FALSE)+B257)</f>
        <v>0.31046346334401814</v>
      </c>
      <c r="AC257" s="132"/>
      <c r="AD257" s="132"/>
      <c r="AE257" s="132"/>
      <c r="AF257" s="132"/>
      <c r="AG257" s="132"/>
      <c r="AH257" s="132"/>
      <c r="AI257" s="132"/>
      <c r="AJ257" s="132"/>
      <c r="AM257" s="86">
        <v>68</v>
      </c>
      <c r="AN257" s="86">
        <f>人物属性!S71</f>
        <v>1432.1763303410889</v>
      </c>
      <c r="AO257" s="115">
        <f t="shared" si="53"/>
        <v>0.30150000000000005</v>
      </c>
      <c r="AP257" s="74">
        <f>AR247</f>
        <v>2037.3508804283733</v>
      </c>
      <c r="AQ257" s="86" t="str">
        <f t="shared" si="51"/>
        <v>70级强化2</v>
      </c>
      <c r="AR257" s="86">
        <f>装备属性!CX71</f>
        <v>2718.5017269555537</v>
      </c>
      <c r="AS257" s="134">
        <f t="shared" si="46"/>
        <v>1046.062454046993</v>
      </c>
      <c r="AT257" s="352">
        <f t="shared" si="47"/>
        <v>68</v>
      </c>
      <c r="AU257" s="132">
        <f>AS257/(VLOOKUP(AU189,AQ190:AR280,2,FALSE)+AN257)</f>
        <v>0.64549749904145393</v>
      </c>
      <c r="AV257" s="132">
        <f>AS257/(VLOOKUP(AV189,AQ190:AR280,2,FALSE)+AN257)</f>
        <v>0.61377309423385462</v>
      </c>
      <c r="AW257" s="132">
        <f>AS257/(VLOOKUP(AW189,AQ190:AR280,2,FALSE)+AN257)</f>
        <v>0.59988410691440919</v>
      </c>
      <c r="AX257" s="132">
        <f>AS257/(VLOOKUP(AX189,AQ190:AR280,2,FALSE)+AN257)</f>
        <v>0.46523255342510306</v>
      </c>
      <c r="AY257" s="132">
        <f>AS257/(VLOOKUP(AY189,AQ190:AR280,2,FALSE)+AN257)</f>
        <v>0.59988410691440919</v>
      </c>
      <c r="AZ257" s="132">
        <f>AS257/(VLOOKUP(AZ189,AQ190:AR280,2,FALSE)+AN257)</f>
        <v>0.55572809618097807</v>
      </c>
      <c r="BA257" s="132">
        <f>AS257/(VLOOKUP(BA189,AQ190:AR280,2,FALSE)+AN257)</f>
        <v>0.53710358712843687</v>
      </c>
      <c r="BB257" s="132">
        <f>AS257/(VLOOKUP(BB189,AQ190:AR280,2,FALSE)+AN257)</f>
        <v>0.37595230404879859</v>
      </c>
      <c r="BC257" s="132">
        <f>AS257/(VLOOKUP(BC189,AQ190:AR280,2,FALSE)+AN257)</f>
        <v>0.53710358712843687</v>
      </c>
      <c r="BD257" s="132">
        <f>AS257/(VLOOKUP(BD189,AQ190:AR280,2,FALSE)+AN257)</f>
        <v>0.48055400249854008</v>
      </c>
      <c r="BE257" s="132">
        <f>AS257/(VLOOKUP(BE189,AQ190:AR280,2,FALSE)+AN257)</f>
        <v>0.4578451947682623</v>
      </c>
      <c r="BF257" s="132">
        <f>AS257/(VLOOKUP(BF189,AQ190:AR280,2,FALSE)+AN257)</f>
        <v>0.2853669446281123</v>
      </c>
      <c r="BG257" s="132">
        <f>AS257/(VLOOKUP(BG189,AQ190:AR280,2,FALSE)+AN257)</f>
        <v>0.4578451947682623</v>
      </c>
      <c r="BH257" s="132">
        <f>AS257/(VLOOKUP(BH189,AQ190:AR280,2,FALSE)+AN257)</f>
        <v>0.39268772624370302</v>
      </c>
      <c r="BI257" s="132">
        <f>AS257/(VLOOKUP(BI189,AQ190:AR280,2,FALSE)+AN257)</f>
        <v>0.36801509427558882</v>
      </c>
      <c r="BJ257" s="132">
        <f>AS257/(VLOOKUP(BJ189,AQ190:AR280,2,FALSE)+AN257)</f>
        <v>0.20404332496841054</v>
      </c>
      <c r="BK257" s="132">
        <f>AS257/(VLOOKUP(BK189,AQ190:AR280,2,FALSE)+AN257)</f>
        <v>0.36801509427558882</v>
      </c>
      <c r="BL257" s="132">
        <f>AS257/(VLOOKUP(BL189,AQ190:AR280,2,FALSE)+AN257)</f>
        <v>0.30150000000000005</v>
      </c>
      <c r="BM257" s="132">
        <f>AS257/(VLOOKUP(BM189,AQ190:AR280,2,FALSE)+AN257)</f>
        <v>0.27784306649753487</v>
      </c>
      <c r="BN257" s="132">
        <f>AS257/(VLOOKUP(BN189,AQ190:AR280,2,FALSE)+AN257)</f>
        <v>0.13867368029366145</v>
      </c>
      <c r="BO257" s="132"/>
      <c r="BP257" s="132"/>
      <c r="BQ257" s="132"/>
      <c r="BR257" s="132"/>
      <c r="BS257" s="132"/>
      <c r="BT257" s="132"/>
      <c r="BU257" s="132"/>
      <c r="BV257" s="132"/>
    </row>
    <row r="258" spans="1:74">
      <c r="A258" s="86">
        <v>69</v>
      </c>
      <c r="B258" s="86">
        <f>人物属性!R72</f>
        <v>667.17529348219193</v>
      </c>
      <c r="C258" s="115">
        <f t="shared" si="52"/>
        <v>0.67500000000000004</v>
      </c>
      <c r="D258" s="74">
        <f>F248</f>
        <v>974.43227868878012</v>
      </c>
      <c r="E258" s="86" t="str">
        <f t="shared" si="48"/>
        <v>70级强化3</v>
      </c>
      <c r="F258" s="86">
        <f>装备属性!CW72</f>
        <v>1306.7203784466362</v>
      </c>
      <c r="G258" s="91">
        <f t="shared" si="49"/>
        <v>1108.0851112154062</v>
      </c>
      <c r="H258" s="217">
        <f t="shared" si="50"/>
        <v>69</v>
      </c>
      <c r="I258" s="137">
        <f>G258/(VLOOKUP(I189,E190:F280,2,FALSE)+B258)</f>
        <v>1.4748578336176204</v>
      </c>
      <c r="J258" s="132">
        <f>G258/(VLOOKUP(J189,E190:F280,2,FALSE)+B258)</f>
        <v>1.4048971872554357</v>
      </c>
      <c r="K258" s="132">
        <f>G258/(VLOOKUP(K189,E190:F280,2,FALSE)+B258)</f>
        <v>1.3741889828508884</v>
      </c>
      <c r="L258" s="132">
        <f>G258/(VLOOKUP(L189,E190:F280,2,FALSE)+B258)</f>
        <v>1.073947082669632</v>
      </c>
      <c r="M258" s="132">
        <f>G258/(VLOOKUP(M189,E190:F280,2,FALSE)+B258)</f>
        <v>1.3741889828508884</v>
      </c>
      <c r="N258" s="132">
        <f>G258/(VLOOKUP(N189,E190:F280,2,FALSE)+B258)</f>
        <v>1.2762385248265993</v>
      </c>
      <c r="O258" s="132">
        <f>G258/(VLOOKUP(O189,E190:F280,2,FALSE)+B258)</f>
        <v>1.234776300182364</v>
      </c>
      <c r="P258" s="132">
        <f>G258/(VLOOKUP(P189,E190:F280,2,FALSE)+B258)</f>
        <v>0.8723085235480027</v>
      </c>
      <c r="Q258" s="132">
        <f>G258/(VLOOKUP(Q189,E190:F280,2,FALSE)+B258)</f>
        <v>1.234776300182364</v>
      </c>
      <c r="R258" s="132">
        <f>G258/(VLOOKUP(R189,E190:F280,2,FALSE)+B258)</f>
        <v>1.1083434703810362</v>
      </c>
      <c r="S258" s="132">
        <f>G258/(VLOOKUP(S189,E190:F280,2,FALSE)+B258)</f>
        <v>1.0573410291077425</v>
      </c>
      <c r="T258" s="132">
        <f>G258/(VLOOKUP(T189,E190:F280,2,FALSE)+B258)</f>
        <v>0.66559466901681308</v>
      </c>
      <c r="U258" s="132">
        <f>G258/(VLOOKUP(U189,E190:F280,2,FALSE)+B258)</f>
        <v>1.0573410291077425</v>
      </c>
      <c r="V258" s="132">
        <f>G258/(VLOOKUP(V189,E190:F280,2,FALSE)+B258)</f>
        <v>0.91026287548008522</v>
      </c>
      <c r="W258" s="132">
        <f>G258/(VLOOKUP(W189,E190:F280,2,FALSE)+B258)</f>
        <v>0.85428212576852336</v>
      </c>
      <c r="X258" s="132">
        <f>G258/(VLOOKUP(X189,E190:F280,2,FALSE)+B258)</f>
        <v>0.47816253126430636</v>
      </c>
      <c r="Y258" s="132">
        <f>G258/(VLOOKUP(Y189,E190:F280,2,FALSE)+B258)</f>
        <v>0.85428212576852336</v>
      </c>
      <c r="Z258" s="132">
        <f>G258/(VLOOKUP(Z189,E190:F280,2,FALSE)+B258)</f>
        <v>0.70256829676563093</v>
      </c>
      <c r="AA258" s="132">
        <f>G258/(VLOOKUP(AA189,E190:F280,2,FALSE)+B258)</f>
        <v>0.64832789888251763</v>
      </c>
      <c r="AB258" s="132">
        <f>G258/(VLOOKUP(AB189,E190:F280,2,FALSE)+B258)</f>
        <v>0.32621176576968919</v>
      </c>
      <c r="AC258" s="132"/>
      <c r="AD258" s="132"/>
      <c r="AE258" s="132"/>
      <c r="AF258" s="132"/>
      <c r="AG258" s="132"/>
      <c r="AH258" s="132"/>
      <c r="AI258" s="132"/>
      <c r="AJ258" s="132"/>
      <c r="AM258" s="86">
        <v>69</v>
      </c>
      <c r="AN258" s="86">
        <f>人物属性!S72</f>
        <v>1493.6760301840118</v>
      </c>
      <c r="AO258" s="115">
        <f t="shared" si="53"/>
        <v>0.30150000000000005</v>
      </c>
      <c r="AP258" s="74">
        <f>AR248</f>
        <v>2181.5648030345824</v>
      </c>
      <c r="AQ258" s="86" t="str">
        <f t="shared" si="51"/>
        <v>70级强化3</v>
      </c>
      <c r="AR258" s="86">
        <f>装备属性!CX72</f>
        <v>2925.4933845820215</v>
      </c>
      <c r="AS258" s="134">
        <f t="shared" si="46"/>
        <v>1108.0851112154064</v>
      </c>
      <c r="AT258" s="352">
        <f t="shared" si="47"/>
        <v>69</v>
      </c>
      <c r="AU258" s="132">
        <f>AS258/(VLOOKUP(AU189,AQ190:AR280,2,FALSE)+AN258)</f>
        <v>0.65876983234920383</v>
      </c>
      <c r="AV258" s="132">
        <f>AS258/(VLOOKUP(AV189,AQ190:AR280,2,FALSE)+AN258)</f>
        <v>0.62752074364076138</v>
      </c>
      <c r="AW258" s="132">
        <f>AS258/(VLOOKUP(AW189,AQ190:AR280,2,FALSE)+AN258)</f>
        <v>0.61380441234006367</v>
      </c>
      <c r="AX258" s="132">
        <f>AS258/(VLOOKUP(AX189,AQ190:AR280,2,FALSE)+AN258)</f>
        <v>0.47969636359243578</v>
      </c>
      <c r="AY258" s="132">
        <f>AS258/(VLOOKUP(AY189,AQ190:AR280,2,FALSE)+AN258)</f>
        <v>0.61380441234006367</v>
      </c>
      <c r="AZ258" s="132">
        <f>AS258/(VLOOKUP(AZ189,AQ190:AR280,2,FALSE)+AN258)</f>
        <v>0.57005320775588109</v>
      </c>
      <c r="BA258" s="132">
        <f>AS258/(VLOOKUP(BA189,AQ190:AR280,2,FALSE)+AN258)</f>
        <v>0.55153341408145595</v>
      </c>
      <c r="BB258" s="132">
        <f>AS258/(VLOOKUP(BB189,AQ190:AR280,2,FALSE)+AN258)</f>
        <v>0.38963114051810799</v>
      </c>
      <c r="BC258" s="132">
        <f>AS258/(VLOOKUP(BC189,AQ190:AR280,2,FALSE)+AN258)</f>
        <v>0.55153341408145595</v>
      </c>
      <c r="BD258" s="132">
        <f>AS258/(VLOOKUP(BD189,AQ190:AR280,2,FALSE)+AN258)</f>
        <v>0.49506008343686297</v>
      </c>
      <c r="BE258" s="132">
        <f>AS258/(VLOOKUP(BE189,AQ190:AR280,2,FALSE)+AN258)</f>
        <v>0.47227899300145842</v>
      </c>
      <c r="BF258" s="132">
        <f>AS258/(VLOOKUP(BF189,AQ190:AR280,2,FALSE)+AN258)</f>
        <v>0.29729895216084323</v>
      </c>
      <c r="BG258" s="132">
        <f>AS258/(VLOOKUP(BG189,AQ190:AR280,2,FALSE)+AN258)</f>
        <v>0.47227899300145842</v>
      </c>
      <c r="BH258" s="132">
        <f>AS258/(VLOOKUP(BH189,AQ190:AR280,2,FALSE)+AN258)</f>
        <v>0.40658408438110488</v>
      </c>
      <c r="BI258" s="132">
        <f>AS258/(VLOOKUP(BI189,AQ190:AR280,2,FALSE)+AN258)</f>
        <v>0.38157934950994055</v>
      </c>
      <c r="BJ258" s="132">
        <f>AS258/(VLOOKUP(BJ189,AQ190:AR280,2,FALSE)+AN258)</f>
        <v>0.21357926396472354</v>
      </c>
      <c r="BK258" s="132">
        <f>AS258/(VLOOKUP(BK189,AQ190:AR280,2,FALSE)+AN258)</f>
        <v>0.38157934950994055</v>
      </c>
      <c r="BL258" s="132">
        <f>AS258/(VLOOKUP(BL189,AQ190:AR280,2,FALSE)+AN258)</f>
        <v>0.31381383922198186</v>
      </c>
      <c r="BM258" s="132">
        <f>AS258/(VLOOKUP(BM189,AQ190:AR280,2,FALSE)+AN258)</f>
        <v>0.28958646150085793</v>
      </c>
      <c r="BN258" s="132">
        <f>AS258/(VLOOKUP(BN189,AQ190:AR280,2,FALSE)+AN258)</f>
        <v>0.14570792204379451</v>
      </c>
      <c r="BO258" s="132"/>
      <c r="BP258" s="132"/>
      <c r="BQ258" s="132"/>
      <c r="BR258" s="132"/>
      <c r="BS258" s="132"/>
      <c r="BT258" s="132"/>
      <c r="BU258" s="132"/>
      <c r="BV258" s="132"/>
    </row>
    <row r="259" spans="1:74">
      <c r="A259" s="86">
        <v>70</v>
      </c>
      <c r="B259" s="86">
        <f>人物属性!R73</f>
        <v>694.64515941203047</v>
      </c>
      <c r="C259" s="115">
        <f t="shared" si="52"/>
        <v>0.67500000000000004</v>
      </c>
      <c r="D259" s="74">
        <f>F249</f>
        <v>1041.9677391180455</v>
      </c>
      <c r="E259" s="86" t="str">
        <f t="shared" si="48"/>
        <v>70级强化4</v>
      </c>
      <c r="F259" s="86">
        <f>装备属性!CW73</f>
        <v>1403.6546872164784</v>
      </c>
      <c r="G259" s="91">
        <f t="shared" si="49"/>
        <v>1172.2137065078014</v>
      </c>
      <c r="H259" s="217">
        <f t="shared" si="50"/>
        <v>70</v>
      </c>
      <c r="I259" s="137">
        <f>G259/(VLOOKUP(I189,E190:F280,2,FALSE)+B259)</f>
        <v>1.5051799445446032</v>
      </c>
      <c r="J259" s="132">
        <f>G259/(VLOOKUP(J189,E190:F280,2,FALSE)+B259)</f>
        <v>1.4361839427064744</v>
      </c>
      <c r="K259" s="132">
        <f>G259/(VLOOKUP(K189,E190:F280,2,FALSE)+B259)</f>
        <v>1.4058260655129009</v>
      </c>
      <c r="L259" s="132">
        <f>G259/(VLOOKUP(L189,E190:F280,2,FALSE)+B259)</f>
        <v>1.1066373579399214</v>
      </c>
      <c r="M259" s="132">
        <f>G259/(VLOOKUP(M189,E190:F280,2,FALSE)+B259)</f>
        <v>1.4058260655129009</v>
      </c>
      <c r="N259" s="132">
        <f>G259/(VLOOKUP(N189,E190:F280,2,FALSE)+B259)</f>
        <v>1.3086936749170137</v>
      </c>
      <c r="O259" s="132">
        <f>G259/(VLOOKUP(O189,E190:F280,2,FALSE)+B259)</f>
        <v>1.2674398564981182</v>
      </c>
      <c r="P259" s="132">
        <f>G259/(VLOOKUP(P189,E190:F280,2,FALSE)+B259)</f>
        <v>0.90325907681582029</v>
      </c>
      <c r="Q259" s="132">
        <f>G259/(VLOOKUP(Q189,E190:F280,2,FALSE)+B259)</f>
        <v>1.2674398564981182</v>
      </c>
      <c r="R259" s="132">
        <f>G259/(VLOOKUP(R189,E190:F280,2,FALSE)+B259)</f>
        <v>1.1411329401520278</v>
      </c>
      <c r="S259" s="132">
        <f>G259/(VLOOKUP(S189,E190:F280,2,FALSE)+B259)</f>
        <v>1.0899628958635674</v>
      </c>
      <c r="T259" s="132">
        <f>G259/(VLOOKUP(T189,E190:F280,2,FALSE)+B259)</f>
        <v>0.69268530832067765</v>
      </c>
      <c r="U259" s="132">
        <f>G259/(VLOOKUP(U189,E190:F280,2,FALSE)+B259)</f>
        <v>1.0899628958635674</v>
      </c>
      <c r="V259" s="132">
        <f>G259/(VLOOKUP(V189,E190:F280,2,FALSE)+B259)</f>
        <v>0.94169280778304054</v>
      </c>
      <c r="W259" s="132">
        <f>G259/(VLOOKUP(W189,E190:F280,2,FALSE)+B259)</f>
        <v>0.88498019087436486</v>
      </c>
      <c r="X259" s="132">
        <f>G259/(VLOOKUP(X189,E190:F280,2,FALSE)+B259)</f>
        <v>0.49990955136465048</v>
      </c>
      <c r="Y259" s="132">
        <f>G259/(VLOOKUP(Y189,E190:F280,2,FALSE)+B259)</f>
        <v>0.88498019087436486</v>
      </c>
      <c r="Z259" s="132">
        <f>G259/(VLOOKUP(Z189,E190:F280,2,FALSE)+B259)</f>
        <v>0.73050510935195179</v>
      </c>
      <c r="AA259" s="132">
        <f>G259/(VLOOKUP(AA189,E190:F280,2,FALSE)+B259)</f>
        <v>0.67500000000000004</v>
      </c>
      <c r="AB259" s="132">
        <f>G259/(VLOOKUP(AB189,E190:F280,2,FALSE)+B259)</f>
        <v>0.34232239963532002</v>
      </c>
      <c r="AC259" s="131">
        <f>G259/(VLOOKUP(AC189,E190:F280,2,FALSE)+B259)</f>
        <v>0.67500000000000004</v>
      </c>
      <c r="AD259" s="132">
        <f>G259/(VLOOKUP(AD189,E190:F280,2,FALSE)+B259)</f>
        <v>0.53284158893437528</v>
      </c>
      <c r="AE259" s="132">
        <f>G259/(VLOOKUP(AE189,E190:F280,2,FALSE)+B259)</f>
        <v>0.48474780525717381</v>
      </c>
      <c r="AF259" s="131">
        <f>G259/(VLOOKUP(AF189,E190:F280,2,FALSE)+B259)</f>
        <v>0.22500000000000001</v>
      </c>
      <c r="AG259" s="132"/>
      <c r="AH259" s="132"/>
      <c r="AI259" s="132"/>
      <c r="AJ259" s="132"/>
      <c r="AM259" s="86">
        <v>70</v>
      </c>
      <c r="AN259" s="86">
        <f>人物属性!S73</f>
        <v>1555.1757300269339</v>
      </c>
      <c r="AO259" s="115">
        <f t="shared" si="53"/>
        <v>0.30150000000000005</v>
      </c>
      <c r="AP259" s="74">
        <f>AR249</f>
        <v>2332.7635950404001</v>
      </c>
      <c r="AQ259" s="86" t="str">
        <f t="shared" si="51"/>
        <v>70级强化4</v>
      </c>
      <c r="AR259" s="86">
        <f>装备属性!CX73</f>
        <v>3142.5104937682349</v>
      </c>
      <c r="AS259" s="134">
        <f t="shared" si="46"/>
        <v>1172.2137065078014</v>
      </c>
      <c r="AT259" s="352">
        <f t="shared" si="47"/>
        <v>70</v>
      </c>
      <c r="AU259" s="132">
        <f>AS259/(VLOOKUP(AU189,AQ190:AR280,2,FALSE)+AN259)</f>
        <v>0.67231370856325612</v>
      </c>
      <c r="AV259" s="132">
        <f>AS259/(VLOOKUP(AV189,AQ190:AR280,2,FALSE)+AN259)</f>
        <v>0.64149549440889198</v>
      </c>
      <c r="AW259" s="132">
        <f>AS259/(VLOOKUP(AW189,AQ190:AR280,2,FALSE)+AN259)</f>
        <v>0.62793564259576229</v>
      </c>
      <c r="AX259" s="132">
        <f>AS259/(VLOOKUP(AX189,AQ190:AR280,2,FALSE)+AN259)</f>
        <v>0.49429801987983152</v>
      </c>
      <c r="AY259" s="132">
        <f>AS259/(VLOOKUP(AY189,AQ190:AR280,2,FALSE)+AN259)</f>
        <v>0.62793564259576229</v>
      </c>
      <c r="AZ259" s="132">
        <f>AS259/(VLOOKUP(AZ189,AQ190:AR280,2,FALSE)+AN259)</f>
        <v>0.58454984146293276</v>
      </c>
      <c r="BA259" s="132">
        <f>AS259/(VLOOKUP(BA189,AQ190:AR280,2,FALSE)+AN259)</f>
        <v>0.56612313590249275</v>
      </c>
      <c r="BB259" s="132">
        <f>AS259/(VLOOKUP(BB189,AQ190:AR280,2,FALSE)+AN259)</f>
        <v>0.40345572097773313</v>
      </c>
      <c r="BC259" s="132">
        <f>AS259/(VLOOKUP(BC189,AQ190:AR280,2,FALSE)+AN259)</f>
        <v>0.56612313590249275</v>
      </c>
      <c r="BD259" s="132">
        <f>AS259/(VLOOKUP(BD189,AQ190:AR280,2,FALSE)+AN259)</f>
        <v>0.50970604660123919</v>
      </c>
      <c r="BE259" s="132">
        <f>AS259/(VLOOKUP(BE189,AQ190:AR280,2,FALSE)+AN259)</f>
        <v>0.48685009348572666</v>
      </c>
      <c r="BF259" s="132">
        <f>AS259/(VLOOKUP(BF189,AQ190:AR280,2,FALSE)+AN259)</f>
        <v>0.30939943771656936</v>
      </c>
      <c r="BG259" s="132">
        <f>AS259/(VLOOKUP(BG189,AQ190:AR280,2,FALSE)+AN259)</f>
        <v>0.48685009348572666</v>
      </c>
      <c r="BH259" s="132">
        <f>AS259/(VLOOKUP(BH189,AQ190:AR280,2,FALSE)+AN259)</f>
        <v>0.42062278747642479</v>
      </c>
      <c r="BI259" s="132">
        <f>AS259/(VLOOKUP(BI189,AQ190:AR280,2,FALSE)+AN259)</f>
        <v>0.39529115192388292</v>
      </c>
      <c r="BJ259" s="132">
        <f>AS259/(VLOOKUP(BJ189,AQ190:AR280,2,FALSE)+AN259)</f>
        <v>0.22329293294287719</v>
      </c>
      <c r="BK259" s="132">
        <f>AS259/(VLOOKUP(BK189,AQ190:AR280,2,FALSE)+AN259)</f>
        <v>0.39529115192388292</v>
      </c>
      <c r="BL259" s="132">
        <f>AS259/(VLOOKUP(BL189,AQ190:AR280,2,FALSE)+AN259)</f>
        <v>0.32629228217720507</v>
      </c>
      <c r="BM259" s="132">
        <f>AS259/(VLOOKUP(BM189,AQ190:AR280,2,FALSE)+AN259)</f>
        <v>0.30150000000000005</v>
      </c>
      <c r="BN259" s="132">
        <f>AS259/(VLOOKUP(BN189,AQ190:AR280,2,FALSE)+AN259)</f>
        <v>0.15290400517044295</v>
      </c>
      <c r="BO259" s="131">
        <f>AS259/(VLOOKUP(BO189,AQ190:AR280,2,FALSE)+AN259)</f>
        <v>0.30150000000000005</v>
      </c>
      <c r="BP259" s="132">
        <f>AS259/(VLOOKUP(BP189,AQ190:AR280,2,FALSE)+AN259)</f>
        <v>0.23800257639068764</v>
      </c>
      <c r="BQ259" s="132">
        <f>AS259/(VLOOKUP(BQ189,AQ190:AR280,2,FALSE)+AN259)</f>
        <v>0.21652068634820432</v>
      </c>
      <c r="BR259" s="131">
        <f>AS259/(VLOOKUP(BR189,AQ190:AR280,2,FALSE)+AN259)</f>
        <v>0.10050000000000001</v>
      </c>
      <c r="BS259" s="132"/>
      <c r="BT259" s="132"/>
      <c r="BU259" s="132"/>
      <c r="BV259" s="132"/>
    </row>
    <row r="260" spans="1:74">
      <c r="A260" s="86">
        <v>71</v>
      </c>
      <c r="B260" s="86">
        <f>人物属性!R74</f>
        <v>740.08382693919464</v>
      </c>
      <c r="C260" s="115">
        <f t="shared" si="52"/>
        <v>0.67500000000000004</v>
      </c>
      <c r="D260" s="74">
        <f>(D259+D261)/2</f>
        <v>1084.0233675715849</v>
      </c>
      <c r="E260" s="86" t="str">
        <f t="shared" si="48"/>
        <v>70级强化5</v>
      </c>
      <c r="F260" s="86">
        <f>装备属性!CW74</f>
        <v>1505.2839205460489</v>
      </c>
      <c r="G260" s="91">
        <f t="shared" si="49"/>
        <v>1231.2723562947763</v>
      </c>
      <c r="H260" s="217">
        <f t="shared" si="50"/>
        <v>71</v>
      </c>
      <c r="I260" s="137">
        <f>G260/(VLOOKUP(I189,E190:F280,2,FALSE)+B260)</f>
        <v>1.493854493065929</v>
      </c>
      <c r="J260" s="132">
        <f>G260/(VLOOKUP(J189,E190:F280,2,FALSE)+B260)</f>
        <v>1.4289887769587948</v>
      </c>
      <c r="K260" s="132">
        <f>G260/(VLOOKUP(K189,E190:F280,2,FALSE)+B260)</f>
        <v>1.4003439666701165</v>
      </c>
      <c r="L260" s="132">
        <f>G260/(VLOOKUP(L189,E190:F280,2,FALSE)+B260)</f>
        <v>1.1145802879555551</v>
      </c>
      <c r="M260" s="132">
        <f>G260/(VLOOKUP(M189,E190:F280,2,FALSE)+B260)</f>
        <v>1.4003439666701165</v>
      </c>
      <c r="N260" s="132">
        <f>G260/(VLOOKUP(N189,E190:F280,2,FALSE)+B260)</f>
        <v>1.3082616010092445</v>
      </c>
      <c r="O260" s="132">
        <f>G260/(VLOOKUP(O189,E190:F280,2,FALSE)+B260)</f>
        <v>1.268952648907903</v>
      </c>
      <c r="P260" s="132">
        <f>G260/(VLOOKUP(P189,E190:F280,2,FALSE)+B260)</f>
        <v>0.91667165551079455</v>
      </c>
      <c r="Q260" s="132">
        <f>G260/(VLOOKUP(Q189,E190:F280,2,FALSE)+B260)</f>
        <v>1.268952648907903</v>
      </c>
      <c r="R260" s="132">
        <f>G260/(VLOOKUP(R189,E190:F280,2,FALSE)+B260)</f>
        <v>1.1478517381373308</v>
      </c>
      <c r="S260" s="132">
        <f>G260/(VLOOKUP(S189,E190:F280,2,FALSE)+B260)</f>
        <v>1.098466939247889</v>
      </c>
      <c r="T260" s="132">
        <f>G260/(VLOOKUP(T189,E190:F280,2,FALSE)+B260)</f>
        <v>0.70855901656909892</v>
      </c>
      <c r="U260" s="132">
        <f>G260/(VLOOKUP(U189,E190:F280,2,FALSE)+B260)</f>
        <v>1.098466939247889</v>
      </c>
      <c r="V260" s="132">
        <f>G260/(VLOOKUP(V189,E190:F280,2,FALSE)+B260)</f>
        <v>0.95430245702578442</v>
      </c>
      <c r="W260" s="132">
        <f>G260/(VLOOKUP(W189,E190:F280,2,FALSE)+B260)</f>
        <v>0.89873659957328889</v>
      </c>
      <c r="X260" s="132">
        <f>G260/(VLOOKUP(X189,E190:F280,2,FALSE)+B260)</f>
        <v>0.51511415916085146</v>
      </c>
      <c r="Y260" s="132">
        <f>G260/(VLOOKUP(Y189,E190:F280,2,FALSE)+B260)</f>
        <v>0.89873659957328889</v>
      </c>
      <c r="Z260" s="132">
        <f>G260/(VLOOKUP(Z189,E190:F280,2,FALSE)+B260)</f>
        <v>0.74618019711608552</v>
      </c>
      <c r="AA260" s="132">
        <f>G260/(VLOOKUP(AA189,E190:F280,2,FALSE)+B260)</f>
        <v>0.69092970133235043</v>
      </c>
      <c r="AB260" s="132">
        <f>G260/(VLOOKUP(AB189,E190:F280,2,FALSE)+B260)</f>
        <v>0.35486052216363623</v>
      </c>
      <c r="AC260" s="132">
        <f>G260/(VLOOKUP(AC189,E190:F280,2,FALSE)+B260)</f>
        <v>0.69092970133235043</v>
      </c>
      <c r="AD260" s="132">
        <f>G260/(VLOOKUP(AD189,E190:F280,2,FALSE)+B260)</f>
        <v>0.5483611126390191</v>
      </c>
      <c r="AE260" s="132">
        <f>G260/(VLOOKUP(AE189,E190:F280,2,FALSE)+B260)</f>
        <v>0.49977941783494972</v>
      </c>
      <c r="AF260" s="132">
        <f>G260/(VLOOKUP(AF189,E190:F280,2,FALSE)+B260)</f>
        <v>0.234292554173467</v>
      </c>
      <c r="AG260" s="132"/>
      <c r="AH260" s="132"/>
      <c r="AI260" s="132"/>
      <c r="AJ260" s="132"/>
      <c r="AM260" s="86">
        <v>71</v>
      </c>
      <c r="AN260" s="86">
        <f>人物属性!S74</f>
        <v>1656.904090162376</v>
      </c>
      <c r="AO260" s="115">
        <f t="shared" si="53"/>
        <v>0.30150000000000005</v>
      </c>
      <c r="AP260" s="74">
        <f>(AP259+AP261)/2</f>
        <v>2426.9179871005631</v>
      </c>
      <c r="AQ260" s="86" t="str">
        <f t="shared" si="51"/>
        <v>70级强化5</v>
      </c>
      <c r="AR260" s="86">
        <f>装备属性!CX74</f>
        <v>3370.0386280881689</v>
      </c>
      <c r="AS260" s="134">
        <f t="shared" si="46"/>
        <v>1231.2723562947763</v>
      </c>
      <c r="AT260" s="352">
        <f t="shared" si="47"/>
        <v>71</v>
      </c>
      <c r="AU260" s="132">
        <f>AS260/(VLOOKUP(AU189,AQ190:AR280,2,FALSE)+AN260)</f>
        <v>0.66725500690278161</v>
      </c>
      <c r="AV260" s="132">
        <f>AS260/(VLOOKUP(AV189,AQ190:AR280,2,FALSE)+AN260)</f>
        <v>0.63828165370826173</v>
      </c>
      <c r="AW260" s="132">
        <f>AS260/(VLOOKUP(AW189,AQ190:AR280,2,FALSE)+AN260)</f>
        <v>0.62548697177931867</v>
      </c>
      <c r="AX260" s="132">
        <f>AS260/(VLOOKUP(AX189,AQ190:AR280,2,FALSE)+AN260)</f>
        <v>0.49784586195348129</v>
      </c>
      <c r="AY260" s="132">
        <f>AS260/(VLOOKUP(AY189,AQ190:AR280,2,FALSE)+AN260)</f>
        <v>0.62548697177931867</v>
      </c>
      <c r="AZ260" s="132">
        <f>AS260/(VLOOKUP(AZ189,AQ190:AR280,2,FALSE)+AN260)</f>
        <v>0.58435684845079594</v>
      </c>
      <c r="BA260" s="132">
        <f>AS260/(VLOOKUP(BA189,AQ190:AR280,2,FALSE)+AN260)</f>
        <v>0.56679884984553008</v>
      </c>
      <c r="BB260" s="132">
        <f>AS260/(VLOOKUP(BB189,AQ190:AR280,2,FALSE)+AN260)</f>
        <v>0.40944667279482161</v>
      </c>
      <c r="BC260" s="132">
        <f>AS260/(VLOOKUP(BC189,AQ190:AR280,2,FALSE)+AN260)</f>
        <v>0.56679884984553008</v>
      </c>
      <c r="BD260" s="132">
        <f>AS260/(VLOOKUP(BD189,AQ190:AR280,2,FALSE)+AN260)</f>
        <v>0.51270710970134104</v>
      </c>
      <c r="BE260" s="132">
        <f>AS260/(VLOOKUP(BE189,AQ190:AR280,2,FALSE)+AN260)</f>
        <v>0.49064856619739045</v>
      </c>
      <c r="BF260" s="132">
        <f>AS260/(VLOOKUP(BF189,AQ190:AR280,2,FALSE)+AN260)</f>
        <v>0.3164896940675308</v>
      </c>
      <c r="BG260" s="132">
        <f>AS260/(VLOOKUP(BG189,AQ190:AR280,2,FALSE)+AN260)</f>
        <v>0.49064856619739045</v>
      </c>
      <c r="BH260" s="132">
        <f>AS260/(VLOOKUP(BH189,AQ190:AR280,2,FALSE)+AN260)</f>
        <v>0.42625509747151719</v>
      </c>
      <c r="BI260" s="132">
        <f>AS260/(VLOOKUP(BI189,AQ190:AR280,2,FALSE)+AN260)</f>
        <v>0.4014356811427357</v>
      </c>
      <c r="BJ260" s="132">
        <f>AS260/(VLOOKUP(BJ189,AQ190:AR280,2,FALSE)+AN260)</f>
        <v>0.23008432442518029</v>
      </c>
      <c r="BK260" s="132">
        <f>AS260/(VLOOKUP(BK189,AQ190:AR280,2,FALSE)+AN260)</f>
        <v>0.4014356811427357</v>
      </c>
      <c r="BL260" s="132">
        <f>AS260/(VLOOKUP(BL189,AQ190:AR280,2,FALSE)+AN260)</f>
        <v>0.33329382137851821</v>
      </c>
      <c r="BM260" s="132">
        <f>AS260/(VLOOKUP(BM189,AQ190:AR280,2,FALSE)+AN260)</f>
        <v>0.30861526659511657</v>
      </c>
      <c r="BN260" s="132">
        <f>AS260/(VLOOKUP(BN189,AQ190:AR280,2,FALSE)+AN260)</f>
        <v>0.15850436656642422</v>
      </c>
      <c r="BO260" s="132">
        <f>AS260/(VLOOKUP(BO189,AQ190:AR280,2,FALSE)+AN260)</f>
        <v>0.30861526659511657</v>
      </c>
      <c r="BP260" s="132">
        <f>AS260/(VLOOKUP(BP189,AQ190:AR280,2,FALSE)+AN260)</f>
        <v>0.24493463031209523</v>
      </c>
      <c r="BQ260" s="132">
        <f>AS260/(VLOOKUP(BQ189,AQ190:AR280,2,FALSE)+AN260)</f>
        <v>0.2232348066329442</v>
      </c>
      <c r="BR260" s="132">
        <f>AS260/(VLOOKUP(BR189,AQ190:AR280,2,FALSE)+AN260)</f>
        <v>0.10465067419748193</v>
      </c>
      <c r="BS260" s="132"/>
      <c r="BT260" s="132"/>
      <c r="BU260" s="132"/>
      <c r="BV260" s="132"/>
    </row>
    <row r="261" spans="1:74">
      <c r="A261" s="86">
        <v>72</v>
      </c>
      <c r="B261" s="86">
        <f>人物属性!R75</f>
        <v>785.52249446635869</v>
      </c>
      <c r="C261" s="115">
        <f t="shared" si="52"/>
        <v>0.67500000000000004</v>
      </c>
      <c r="D261" s="74">
        <f>F256</f>
        <v>1126.0789960251243</v>
      </c>
      <c r="E261" s="86" t="str">
        <f t="shared" si="48"/>
        <v>70级强化6</v>
      </c>
      <c r="F261" s="86">
        <f>装备属性!CW75</f>
        <v>1611.8354728109955</v>
      </c>
      <c r="G261" s="91">
        <f t="shared" si="49"/>
        <v>1290.3310060817512</v>
      </c>
      <c r="H261" s="217">
        <f t="shared" si="50"/>
        <v>72</v>
      </c>
      <c r="I261" s="137">
        <f>G261/(VLOOKUP(I189,E190:F280,2,FALSE)+B261)</f>
        <v>1.4837125183481732</v>
      </c>
      <c r="J261" s="132">
        <f>G261/(VLOOKUP(J189,E190:F280,2,FALSE)+B261)</f>
        <v>1.422514472901955</v>
      </c>
      <c r="K261" s="132">
        <f>G261/(VLOOKUP(K189,E190:F280,2,FALSE)+B261)</f>
        <v>1.3954006338849887</v>
      </c>
      <c r="L261" s="132">
        <f>G261/(VLOOKUP(L189,E190:F280,2,FALSE)+B261)</f>
        <v>1.1218956111792813</v>
      </c>
      <c r="M261" s="132">
        <f>G261/(VLOOKUP(M189,E190:F280,2,FALSE)+B261)</f>
        <v>1.3954006338849887</v>
      </c>
      <c r="N261" s="132">
        <f>G261/(VLOOKUP(N189,E190:F280,2,FALSE)+B261)</f>
        <v>1.3078693265308012</v>
      </c>
      <c r="O261" s="132">
        <f>G261/(VLOOKUP(O189,E190:F280,2,FALSE)+B261)</f>
        <v>1.2703300937756958</v>
      </c>
      <c r="P261" s="132">
        <f>G261/(VLOOKUP(P189,E190:F280,2,FALSE)+B261)</f>
        <v>0.92920646779685956</v>
      </c>
      <c r="Q261" s="132">
        <f>G261/(VLOOKUP(Q189,E190:F280,2,FALSE)+B261)</f>
        <v>1.2703300937756958</v>
      </c>
      <c r="R261" s="132">
        <f>G261/(VLOOKUP(R189,E190:F280,2,FALSE)+B261)</f>
        <v>1.1540244501218797</v>
      </c>
      <c r="S261" s="132">
        <f>G261/(VLOOKUP(S189,E190:F280,2,FALSE)+B261)</f>
        <v>1.1063083754833942</v>
      </c>
      <c r="T261" s="132">
        <f>G261/(VLOOKUP(T189,E190:F280,2,FALSE)+B261)</f>
        <v>0.7236237301777132</v>
      </c>
      <c r="U261" s="132">
        <f>G261/(VLOOKUP(U189,E190:F280,2,FALSE)+B261)</f>
        <v>1.1063083754833942</v>
      </c>
      <c r="V261" s="132">
        <f>G261/(VLOOKUP(V189,E190:F280,2,FALSE)+B261)</f>
        <v>0.96605416228722252</v>
      </c>
      <c r="W261" s="132">
        <f>G261/(VLOOKUP(W189,E190:F280,2,FALSE)+B261)</f>
        <v>0.91160978907537671</v>
      </c>
      <c r="X261" s="132">
        <f>G261/(VLOOKUP(X189,E190:F280,2,FALSE)+B261)</f>
        <v>0.52975148123707771</v>
      </c>
      <c r="Y261" s="132">
        <f>G261/(VLOOKUP(Y189,E190:F280,2,FALSE)+B261)</f>
        <v>0.91160978907537671</v>
      </c>
      <c r="Z261" s="132">
        <f>G261/(VLOOKUP(Z189,E190:F280,2,FALSE)+B261)</f>
        <v>0.76101513315441116</v>
      </c>
      <c r="AA261" s="132">
        <f>G261/(VLOOKUP(AA189,E190:F280,2,FALSE)+B261)</f>
        <v>0.70606725134225246</v>
      </c>
      <c r="AB261" s="132">
        <f>G261/(VLOOKUP(AB189,E190:F280,2,FALSE)+B261)</f>
        <v>0.36707449831387778</v>
      </c>
      <c r="AC261" s="132">
        <f>G261/(VLOOKUP(AC189,E190:F280,2,FALSE)+B261)</f>
        <v>0.70606725134225246</v>
      </c>
      <c r="AD261" s="132">
        <f>G261/(VLOOKUP(AD189,E190:F280,2,FALSE)+B261)</f>
        <v>0.56326496976164731</v>
      </c>
      <c r="AE261" s="132">
        <f>G261/(VLOOKUP(AE189,E190:F280,2,FALSE)+B261)</f>
        <v>0.51426659252998908</v>
      </c>
      <c r="AF261" s="132">
        <f>G261/(VLOOKUP(AF189,E190:F280,2,FALSE)+B261)</f>
        <v>0.24342579353847213</v>
      </c>
      <c r="AG261" s="132"/>
      <c r="AH261" s="132"/>
      <c r="AI261" s="132"/>
      <c r="AJ261" s="132"/>
      <c r="AM261" s="86">
        <v>72</v>
      </c>
      <c r="AN261" s="86">
        <f>人物属性!S75</f>
        <v>1758.632450297818</v>
      </c>
      <c r="AO261" s="115">
        <f t="shared" si="53"/>
        <v>0.30150000000000005</v>
      </c>
      <c r="AP261" s="74">
        <f>AR256</f>
        <v>2521.0723791607261</v>
      </c>
      <c r="AQ261" s="86" t="str">
        <f t="shared" si="51"/>
        <v>70级强化6</v>
      </c>
      <c r="AR261" s="86">
        <f>装备属性!CX75</f>
        <v>3608.5868794276016</v>
      </c>
      <c r="AS261" s="134">
        <f t="shared" si="46"/>
        <v>1290.3310060817512</v>
      </c>
      <c r="AT261" s="352">
        <f t="shared" si="47"/>
        <v>72</v>
      </c>
      <c r="AU261" s="132">
        <f>AS261/(VLOOKUP(AU189,AQ190:AR280,2,FALSE)+AN261)</f>
        <v>0.66272492486218404</v>
      </c>
      <c r="AV261" s="132">
        <f>AS261/(VLOOKUP(AV189,AQ190:AR280,2,FALSE)+AN261)</f>
        <v>0.63538979789620664</v>
      </c>
      <c r="AW261" s="132">
        <f>AS261/(VLOOKUP(AW189,AQ190:AR280,2,FALSE)+AN261)</f>
        <v>0.62327894980196152</v>
      </c>
      <c r="AX261" s="132">
        <f>AS261/(VLOOKUP(AX189,AQ190:AR280,2,FALSE)+AN261)</f>
        <v>0.5011133729934123</v>
      </c>
      <c r="AY261" s="132">
        <f>AS261/(VLOOKUP(AY189,AQ190:AR280,2,FALSE)+AN261)</f>
        <v>0.62327894980196152</v>
      </c>
      <c r="AZ261" s="132">
        <f>AS261/(VLOOKUP(AZ189,AQ190:AR280,2,FALSE)+AN261)</f>
        <v>0.58418163251709121</v>
      </c>
      <c r="BA261" s="132">
        <f>AS261/(VLOOKUP(BA189,AQ190:AR280,2,FALSE)+AN261)</f>
        <v>0.56741410855314411</v>
      </c>
      <c r="BB261" s="132">
        <f>AS261/(VLOOKUP(BB189,AQ190:AR280,2,FALSE)+AN261)</f>
        <v>0.41504555561593065</v>
      </c>
      <c r="BC261" s="132">
        <f>AS261/(VLOOKUP(BC189,AQ190:AR280,2,FALSE)+AN261)</f>
        <v>0.56741410855314411</v>
      </c>
      <c r="BD261" s="132">
        <f>AS261/(VLOOKUP(BD189,AQ190:AR280,2,FALSE)+AN261)</f>
        <v>0.51546425438777299</v>
      </c>
      <c r="BE261" s="132">
        <f>AS261/(VLOOKUP(BE189,AQ190:AR280,2,FALSE)+AN261)</f>
        <v>0.49415107438258271</v>
      </c>
      <c r="BF261" s="132">
        <f>AS261/(VLOOKUP(BF189,AQ190:AR280,2,FALSE)+AN261)</f>
        <v>0.32321859947937859</v>
      </c>
      <c r="BG261" s="132">
        <f>AS261/(VLOOKUP(BG189,AQ190:AR280,2,FALSE)+AN261)</f>
        <v>0.49415107438258271</v>
      </c>
      <c r="BH261" s="132">
        <f>AS261/(VLOOKUP(BH189,AQ190:AR280,2,FALSE)+AN261)</f>
        <v>0.4315041924882928</v>
      </c>
      <c r="BI261" s="132">
        <f>AS261/(VLOOKUP(BI189,AQ190:AR280,2,FALSE)+AN261)</f>
        <v>0.40718570578700153</v>
      </c>
      <c r="BJ261" s="132">
        <f>AS261/(VLOOKUP(BJ189,AQ190:AR280,2,FALSE)+AN261)</f>
        <v>0.23662232828589469</v>
      </c>
      <c r="BK261" s="132">
        <f>AS261/(VLOOKUP(BK189,AQ190:AR280,2,FALSE)+AN261)</f>
        <v>0.40718570578700153</v>
      </c>
      <c r="BL261" s="132">
        <f>AS261/(VLOOKUP(BL189,AQ190:AR280,2,FALSE)+AN261)</f>
        <v>0.33992009280897029</v>
      </c>
      <c r="BM261" s="132">
        <f>AS261/(VLOOKUP(BM189,AQ190:AR280,2,FALSE)+AN261)</f>
        <v>0.31537670559953945</v>
      </c>
      <c r="BN261" s="132">
        <f>AS261/(VLOOKUP(BN189,AQ190:AR280,2,FALSE)+AN261)</f>
        <v>0.16395994258019875</v>
      </c>
      <c r="BO261" s="132">
        <f>AS261/(VLOOKUP(BO189,AQ190:AR280,2,FALSE)+AN261)</f>
        <v>0.31537670559953945</v>
      </c>
      <c r="BP261" s="132">
        <f>AS261/(VLOOKUP(BP189,AQ190:AR280,2,FALSE)+AN261)</f>
        <v>0.25159168649353575</v>
      </c>
      <c r="BQ261" s="132">
        <f>AS261/(VLOOKUP(BQ189,AQ190:AR280,2,FALSE)+AN261)</f>
        <v>0.22970574466339511</v>
      </c>
      <c r="BR261" s="132">
        <f>AS261/(VLOOKUP(BR189,AQ190:AR280,2,FALSE)+AN261)</f>
        <v>0.10873018778051755</v>
      </c>
      <c r="BS261" s="132"/>
      <c r="BT261" s="132"/>
      <c r="BU261" s="132"/>
      <c r="BV261" s="132"/>
    </row>
    <row r="262" spans="1:74">
      <c r="A262" s="86">
        <v>73</v>
      </c>
      <c r="B262" s="86">
        <f>人物属性!R76</f>
        <v>830.96116199352275</v>
      </c>
      <c r="C262" s="115">
        <f t="shared" si="52"/>
        <v>0.67500000000000004</v>
      </c>
      <c r="D262" s="74">
        <f>(D261+D263)/2</f>
        <v>1170.1715503659693</v>
      </c>
      <c r="E262" s="86" t="str">
        <f t="shared" si="48"/>
        <v>70级强化7</v>
      </c>
      <c r="F262" s="86">
        <f>装备属性!CW76</f>
        <v>1723.5477520255065</v>
      </c>
      <c r="G262" s="91">
        <f t="shared" si="49"/>
        <v>1350.7645808426571</v>
      </c>
      <c r="H262" s="217">
        <f t="shared" si="50"/>
        <v>73</v>
      </c>
      <c r="I262" s="137">
        <f>G262/(VLOOKUP(I189,E190:F280,2,FALSE)+B262)</f>
        <v>1.4760802087145941</v>
      </c>
      <c r="J262" s="132">
        <f>G262/(VLOOKUP(J189,E190:F280,2,FALSE)+B262)</f>
        <v>1.4181013331017462</v>
      </c>
      <c r="K262" s="132">
        <f>G262/(VLOOKUP(K189,E190:F280,2,FALSE)+B262)</f>
        <v>1.3923376059480008</v>
      </c>
      <c r="L262" s="132">
        <f>G262/(VLOOKUP(L189,E190:F280,2,FALSE)+B262)</f>
        <v>1.1298048987289011</v>
      </c>
      <c r="M262" s="132">
        <f>G262/(VLOOKUP(M189,E190:F280,2,FALSE)+B262)</f>
        <v>1.3923376059480008</v>
      </c>
      <c r="N262" s="132">
        <f>G262/(VLOOKUP(N189,E190:F280,2,FALSE)+B262)</f>
        <v>1.308843848984429</v>
      </c>
      <c r="O262" s="132">
        <f>G262/(VLOOKUP(O189,E190:F280,2,FALSE)+B262)</f>
        <v>1.2728852300240678</v>
      </c>
      <c r="P262" s="132">
        <f>G262/(VLOOKUP(P189,E190:F280,2,FALSE)+B262)</f>
        <v>0.94190570274941199</v>
      </c>
      <c r="Q262" s="132">
        <f>G262/(VLOOKUP(Q189,E190:F280,2,FALSE)+B262)</f>
        <v>1.2728852300240678</v>
      </c>
      <c r="R262" s="132">
        <f>G262/(VLOOKUP(R189,E190:F280,2,FALSE)+B262)</f>
        <v>1.1608967138443997</v>
      </c>
      <c r="S262" s="132">
        <f>G262/(VLOOKUP(S189,E190:F280,2,FALSE)+B262)</f>
        <v>1.1146963772854439</v>
      </c>
      <c r="T262" s="132">
        <f>G262/(VLOOKUP(T189,E190:F280,2,FALSE)+B262)</f>
        <v>0.73869166153667121</v>
      </c>
      <c r="U262" s="132">
        <f>G262/(VLOOKUP(U189,E190:F280,2,FALSE)+B262)</f>
        <v>1.1146963772854439</v>
      </c>
      <c r="V262" s="132">
        <f>G262/(VLOOKUP(V189,E190:F280,2,FALSE)+B262)</f>
        <v>0.97802812448805032</v>
      </c>
      <c r="W262" s="132">
        <f>G262/(VLOOKUP(W189,E190:F280,2,FALSE)+B262)</f>
        <v>0.92462333486292514</v>
      </c>
      <c r="X262" s="132">
        <f>G262/(VLOOKUP(X189,E190:F280,2,FALSE)+B262)</f>
        <v>0.54440682875884028</v>
      </c>
      <c r="Y262" s="132">
        <f>G262/(VLOOKUP(Y189,E190:F280,2,FALSE)+B262)</f>
        <v>0.92462333486292514</v>
      </c>
      <c r="Z262" s="132">
        <f>G262/(VLOOKUP(Z189,E190:F280,2,FALSE)+B262)</f>
        <v>0.77586544303593263</v>
      </c>
      <c r="AA262" s="132">
        <f>G262/(VLOOKUP(AA189,E190:F280,2,FALSE)+B262)</f>
        <v>0.72120440879575787</v>
      </c>
      <c r="AB262" s="132">
        <f>G262/(VLOOKUP(AB189,E190:F280,2,FALSE)+B262)</f>
        <v>0.37936288618487296</v>
      </c>
      <c r="AC262" s="132">
        <f>G262/(VLOOKUP(AC189,E190:F280,2,FALSE)+B262)</f>
        <v>0.72120440879575787</v>
      </c>
      <c r="AD262" s="132">
        <f>G262/(VLOOKUP(AD189,E190:F280,2,FALSE)+B262)</f>
        <v>0.57817760257170181</v>
      </c>
      <c r="AE262" s="132">
        <f>G262/(VLOOKUP(AE189,E190:F280,2,FALSE)+B262)</f>
        <v>0.52877661668343456</v>
      </c>
      <c r="AF262" s="132">
        <f>G262/(VLOOKUP(AF189,E190:F280,2,FALSE)+B262)</f>
        <v>0.25266096046651848</v>
      </c>
      <c r="AG262" s="132"/>
      <c r="AH262" s="132"/>
      <c r="AI262" s="132"/>
      <c r="AJ262" s="132"/>
      <c r="AM262" s="86">
        <v>73</v>
      </c>
      <c r="AN262" s="86">
        <f>人物属性!S76</f>
        <v>1860.3608104332598</v>
      </c>
      <c r="AO262" s="115">
        <f t="shared" si="53"/>
        <v>0.30150000000000005</v>
      </c>
      <c r="AP262" s="74">
        <f>(AP261+AP263)/2</f>
        <v>2619.7870530581399</v>
      </c>
      <c r="AQ262" s="86" t="str">
        <f t="shared" si="51"/>
        <v>70级强化7</v>
      </c>
      <c r="AR262" s="86">
        <f>装备属性!CX76</f>
        <v>3858.6889970720295</v>
      </c>
      <c r="AS262" s="134">
        <f t="shared" si="46"/>
        <v>1350.7645808426573</v>
      </c>
      <c r="AT262" s="352">
        <f t="shared" si="47"/>
        <v>73</v>
      </c>
      <c r="AU262" s="132">
        <f>AS262/(VLOOKUP(AU189,AQ190:AR280,2,FALSE)+AN262)</f>
        <v>0.65931582655918541</v>
      </c>
      <c r="AV262" s="132">
        <f>AS262/(VLOOKUP(AV189,AQ190:AR280,2,FALSE)+AN262)</f>
        <v>0.63341859545211354</v>
      </c>
      <c r="AW262" s="132">
        <f>AS262/(VLOOKUP(AW189,AQ190:AR280,2,FALSE)+AN262)</f>
        <v>0.62191079732344057</v>
      </c>
      <c r="AX262" s="132">
        <f>AS262/(VLOOKUP(AX189,AQ190:AR280,2,FALSE)+AN262)</f>
        <v>0.50464618809890938</v>
      </c>
      <c r="AY262" s="132">
        <f>AS262/(VLOOKUP(AY189,AQ190:AR280,2,FALSE)+AN262)</f>
        <v>0.62191079732344057</v>
      </c>
      <c r="AZ262" s="132">
        <f>AS262/(VLOOKUP(AZ189,AQ190:AR280,2,FALSE)+AN262)</f>
        <v>0.58461691921304504</v>
      </c>
      <c r="BA262" s="132">
        <f>AS262/(VLOOKUP(BA189,AQ190:AR280,2,FALSE)+AN262)</f>
        <v>0.56855540274408378</v>
      </c>
      <c r="BB262" s="132">
        <f>AS262/(VLOOKUP(BB189,AQ190:AR280,2,FALSE)+AN262)</f>
        <v>0.42071788056140413</v>
      </c>
      <c r="BC262" s="132">
        <f>AS262/(VLOOKUP(BC189,AQ190:AR280,2,FALSE)+AN262)</f>
        <v>0.56855540274408378</v>
      </c>
      <c r="BD262" s="132">
        <f>AS262/(VLOOKUP(BD189,AQ190:AR280,2,FALSE)+AN262)</f>
        <v>0.51853386551716529</v>
      </c>
      <c r="BE262" s="132">
        <f>AS262/(VLOOKUP(BE189,AQ190:AR280,2,FALSE)+AN262)</f>
        <v>0.49789771518749837</v>
      </c>
      <c r="BF262" s="132">
        <f>AS262/(VLOOKUP(BF189,AQ190:AR280,2,FALSE)+AN262)</f>
        <v>0.32994894215304654</v>
      </c>
      <c r="BG262" s="132">
        <f>AS262/(VLOOKUP(BG189,AQ190:AR280,2,FALSE)+AN262)</f>
        <v>0.49789771518749837</v>
      </c>
      <c r="BH262" s="132">
        <f>AS262/(VLOOKUP(BH189,AQ190:AR280,2,FALSE)+AN262)</f>
        <v>0.43685256227132924</v>
      </c>
      <c r="BI262" s="132">
        <f>AS262/(VLOOKUP(BI189,AQ190:AR280,2,FALSE)+AN262)</f>
        <v>0.41299842290543998</v>
      </c>
      <c r="BJ262" s="132">
        <f>AS262/(VLOOKUP(BJ189,AQ190:AR280,2,FALSE)+AN262)</f>
        <v>0.24316838351228209</v>
      </c>
      <c r="BK262" s="132">
        <f>AS262/(VLOOKUP(BK189,AQ190:AR280,2,FALSE)+AN262)</f>
        <v>0.41299842290543998</v>
      </c>
      <c r="BL262" s="132">
        <f>AS262/(VLOOKUP(BL189,AQ190:AR280,2,FALSE)+AN262)</f>
        <v>0.34655323122271664</v>
      </c>
      <c r="BM262" s="132">
        <f>AS262/(VLOOKUP(BM189,AQ190:AR280,2,FALSE)+AN262)</f>
        <v>0.32213796926210531</v>
      </c>
      <c r="BN262" s="132">
        <f>AS262/(VLOOKUP(BN189,AQ190:AR280,2,FALSE)+AN262)</f>
        <v>0.16944875582924329</v>
      </c>
      <c r="BO262" s="132">
        <f>AS262/(VLOOKUP(BO189,AQ190:AR280,2,FALSE)+AN262)</f>
        <v>0.32213796926210531</v>
      </c>
      <c r="BP262" s="132">
        <f>AS262/(VLOOKUP(BP189,AQ190:AR280,2,FALSE)+AN262)</f>
        <v>0.25825266248202688</v>
      </c>
      <c r="BQ262" s="132">
        <f>AS262/(VLOOKUP(BQ189,AQ190:AR280,2,FALSE)+AN262)</f>
        <v>0.2361868887852675</v>
      </c>
      <c r="BR262" s="132">
        <f>AS262/(VLOOKUP(BR189,AQ190:AR280,2,FALSE)+AN262)</f>
        <v>0.11285522900837829</v>
      </c>
      <c r="BS262" s="132"/>
      <c r="BT262" s="132"/>
      <c r="BU262" s="132"/>
      <c r="BV262" s="132"/>
    </row>
    <row r="263" spans="1:74">
      <c r="A263" s="86">
        <v>74</v>
      </c>
      <c r="B263" s="86">
        <f>人物属性!R77</f>
        <v>876.39982952068692</v>
      </c>
      <c r="C263" s="115">
        <f t="shared" si="52"/>
        <v>0.67500000000000004</v>
      </c>
      <c r="D263" s="74">
        <f>F257</f>
        <v>1214.2641047068141</v>
      </c>
      <c r="E263" s="86" t="str">
        <f t="shared" si="48"/>
        <v>70级强化8</v>
      </c>
      <c r="F263" s="86">
        <f>装备属性!CW77</f>
        <v>2124.7607808639796</v>
      </c>
      <c r="G263" s="91">
        <f t="shared" si="49"/>
        <v>1411.1981556035635</v>
      </c>
      <c r="H263" s="217">
        <f t="shared" si="50"/>
        <v>74</v>
      </c>
      <c r="I263" s="137">
        <f>G263/(VLOOKUP(I189,E190:F280,2,FALSE)+B263)</f>
        <v>1.4691699962032037</v>
      </c>
      <c r="J263" s="132">
        <f>G263/(VLOOKUP(J189,E190:F280,2,FALSE)+B263)</f>
        <v>1.4140900695510832</v>
      </c>
      <c r="K263" s="132">
        <f>G263/(VLOOKUP(K189,E190:F280,2,FALSE)+B263)</f>
        <v>1.3895486674505526</v>
      </c>
      <c r="L263" s="132">
        <f>G263/(VLOOKUP(L189,E190:F280,2,FALSE)+B263)</f>
        <v>1.1371350017190522</v>
      </c>
      <c r="M263" s="132">
        <f>G263/(VLOOKUP(M189,E190:F280,2,FALSE)+B263)</f>
        <v>1.3895486674505526</v>
      </c>
      <c r="N263" s="132">
        <f>G263/(VLOOKUP(N189,E190:F280,2,FALSE)+B263)</f>
        <v>1.309736176843723</v>
      </c>
      <c r="O263" s="132">
        <f>G263/(VLOOKUP(O189,E190:F280,2,FALSE)+B263)</f>
        <v>1.2752305349348165</v>
      </c>
      <c r="P263" s="132">
        <f>G263/(VLOOKUP(P189,E190:F280,2,FALSE)+B263)</f>
        <v>0.95382490322559865</v>
      </c>
      <c r="Q263" s="132">
        <f>G263/(VLOOKUP(Q189,E190:F280,2,FALSE)+B263)</f>
        <v>1.2752305349348165</v>
      </c>
      <c r="R263" s="132">
        <f>G263/(VLOOKUP(R189,E190:F280,2,FALSE)+B263)</f>
        <v>1.167252404002971</v>
      </c>
      <c r="S263" s="132">
        <f>G263/(VLOOKUP(S189,E190:F280,2,FALSE)+B263)</f>
        <v>1.1224780562067167</v>
      </c>
      <c r="T263" s="132">
        <f>G263/(VLOOKUP(T189,E190:F280,2,FALSE)+B263)</f>
        <v>0.75302890340340223</v>
      </c>
      <c r="U263" s="132">
        <f>G263/(VLOOKUP(U189,E190:F280,2,FALSE)+B263)</f>
        <v>1.1224780562067167</v>
      </c>
      <c r="V263" s="132">
        <f>G263/(VLOOKUP(V189,E190:F280,2,FALSE)+B263)</f>
        <v>0.98923929346876194</v>
      </c>
      <c r="W263" s="132">
        <f>G263/(VLOOKUP(W189,E190:F280,2,FALSE)+B263)</f>
        <v>0.93685176414749227</v>
      </c>
      <c r="X263" s="132">
        <f>G263/(VLOOKUP(X189,E190:F280,2,FALSE)+B263)</f>
        <v>0.55853505064652276</v>
      </c>
      <c r="Y263" s="132">
        <f>G263/(VLOOKUP(Y189,E190:F280,2,FALSE)+B263)</f>
        <v>0.93685176414749227</v>
      </c>
      <c r="Z263" s="132">
        <f>G263/(VLOOKUP(Z189,E190:F280,2,FALSE)+B263)</f>
        <v>0.78996029832756798</v>
      </c>
      <c r="AA263" s="132">
        <f>G263/(VLOOKUP(AA189,E190:F280,2,FALSE)+B263)</f>
        <v>0.73562448546028392</v>
      </c>
      <c r="AB263" s="132">
        <f>G263/(VLOOKUP(AB189,E190:F280,2,FALSE)+B263)</f>
        <v>0.39134159024737769</v>
      </c>
      <c r="AC263" s="132">
        <f>G263/(VLOOKUP(AC189,E190:F280,2,FALSE)+B263)</f>
        <v>0.73562448546028392</v>
      </c>
      <c r="AD263" s="132">
        <f>G263/(VLOOKUP(AD189,E190:F280,2,FALSE)+B263)</f>
        <v>0.59252121763186283</v>
      </c>
      <c r="AE263" s="132">
        <f>G263/(VLOOKUP(AE189,E190:F280,2,FALSE)+B263)</f>
        <v>0.54277946433224689</v>
      </c>
      <c r="AF263" s="132">
        <f>G263/(VLOOKUP(AF189,E190:F280,2,FALSE)+B263)</f>
        <v>0.2617404651807671</v>
      </c>
      <c r="AG263" s="132"/>
      <c r="AH263" s="132"/>
      <c r="AI263" s="132"/>
      <c r="AJ263" s="132"/>
      <c r="AM263" s="86">
        <v>74</v>
      </c>
      <c r="AN263" s="86">
        <f>人物属性!S77</f>
        <v>1962.0891705687018</v>
      </c>
      <c r="AO263" s="115">
        <f t="shared" si="53"/>
        <v>0.30150000000000005</v>
      </c>
      <c r="AP263" s="74">
        <f>AR257</f>
        <v>2718.5017269555537</v>
      </c>
      <c r="AQ263" s="86" t="str">
        <f t="shared" si="51"/>
        <v>70级强化8</v>
      </c>
      <c r="AR263" s="86">
        <f>装备属性!CX77</f>
        <v>4756.9271213372676</v>
      </c>
      <c r="AS263" s="134">
        <f t="shared" si="46"/>
        <v>1411.1981556035632</v>
      </c>
      <c r="AT263" s="352">
        <f t="shared" si="47"/>
        <v>74</v>
      </c>
      <c r="AU263" s="132">
        <f>AS263/(VLOOKUP(AU189,AQ190:AR280,2,FALSE)+AN263)</f>
        <v>0.65622926497076428</v>
      </c>
      <c r="AV263" s="132">
        <f>AS263/(VLOOKUP(AV189,AQ190:AR280,2,FALSE)+AN263)</f>
        <v>0.63162689773281722</v>
      </c>
      <c r="AW263" s="132">
        <f>AS263/(VLOOKUP(AW189,AQ190:AR280,2,FALSE)+AN263)</f>
        <v>0.62066507146124683</v>
      </c>
      <c r="AX263" s="132">
        <f>AS263/(VLOOKUP(AX189,AQ190:AR280,2,FALSE)+AN263)</f>
        <v>0.50792030076784334</v>
      </c>
      <c r="AY263" s="132">
        <f>AS263/(VLOOKUP(AY189,AQ190:AR280,2,FALSE)+AN263)</f>
        <v>0.62066507146124683</v>
      </c>
      <c r="AZ263" s="132">
        <f>AS263/(VLOOKUP(AZ189,AQ190:AR280,2,FALSE)+AN263)</f>
        <v>0.58501549232352945</v>
      </c>
      <c r="BA263" s="132">
        <f>AS263/(VLOOKUP(BA189,AQ190:AR280,2,FALSE)+AN263)</f>
        <v>0.56960297227088463</v>
      </c>
      <c r="BB263" s="132">
        <f>AS263/(VLOOKUP(BB189,AQ190:AR280,2,FALSE)+AN263)</f>
        <v>0.42604179010743404</v>
      </c>
      <c r="BC263" s="132">
        <f>AS263/(VLOOKUP(BC189,AQ190:AR280,2,FALSE)+AN263)</f>
        <v>0.56960297227088463</v>
      </c>
      <c r="BD263" s="132">
        <f>AS263/(VLOOKUP(BD189,AQ190:AR280,2,FALSE)+AN263)</f>
        <v>0.52137274045466031</v>
      </c>
      <c r="BE263" s="132">
        <f>AS263/(VLOOKUP(BE189,AQ190:AR280,2,FALSE)+AN263)</f>
        <v>0.50137353177233357</v>
      </c>
      <c r="BF263" s="132">
        <f>AS263/(VLOOKUP(BF189,AQ190:AR280,2,FALSE)+AN263)</f>
        <v>0.33635291018685293</v>
      </c>
      <c r="BG263" s="132">
        <f>AS263/(VLOOKUP(BG189,AQ190:AR280,2,FALSE)+AN263)</f>
        <v>0.50137353177233357</v>
      </c>
      <c r="BH263" s="132">
        <f>AS263/(VLOOKUP(BH189,AQ190:AR280,2,FALSE)+AN263)</f>
        <v>0.44186021774938034</v>
      </c>
      <c r="BI263" s="132">
        <f>AS263/(VLOOKUP(BI189,AQ190:AR280,2,FALSE)+AN263)</f>
        <v>0.41846045465254655</v>
      </c>
      <c r="BJ263" s="132">
        <f>AS263/(VLOOKUP(BJ189,AQ190:AR280,2,FALSE)+AN263)</f>
        <v>0.24947898928878012</v>
      </c>
      <c r="BK263" s="132">
        <f>AS263/(VLOOKUP(BK189,AQ190:AR280,2,FALSE)+AN263)</f>
        <v>0.41846045465254655</v>
      </c>
      <c r="BL263" s="132">
        <f>AS263/(VLOOKUP(BL189,AQ190:AR280,2,FALSE)+AN263)</f>
        <v>0.35284893325298033</v>
      </c>
      <c r="BM263" s="132">
        <f>AS263/(VLOOKUP(BM189,AQ190:AR280,2,FALSE)+AN263)</f>
        <v>0.32857893683892681</v>
      </c>
      <c r="BN263" s="132">
        <f>AS263/(VLOOKUP(BN189,AQ190:AR280,2,FALSE)+AN263)</f>
        <v>0.17479924364382868</v>
      </c>
      <c r="BO263" s="132">
        <f>AS263/(VLOOKUP(BO189,AQ190:AR280,2,FALSE)+AN263)</f>
        <v>0.32857893683892681</v>
      </c>
      <c r="BP263" s="132">
        <f>AS263/(VLOOKUP(BP189,AQ190:AR280,2,FALSE)+AN263)</f>
        <v>0.26465947720889865</v>
      </c>
      <c r="BQ263" s="132">
        <f>AS263/(VLOOKUP(BQ189,AQ190:AR280,2,FALSE)+AN263)</f>
        <v>0.24244149406840354</v>
      </c>
      <c r="BR263" s="132">
        <f>AS263/(VLOOKUP(BR189,AQ190:AR280,2,FALSE)+AN263)</f>
        <v>0.11691074111407596</v>
      </c>
      <c r="BS263" s="132"/>
      <c r="BT263" s="132"/>
      <c r="BU263" s="132"/>
      <c r="BV263" s="132"/>
    </row>
    <row r="264" spans="1:74">
      <c r="A264" s="86">
        <v>75</v>
      </c>
      <c r="B264" s="86">
        <f>人物属性!R78</f>
        <v>921.83849704785098</v>
      </c>
      <c r="C264" s="115">
        <f t="shared" si="52"/>
        <v>0.67500000000000004</v>
      </c>
      <c r="D264" s="74">
        <f>(D263+D265)/2</f>
        <v>1260.4922415767251</v>
      </c>
      <c r="E264" s="86" t="str">
        <f t="shared" si="48"/>
        <v>70级强化9</v>
      </c>
      <c r="F264" s="86">
        <f>装备属性!CW78</f>
        <v>2592.5408291277336</v>
      </c>
      <c r="G264" s="91">
        <f t="shared" si="49"/>
        <v>1473.0732485715889</v>
      </c>
      <c r="H264" s="217">
        <f t="shared" si="50"/>
        <v>75</v>
      </c>
      <c r="I264" s="137">
        <f>G264/(VLOOKUP(I189,E190:F280,2,FALSE)+B264)</f>
        <v>1.4643169820408355</v>
      </c>
      <c r="J264" s="132">
        <f>G264/(VLOOKUP(J189,E190:F280,2,FALSE)+B264)</f>
        <v>1.4118097454599163</v>
      </c>
      <c r="K264" s="132">
        <f>G264/(VLOOKUP(K189,E190:F280,2,FALSE)+B264)</f>
        <v>1.3883572212399831</v>
      </c>
      <c r="L264" s="132">
        <f>G264/(VLOOKUP(L189,E190:F280,2,FALSE)+B264)</f>
        <v>1.145067831277476</v>
      </c>
      <c r="M264" s="132">
        <f>G264/(VLOOKUP(M189,E190:F280,2,FALSE)+B264)</f>
        <v>1.3883572212399831</v>
      </c>
      <c r="N264" s="132">
        <f>G264/(VLOOKUP(N189,E190:F280,2,FALSE)+B264)</f>
        <v>1.3118400269802062</v>
      </c>
      <c r="O264" s="132">
        <f>G264/(VLOOKUP(O189,E190:F280,2,FALSE)+B264)</f>
        <v>1.2786420885158363</v>
      </c>
      <c r="P264" s="132">
        <f>G264/(VLOOKUP(P189,E190:F280,2,FALSE)+B264)</f>
        <v>0.96597908333635951</v>
      </c>
      <c r="Q264" s="132">
        <f>G264/(VLOOKUP(Q189,E190:F280,2,FALSE)+B264)</f>
        <v>1.2786420885158363</v>
      </c>
      <c r="R264" s="132">
        <f>G264/(VLOOKUP(R189,E190:F280,2,FALSE)+B264)</f>
        <v>1.1742967973609431</v>
      </c>
      <c r="S264" s="132">
        <f>G264/(VLOOKUP(S189,E190:F280,2,FALSE)+B264)</f>
        <v>1.130823460564385</v>
      </c>
      <c r="T264" s="132">
        <f>G264/(VLOOKUP(T189,E190:F280,2,FALSE)+B264)</f>
        <v>0.76743834646525444</v>
      </c>
      <c r="U264" s="132">
        <f>G264/(VLOOKUP(U189,E190:F280,2,FALSE)+B264)</f>
        <v>1.130823460564385</v>
      </c>
      <c r="V264" s="132">
        <f>G264/(VLOOKUP(V189,E190:F280,2,FALSE)+B264)</f>
        <v>1.0007376096218059</v>
      </c>
      <c r="W264" s="132">
        <f>G264/(VLOOKUP(W189,E190:F280,2,FALSE)+B264)</f>
        <v>0.94929300437888675</v>
      </c>
      <c r="X264" s="132">
        <f>G264/(VLOOKUP(X189,E190:F280,2,FALSE)+B264)</f>
        <v>0.57272454014706875</v>
      </c>
      <c r="Y264" s="132">
        <f>G264/(VLOOKUP(Y189,E190:F280,2,FALSE)+B264)</f>
        <v>0.94929300437888675</v>
      </c>
      <c r="Z264" s="132">
        <f>G264/(VLOOKUP(Z189,E190:F280,2,FALSE)+B264)</f>
        <v>0.80414283266619702</v>
      </c>
      <c r="AA264" s="132">
        <f>G264/(VLOOKUP(AA189,E190:F280,2,FALSE)+B264)</f>
        <v>0.75011129990481817</v>
      </c>
      <c r="AB264" s="132">
        <f>G264/(VLOOKUP(AB189,E190:F280,2,FALSE)+B264)</f>
        <v>0.40341694675374479</v>
      </c>
      <c r="AC264" s="132">
        <f>G264/(VLOOKUP(AC189,E190:F280,2,FALSE)+B264)</f>
        <v>0.75011129990481817</v>
      </c>
      <c r="AD264" s="132">
        <f>G264/(VLOOKUP(AD189,E190:F280,2,FALSE)+B264)</f>
        <v>0.6069216937281241</v>
      </c>
      <c r="AE264" s="132">
        <f>G264/(VLOOKUP(AE189,E190:F280,2,FALSE)+B264)</f>
        <v>0.55684618799526397</v>
      </c>
      <c r="AF264" s="132">
        <f>G264/(VLOOKUP(AF189,E190:F280,2,FALSE)+B264)</f>
        <v>0.27093334002256098</v>
      </c>
      <c r="AG264" s="132"/>
      <c r="AH264" s="132"/>
      <c r="AI264" s="132"/>
      <c r="AJ264" s="132"/>
      <c r="AM264" s="86">
        <v>75</v>
      </c>
      <c r="AN264" s="86">
        <f>人物属性!S78</f>
        <v>2063.8175307041438</v>
      </c>
      <c r="AO264" s="115">
        <f t="shared" si="53"/>
        <v>0.30150000000000005</v>
      </c>
      <c r="AP264" s="74">
        <f>(AP263+AP265)/2</f>
        <v>2821.9975557687876</v>
      </c>
      <c r="AQ264" s="86" t="str">
        <f t="shared" si="51"/>
        <v>70级强化9</v>
      </c>
      <c r="AR264" s="86">
        <f>装备属性!CX78</f>
        <v>5804.1958861068661</v>
      </c>
      <c r="AS264" s="134">
        <f t="shared" si="46"/>
        <v>1473.0732485715891</v>
      </c>
      <c r="AT264" s="352">
        <f t="shared" si="47"/>
        <v>75</v>
      </c>
      <c r="AU264" s="132">
        <f>AS264/(VLOOKUP(AU189,AQ190:AR280,2,FALSE)+AN264)</f>
        <v>0.65406158531157343</v>
      </c>
      <c r="AV264" s="132">
        <f>AS264/(VLOOKUP(AV189,AQ190:AR280,2,FALSE)+AN264)</f>
        <v>0.63060835297209605</v>
      </c>
      <c r="AW264" s="132">
        <f>AS264/(VLOOKUP(AW189,AQ190:AR280,2,FALSE)+AN264)</f>
        <v>0.62013289215385925</v>
      </c>
      <c r="AX264" s="132">
        <f>AS264/(VLOOKUP(AX189,AQ190:AR280,2,FALSE)+AN264)</f>
        <v>0.51146363130393946</v>
      </c>
      <c r="AY264" s="132">
        <f>AS264/(VLOOKUP(AY189,AQ190:AR280,2,FALSE)+AN264)</f>
        <v>0.62013289215385925</v>
      </c>
      <c r="AZ264" s="132">
        <f>AS264/(VLOOKUP(AZ189,AQ190:AR280,2,FALSE)+AN264)</f>
        <v>0.58595521205115886</v>
      </c>
      <c r="BA264" s="132">
        <f>AS264/(VLOOKUP(BA189,AQ190:AR280,2,FALSE)+AN264)</f>
        <v>0.57112679953707368</v>
      </c>
      <c r="BB264" s="132">
        <f>AS264/(VLOOKUP(BB189,AQ190:AR280,2,FALSE)+AN264)</f>
        <v>0.43147065722357397</v>
      </c>
      <c r="BC264" s="132">
        <f>AS264/(VLOOKUP(BC189,AQ190:AR280,2,FALSE)+AN264)</f>
        <v>0.57112679953707368</v>
      </c>
      <c r="BD264" s="132">
        <f>AS264/(VLOOKUP(BD189,AQ190:AR280,2,FALSE)+AN264)</f>
        <v>0.52451923615455476</v>
      </c>
      <c r="BE264" s="132">
        <f>AS264/(VLOOKUP(BE189,AQ190:AR280,2,FALSE)+AN264)</f>
        <v>0.50510114571875875</v>
      </c>
      <c r="BF264" s="132">
        <f>AS264/(VLOOKUP(BF189,AQ190:AR280,2,FALSE)+AN264)</f>
        <v>0.34278912808781375</v>
      </c>
      <c r="BG264" s="132">
        <f>AS264/(VLOOKUP(BG189,AQ190:AR280,2,FALSE)+AN264)</f>
        <v>0.50510114571875875</v>
      </c>
      <c r="BH264" s="132">
        <f>AS264/(VLOOKUP(BH189,AQ190:AR280,2,FALSE)+AN264)</f>
        <v>0.4469961322977401</v>
      </c>
      <c r="BI264" s="132">
        <f>AS264/(VLOOKUP(BI189,AQ190:AR280,2,FALSE)+AN264)</f>
        <v>0.4240175419559028</v>
      </c>
      <c r="BJ264" s="132">
        <f>AS264/(VLOOKUP(BJ189,AQ190:AR280,2,FALSE)+AN264)</f>
        <v>0.25581696126569076</v>
      </c>
      <c r="BK264" s="132">
        <f>AS264/(VLOOKUP(BK189,AQ190:AR280,2,FALSE)+AN264)</f>
        <v>0.4240175419559028</v>
      </c>
      <c r="BL264" s="132">
        <f>AS264/(VLOOKUP(BL189,AQ190:AR280,2,FALSE)+AN264)</f>
        <v>0.35918379859090138</v>
      </c>
      <c r="BM264" s="132">
        <f>AS264/(VLOOKUP(BM189,AQ190:AR280,2,FALSE)+AN264)</f>
        <v>0.33504971395748551</v>
      </c>
      <c r="BN264" s="132">
        <f>AS264/(VLOOKUP(BN189,AQ190:AR280,2,FALSE)+AN264)</f>
        <v>0.18019290288333936</v>
      </c>
      <c r="BO264" s="132">
        <f>AS264/(VLOOKUP(BO189,AQ190:AR280,2,FALSE)+AN264)</f>
        <v>0.33504971395748551</v>
      </c>
      <c r="BP264" s="132">
        <f>AS264/(VLOOKUP(BP189,AQ190:AR280,2,FALSE)+AN264)</f>
        <v>0.27109168986522886</v>
      </c>
      <c r="BQ264" s="132">
        <f>AS264/(VLOOKUP(BQ189,AQ190:AR280,2,FALSE)+AN264)</f>
        <v>0.24872463063788461</v>
      </c>
      <c r="BR264" s="132">
        <f>AS264/(VLOOKUP(BR189,AQ190:AR280,2,FALSE)+AN264)</f>
        <v>0.12101689187674393</v>
      </c>
      <c r="BS264" s="132"/>
      <c r="BT264" s="132"/>
      <c r="BU264" s="132"/>
      <c r="BV264" s="132"/>
    </row>
    <row r="265" spans="1:74">
      <c r="A265" s="86">
        <v>76</v>
      </c>
      <c r="B265" s="86">
        <f>人物属性!R79</f>
        <v>967.27716457501504</v>
      </c>
      <c r="C265" s="115">
        <f t="shared" si="52"/>
        <v>0.67500000000000004</v>
      </c>
      <c r="D265" s="74">
        <f>F258</f>
        <v>1306.7203784466362</v>
      </c>
      <c r="E265" s="86" t="str">
        <f t="shared" si="48"/>
        <v>70级强化10</v>
      </c>
      <c r="F265" s="86">
        <f>装备属性!CW79</f>
        <v>3137.9323239830424</v>
      </c>
      <c r="G265" s="91">
        <f t="shared" si="49"/>
        <v>1534.9483415396148</v>
      </c>
      <c r="H265" s="217">
        <f t="shared" si="50"/>
        <v>76</v>
      </c>
      <c r="I265" s="137">
        <f>G265/(VLOOKUP(I189,E190:F280,2,FALSE)+B265)</f>
        <v>1.4598834288483529</v>
      </c>
      <c r="J265" s="132">
        <f>G265/(VLOOKUP(J189,E190:F280,2,FALSE)+B265)</f>
        <v>1.4097197443259397</v>
      </c>
      <c r="K265" s="132">
        <f>G265/(VLOOKUP(K189,E190:F280,2,FALSE)+B265)</f>
        <v>1.3872636327872478</v>
      </c>
      <c r="L265" s="132">
        <f>G265/(VLOOKUP(L189,E190:F280,2,FALSE)+B265)</f>
        <v>1.1524593888220329</v>
      </c>
      <c r="M265" s="132">
        <f>G265/(VLOOKUP(M189,E190:F280,2,FALSE)+B265)</f>
        <v>1.3872636327872478</v>
      </c>
      <c r="N265" s="132">
        <f>G265/(VLOOKUP(N189,E190:F280,2,FALSE)+B265)</f>
        <v>1.3137802333968862</v>
      </c>
      <c r="O265" s="132">
        <f>G265/(VLOOKUP(O189,E190:F280,2,FALSE)+B265)</f>
        <v>1.2817947418280411</v>
      </c>
      <c r="P265" s="132">
        <f>G265/(VLOOKUP(P189,E190:F280,2,FALSE)+B265)</f>
        <v>0.9774299108234229</v>
      </c>
      <c r="Q265" s="132">
        <f>G265/(VLOOKUP(Q189,E190:F280,2,FALSE)+B265)</f>
        <v>1.2817947418280411</v>
      </c>
      <c r="R265" s="132">
        <f>G265/(VLOOKUP(R189,E190:F280,2,FALSE)+B265)</f>
        <v>1.1808486981599779</v>
      </c>
      <c r="S265" s="132">
        <f>G265/(VLOOKUP(S189,E190:F280,2,FALSE)+B265)</f>
        <v>1.1386062868753601</v>
      </c>
      <c r="T265" s="132">
        <f>G265/(VLOOKUP(T189,E190:F280,2,FALSE)+B265)</f>
        <v>0.78118134979585974</v>
      </c>
      <c r="U265" s="132">
        <f>G265/(VLOOKUP(U189,E190:F280,2,FALSE)+B265)</f>
        <v>1.1386062868753601</v>
      </c>
      <c r="V265" s="132">
        <f>G265/(VLOOKUP(V189,E190:F280,2,FALSE)+B265)</f>
        <v>1.0115473016068874</v>
      </c>
      <c r="W265" s="132">
        <f>G265/(VLOOKUP(W189,E190:F280,2,FALSE)+B265)</f>
        <v>0.96102636272886655</v>
      </c>
      <c r="X265" s="132">
        <f>G265/(VLOOKUP(X189,E190:F280,2,FALSE)+B265)</f>
        <v>0.58642137976287745</v>
      </c>
      <c r="Y265" s="132">
        <f>G265/(VLOOKUP(Y189,E190:F280,2,FALSE)+B265)</f>
        <v>0.96102636272886655</v>
      </c>
      <c r="Z265" s="132">
        <f>G265/(VLOOKUP(Z189,E190:F280,2,FALSE)+B265)</f>
        <v>0.81763880911899078</v>
      </c>
      <c r="AA265" s="132">
        <f>G265/(VLOOKUP(AA189,E190:F280,2,FALSE)+B265)</f>
        <v>0.76394288158617574</v>
      </c>
      <c r="AB265" s="132">
        <f>G265/(VLOOKUP(AB189,E190:F280,2,FALSE)+B265)</f>
        <v>0.41519546875345792</v>
      </c>
      <c r="AC265" s="132">
        <f>G265/(VLOOKUP(AC189,E190:F280,2,FALSE)+B265)</f>
        <v>0.76394288158617574</v>
      </c>
      <c r="AD265" s="132">
        <f>G265/(VLOOKUP(AD189,E190:F280,2,FALSE)+B265)</f>
        <v>0.62079288992144721</v>
      </c>
      <c r="AE265" s="132">
        <f>G265/(VLOOKUP(AE189,E190:F280,2,FALSE)+B265)</f>
        <v>0.57043783565034245</v>
      </c>
      <c r="AF265" s="132">
        <f>G265/(VLOOKUP(AF189,E190:F280,2,FALSE)+B265)</f>
        <v>0.27997383393744996</v>
      </c>
      <c r="AG265" s="132"/>
      <c r="AH265" s="132"/>
      <c r="AI265" s="132"/>
      <c r="AJ265" s="132"/>
      <c r="AM265" s="86">
        <v>76</v>
      </c>
      <c r="AN265" s="86">
        <f>人物属性!S79</f>
        <v>2165.5458908395858</v>
      </c>
      <c r="AO265" s="115">
        <f t="shared" si="53"/>
        <v>0.30150000000000005</v>
      </c>
      <c r="AP265" s="74">
        <f>AR258</f>
        <v>2925.4933845820215</v>
      </c>
      <c r="AQ265" s="86" t="str">
        <f t="shared" si="51"/>
        <v>70级强化10</v>
      </c>
      <c r="AR265" s="86">
        <f>装备属性!CX79</f>
        <v>7025.2216208575564</v>
      </c>
      <c r="AS265" s="134">
        <f t="shared" si="46"/>
        <v>1534.9483415396148</v>
      </c>
      <c r="AT265" s="352">
        <f t="shared" si="47"/>
        <v>76</v>
      </c>
      <c r="AU265" s="132">
        <f>AS265/(VLOOKUP(AU189,AQ190:AR280,2,FALSE)+AN265)</f>
        <v>0.6520812648855977</v>
      </c>
      <c r="AV265" s="132">
        <f>AS265/(VLOOKUP(AV189,AQ190:AR280,2,FALSE)+AN265)</f>
        <v>0.62967481913225309</v>
      </c>
      <c r="AW265" s="132">
        <f>AS265/(VLOOKUP(AW189,AQ190:AR280,2,FALSE)+AN265)</f>
        <v>0.61964442264497077</v>
      </c>
      <c r="AX265" s="132">
        <f>AS265/(VLOOKUP(AX189,AQ190:AR280,2,FALSE)+AN265)</f>
        <v>0.51476519367384144</v>
      </c>
      <c r="AY265" s="132">
        <f>AS265/(VLOOKUP(AY189,AQ190:AR280,2,FALSE)+AN265)</f>
        <v>0.61964442264497077</v>
      </c>
      <c r="AZ265" s="132">
        <f>AS265/(VLOOKUP(AZ189,AQ190:AR280,2,FALSE)+AN265)</f>
        <v>0.58682183758394257</v>
      </c>
      <c r="BA265" s="132">
        <f>AS265/(VLOOKUP(BA189,AQ190:AR280,2,FALSE)+AN265)</f>
        <v>0.57253498468319164</v>
      </c>
      <c r="BB265" s="132">
        <f>AS265/(VLOOKUP(BB189,AQ190:AR280,2,FALSE)+AN265)</f>
        <v>0.43658536016779564</v>
      </c>
      <c r="BC265" s="132">
        <f>AS265/(VLOOKUP(BC189,AQ190:AR280,2,FALSE)+AN265)</f>
        <v>0.57253498468319164</v>
      </c>
      <c r="BD265" s="132">
        <f>AS265/(VLOOKUP(BD189,AQ190:AR280,2,FALSE)+AN265)</f>
        <v>0.52744575184479014</v>
      </c>
      <c r="BE265" s="132">
        <f>AS265/(VLOOKUP(BE189,AQ190:AR280,2,FALSE)+AN265)</f>
        <v>0.50857747480432747</v>
      </c>
      <c r="BF265" s="132">
        <f>AS265/(VLOOKUP(BF189,AQ190:AR280,2,FALSE)+AN265)</f>
        <v>0.34892766957548399</v>
      </c>
      <c r="BG265" s="132">
        <f>AS265/(VLOOKUP(BG189,AQ190:AR280,2,FALSE)+AN265)</f>
        <v>0.50857747480432747</v>
      </c>
      <c r="BH265" s="132">
        <f>AS265/(VLOOKUP(BH189,AQ190:AR280,2,FALSE)+AN265)</f>
        <v>0.45182446138440968</v>
      </c>
      <c r="BI265" s="132">
        <f>AS265/(VLOOKUP(BI189,AQ190:AR280,2,FALSE)+AN265)</f>
        <v>0.42925844201889374</v>
      </c>
      <c r="BJ265" s="132">
        <f>AS265/(VLOOKUP(BJ189,AQ190:AR280,2,FALSE)+AN265)</f>
        <v>0.2619348829607519</v>
      </c>
      <c r="BK265" s="132">
        <f>AS265/(VLOOKUP(BK189,AQ190:AR280,2,FALSE)+AN265)</f>
        <v>0.42925844201889374</v>
      </c>
      <c r="BL265" s="132">
        <f>AS265/(VLOOKUP(BL189,AQ190:AR280,2,FALSE)+AN265)</f>
        <v>0.36521200140648258</v>
      </c>
      <c r="BM265" s="132">
        <f>AS265/(VLOOKUP(BM189,AQ190:AR280,2,FALSE)+AN265)</f>
        <v>0.3412278204418252</v>
      </c>
      <c r="BN265" s="132">
        <f>AS265/(VLOOKUP(BN189,AQ190:AR280,2,FALSE)+AN265)</f>
        <v>0.1854539760432112</v>
      </c>
      <c r="BO265" s="132">
        <f>AS265/(VLOOKUP(BO189,AQ190:AR280,2,FALSE)+AN265)</f>
        <v>0.3412278204418252</v>
      </c>
      <c r="BP265" s="132">
        <f>AS265/(VLOOKUP(BP189,AQ190:AR280,2,FALSE)+AN265)</f>
        <v>0.27728749083157977</v>
      </c>
      <c r="BQ265" s="132">
        <f>AS265/(VLOOKUP(BQ189,AQ190:AR280,2,FALSE)+AN265)</f>
        <v>0.2547955665904863</v>
      </c>
      <c r="BR265" s="132">
        <f>AS265/(VLOOKUP(BR189,AQ190:AR280,2,FALSE)+AN265)</f>
        <v>0.12505497915872765</v>
      </c>
      <c r="BS265" s="132"/>
      <c r="BT265" s="132"/>
      <c r="BU265" s="132"/>
      <c r="BV265" s="132"/>
    </row>
    <row r="266" spans="1:74">
      <c r="A266" s="86">
        <v>77</v>
      </c>
      <c r="B266" s="86">
        <f>人物属性!R80</f>
        <v>1012.7158321021792</v>
      </c>
      <c r="C266" s="115">
        <f t="shared" si="52"/>
        <v>0.67500000000000004</v>
      </c>
      <c r="D266" s="74">
        <f>F259</f>
        <v>1403.6546872164784</v>
      </c>
      <c r="E266" s="86" t="str">
        <f t="shared" si="48"/>
        <v>70级强化11</v>
      </c>
      <c r="F266" s="86">
        <f>装备属性!CW80</f>
        <v>3773.8121221158422</v>
      </c>
      <c r="G266" s="91">
        <f t="shared" si="49"/>
        <v>1631.0501005400938</v>
      </c>
      <c r="H266" s="217">
        <f t="shared" si="50"/>
        <v>77</v>
      </c>
      <c r="I266" s="137">
        <f>G266/(VLOOKUP(I189,E190:F280,2,FALSE)+B266)</f>
        <v>1.4870215139627181</v>
      </c>
      <c r="J266" s="132">
        <f>G266/(VLOOKUP(J189,E190:F280,2,FALSE)+B266)</f>
        <v>1.4379722290951684</v>
      </c>
      <c r="K266" s="132">
        <f>G266/(VLOOKUP(K189,E190:F280,2,FALSE)+B266)</f>
        <v>1.4159696455997568</v>
      </c>
      <c r="L266" s="132">
        <f>G266/(VLOOKUP(L189,E190:F280,2,FALSE)+B266)</f>
        <v>1.1842132925177449</v>
      </c>
      <c r="M266" s="132">
        <f>G266/(VLOOKUP(M189,E190:F280,2,FALSE)+B266)</f>
        <v>1.4159696455997568</v>
      </c>
      <c r="N266" s="132">
        <f>G266/(VLOOKUP(N189,E190:F280,2,FALSE)+B266)</f>
        <v>1.3437735031102049</v>
      </c>
      <c r="O266" s="132">
        <f>G266/(VLOOKUP(O189,E190:F280,2,FALSE)+B266)</f>
        <v>1.31225379452015</v>
      </c>
      <c r="P266" s="132">
        <f>G266/(VLOOKUP(P189,E190:F280,2,FALSE)+B266)</f>
        <v>1.0094188065628797</v>
      </c>
      <c r="Q266" s="132">
        <f>G266/(VLOOKUP(Q189,E190:F280,2,FALSE)+B266)</f>
        <v>1.31225379452015</v>
      </c>
      <c r="R266" s="132">
        <f>G266/(VLOOKUP(R189,E190:F280,2,FALSE)+B266)</f>
        <v>1.2123995292257208</v>
      </c>
      <c r="S266" s="132">
        <f>G266/(VLOOKUP(S189,E190:F280,2,FALSE)+B266)</f>
        <v>1.1704426452633416</v>
      </c>
      <c r="T266" s="132">
        <f>G266/(VLOOKUP(T189,E190:F280,2,FALSE)+B266)</f>
        <v>0.81132837091617283</v>
      </c>
      <c r="U266" s="132">
        <f>G266/(VLOOKUP(U189,E190:F280,2,FALSE)+B266)</f>
        <v>1.1704426452633416</v>
      </c>
      <c r="V266" s="132">
        <f>G266/(VLOOKUP(V189,E190:F280,2,FALSE)+B266)</f>
        <v>1.0436283853095074</v>
      </c>
      <c r="W266" s="132">
        <f>G266/(VLOOKUP(W189,E190:F280,2,FALSE)+B266)</f>
        <v>0.99294701645478789</v>
      </c>
      <c r="X266" s="132">
        <f>G266/(VLOOKUP(X189,E190:F280,2,FALSE)+B266)</f>
        <v>0.61250383581529133</v>
      </c>
      <c r="Y266" s="132">
        <f>G266/(VLOOKUP(Y189,E190:F280,2,FALSE)+B266)</f>
        <v>0.99294701645478789</v>
      </c>
      <c r="Z266" s="132">
        <f>G266/(VLOOKUP(Z189,E190:F280,2,FALSE)+B266)</f>
        <v>0.84829795655427953</v>
      </c>
      <c r="AA266" s="132">
        <f>G266/(VLOOKUP(AA189,E190:F280,2,FALSE)+B266)</f>
        <v>0.79382057820779406</v>
      </c>
      <c r="AB266" s="132">
        <f>G266/(VLOOKUP(AB189,E190:F280,2,FALSE)+B266)</f>
        <v>0.43583369258054205</v>
      </c>
      <c r="AC266" s="132">
        <f>G266/(VLOOKUP(AC189,E190:F280,2,FALSE)+B266)</f>
        <v>0.79382057820779406</v>
      </c>
      <c r="AD266" s="132">
        <f>G266/(VLOOKUP(AD189,E190:F280,2,FALSE)+B266)</f>
        <v>0.64775625923898028</v>
      </c>
      <c r="AE266" s="132">
        <f>G266/(VLOOKUP(AE189,E190:F280,2,FALSE)+B266)</f>
        <v>0.59608661607067681</v>
      </c>
      <c r="AF266" s="132">
        <f>G266/(VLOOKUP(AF189,E190:F280,2,FALSE)+B266)</f>
        <v>0.29505731586324496</v>
      </c>
      <c r="AG266" s="132"/>
      <c r="AH266" s="132"/>
      <c r="AI266" s="132"/>
      <c r="AJ266" s="132"/>
      <c r="AM266" s="86">
        <v>77</v>
      </c>
      <c r="AN266" s="86">
        <f>人物属性!S80</f>
        <v>2267.2742509750278</v>
      </c>
      <c r="AO266" s="115">
        <f t="shared" si="53"/>
        <v>0.30150000000000005</v>
      </c>
      <c r="AP266" s="74">
        <f>AR259</f>
        <v>3142.5104937682349</v>
      </c>
      <c r="AQ266" s="86" t="str">
        <f t="shared" si="51"/>
        <v>70级强化11</v>
      </c>
      <c r="AR266" s="86">
        <f>装备属性!CX80</f>
        <v>8448.8331092145727</v>
      </c>
      <c r="AS266" s="134">
        <f t="shared" si="46"/>
        <v>1631.050100540094</v>
      </c>
      <c r="AT266" s="352">
        <f t="shared" si="47"/>
        <v>77</v>
      </c>
      <c r="AU266" s="132">
        <f>AS266/(VLOOKUP(AU189,AQ190:AR280,2,FALSE)+AN266)</f>
        <v>0.66420294290334747</v>
      </c>
      <c r="AV266" s="132">
        <f>AS266/(VLOOKUP(AV189,AQ190:AR280,2,FALSE)+AN266)</f>
        <v>0.64229426232917541</v>
      </c>
      <c r="AW266" s="132">
        <f>AS266/(VLOOKUP(AW189,AQ190:AR280,2,FALSE)+AN266)</f>
        <v>0.6324664417012249</v>
      </c>
      <c r="AX266" s="132">
        <f>AS266/(VLOOKUP(AX189,AQ190:AR280,2,FALSE)+AN266)</f>
        <v>0.52894860399125954</v>
      </c>
      <c r="AY266" s="132">
        <f>AS266/(VLOOKUP(AY189,AQ190:AR280,2,FALSE)+AN266)</f>
        <v>0.6324664417012249</v>
      </c>
      <c r="AZ266" s="132">
        <f>AS266/(VLOOKUP(AZ189,AQ190:AR280,2,FALSE)+AN266)</f>
        <v>0.60021883138922494</v>
      </c>
      <c r="BA266" s="132">
        <f>AS266/(VLOOKUP(BA189,AQ190:AR280,2,FALSE)+AN266)</f>
        <v>0.58614002821900046</v>
      </c>
      <c r="BB266" s="132">
        <f>AS266/(VLOOKUP(BB189,AQ190:AR280,2,FALSE)+AN266)</f>
        <v>0.45087373359808636</v>
      </c>
      <c r="BC266" s="132">
        <f>AS266/(VLOOKUP(BC189,AQ190:AR280,2,FALSE)+AN266)</f>
        <v>0.58614002821900046</v>
      </c>
      <c r="BD266" s="132">
        <f>AS266/(VLOOKUP(BD189,AQ190:AR280,2,FALSE)+AN266)</f>
        <v>0.54153845638748865</v>
      </c>
      <c r="BE266" s="132">
        <f>AS266/(VLOOKUP(BE189,AQ190:AR280,2,FALSE)+AN266)</f>
        <v>0.52279771488429272</v>
      </c>
      <c r="BF266" s="132">
        <f>AS266/(VLOOKUP(BF189,AQ190:AR280,2,FALSE)+AN266)</f>
        <v>0.36239333900922394</v>
      </c>
      <c r="BG266" s="132">
        <f>AS266/(VLOOKUP(BG189,AQ190:AR280,2,FALSE)+AN266)</f>
        <v>0.52279771488429272</v>
      </c>
      <c r="BH266" s="132">
        <f>AS266/(VLOOKUP(BH189,AQ190:AR280,2,FALSE)+AN266)</f>
        <v>0.46615401210491342</v>
      </c>
      <c r="BI266" s="132">
        <f>AS266/(VLOOKUP(BI189,AQ190:AR280,2,FALSE)+AN266)</f>
        <v>0.443516334016472</v>
      </c>
      <c r="BJ266" s="132">
        <f>AS266/(VLOOKUP(BJ189,AQ190:AR280,2,FALSE)+AN266)</f>
        <v>0.2735850466641635</v>
      </c>
      <c r="BK266" s="132">
        <f>AS266/(VLOOKUP(BK189,AQ190:AR280,2,FALSE)+AN266)</f>
        <v>0.443516334016472</v>
      </c>
      <c r="BL266" s="132">
        <f>AS266/(VLOOKUP(BL189,AQ190:AR280,2,FALSE)+AN266)</f>
        <v>0.3789064205942449</v>
      </c>
      <c r="BM266" s="132">
        <f>AS266/(VLOOKUP(BM189,AQ190:AR280,2,FALSE)+AN266)</f>
        <v>0.35457319159948142</v>
      </c>
      <c r="BN266" s="132">
        <f>AS266/(VLOOKUP(BN189,AQ190:AR280,2,FALSE)+AN266)</f>
        <v>0.19467238268597548</v>
      </c>
      <c r="BO266" s="132">
        <f>AS266/(VLOOKUP(BO189,AQ190:AR280,2,FALSE)+AN266)</f>
        <v>0.35457319159948142</v>
      </c>
      <c r="BP266" s="132">
        <f>AS266/(VLOOKUP(BP189,AQ190:AR280,2,FALSE)+AN266)</f>
        <v>0.28933112912674458</v>
      </c>
      <c r="BQ266" s="132">
        <f>AS266/(VLOOKUP(BQ189,AQ190:AR280,2,FALSE)+AN266)</f>
        <v>0.26625202184490238</v>
      </c>
      <c r="BR266" s="132">
        <f>AS266/(VLOOKUP(BR189,AQ190:AR280,2,FALSE)+AN266)</f>
        <v>0.13179226775224942</v>
      </c>
      <c r="BS266" s="132"/>
      <c r="BT266" s="132"/>
      <c r="BU266" s="132"/>
      <c r="BV266" s="132"/>
    </row>
    <row r="267" spans="1:74">
      <c r="A267" s="86">
        <v>78</v>
      </c>
      <c r="B267" s="86">
        <f>人物属性!R81</f>
        <v>1058.1544996293433</v>
      </c>
      <c r="C267" s="115">
        <f t="shared" si="52"/>
        <v>0.67500000000000004</v>
      </c>
      <c r="D267" s="74">
        <f>F260</f>
        <v>1505.2839205460489</v>
      </c>
      <c r="E267" s="86" t="str">
        <f t="shared" si="48"/>
        <v>70级强化12</v>
      </c>
      <c r="F267" s="86">
        <f>装备属性!CW81</f>
        <v>4515.1935361781971</v>
      </c>
      <c r="G267" s="91">
        <f t="shared" si="49"/>
        <v>1730.3209336183897</v>
      </c>
      <c r="H267" s="217">
        <f t="shared" si="50"/>
        <v>78</v>
      </c>
      <c r="I267" s="137">
        <f>G267/(VLOOKUP(I189,E190:F280,2,FALSE)+B267)</f>
        <v>1.5147748838799813</v>
      </c>
      <c r="J267" s="132">
        <f>G267/(VLOOKUP(J189,E190:F280,2,FALSE)+B267)</f>
        <v>1.4667346389794835</v>
      </c>
      <c r="K267" s="132">
        <f>G267/(VLOOKUP(K189,E190:F280,2,FALSE)+B267)</f>
        <v>1.4451436545704193</v>
      </c>
      <c r="L267" s="132">
        <f>G267/(VLOOKUP(L189,E190:F280,2,FALSE)+B267)</f>
        <v>1.2161663602387938</v>
      </c>
      <c r="M267" s="132">
        <f>G267/(VLOOKUP(M189,E190:F280,2,FALSE)+B267)</f>
        <v>1.4451436545704193</v>
      </c>
      <c r="N267" s="132">
        <f>G267/(VLOOKUP(N189,E190:F280,2,FALSE)+B267)</f>
        <v>1.3741188676877341</v>
      </c>
      <c r="O267" s="132">
        <f>G267/(VLOOKUP(O189,E190:F280,2,FALSE)+B267)</f>
        <v>1.3430241199576323</v>
      </c>
      <c r="P267" s="132">
        <f>G267/(VLOOKUP(P189,E190:F280,2,FALSE)+B267)</f>
        <v>1.0415654181159022</v>
      </c>
      <c r="Q267" s="132">
        <f>G267/(VLOOKUP(Q189,E190:F280,2,FALSE)+B267)</f>
        <v>1.3430241199576323</v>
      </c>
      <c r="R267" s="132">
        <f>G267/(VLOOKUP(R189,E190:F280,2,FALSE)+B267)</f>
        <v>1.2441673795096524</v>
      </c>
      <c r="S267" s="132">
        <f>G267/(VLOOKUP(S189,E190:F280,2,FALSE)+B267)</f>
        <v>1.2024707174517244</v>
      </c>
      <c r="T267" s="132">
        <f>G267/(VLOOKUP(T189,E190:F280,2,FALSE)+B267)</f>
        <v>0.84168426279581743</v>
      </c>
      <c r="U267" s="132">
        <f>G267/(VLOOKUP(U189,E190:F280,2,FALSE)+B267)</f>
        <v>1.2024707174517244</v>
      </c>
      <c r="V267" s="132">
        <f>G267/(VLOOKUP(V189,E190:F280,2,FALSE)+B267)</f>
        <v>1.0758671697728508</v>
      </c>
      <c r="W267" s="132">
        <f>G267/(VLOOKUP(W189,E190:F280,2,FALSE)+B267)</f>
        <v>1.0250265554513336</v>
      </c>
      <c r="X267" s="132">
        <f>G267/(VLOOKUP(X189,E190:F280,2,FALSE)+B267)</f>
        <v>0.63888121931666919</v>
      </c>
      <c r="Y267" s="132">
        <f>G267/(VLOOKUP(Y189,E190:F280,2,FALSE)+B267)</f>
        <v>1.0250265554513336</v>
      </c>
      <c r="Z267" s="132">
        <f>G267/(VLOOKUP(Z189,E190:F280,2,FALSE)+B267)</f>
        <v>0.87915162591873786</v>
      </c>
      <c r="AA267" s="132">
        <f>G267/(VLOOKUP(AA189,E190:F280,2,FALSE)+B267)</f>
        <v>0.82391439016922841</v>
      </c>
      <c r="AB267" s="132">
        <f>G267/(VLOOKUP(AB189,E190:F280,2,FALSE)+B267)</f>
        <v>0.45681341410838178</v>
      </c>
      <c r="AC267" s="132">
        <f>G267/(VLOOKUP(AC189,E190:F280,2,FALSE)+B267)</f>
        <v>0.82391439016922841</v>
      </c>
      <c r="AD267" s="132">
        <f>G267/(VLOOKUP(AD189,E190:F280,2,FALSE)+B267)</f>
        <v>0.67500000000000004</v>
      </c>
      <c r="AE267" s="132">
        <f>G267/(VLOOKUP(AE189,E190:F280,2,FALSE)+B267)</f>
        <v>0.62203671603925714</v>
      </c>
      <c r="AF267" s="132">
        <f>G267/(VLOOKUP(AF189,E190:F280,2,FALSE)+B267)</f>
        <v>0.31046346334401814</v>
      </c>
      <c r="AG267" s="132"/>
      <c r="AH267" s="132"/>
      <c r="AI267" s="132"/>
      <c r="AJ267" s="132"/>
      <c r="AM267" s="86">
        <v>78</v>
      </c>
      <c r="AN267" s="86">
        <f>人物属性!S81</f>
        <v>2369.0026111104698</v>
      </c>
      <c r="AO267" s="115">
        <f t="shared" si="53"/>
        <v>0.30150000000000005</v>
      </c>
      <c r="AP267" s="74">
        <f>AR260</f>
        <v>3370.0386280881689</v>
      </c>
      <c r="AQ267" s="86" t="str">
        <f t="shared" si="51"/>
        <v>70级强化12</v>
      </c>
      <c r="AR267" s="86">
        <f>装备属性!CX81</f>
        <v>10108.642245175068</v>
      </c>
      <c r="AS267" s="134">
        <f t="shared" si="46"/>
        <v>1730.32093361839</v>
      </c>
      <c r="AT267" s="352">
        <f t="shared" si="47"/>
        <v>78</v>
      </c>
      <c r="AU267" s="132">
        <f>AS267/(VLOOKUP(AU189,AQ190:AR280,2,FALSE)+AN267)</f>
        <v>0.6765994481330585</v>
      </c>
      <c r="AV267" s="132">
        <f>AS267/(VLOOKUP(AV189,AQ190:AR280,2,FALSE)+AN267)</f>
        <v>0.65514147207750273</v>
      </c>
      <c r="AW267" s="132">
        <f>AS267/(VLOOKUP(AW189,AQ190:AR280,2,FALSE)+AN267)</f>
        <v>0.64549749904145404</v>
      </c>
      <c r="AX267" s="132">
        <f>AS267/(VLOOKUP(AX189,AQ190:AR280,2,FALSE)+AN267)</f>
        <v>0.54322097423999471</v>
      </c>
      <c r="AY267" s="132">
        <f>AS267/(VLOOKUP(AY189,AQ190:AR280,2,FALSE)+AN267)</f>
        <v>0.64549749904145404</v>
      </c>
      <c r="AZ267" s="132">
        <f>AS267/(VLOOKUP(AZ189,AQ190:AR280,2,FALSE)+AN267)</f>
        <v>0.61377309423385462</v>
      </c>
      <c r="BA267" s="132">
        <f>AS267/(VLOOKUP(BA189,AQ190:AR280,2,FALSE)+AN267)</f>
        <v>0.59988410691440919</v>
      </c>
      <c r="BB267" s="132">
        <f>AS267/(VLOOKUP(BB189,AQ190:AR280,2,FALSE)+AN267)</f>
        <v>0.46523255342510306</v>
      </c>
      <c r="BC267" s="132">
        <f>AS267/(VLOOKUP(BC189,AQ190:AR280,2,FALSE)+AN267)</f>
        <v>0.59988410691440919</v>
      </c>
      <c r="BD267" s="132">
        <f>AS267/(VLOOKUP(BD189,AQ190:AR280,2,FALSE)+AN267)</f>
        <v>0.55572809618097818</v>
      </c>
      <c r="BE267" s="132">
        <f>AS267/(VLOOKUP(BE189,AQ190:AR280,2,FALSE)+AN267)</f>
        <v>0.53710358712843698</v>
      </c>
      <c r="BF267" s="132">
        <f>AS267/(VLOOKUP(BF189,AQ190:AR280,2,FALSE)+AN267)</f>
        <v>0.37595230404879854</v>
      </c>
      <c r="BG267" s="132">
        <f>AS267/(VLOOKUP(BG189,AQ190:AR280,2,FALSE)+AN267)</f>
        <v>0.53710358712843698</v>
      </c>
      <c r="BH267" s="132">
        <f>AS267/(VLOOKUP(BH189,AQ190:AR280,2,FALSE)+AN267)</f>
        <v>0.48055400249854013</v>
      </c>
      <c r="BI267" s="132">
        <f>AS267/(VLOOKUP(BI189,AQ190:AR280,2,FALSE)+AN267)</f>
        <v>0.45784519476826235</v>
      </c>
      <c r="BJ267" s="132">
        <f>AS267/(VLOOKUP(BJ189,AQ190:AR280,2,FALSE)+AN267)</f>
        <v>0.28536694462811224</v>
      </c>
      <c r="BK267" s="132">
        <f>AS267/(VLOOKUP(BK189,AQ190:AR280,2,FALSE)+AN267)</f>
        <v>0.45784519476826235</v>
      </c>
      <c r="BL267" s="132">
        <f>AS267/(VLOOKUP(BL189,AQ190:AR280,2,FALSE)+AN267)</f>
        <v>0.39268772624370302</v>
      </c>
      <c r="BM267" s="132">
        <f>AS267/(VLOOKUP(BM189,AQ190:AR280,2,FALSE)+AN267)</f>
        <v>0.36801509427558882</v>
      </c>
      <c r="BN267" s="132">
        <f>AS267/(VLOOKUP(BN189,AQ190:AR280,2,FALSE)+AN267)</f>
        <v>0.20404332496841057</v>
      </c>
      <c r="BO267" s="132">
        <f>AS267/(VLOOKUP(BO189,AQ190:AR280,2,FALSE)+AN267)</f>
        <v>0.36801509427558882</v>
      </c>
      <c r="BP267" s="132">
        <f>AS267/(VLOOKUP(BP189,AQ190:AR280,2,FALSE)+AN267)</f>
        <v>0.30150000000000005</v>
      </c>
      <c r="BQ267" s="132">
        <f>AS267/(VLOOKUP(BQ189,AQ190:AR280,2,FALSE)+AN267)</f>
        <v>0.27784306649753487</v>
      </c>
      <c r="BR267" s="132">
        <f>AS267/(VLOOKUP(BR189,AQ190:AR280,2,FALSE)+AN267)</f>
        <v>0.13867368029366148</v>
      </c>
      <c r="BS267" s="132"/>
      <c r="BT267" s="132"/>
      <c r="BU267" s="132"/>
      <c r="BV267" s="132"/>
    </row>
    <row r="268" spans="1:74">
      <c r="A268" s="86">
        <v>79</v>
      </c>
      <c r="B268" s="86">
        <f>人物属性!R82</f>
        <v>1103.5931671565074</v>
      </c>
      <c r="C268" s="115">
        <f t="shared" si="52"/>
        <v>0.67500000000000004</v>
      </c>
      <c r="D268" s="74">
        <f>F261</f>
        <v>1611.8354728109955</v>
      </c>
      <c r="E268" s="86" t="str">
        <f t="shared" si="48"/>
        <v>80级强化0</v>
      </c>
      <c r="F268" s="86">
        <f>装备属性!CW82</f>
        <v>1723.5477520255065</v>
      </c>
      <c r="G268" s="91">
        <f t="shared" si="49"/>
        <v>1832.9143319780646</v>
      </c>
      <c r="H268" s="217">
        <f t="shared" si="50"/>
        <v>79</v>
      </c>
      <c r="I268" s="137">
        <f>G268/(VLOOKUP(I189,E190:F280,2,FALSE)+B268)</f>
        <v>1.543202152745629</v>
      </c>
      <c r="J268" s="132">
        <f>G268/(VLOOKUP(J189,E190:F280,2,FALSE)+B268)</f>
        <v>1.4960755209886738</v>
      </c>
      <c r="K268" s="132">
        <f>G268/(VLOOKUP(K189,E190:F280,2,FALSE)+B268)</f>
        <v>1.4748578336176206</v>
      </c>
      <c r="L268" s="132">
        <f>G268/(VLOOKUP(L189,E190:F280,2,FALSE)+B268)</f>
        <v>1.2484046439552861</v>
      </c>
      <c r="M268" s="132">
        <f>G268/(VLOOKUP(M189,E190:F280,2,FALSE)+B268)</f>
        <v>1.4748578336176206</v>
      </c>
      <c r="N268" s="132">
        <f>G268/(VLOOKUP(N189,E190:F280,2,FALSE)+B268)</f>
        <v>1.4048971872554359</v>
      </c>
      <c r="O268" s="132">
        <f>G268/(VLOOKUP(O189,E190:F280,2,FALSE)+B268)</f>
        <v>1.3741889828508884</v>
      </c>
      <c r="P268" s="132">
        <f>G268/(VLOOKUP(P189,E190:F280,2,FALSE)+B268)</f>
        <v>1.073947082669632</v>
      </c>
      <c r="Q268" s="132">
        <f>G268/(VLOOKUP(Q189,E190:F280,2,FALSE)+B268)</f>
        <v>1.3741889828508884</v>
      </c>
      <c r="R268" s="132">
        <f>G268/(VLOOKUP(R189,E190:F280,2,FALSE)+B268)</f>
        <v>1.2762385248265993</v>
      </c>
      <c r="S268" s="132">
        <f>G268/(VLOOKUP(S189,E190:F280,2,FALSE)+B268)</f>
        <v>1.234776300182364</v>
      </c>
      <c r="T268" s="132">
        <f>G268/(VLOOKUP(T189,E190:F280,2,FALSE)+B268)</f>
        <v>0.8723085235480027</v>
      </c>
      <c r="U268" s="132">
        <f>G268/(VLOOKUP(U189,E190:F280,2,FALSE)+B268)</f>
        <v>1.234776300182364</v>
      </c>
      <c r="V268" s="132">
        <f>G268/(VLOOKUP(V189,E190:F280,2,FALSE)+B268)</f>
        <v>1.1083434703810364</v>
      </c>
      <c r="W268" s="132">
        <f>G268/(VLOOKUP(W189,E190:F280,2,FALSE)+B268)</f>
        <v>1.0573410291077425</v>
      </c>
      <c r="X268" s="132">
        <f>G268/(VLOOKUP(X189,E190:F280,2,FALSE)+B268)</f>
        <v>0.66559466901681308</v>
      </c>
      <c r="Y268" s="132">
        <f>G268/(VLOOKUP(Y189,E190:F280,2,FALSE)+B268)</f>
        <v>1.0573410291077425</v>
      </c>
      <c r="Z268" s="132">
        <f>G268/(VLOOKUP(Z189,E190:F280,2,FALSE)+B268)</f>
        <v>0.91026287548008522</v>
      </c>
      <c r="AA268" s="132">
        <f>G268/(VLOOKUP(AA189,E190:F280,2,FALSE)+B268)</f>
        <v>0.85428212576852336</v>
      </c>
      <c r="AB268" s="132">
        <f>G268/(VLOOKUP(AB189,E190:F280,2,FALSE)+B268)</f>
        <v>0.47816253126430641</v>
      </c>
      <c r="AC268" s="132">
        <f>G268/(VLOOKUP(AC189,E190:F280,2,FALSE)+B268)</f>
        <v>0.85428212576852336</v>
      </c>
      <c r="AD268" s="132">
        <f>G268/(VLOOKUP(AD189,E190:F280,2,FALSE)+B268)</f>
        <v>0.70256829676563093</v>
      </c>
      <c r="AE268" s="132">
        <f>G268/(VLOOKUP(AE189,E190:F280,2,FALSE)+B268)</f>
        <v>0.64832789888251763</v>
      </c>
      <c r="AF268" s="132">
        <f>G268/(VLOOKUP(AF189,E190:F280,2,FALSE)+B268)</f>
        <v>0.32621176576968919</v>
      </c>
      <c r="AG268" s="132"/>
      <c r="AH268" s="132"/>
      <c r="AI268" s="132"/>
      <c r="AJ268" s="132"/>
      <c r="AM268" s="86">
        <v>79</v>
      </c>
      <c r="AN268" s="86">
        <f>人物属性!S82</f>
        <v>2470.7309712459119</v>
      </c>
      <c r="AO268" s="115">
        <f t="shared" si="53"/>
        <v>0.30150000000000005</v>
      </c>
      <c r="AP268" s="74">
        <f>AR261</f>
        <v>3608.5868794276016</v>
      </c>
      <c r="AQ268" s="86" t="str">
        <f t="shared" si="51"/>
        <v>80级强化0</v>
      </c>
      <c r="AR268" s="86">
        <f>装备属性!CX82</f>
        <v>3858.6889970720295</v>
      </c>
      <c r="AS268" s="134">
        <f t="shared" si="46"/>
        <v>1832.9143319780644</v>
      </c>
      <c r="AT268" s="352">
        <f t="shared" si="47"/>
        <v>79</v>
      </c>
      <c r="AU268" s="132">
        <f>AS268/(VLOOKUP(AU189,AQ190:AR280,2,FALSE)+AN268)</f>
        <v>0.68929696155971432</v>
      </c>
      <c r="AV268" s="132">
        <f>AS268/(VLOOKUP(AV189,AQ190:AR280,2,FALSE)+AN268)</f>
        <v>0.66824706604160766</v>
      </c>
      <c r="AW268" s="132">
        <f>AS268/(VLOOKUP(AW189,AQ190:AR280,2,FALSE)+AN268)</f>
        <v>0.65876983234920383</v>
      </c>
      <c r="AX268" s="132">
        <f>AS268/(VLOOKUP(AX189,AQ190:AR280,2,FALSE)+AN268)</f>
        <v>0.55762074096669445</v>
      </c>
      <c r="AY268" s="132">
        <f>AS268/(VLOOKUP(AY189,AQ190:AR280,2,FALSE)+AN268)</f>
        <v>0.65876983234920383</v>
      </c>
      <c r="AZ268" s="132">
        <f>AS268/(VLOOKUP(AZ189,AQ190:AR280,2,FALSE)+AN268)</f>
        <v>0.62752074364076127</v>
      </c>
      <c r="BA268" s="132">
        <f>AS268/(VLOOKUP(BA189,AQ190:AR280,2,FALSE)+AN268)</f>
        <v>0.61380441234006344</v>
      </c>
      <c r="BB268" s="132">
        <f>AS268/(VLOOKUP(BB189,AQ190:AR280,2,FALSE)+AN268)</f>
        <v>0.47969636359243567</v>
      </c>
      <c r="BC268" s="132">
        <f>AS268/(VLOOKUP(BC189,AQ190:AR280,2,FALSE)+AN268)</f>
        <v>0.61380441234006344</v>
      </c>
      <c r="BD268" s="132">
        <f>AS268/(VLOOKUP(BD189,AQ190:AR280,2,FALSE)+AN268)</f>
        <v>0.57005320775588098</v>
      </c>
      <c r="BE268" s="132">
        <f>AS268/(VLOOKUP(BE189,AQ190:AR280,2,FALSE)+AN268)</f>
        <v>0.55153341408145584</v>
      </c>
      <c r="BF268" s="132">
        <f>AS268/(VLOOKUP(BF189,AQ190:AR280,2,FALSE)+AN268)</f>
        <v>0.38963114051810788</v>
      </c>
      <c r="BG268" s="132">
        <f>AS268/(VLOOKUP(BG189,AQ190:AR280,2,FALSE)+AN268)</f>
        <v>0.55153341408145584</v>
      </c>
      <c r="BH268" s="132">
        <f>AS268/(VLOOKUP(BH189,AQ190:AR280,2,FALSE)+AN268)</f>
        <v>0.49506008343686286</v>
      </c>
      <c r="BI268" s="132">
        <f>AS268/(VLOOKUP(BI189,AQ190:AR280,2,FALSE)+AN268)</f>
        <v>0.47227899300145831</v>
      </c>
      <c r="BJ268" s="132">
        <f>AS268/(VLOOKUP(BJ189,AQ190:AR280,2,FALSE)+AN268)</f>
        <v>0.29729895216084318</v>
      </c>
      <c r="BK268" s="132">
        <f>AS268/(VLOOKUP(BK189,AQ190:AR280,2,FALSE)+AN268)</f>
        <v>0.47227899300145831</v>
      </c>
      <c r="BL268" s="132">
        <f>AS268/(VLOOKUP(BL189,AQ190:AR280,2,FALSE)+AN268)</f>
        <v>0.40658408438110466</v>
      </c>
      <c r="BM268" s="132">
        <f>AS268/(VLOOKUP(BM189,AQ190:AR280,2,FALSE)+AN268)</f>
        <v>0.38157934950994044</v>
      </c>
      <c r="BN268" s="132">
        <f>AS268/(VLOOKUP(BN189,AQ190:AR280,2,FALSE)+AN268)</f>
        <v>0.21357926396472351</v>
      </c>
      <c r="BO268" s="132">
        <f>AS268/(VLOOKUP(BO189,AQ190:AR280,2,FALSE)+AN268)</f>
        <v>0.38157934950994044</v>
      </c>
      <c r="BP268" s="132">
        <f>AS268/(VLOOKUP(BP189,AQ190:AR280,2,FALSE)+AN268)</f>
        <v>0.31381383922198186</v>
      </c>
      <c r="BQ268" s="132">
        <f>AS268/(VLOOKUP(BQ189,AQ190:AR280,2,FALSE)+AN268)</f>
        <v>0.28958646150085787</v>
      </c>
      <c r="BR268" s="132">
        <f>AS268/(VLOOKUP(BR189,AQ190:AR280,2,FALSE)+AN268)</f>
        <v>0.14570792204379449</v>
      </c>
      <c r="BS268" s="132"/>
      <c r="BT268" s="132"/>
      <c r="BU268" s="132"/>
      <c r="BV268" s="132"/>
    </row>
    <row r="269" spans="1:74">
      <c r="A269" s="86">
        <v>80</v>
      </c>
      <c r="B269" s="86">
        <f>人物属性!R83</f>
        <v>1149.0318346836711</v>
      </c>
      <c r="C269" s="115">
        <f t="shared" si="52"/>
        <v>0.67500000000000004</v>
      </c>
      <c r="D269" s="74">
        <f>F262</f>
        <v>1723.5477520255065</v>
      </c>
      <c r="E269" s="86" t="str">
        <f t="shared" si="48"/>
        <v>80级强化1</v>
      </c>
      <c r="F269" s="86">
        <f>装备属性!CW83</f>
        <v>1862.6785161746373</v>
      </c>
      <c r="G269" s="91">
        <f t="shared" si="49"/>
        <v>1938.9912210286948</v>
      </c>
      <c r="H269" s="217">
        <f t="shared" si="50"/>
        <v>80</v>
      </c>
      <c r="I269" s="137">
        <f>G269/(VLOOKUP(J189,E190:F280,2,FALSE)+B269)</f>
        <v>1.5260594676348085</v>
      </c>
      <c r="J269" s="132">
        <f>G269/(VLOOKUP(K189,E190:F280,2,FALSE)+B269)</f>
        <v>1.505179944544603</v>
      </c>
      <c r="K269" s="132">
        <f>G269/(VLOOKUP(L189,E190:F280,2,FALSE)+B269)</f>
        <v>1.2810087741897982</v>
      </c>
      <c r="L269" s="132">
        <f>G269/(VLOOKUP(M189,E190:F280,2,FALSE)+B269)</f>
        <v>1.505179944544603</v>
      </c>
      <c r="M269" s="132">
        <f>G269/(VLOOKUP(N189,E190:F280,2,FALSE)+B269)</f>
        <v>1.4361839427064744</v>
      </c>
      <c r="N269" s="132">
        <f>G269/(VLOOKUP(O189,E190:F280,2,FALSE)+B269)</f>
        <v>1.4058260655129007</v>
      </c>
      <c r="O269" s="132">
        <f>G269/(VLOOKUP(P189,E190:F280,2,FALSE)+B269)</f>
        <v>1.1066373579399214</v>
      </c>
      <c r="P269" s="132">
        <f>G269/(VLOOKUP(Q189,E190:F280,2,FALSE)+B269)</f>
        <v>1.4058260655129007</v>
      </c>
      <c r="Q269" s="132">
        <f>G269/(VLOOKUP(R189,E190:F280,2,FALSE)+B269)</f>
        <v>1.3086936749170137</v>
      </c>
      <c r="R269" s="132">
        <f>G269/(VLOOKUP(S189,E190:F280,2,FALSE)+B269)</f>
        <v>1.267439856498118</v>
      </c>
      <c r="S269" s="132">
        <f>G269/(VLOOKUP(T189,E190:F280,2,FALSE)+B269)</f>
        <v>0.90325907681582007</v>
      </c>
      <c r="T269" s="132">
        <f>G269/(VLOOKUP(U189,E190:F280,2,FALSE)+B269)</f>
        <v>1.267439856498118</v>
      </c>
      <c r="U269" s="132">
        <f>G269/(VLOOKUP(V189,E190:F280,2,FALSE)+B269)</f>
        <v>1.1411329401520278</v>
      </c>
      <c r="V269" s="132">
        <f>G269/(VLOOKUP(W189,E190:F280,2,FALSE)+B269)</f>
        <v>1.0899628958635672</v>
      </c>
      <c r="W269" s="132">
        <f>G269/(VLOOKUP(W189,E190:F280,2,FALSE)+B269)</f>
        <v>1.0899628958635672</v>
      </c>
      <c r="X269" s="132">
        <f>G269/(VLOOKUP(X189,E190:F280,2,FALSE)+B269)</f>
        <v>0.69268530832067765</v>
      </c>
      <c r="Y269" s="132">
        <f>G269/(VLOOKUP(Y189,E190:F280,2,FALSE)+B269)</f>
        <v>1.0899628958635672</v>
      </c>
      <c r="Z269" s="132">
        <f>G269/(VLOOKUP(Z189,E190:F280,2,FALSE)+B269)</f>
        <v>0.94169280778304032</v>
      </c>
      <c r="AA269" s="132">
        <f>G269/(VLOOKUP(AA189,E190:F280,2,FALSE)+B269)</f>
        <v>0.88498019087436453</v>
      </c>
      <c r="AB269" s="132">
        <f>G269/(VLOOKUP(AB189,E190:F280,2,FALSE)+B269)</f>
        <v>0.49990955136465037</v>
      </c>
      <c r="AC269" s="132">
        <f>G269/(VLOOKUP(AC189,E190:F280,2,FALSE)+B269)</f>
        <v>0.88498019087436453</v>
      </c>
      <c r="AD269" s="132">
        <f>G269/(VLOOKUP(AD189,E190:F280,2,FALSE)+B269)</f>
        <v>0.73050510935195168</v>
      </c>
      <c r="AE269" s="132">
        <f>G269/(VLOOKUP(AE189,E190:F280,2,FALSE)+B269)</f>
        <v>0.67500000000000004</v>
      </c>
      <c r="AF269" s="132">
        <f>G269/(VLOOKUP(AF189,E190:F280,2,FALSE)+B269)</f>
        <v>0.34232239963531996</v>
      </c>
      <c r="AG269" s="131">
        <f>G269/(VLOOKUP(AG189,E190:F280,2,FALSE)+B269)</f>
        <v>0.67500000000000004</v>
      </c>
      <c r="AH269" s="132">
        <f>G269/(VLOOKUP(AH189,E190:F280,2,FALSE)+B269)</f>
        <v>0.53284158893437517</v>
      </c>
      <c r="AI269" s="132">
        <f>G269/(VLOOKUP(AI189,E190:F280,2,FALSE)+B269)</f>
        <v>0.48474780525717376</v>
      </c>
      <c r="AJ269" s="131">
        <f>G269/(VLOOKUP(AJ189,E190:F280,2,FALSE)+B269)</f>
        <v>0.22499999999999998</v>
      </c>
      <c r="AM269" s="86">
        <v>80</v>
      </c>
      <c r="AN269" s="86">
        <f>人物属性!S83</f>
        <v>2572.459331381353</v>
      </c>
      <c r="AO269" s="115">
        <f t="shared" si="53"/>
        <v>0.30150000000000005</v>
      </c>
      <c r="AP269" s="74">
        <f>AR262</f>
        <v>3858.6889970720295</v>
      </c>
      <c r="AQ269" s="86" t="str">
        <f t="shared" si="51"/>
        <v>80级强化1</v>
      </c>
      <c r="AR269" s="86">
        <f>装备属性!CX83</f>
        <v>4170.1757824805309</v>
      </c>
      <c r="AS269" s="134">
        <f t="shared" si="46"/>
        <v>1938.991221028695</v>
      </c>
      <c r="AT269" s="352">
        <f t="shared" si="47"/>
        <v>80</v>
      </c>
      <c r="AU269" s="132">
        <f>AS269/(VLOOKUP(AV189,AQ190:AR280,2,FALSE)+AN269)</f>
        <v>0.68163989554354798</v>
      </c>
      <c r="AV269" s="132">
        <f>AS269/(VLOOKUP(AW189,AQ190:AR280,2,FALSE)+AN269)</f>
        <v>0.67231370856325623</v>
      </c>
      <c r="AW269" s="132">
        <f>AS269/(VLOOKUP(AX189,AQ190:AR280,2,FALSE)+AN269)</f>
        <v>0.57218391913810995</v>
      </c>
      <c r="AX269" s="132">
        <f>AS269/(VLOOKUP(AY189,AQ190:AR280,2,FALSE)+AN269)</f>
        <v>0.67231370856325623</v>
      </c>
      <c r="AY269" s="132">
        <f>AS269/(VLOOKUP(AZ189,AQ190:AR280,2,FALSE)+AN269)</f>
        <v>0.64149549440889198</v>
      </c>
      <c r="AZ269" s="132">
        <f>AS269/(VLOOKUP(BA189,AQ190:AR280,2,FALSE)+AN269)</f>
        <v>0.6279356425957624</v>
      </c>
      <c r="BA269" s="132">
        <f>AS269/(VLOOKUP(BB189,AQ190:AR280,2,FALSE)+AN269)</f>
        <v>0.49429801987983163</v>
      </c>
      <c r="BB269" s="132">
        <f>AS269/(VLOOKUP(BC189,AQ190:AR280,2,FALSE)+AN269)</f>
        <v>0.6279356425957624</v>
      </c>
      <c r="BC269" s="132">
        <f>AS269/(VLOOKUP(BD189,AQ190:AR280,2,FALSE)+AN269)</f>
        <v>0.58454984146293287</v>
      </c>
      <c r="BD269" s="132">
        <f>AS269/(VLOOKUP(BE189,AQ190:AR280,2,FALSE)+AN269)</f>
        <v>0.56612313590249275</v>
      </c>
      <c r="BE269" s="132">
        <f>AS269/(VLOOKUP(BF189,AQ190:AR280,2,FALSE)+AN269)</f>
        <v>0.40345572097773313</v>
      </c>
      <c r="BF269" s="132">
        <f>AS269/(VLOOKUP(BG189,AQ190:AR280,2,FALSE)+AN269)</f>
        <v>0.56612313590249275</v>
      </c>
      <c r="BG269" s="132">
        <f>AS269/(VLOOKUP(BH189,AQ190:AR280,2,FALSE)+AN269)</f>
        <v>0.50970604660123919</v>
      </c>
      <c r="BH269" s="132">
        <f>AS269/(VLOOKUP(BI189,AQ190:AR280,2,FALSE)+AN269)</f>
        <v>0.48685009348572672</v>
      </c>
      <c r="BI269" s="132">
        <f>AS269/(VLOOKUP(BI189,AQ190:AR280,2,FALSE)+AN269)</f>
        <v>0.48685009348572672</v>
      </c>
      <c r="BJ269" s="132">
        <f>AS269/(VLOOKUP(BJ189,AQ190:AR280,2,FALSE)+AN269)</f>
        <v>0.30939943771656936</v>
      </c>
      <c r="BK269" s="132">
        <f>AS269/(VLOOKUP(BK189,AQ190:AR280,2,FALSE)+AN269)</f>
        <v>0.48685009348572672</v>
      </c>
      <c r="BL269" s="132">
        <f>AS269/(VLOOKUP(BL189,AQ190:AR280,2,FALSE)+AN269)</f>
        <v>0.42062278747642468</v>
      </c>
      <c r="BM269" s="132">
        <f>AS269/(VLOOKUP(BM189,AQ190:AR280,2,FALSE)+AN269)</f>
        <v>0.39529115192388298</v>
      </c>
      <c r="BN269" s="132">
        <f>AS269/(VLOOKUP(BN189,AQ190:AR280,2,FALSE)+AN269)</f>
        <v>0.22329293294287719</v>
      </c>
      <c r="BO269" s="132">
        <f>AS269/(VLOOKUP(BO189,AQ190:AR280,2,FALSE)+AN269)</f>
        <v>0.39529115192388298</v>
      </c>
      <c r="BP269" s="132">
        <f>AS269/(VLOOKUP(BP189,AQ190:AR280,2,FALSE)+AN269)</f>
        <v>0.32629228217720518</v>
      </c>
      <c r="BQ269" s="132">
        <f>AS269/(VLOOKUP(BQ189,AQ190:AR280,2,FALSE)+AN269)</f>
        <v>0.30150000000000005</v>
      </c>
      <c r="BR269" s="132">
        <f>AS269/(VLOOKUP(BR189,AQ190:AR280,2,FALSE)+AN269)</f>
        <v>0.15290400517044295</v>
      </c>
      <c r="BS269" s="131">
        <f>AS269/(VLOOKUP(BS189,AQ190:AR280,2,FALSE)+AN269)</f>
        <v>0.30150000000000005</v>
      </c>
      <c r="BT269" s="132">
        <f>AS269/(VLOOKUP(BT189,AQ190:AR280,2,FALSE)+AN269)</f>
        <v>0.23800257639068761</v>
      </c>
      <c r="BU269" s="132">
        <f>AS269/(VLOOKUP(BU189,AQ190:AR280,2,FALSE)+AN269)</f>
        <v>0.21652068634820432</v>
      </c>
      <c r="BV269" s="131">
        <f>AS269/(VLOOKUP(BV189,AQ190:AR280,2,FALSE)+AN269)</f>
        <v>0.10050000000000001</v>
      </c>
    </row>
    <row r="270" spans="1:74">
      <c r="A270" s="86"/>
      <c r="B270" s="86"/>
      <c r="C270" s="115"/>
      <c r="D270" s="74"/>
      <c r="E270" s="86" t="str">
        <f t="shared" si="48"/>
        <v>80级强化2</v>
      </c>
      <c r="F270" s="86">
        <f>装备属性!CW84</f>
        <v>2008.5479515941079</v>
      </c>
      <c r="G270" s="91"/>
      <c r="H270" s="216"/>
      <c r="I270" s="138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M270" s="86"/>
      <c r="AN270" s="86"/>
      <c r="AO270" s="115"/>
      <c r="AP270" s="74"/>
      <c r="AQ270" s="86" t="str">
        <f t="shared" si="51"/>
        <v>80级强化2</v>
      </c>
      <c r="AR270" s="86">
        <f>装备属性!CX84</f>
        <v>4496.7491453599423</v>
      </c>
      <c r="AS270" s="134"/>
      <c r="AT270" s="134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</row>
    <row r="271" spans="1:74">
      <c r="A271" s="86"/>
      <c r="B271" s="86"/>
      <c r="C271" s="115"/>
      <c r="D271" s="74"/>
      <c r="E271" s="86" t="str">
        <f t="shared" si="48"/>
        <v>80级强化3</v>
      </c>
      <c r="F271" s="86">
        <f>装备属性!CW85</f>
        <v>2161.4824396616623</v>
      </c>
      <c r="G271" s="91"/>
      <c r="H271" s="216"/>
      <c r="I271" s="138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M271" s="86"/>
      <c r="AN271" s="86"/>
      <c r="AO271" s="115"/>
      <c r="AP271" s="74"/>
      <c r="AQ271" s="86" t="str">
        <f t="shared" si="51"/>
        <v>80级强化3</v>
      </c>
      <c r="AR271" s="86">
        <f>装备属性!CX85</f>
        <v>4839.1397902873032</v>
      </c>
      <c r="AS271" s="134"/>
      <c r="AT271" s="134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</row>
    <row r="272" spans="1:74">
      <c r="A272" s="86"/>
      <c r="B272" s="86"/>
      <c r="C272" s="115"/>
      <c r="D272" s="74"/>
      <c r="E272" s="86" t="str">
        <f t="shared" si="48"/>
        <v>80级强化4</v>
      </c>
      <c r="F272" s="86">
        <f>装备属性!CW86</f>
        <v>2321.8241697384701</v>
      </c>
      <c r="G272" s="91"/>
      <c r="H272" s="216"/>
      <c r="I272" s="138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M272" s="86"/>
      <c r="AN272" s="86"/>
      <c r="AO272" s="115"/>
      <c r="AP272" s="74"/>
      <c r="AQ272" s="86" t="str">
        <f t="shared" si="51"/>
        <v>80级强化4</v>
      </c>
      <c r="AR272" s="86">
        <f>装备属性!CX86</f>
        <v>5198.1138128473212</v>
      </c>
      <c r="AS272" s="134"/>
      <c r="AT272" s="134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3"/>
    </row>
    <row r="273" spans="1:74">
      <c r="A273" s="86"/>
      <c r="B273" s="86"/>
      <c r="C273" s="115"/>
      <c r="D273" s="74"/>
      <c r="E273" s="86" t="str">
        <f t="shared" si="48"/>
        <v>80级强化5</v>
      </c>
      <c r="F273" s="86">
        <f>装备属性!CW87</f>
        <v>2489.9319048143379</v>
      </c>
      <c r="G273" s="91"/>
      <c r="H273" s="216"/>
      <c r="I273" s="138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M273" s="86"/>
      <c r="AN273" s="86"/>
      <c r="AO273" s="115"/>
      <c r="AP273" s="74"/>
      <c r="AQ273" s="86" t="str">
        <f t="shared" si="51"/>
        <v>80级强化5</v>
      </c>
      <c r="AR273" s="86">
        <f>装备属性!CX87</f>
        <v>5574.4744137634425</v>
      </c>
      <c r="AS273" s="134"/>
      <c r="AT273" s="134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</row>
    <row r="274" spans="1:74">
      <c r="A274" s="86"/>
      <c r="B274" s="86"/>
      <c r="C274" s="115"/>
      <c r="D274" s="74"/>
      <c r="E274" s="86" t="str">
        <f t="shared" si="48"/>
        <v>80级强化6</v>
      </c>
      <c r="F274" s="86">
        <f>装备属性!CW88</f>
        <v>2666.1817842362493</v>
      </c>
      <c r="G274" s="91"/>
      <c r="H274" s="216"/>
      <c r="I274" s="138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M274" s="86"/>
      <c r="AN274" s="86"/>
      <c r="AO274" s="115"/>
      <c r="AP274" s="74"/>
      <c r="AQ274" s="86" t="str">
        <f t="shared" si="51"/>
        <v>80级强化6</v>
      </c>
      <c r="AR274" s="86">
        <f>装备属性!CX88</f>
        <v>5969.0636960513039</v>
      </c>
      <c r="AS274" s="134"/>
      <c r="AT274" s="134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</row>
    <row r="275" spans="1:74">
      <c r="A275" s="86"/>
      <c r="B275" s="86"/>
      <c r="C275" s="115"/>
      <c r="D275" s="74"/>
      <c r="E275" s="86" t="str">
        <f t="shared" si="48"/>
        <v>80级强化7</v>
      </c>
      <c r="F275" s="86">
        <f>装备属性!CW89</f>
        <v>2850.9681653163284</v>
      </c>
      <c r="G275" s="91"/>
      <c r="H275" s="216"/>
      <c r="I275" s="138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M275" s="86"/>
      <c r="AN275" s="86"/>
      <c r="AO275" s="115"/>
      <c r="AP275" s="74"/>
      <c r="AQ275" s="86" t="str">
        <f t="shared" si="51"/>
        <v>80级强化7</v>
      </c>
      <c r="AR275" s="86">
        <f>装备属性!CX89</f>
        <v>6382.7645492156607</v>
      </c>
      <c r="AS275" s="134"/>
      <c r="AT275" s="134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</row>
    <row r="276" spans="1:74">
      <c r="A276" s="86"/>
      <c r="B276" s="86"/>
      <c r="C276" s="115"/>
      <c r="D276" s="74"/>
      <c r="E276" s="86" t="str">
        <f t="shared" si="48"/>
        <v>80级强化8</v>
      </c>
      <c r="F276" s="86">
        <f>装备属性!CW90</f>
        <v>3514.6257700356559</v>
      </c>
      <c r="G276" s="91"/>
      <c r="H276" s="216"/>
      <c r="I276" s="138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M276" s="86"/>
      <c r="AN276" s="86"/>
      <c r="AO276" s="115"/>
      <c r="AP276" s="74"/>
      <c r="AQ276" s="86" t="str">
        <f t="shared" si="51"/>
        <v>80级强化8</v>
      </c>
      <c r="AR276" s="86">
        <f>装备属性!CX90</f>
        <v>7868.5651567962441</v>
      </c>
      <c r="AS276" s="134"/>
      <c r="AT276" s="134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</row>
    <row r="277" spans="1:74">
      <c r="A277" s="86"/>
      <c r="B277" s="86"/>
      <c r="C277" s="115"/>
      <c r="D277" s="74"/>
      <c r="E277" s="86" t="str">
        <f t="shared" si="48"/>
        <v>80级强化9</v>
      </c>
      <c r="F277" s="86">
        <f>装备属性!CW91</f>
        <v>4288.3937288304305</v>
      </c>
      <c r="G277" s="91"/>
      <c r="H277" s="216"/>
      <c r="I277" s="138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M277" s="86"/>
      <c r="AN277" s="86"/>
      <c r="AO277" s="115"/>
      <c r="AP277" s="74"/>
      <c r="AQ277" s="86" t="str">
        <f t="shared" si="51"/>
        <v>80级强化9</v>
      </c>
      <c r="AR277" s="86">
        <f>装备属性!CX91</f>
        <v>9600.8814824561869</v>
      </c>
      <c r="AS277" s="134"/>
      <c r="AT277" s="134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</row>
    <row r="278" spans="1:74">
      <c r="A278" s="86"/>
      <c r="B278" s="86"/>
      <c r="C278" s="115"/>
      <c r="D278" s="74"/>
      <c r="E278" s="86" t="str">
        <f t="shared" si="48"/>
        <v>80级强化10</v>
      </c>
      <c r="F278" s="86">
        <f>装备属性!CW92</f>
        <v>5190.5409351607823</v>
      </c>
      <c r="G278" s="91"/>
      <c r="H278" s="216"/>
      <c r="I278" s="138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M278" s="86"/>
      <c r="AN278" s="86"/>
      <c r="AO278" s="115"/>
      <c r="AP278" s="74"/>
      <c r="AQ278" s="86" t="str">
        <f t="shared" si="51"/>
        <v>80级强化10</v>
      </c>
      <c r="AR278" s="86">
        <f>装备属性!CX92</f>
        <v>11620.614033942049</v>
      </c>
      <c r="AS278" s="134"/>
      <c r="AT278" s="134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</row>
    <row r="279" spans="1:74">
      <c r="A279" s="86"/>
      <c r="B279" s="86"/>
      <c r="C279" s="115"/>
      <c r="D279" s="74"/>
      <c r="E279" s="86" t="str">
        <f t="shared" si="48"/>
        <v>80级强化11</v>
      </c>
      <c r="F279" s="86">
        <f>装备属性!CW93</f>
        <v>6242.3673550054918</v>
      </c>
      <c r="G279" s="91"/>
      <c r="H279" s="216"/>
      <c r="I279" s="138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M279" s="86"/>
      <c r="AN279" s="86"/>
      <c r="AO279" s="115"/>
      <c r="AP279" s="74"/>
      <c r="AQ279" s="86" t="str">
        <f t="shared" si="51"/>
        <v>80级强化11</v>
      </c>
      <c r="AR279" s="86">
        <f>装备属性!CX93</f>
        <v>13975.4493022511</v>
      </c>
      <c r="AS279" s="134"/>
      <c r="AT279" s="134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</row>
    <row r="280" spans="1:74">
      <c r="A280" s="86"/>
      <c r="B280" s="86"/>
      <c r="C280" s="115"/>
      <c r="D280" s="74"/>
      <c r="E280" s="86" t="str">
        <f t="shared" si="48"/>
        <v>80级强化12</v>
      </c>
      <c r="F280" s="86">
        <f>装备属性!CW94</f>
        <v>7468.706925443862</v>
      </c>
      <c r="G280" s="91"/>
      <c r="H280" s="216"/>
      <c r="I280" s="138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M280" s="86"/>
      <c r="AN280" s="86"/>
      <c r="AO280" s="115"/>
      <c r="AP280" s="74"/>
      <c r="AQ280" s="86" t="str">
        <f t="shared" si="51"/>
        <v>80级强化12</v>
      </c>
      <c r="AR280" s="86">
        <f>装备属性!CX94</f>
        <v>16720.985653978794</v>
      </c>
      <c r="AS280" s="134"/>
      <c r="AT280" s="134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</row>
    <row r="282" spans="1:74">
      <c r="A282" s="80" t="s">
        <v>1053</v>
      </c>
    </row>
    <row r="283" spans="1:74" ht="40.5">
      <c r="A283" s="112" t="s">
        <v>191</v>
      </c>
      <c r="B283" s="112" t="str">
        <f>B189</f>
        <v>裸体物理防御</v>
      </c>
      <c r="C283" s="112" t="str">
        <f t="shared" ref="C283:AJ283" si="54">C189</f>
        <v>受伤比</v>
      </c>
      <c r="D283" s="112" t="str">
        <f t="shared" si="54"/>
        <v>实际装备附加防御值</v>
      </c>
      <c r="E283" s="112" t="str">
        <f t="shared" si="54"/>
        <v>装备品质等级及强化情况</v>
      </c>
      <c r="F283" s="112" t="str">
        <f t="shared" si="54"/>
        <v>附加物理防御</v>
      </c>
      <c r="G283" s="112" t="str">
        <f t="shared" si="54"/>
        <v>防御值转化受伤系数</v>
      </c>
      <c r="H283" s="353" t="str">
        <f>H189</f>
        <v>等级</v>
      </c>
      <c r="I283" s="112" t="str">
        <f t="shared" si="54"/>
        <v>1级强化0</v>
      </c>
      <c r="J283" s="112" t="str">
        <f t="shared" si="54"/>
        <v>1级强化5</v>
      </c>
      <c r="K283" s="112" t="str">
        <f t="shared" si="54"/>
        <v>1级强化7</v>
      </c>
      <c r="L283" s="112" t="str">
        <f t="shared" si="54"/>
        <v>1级强化12</v>
      </c>
      <c r="M283" s="112" t="str">
        <f t="shared" si="54"/>
        <v>15级强化0</v>
      </c>
      <c r="N283" s="112" t="str">
        <f t="shared" si="54"/>
        <v>15级强化5</v>
      </c>
      <c r="O283" s="112" t="str">
        <f t="shared" si="54"/>
        <v>15级强化7</v>
      </c>
      <c r="P283" s="112" t="str">
        <f t="shared" si="54"/>
        <v>15级强化12</v>
      </c>
      <c r="Q283" s="112" t="str">
        <f t="shared" si="54"/>
        <v>30级强化0</v>
      </c>
      <c r="R283" s="112" t="str">
        <f t="shared" si="54"/>
        <v>30级强化5</v>
      </c>
      <c r="S283" s="112" t="str">
        <f t="shared" si="54"/>
        <v>30级强化7</v>
      </c>
      <c r="T283" s="112" t="str">
        <f t="shared" si="54"/>
        <v>30级强化12</v>
      </c>
      <c r="U283" s="112" t="str">
        <f t="shared" si="54"/>
        <v>45级强化0</v>
      </c>
      <c r="V283" s="112" t="str">
        <f t="shared" si="54"/>
        <v>45级强化5</v>
      </c>
      <c r="W283" s="112" t="str">
        <f t="shared" si="54"/>
        <v>45级强化7</v>
      </c>
      <c r="X283" s="112" t="str">
        <f t="shared" si="54"/>
        <v>45级强化12</v>
      </c>
      <c r="Y283" s="112" t="str">
        <f t="shared" si="54"/>
        <v>60级强化0</v>
      </c>
      <c r="Z283" s="112" t="str">
        <f t="shared" si="54"/>
        <v>60级强化5</v>
      </c>
      <c r="AA283" s="112" t="str">
        <f t="shared" si="54"/>
        <v>60级强化7</v>
      </c>
      <c r="AB283" s="112" t="str">
        <f t="shared" si="54"/>
        <v>60级强化12</v>
      </c>
      <c r="AC283" s="112" t="str">
        <f t="shared" si="54"/>
        <v>70级强化0</v>
      </c>
      <c r="AD283" s="112" t="str">
        <f t="shared" si="54"/>
        <v>70级强化5</v>
      </c>
      <c r="AE283" s="112" t="str">
        <f t="shared" si="54"/>
        <v>70级强化7</v>
      </c>
      <c r="AF283" s="112" t="str">
        <f t="shared" si="54"/>
        <v>70级强化12</v>
      </c>
      <c r="AG283" s="112" t="str">
        <f t="shared" si="54"/>
        <v>80级强化0</v>
      </c>
      <c r="AH283" s="112" t="str">
        <f t="shared" si="54"/>
        <v>80级强化5</v>
      </c>
      <c r="AI283" s="112" t="str">
        <f t="shared" si="54"/>
        <v>80级强化7</v>
      </c>
      <c r="AJ283" s="112" t="str">
        <f t="shared" si="54"/>
        <v>80级强化12</v>
      </c>
      <c r="AK283" s="124"/>
      <c r="AL283" s="124"/>
      <c r="AM283" s="112" t="str">
        <f>AM189</f>
        <v>等级</v>
      </c>
      <c r="AN283" s="112" t="str">
        <f t="shared" ref="AN283:BV283" si="55">AN189</f>
        <v>裸体魔法防御</v>
      </c>
      <c r="AO283" s="112" t="str">
        <f t="shared" si="55"/>
        <v>受伤比</v>
      </c>
      <c r="AP283" s="112" t="str">
        <f t="shared" si="55"/>
        <v>实际装备附加防御值</v>
      </c>
      <c r="AQ283" s="112" t="str">
        <f t="shared" si="55"/>
        <v>装备品质等级及强化情况</v>
      </c>
      <c r="AR283" s="112" t="str">
        <f t="shared" si="55"/>
        <v>附加魔法防御</v>
      </c>
      <c r="AS283" s="112" t="str">
        <f t="shared" si="55"/>
        <v>防御值转化受伤系数</v>
      </c>
      <c r="AT283" s="133" t="str">
        <f>H283</f>
        <v>等级</v>
      </c>
      <c r="AU283" s="112" t="str">
        <f t="shared" si="55"/>
        <v>1级强化0</v>
      </c>
      <c r="AV283" s="112" t="str">
        <f t="shared" si="55"/>
        <v>1级强化5</v>
      </c>
      <c r="AW283" s="112" t="str">
        <f t="shared" si="55"/>
        <v>1级强化7</v>
      </c>
      <c r="AX283" s="112" t="str">
        <f t="shared" si="55"/>
        <v>1级强化12</v>
      </c>
      <c r="AY283" s="112" t="str">
        <f t="shared" si="55"/>
        <v>15级强化0</v>
      </c>
      <c r="AZ283" s="112" t="str">
        <f t="shared" si="55"/>
        <v>15级强化5</v>
      </c>
      <c r="BA283" s="112" t="str">
        <f t="shared" si="55"/>
        <v>15级强化7</v>
      </c>
      <c r="BB283" s="112" t="str">
        <f t="shared" si="55"/>
        <v>15级强化12</v>
      </c>
      <c r="BC283" s="112" t="str">
        <f t="shared" si="55"/>
        <v>30级强化0</v>
      </c>
      <c r="BD283" s="112" t="str">
        <f t="shared" si="55"/>
        <v>30级强化5</v>
      </c>
      <c r="BE283" s="112" t="str">
        <f t="shared" si="55"/>
        <v>30级强化7</v>
      </c>
      <c r="BF283" s="112" t="str">
        <f t="shared" si="55"/>
        <v>30级强化12</v>
      </c>
      <c r="BG283" s="112" t="str">
        <f t="shared" si="55"/>
        <v>45级强化0</v>
      </c>
      <c r="BH283" s="112" t="str">
        <f t="shared" si="55"/>
        <v>45级强化5</v>
      </c>
      <c r="BI283" s="112" t="str">
        <f t="shared" si="55"/>
        <v>45级强化7</v>
      </c>
      <c r="BJ283" s="112" t="str">
        <f t="shared" si="55"/>
        <v>45级强化12</v>
      </c>
      <c r="BK283" s="112" t="str">
        <f t="shared" si="55"/>
        <v>60级强化0</v>
      </c>
      <c r="BL283" s="112" t="str">
        <f t="shared" si="55"/>
        <v>60级强化5</v>
      </c>
      <c r="BM283" s="112" t="str">
        <f t="shared" si="55"/>
        <v>60级强化7</v>
      </c>
      <c r="BN283" s="112" t="str">
        <f t="shared" si="55"/>
        <v>60级强化12</v>
      </c>
      <c r="BO283" s="112" t="str">
        <f t="shared" si="55"/>
        <v>70级强化0</v>
      </c>
      <c r="BP283" s="112" t="str">
        <f t="shared" si="55"/>
        <v>70级强化5</v>
      </c>
      <c r="BQ283" s="112" t="str">
        <f t="shared" si="55"/>
        <v>70级强化7</v>
      </c>
      <c r="BR283" s="112" t="str">
        <f t="shared" si="55"/>
        <v>70级强化12</v>
      </c>
      <c r="BS283" s="112" t="str">
        <f t="shared" si="55"/>
        <v>80级强化0</v>
      </c>
      <c r="BT283" s="112" t="str">
        <f t="shared" si="55"/>
        <v>80级强化5</v>
      </c>
      <c r="BU283" s="112" t="str">
        <f t="shared" si="55"/>
        <v>80级强化7</v>
      </c>
      <c r="BV283" s="112" t="str">
        <f t="shared" si="55"/>
        <v>80级强化12</v>
      </c>
    </row>
    <row r="284" spans="1:74">
      <c r="A284" s="86">
        <v>1</v>
      </c>
      <c r="B284" s="86">
        <f>人物属性!Y4</f>
        <v>56.094176400568472</v>
      </c>
      <c r="C284" s="115">
        <f>职业设计!B28</f>
        <v>0.67500000000000004</v>
      </c>
      <c r="D284" s="74">
        <f>F284</f>
        <v>84.141264600852708</v>
      </c>
      <c r="E284" s="86" t="str">
        <f>E190</f>
        <v>1级强化0</v>
      </c>
      <c r="F284" s="86">
        <f>装备属性!EP4</f>
        <v>84.141264600852708</v>
      </c>
      <c r="G284" s="91">
        <f>C284*(B284+D284)</f>
        <v>94.658922675959303</v>
      </c>
      <c r="H284" s="217">
        <f t="shared" ref="H284:H347" si="56">H190</f>
        <v>1</v>
      </c>
      <c r="I284" s="136">
        <f>G284/(VLOOKUP(I283,E284:F374,2,FALSE)+B284)</f>
        <v>0.67500000000000004</v>
      </c>
      <c r="J284" s="132">
        <f>G284/(VLOOKUP(J283,E284:F374,2,FALSE)+B284)</f>
        <v>0.53284158893437517</v>
      </c>
      <c r="K284" s="132">
        <f>G284/(VLOOKUP(K283,E284:F374,2,FALSE)+B284)</f>
        <v>0.48474780525717381</v>
      </c>
      <c r="L284" s="131">
        <f>G284/(VLOOKUP(L283,E284:F374,2,FALSE)+B284)</f>
        <v>0.22500000000000001</v>
      </c>
      <c r="M284" s="132"/>
      <c r="N284" s="132"/>
      <c r="O284" s="132"/>
      <c r="P284" s="132"/>
      <c r="Q284" s="132"/>
      <c r="R284" s="132"/>
      <c r="S284" s="132"/>
      <c r="T284" s="132"/>
      <c r="U284" s="132"/>
      <c r="V284" s="132"/>
      <c r="W284" s="132"/>
      <c r="X284" s="132"/>
      <c r="Y284" s="132"/>
      <c r="Z284" s="132"/>
      <c r="AA284" s="132"/>
      <c r="AB284" s="132"/>
      <c r="AC284" s="132"/>
      <c r="AD284" s="132"/>
      <c r="AE284" s="132"/>
      <c r="AF284" s="132"/>
      <c r="AG284" s="132"/>
      <c r="AH284" s="132"/>
      <c r="AI284" s="132"/>
      <c r="AJ284" s="132"/>
      <c r="AM284" s="86">
        <v>1</v>
      </c>
      <c r="AN284" s="86">
        <f>人物属性!Z4</f>
        <v>125.58397701619806</v>
      </c>
      <c r="AO284" s="115">
        <f>职业设计!E28</f>
        <v>0.30150000000000005</v>
      </c>
      <c r="AP284" s="74">
        <f>AR284</f>
        <v>188.3759655242971</v>
      </c>
      <c r="AQ284" s="86" t="str">
        <f>E284</f>
        <v>1级强化0</v>
      </c>
      <c r="AR284" s="86">
        <f>装备属性!EQ4</f>
        <v>188.3759655242971</v>
      </c>
      <c r="AS284" s="134">
        <f t="shared" ref="AS284:AS315" si="57">AO284*(AN284+AP284)</f>
        <v>94.658922675959303</v>
      </c>
      <c r="AT284" s="352">
        <f t="shared" ref="AT284:AT347" si="58">H284</f>
        <v>1</v>
      </c>
      <c r="AU284" s="131">
        <f>AS284/(VLOOKUP(AU283,AQ284:AR374,2,FALSE)+AN284)</f>
        <v>0.30150000000000005</v>
      </c>
      <c r="AV284" s="132">
        <f>AS284/(VLOOKUP(AV283,AQ284:AR374,2,FALSE)+AN284)</f>
        <v>0.23800257639068761</v>
      </c>
      <c r="AW284" s="132">
        <f>AS284/(VLOOKUP(AW283,AQ284:AR374,2,FALSE)+AN284)</f>
        <v>0.21652068634820432</v>
      </c>
      <c r="AX284" s="131">
        <f>AS284/(VLOOKUP(AX283,AQ284:AR374,2,FALSE)+AN284)</f>
        <v>0.10050000000000001</v>
      </c>
      <c r="AY284" s="132"/>
      <c r="AZ284" s="132"/>
      <c r="BA284" s="132"/>
      <c r="BB284" s="132"/>
      <c r="BC284" s="132"/>
      <c r="BD284" s="132"/>
      <c r="BE284" s="132"/>
      <c r="BF284" s="132"/>
      <c r="BG284" s="132"/>
      <c r="BH284" s="132"/>
      <c r="BI284" s="132"/>
      <c r="BJ284" s="132"/>
      <c r="BK284" s="132"/>
      <c r="BL284" s="132"/>
      <c r="BM284" s="132"/>
      <c r="BN284" s="132"/>
      <c r="BO284" s="132"/>
      <c r="BP284" s="132"/>
      <c r="BQ284" s="132"/>
      <c r="BR284" s="132"/>
      <c r="BS284" s="132"/>
      <c r="BT284" s="132"/>
      <c r="BU284" s="132"/>
      <c r="BV284" s="132"/>
    </row>
    <row r="285" spans="1:74">
      <c r="A285" s="86">
        <v>2</v>
      </c>
      <c r="B285" s="86">
        <f>人物属性!Y5</f>
        <v>58.71508764377166</v>
      </c>
      <c r="C285" s="115">
        <f>C284</f>
        <v>0.67500000000000004</v>
      </c>
      <c r="D285" s="74">
        <f>(D284+D286)/2</f>
        <v>87.537352242356462</v>
      </c>
      <c r="E285" s="86" t="str">
        <f t="shared" ref="E285:E348" si="59">E191</f>
        <v>1级强化1</v>
      </c>
      <c r="F285" s="86">
        <f>装备属性!EP5</f>
        <v>90.933439883860231</v>
      </c>
      <c r="G285" s="91">
        <f t="shared" ref="G285:G348" si="60">C285*(B285+D285)</f>
        <v>98.720396923136491</v>
      </c>
      <c r="H285" s="217">
        <f t="shared" si="56"/>
        <v>2</v>
      </c>
      <c r="I285" s="137">
        <f>G285/(VLOOKUP(I283,E284:F374,2,FALSE)+B285)</f>
        <v>0.69104660291262132</v>
      </c>
      <c r="J285" s="132">
        <f>G285/(VLOOKUP(J283,E284:F374,2,FALSE)+B285)</f>
        <v>0.54762464192654436</v>
      </c>
      <c r="K285" s="132">
        <f>G285/(VLOOKUP(K283,E284:F374,2,FALSE)+B285)</f>
        <v>0.49885117515966371</v>
      </c>
      <c r="L285" s="132">
        <f>G285/(VLOOKUP(L283,E284:F374,2,FALSE)+B285)</f>
        <v>0.23320114780384521</v>
      </c>
      <c r="M285" s="132"/>
      <c r="N285" s="132"/>
      <c r="O285" s="132"/>
      <c r="P285" s="132"/>
      <c r="Q285" s="132"/>
      <c r="R285" s="132"/>
      <c r="S285" s="132"/>
      <c r="T285" s="132"/>
      <c r="U285" s="132"/>
      <c r="V285" s="132"/>
      <c r="W285" s="132"/>
      <c r="X285" s="132"/>
      <c r="Y285" s="132"/>
      <c r="Z285" s="132"/>
      <c r="AA285" s="132"/>
      <c r="AB285" s="132"/>
      <c r="AC285" s="132"/>
      <c r="AD285" s="132"/>
      <c r="AE285" s="132"/>
      <c r="AF285" s="132"/>
      <c r="AG285" s="132"/>
      <c r="AH285" s="132"/>
      <c r="AI285" s="132"/>
      <c r="AJ285" s="132"/>
      <c r="AM285" s="86">
        <v>2</v>
      </c>
      <c r="AN285" s="86">
        <f>人物属性!Z5</f>
        <v>131.45168875471268</v>
      </c>
      <c r="AO285" s="115">
        <f>AO284</f>
        <v>0.30150000000000005</v>
      </c>
      <c r="AP285" s="74">
        <f>(AP284+AP286)/2</f>
        <v>195.97914681124581</v>
      </c>
      <c r="AQ285" s="86" t="str">
        <f t="shared" ref="AQ285:AQ348" si="61">E285</f>
        <v>1级强化1</v>
      </c>
      <c r="AR285" s="86">
        <f>装备属性!EQ5</f>
        <v>203.58232809819455</v>
      </c>
      <c r="AS285" s="134">
        <f t="shared" si="57"/>
        <v>98.720396923136505</v>
      </c>
      <c r="AT285" s="352">
        <f t="shared" si="58"/>
        <v>2</v>
      </c>
      <c r="AU285" s="132">
        <f>AS285/(VLOOKUP(AU283,AQ284:AR374,2,FALSE)+AN285)</f>
        <v>0.30866748263430421</v>
      </c>
      <c r="AV285" s="132">
        <f>AS285/(VLOOKUP(AV283,AQ284:AR374,2,FALSE)+AN285)</f>
        <v>0.24460567339385653</v>
      </c>
      <c r="AW285" s="132">
        <f>AS285/(VLOOKUP(AW283,AQ284:AR374,2,FALSE)+AN285)</f>
        <v>0.22282019157131644</v>
      </c>
      <c r="AX285" s="132">
        <f>AS285/(VLOOKUP(AX283,AQ284:AR374,2,FALSE)+AN285)</f>
        <v>0.10416317935238421</v>
      </c>
      <c r="AY285" s="132"/>
      <c r="AZ285" s="132"/>
      <c r="BA285" s="132"/>
      <c r="BB285" s="132"/>
      <c r="BC285" s="132"/>
      <c r="BD285" s="132"/>
      <c r="BE285" s="132"/>
      <c r="BF285" s="132"/>
      <c r="BG285" s="132"/>
      <c r="BH285" s="132"/>
      <c r="BI285" s="132"/>
      <c r="BJ285" s="132"/>
      <c r="BK285" s="132"/>
      <c r="BL285" s="132"/>
      <c r="BM285" s="132"/>
      <c r="BN285" s="132"/>
      <c r="BO285" s="132"/>
      <c r="BP285" s="132"/>
      <c r="BQ285" s="132"/>
      <c r="BR285" s="132"/>
      <c r="BS285" s="132"/>
      <c r="BT285" s="132"/>
      <c r="BU285" s="132"/>
      <c r="BV285" s="132"/>
    </row>
    <row r="286" spans="1:74">
      <c r="A286" s="86">
        <v>3</v>
      </c>
      <c r="B286" s="86">
        <f>人物属性!Y6</f>
        <v>61.335998886974856</v>
      </c>
      <c r="C286" s="115">
        <f t="shared" ref="C286:C349" si="62">C285</f>
        <v>0.67500000000000004</v>
      </c>
      <c r="D286" s="74">
        <f>F285</f>
        <v>90.933439883860231</v>
      </c>
      <c r="E286" s="86" t="str">
        <f t="shared" si="59"/>
        <v>1级强化2</v>
      </c>
      <c r="F286" s="86">
        <f>装备属性!EP6</f>
        <v>98.054587962515271</v>
      </c>
      <c r="G286" s="91">
        <f t="shared" si="60"/>
        <v>102.78187117031369</v>
      </c>
      <c r="H286" s="217">
        <f t="shared" si="56"/>
        <v>3</v>
      </c>
      <c r="I286" s="137">
        <f>G286/(VLOOKUP(I283,E284:F374,2,FALSE)+B286)</f>
        <v>0.70651501620329626</v>
      </c>
      <c r="J286" s="132">
        <f>G286/(VLOOKUP(J283,E284:F374,2,FALSE)+B286)</f>
        <v>0.56198399939667343</v>
      </c>
      <c r="K286" s="132">
        <f>G286/(VLOOKUP(K283,E284:F374,2,FALSE)+B286)</f>
        <v>0.51258586019828078</v>
      </c>
      <c r="L286" s="132">
        <f>G286/(VLOOKUP(L283,E284:F374,2,FALSE)+B286)</f>
        <v>0.24130137026870813</v>
      </c>
      <c r="M286" s="132"/>
      <c r="N286" s="132"/>
      <c r="O286" s="132"/>
      <c r="P286" s="132"/>
      <c r="Q286" s="132"/>
      <c r="R286" s="132"/>
      <c r="S286" s="132"/>
      <c r="T286" s="132"/>
      <c r="U286" s="132"/>
      <c r="V286" s="132"/>
      <c r="W286" s="132"/>
      <c r="X286" s="132"/>
      <c r="Y286" s="132"/>
      <c r="Z286" s="132"/>
      <c r="AA286" s="132"/>
      <c r="AB286" s="132"/>
      <c r="AC286" s="132"/>
      <c r="AD286" s="132"/>
      <c r="AE286" s="132"/>
      <c r="AF286" s="132"/>
      <c r="AG286" s="132"/>
      <c r="AH286" s="132"/>
      <c r="AI286" s="132"/>
      <c r="AJ286" s="132"/>
      <c r="AM286" s="86">
        <v>3</v>
      </c>
      <c r="AN286" s="86">
        <f>人物属性!Z6</f>
        <v>137.31940049322728</v>
      </c>
      <c r="AO286" s="115">
        <f t="shared" ref="AO286:AO349" si="63">AO285</f>
        <v>0.30150000000000005</v>
      </c>
      <c r="AP286" s="74">
        <f>AR285</f>
        <v>203.58232809819455</v>
      </c>
      <c r="AQ286" s="86" t="str">
        <f t="shared" si="61"/>
        <v>1级强化2</v>
      </c>
      <c r="AR286" s="86">
        <f>装备属性!EQ6</f>
        <v>219.52519693100433</v>
      </c>
      <c r="AS286" s="134">
        <f t="shared" si="57"/>
        <v>102.78187117031369</v>
      </c>
      <c r="AT286" s="352">
        <f t="shared" si="58"/>
        <v>3</v>
      </c>
      <c r="AU286" s="132">
        <f>AS286/(VLOOKUP(AU283,AQ284:AR374,2,FALSE)+AN286)</f>
        <v>0.31557670723747233</v>
      </c>
      <c r="AV286" s="132">
        <f>AS286/(VLOOKUP(AV283,AQ284:AR374,2,FALSE)+AN286)</f>
        <v>0.25101951973051412</v>
      </c>
      <c r="AW286" s="132">
        <f>AS286/(VLOOKUP(AW283,AQ284:AR374,2,FALSE)+AN286)</f>
        <v>0.22895501755523209</v>
      </c>
      <c r="AX286" s="132">
        <f>AS286/(VLOOKUP(AX283,AQ284:AR374,2,FALSE)+AN286)</f>
        <v>0.10778127872002295</v>
      </c>
      <c r="AY286" s="132"/>
      <c r="AZ286" s="132"/>
      <c r="BA286" s="132"/>
      <c r="BB286" s="132"/>
      <c r="BC286" s="132"/>
      <c r="BD286" s="132"/>
      <c r="BE286" s="132"/>
      <c r="BF286" s="132"/>
      <c r="BG286" s="132"/>
      <c r="BH286" s="132"/>
      <c r="BI286" s="132"/>
      <c r="BJ286" s="132"/>
      <c r="BK286" s="132"/>
      <c r="BL286" s="132"/>
      <c r="BM286" s="132"/>
      <c r="BN286" s="132"/>
      <c r="BO286" s="132"/>
      <c r="BP286" s="132"/>
      <c r="BQ286" s="132"/>
      <c r="BR286" s="132"/>
      <c r="BS286" s="132"/>
      <c r="BT286" s="132"/>
      <c r="BU286" s="132"/>
      <c r="BV286" s="132"/>
    </row>
    <row r="287" spans="1:74">
      <c r="A287" s="86">
        <v>4</v>
      </c>
      <c r="B287" s="86">
        <f>人物属性!Y7</f>
        <v>63.956910130178045</v>
      </c>
      <c r="C287" s="115">
        <f t="shared" si="62"/>
        <v>0.67500000000000004</v>
      </c>
      <c r="D287" s="74">
        <f>(D286+D288)/2</f>
        <v>94.494013923187751</v>
      </c>
      <c r="E287" s="86" t="str">
        <f t="shared" si="59"/>
        <v>1级强化3</v>
      </c>
      <c r="F287" s="86">
        <f>装备属性!EP7</f>
        <v>105.52064233319663</v>
      </c>
      <c r="G287" s="91">
        <f t="shared" si="60"/>
        <v>106.95437373602191</v>
      </c>
      <c r="H287" s="217">
        <f t="shared" si="56"/>
        <v>4</v>
      </c>
      <c r="I287" s="137">
        <f>G287/(VLOOKUP(I283,E284:F374,2,FALSE)+B287)</f>
        <v>0.72218563078355036</v>
      </c>
      <c r="J287" s="132">
        <f>G287/(VLOOKUP(J283,E284:F374,2,FALSE)+B287)</f>
        <v>0.5765361158997141</v>
      </c>
      <c r="K287" s="132">
        <f>G287/(VLOOKUP(K283,E284:F374,2,FALSE)+B287)</f>
        <v>0.52651269869945383</v>
      </c>
      <c r="L287" s="132">
        <f>G287/(VLOOKUP(L283,E284:F374,2,FALSE)+B287)</f>
        <v>0.24956158652965221</v>
      </c>
      <c r="M287" s="132"/>
      <c r="N287" s="132"/>
      <c r="O287" s="132"/>
      <c r="P287" s="132"/>
      <c r="Q287" s="132"/>
      <c r="R287" s="132"/>
      <c r="S287" s="132"/>
      <c r="T287" s="132"/>
      <c r="U287" s="132"/>
      <c r="V287" s="132"/>
      <c r="W287" s="132"/>
      <c r="X287" s="132"/>
      <c r="Y287" s="132"/>
      <c r="Z287" s="132"/>
      <c r="AA287" s="132"/>
      <c r="AB287" s="132"/>
      <c r="AC287" s="132"/>
      <c r="AD287" s="132"/>
      <c r="AE287" s="132"/>
      <c r="AF287" s="132"/>
      <c r="AG287" s="132"/>
      <c r="AH287" s="132"/>
      <c r="AI287" s="132"/>
      <c r="AJ287" s="132"/>
      <c r="AM287" s="86">
        <v>4</v>
      </c>
      <c r="AN287" s="86">
        <f>人物属性!Z7</f>
        <v>143.18711223174188</v>
      </c>
      <c r="AO287" s="115">
        <f t="shared" si="63"/>
        <v>0.30150000000000005</v>
      </c>
      <c r="AP287" s="74">
        <f>(AP286+AP288)/2</f>
        <v>211.55376251459944</v>
      </c>
      <c r="AQ287" s="86" t="str">
        <f t="shared" si="61"/>
        <v>1级强化3</v>
      </c>
      <c r="AR287" s="86">
        <f>装备属性!EQ7</f>
        <v>236.2402440295447</v>
      </c>
      <c r="AS287" s="134">
        <f t="shared" si="57"/>
        <v>106.95437373602192</v>
      </c>
      <c r="AT287" s="352">
        <f t="shared" si="58"/>
        <v>4</v>
      </c>
      <c r="AU287" s="132">
        <f>AS287/(VLOOKUP(AU283,AQ284:AR374,2,FALSE)+AN287)</f>
        <v>0.32257624841665256</v>
      </c>
      <c r="AV287" s="132">
        <f>AS287/(VLOOKUP(AV283,AQ284:AR374,2,FALSE)+AN287)</f>
        <v>0.25751946510187235</v>
      </c>
      <c r="AW287" s="132">
        <f>AS287/(VLOOKUP(AW283,AQ284:AR374,2,FALSE)+AN287)</f>
        <v>0.23517567208575607</v>
      </c>
      <c r="AX287" s="132">
        <f>AS287/(VLOOKUP(AX283,AQ284:AR374,2,FALSE)+AN287)</f>
        <v>0.11147084198324467</v>
      </c>
      <c r="AY287" s="132"/>
      <c r="AZ287" s="132"/>
      <c r="BA287" s="132"/>
      <c r="BB287" s="132"/>
      <c r="BC287" s="132"/>
      <c r="BD287" s="132"/>
      <c r="BE287" s="132"/>
      <c r="BF287" s="132"/>
      <c r="BG287" s="132"/>
      <c r="BH287" s="132"/>
      <c r="BI287" s="132"/>
      <c r="BJ287" s="132"/>
      <c r="BK287" s="132"/>
      <c r="BL287" s="132"/>
      <c r="BM287" s="132"/>
      <c r="BN287" s="132"/>
      <c r="BO287" s="132"/>
      <c r="BP287" s="132"/>
      <c r="BQ287" s="132"/>
      <c r="BR287" s="132"/>
      <c r="BS287" s="132"/>
      <c r="BT287" s="132"/>
      <c r="BU287" s="132"/>
      <c r="BV287" s="132"/>
    </row>
    <row r="288" spans="1:74">
      <c r="A288" s="86">
        <v>5</v>
      </c>
      <c r="B288" s="86">
        <f>人物属性!Y8</f>
        <v>66.577821373381241</v>
      </c>
      <c r="C288" s="115">
        <f t="shared" si="62"/>
        <v>0.67500000000000004</v>
      </c>
      <c r="D288" s="74">
        <f>F286</f>
        <v>98.054587962515271</v>
      </c>
      <c r="E288" s="86" t="str">
        <f t="shared" si="59"/>
        <v>1级强化4</v>
      </c>
      <c r="F288" s="86">
        <f>装备属性!EP8</f>
        <v>113.34830821660266</v>
      </c>
      <c r="G288" s="91">
        <f t="shared" si="60"/>
        <v>111.12687630173015</v>
      </c>
      <c r="H288" s="217">
        <f t="shared" si="56"/>
        <v>5</v>
      </c>
      <c r="I288" s="137">
        <f>G288/(VLOOKUP(I283,E284:F374,2,FALSE)+B288)</f>
        <v>0.73731124086519295</v>
      </c>
      <c r="J288" s="132">
        <f>G288/(VLOOKUP(J283,E284:F374,2,FALSE)+B288)</f>
        <v>0.59068277645714073</v>
      </c>
      <c r="K288" s="132">
        <f>G288/(VLOOKUP(K283,E284:F374,2,FALSE)+B288)</f>
        <v>0.54008474207029644</v>
      </c>
      <c r="L288" s="132">
        <f>G288/(VLOOKUP(L283,E284:F374,2,FALSE)+B288)</f>
        <v>0.25772138629078234</v>
      </c>
      <c r="M288" s="132"/>
      <c r="N288" s="132"/>
      <c r="O288" s="132"/>
      <c r="P288" s="132"/>
      <c r="Q288" s="132"/>
      <c r="R288" s="132"/>
      <c r="S288" s="132"/>
      <c r="T288" s="132"/>
      <c r="U288" s="132"/>
      <c r="V288" s="132"/>
      <c r="W288" s="132"/>
      <c r="X288" s="132"/>
      <c r="Y288" s="132"/>
      <c r="Z288" s="132"/>
      <c r="AA288" s="132"/>
      <c r="AB288" s="132"/>
      <c r="AC288" s="132"/>
      <c r="AD288" s="132"/>
      <c r="AE288" s="132"/>
      <c r="AF288" s="132"/>
      <c r="AG288" s="132"/>
      <c r="AH288" s="132"/>
      <c r="AI288" s="132"/>
      <c r="AJ288" s="132"/>
      <c r="AM288" s="86">
        <v>5</v>
      </c>
      <c r="AN288" s="86">
        <f>人物属性!Z8</f>
        <v>149.05482397025648</v>
      </c>
      <c r="AO288" s="115">
        <f t="shared" si="63"/>
        <v>0.30150000000000005</v>
      </c>
      <c r="AP288" s="74">
        <f>AR286</f>
        <v>219.52519693100433</v>
      </c>
      <c r="AQ288" s="86" t="str">
        <f t="shared" si="61"/>
        <v>1级强化4</v>
      </c>
      <c r="AR288" s="86">
        <f>装备属性!EQ8</f>
        <v>253.76486914164772</v>
      </c>
      <c r="AS288" s="134">
        <f t="shared" si="57"/>
        <v>111.12687630173015</v>
      </c>
      <c r="AT288" s="352">
        <f t="shared" si="58"/>
        <v>5</v>
      </c>
      <c r="AU288" s="132">
        <f>AS288/(VLOOKUP(AU283,AQ284:AR374,2,FALSE)+AN288)</f>
        <v>0.32933235425311963</v>
      </c>
      <c r="AV288" s="132">
        <f>AS288/(VLOOKUP(AV283,AQ284:AR374,2,FALSE)+AN288)</f>
        <v>0.26383830681752291</v>
      </c>
      <c r="AW288" s="132">
        <f>AS288/(VLOOKUP(AW283,AQ284:AR374,2,FALSE)+AN288)</f>
        <v>0.2412378514580657</v>
      </c>
      <c r="AX288" s="132">
        <f>AS288/(VLOOKUP(AX283,AQ284:AR374,2,FALSE)+AN288)</f>
        <v>0.11511555254321611</v>
      </c>
      <c r="AY288" s="132"/>
      <c r="AZ288" s="132"/>
      <c r="BA288" s="132"/>
      <c r="BB288" s="132"/>
      <c r="BC288" s="132"/>
      <c r="BD288" s="132"/>
      <c r="BE288" s="132"/>
      <c r="BF288" s="132"/>
      <c r="BG288" s="132"/>
      <c r="BH288" s="132"/>
      <c r="BI288" s="132"/>
      <c r="BJ288" s="132"/>
      <c r="BK288" s="132"/>
      <c r="BL288" s="132"/>
      <c r="BM288" s="132"/>
      <c r="BN288" s="132"/>
      <c r="BO288" s="132"/>
      <c r="BP288" s="132"/>
      <c r="BQ288" s="132"/>
      <c r="BR288" s="132"/>
      <c r="BS288" s="132"/>
      <c r="BT288" s="132"/>
      <c r="BU288" s="132"/>
      <c r="BV288" s="132"/>
    </row>
    <row r="289" spans="1:74">
      <c r="A289" s="86">
        <v>6</v>
      </c>
      <c r="B289" s="86">
        <f>人物属性!Y9</f>
        <v>69.198732616584422</v>
      </c>
      <c r="C289" s="115">
        <f t="shared" si="62"/>
        <v>0.67500000000000004</v>
      </c>
      <c r="D289" s="74">
        <f>(D288+D290)/2</f>
        <v>101.78761514785594</v>
      </c>
      <c r="E289" s="86" t="str">
        <f t="shared" si="59"/>
        <v>1级强化5</v>
      </c>
      <c r="F289" s="86">
        <f>装备属性!EP9</f>
        <v>121.55509993551253</v>
      </c>
      <c r="G289" s="91">
        <f t="shared" si="60"/>
        <v>115.41578474099727</v>
      </c>
      <c r="H289" s="217">
        <f t="shared" si="56"/>
        <v>6</v>
      </c>
      <c r="I289" s="137">
        <f>G289/(VLOOKUP(I283,E284:F374,2,FALSE)+B289)</f>
        <v>0.75267892810338921</v>
      </c>
      <c r="J289" s="132">
        <f>G289/(VLOOKUP(J283,E284:F374,2,FALSE)+B289)</f>
        <v>0.60505093500271334</v>
      </c>
      <c r="K289" s="132">
        <f>G289/(VLOOKUP(K283,E284:F374,2,FALSE)+B289)</f>
        <v>0.55387400311888313</v>
      </c>
      <c r="L289" s="132">
        <f>G289/(VLOOKUP(L283,E284:F374,2,FALSE)+B289)</f>
        <v>0.26605092280867326</v>
      </c>
      <c r="M289" s="132"/>
      <c r="N289" s="132"/>
      <c r="O289" s="132"/>
      <c r="P289" s="132"/>
      <c r="Q289" s="132"/>
      <c r="R289" s="132"/>
      <c r="S289" s="132"/>
      <c r="T289" s="132"/>
      <c r="U289" s="132"/>
      <c r="V289" s="132"/>
      <c r="W289" s="132"/>
      <c r="X289" s="132"/>
      <c r="Y289" s="132"/>
      <c r="Z289" s="132"/>
      <c r="AA289" s="132"/>
      <c r="AB289" s="132"/>
      <c r="AC289" s="132"/>
      <c r="AD289" s="132"/>
      <c r="AE289" s="132"/>
      <c r="AF289" s="132"/>
      <c r="AG289" s="132"/>
      <c r="AH289" s="132"/>
      <c r="AI289" s="132"/>
      <c r="AJ289" s="132"/>
      <c r="AM289" s="86">
        <v>6</v>
      </c>
      <c r="AN289" s="86">
        <f>人物属性!Z9</f>
        <v>154.92253570877111</v>
      </c>
      <c r="AO289" s="115">
        <f t="shared" si="63"/>
        <v>0.30150000000000005</v>
      </c>
      <c r="AP289" s="74">
        <f>(AP288+AP290)/2</f>
        <v>227.88272048027451</v>
      </c>
      <c r="AQ289" s="86" t="str">
        <f t="shared" si="61"/>
        <v>1级强化5</v>
      </c>
      <c r="AR289" s="86">
        <f>装备属性!EQ9</f>
        <v>272.13828343771462</v>
      </c>
      <c r="AS289" s="134">
        <f t="shared" si="57"/>
        <v>115.41578474099727</v>
      </c>
      <c r="AT289" s="352">
        <f t="shared" si="58"/>
        <v>6</v>
      </c>
      <c r="AU289" s="132">
        <f>AS289/(VLOOKUP(AU283,AQ284:AR374,2,FALSE)+AN289)</f>
        <v>0.33619658788618051</v>
      </c>
      <c r="AV289" s="132">
        <f>AS289/(VLOOKUP(AV283,AQ284:AR374,2,FALSE)+AN289)</f>
        <v>0.2702560843012119</v>
      </c>
      <c r="AW289" s="132">
        <f>AS289/(VLOOKUP(AW283,AQ284:AR374,2,FALSE)+AN289)</f>
        <v>0.24739705472643442</v>
      </c>
      <c r="AX289" s="132">
        <f>AS289/(VLOOKUP(AX283,AQ284:AR374,2,FALSE)+AN289)</f>
        <v>0.11883607885454074</v>
      </c>
      <c r="AY289" s="132"/>
      <c r="AZ289" s="132"/>
      <c r="BA289" s="132"/>
      <c r="BB289" s="132"/>
      <c r="BC289" s="132"/>
      <c r="BD289" s="132"/>
      <c r="BE289" s="132"/>
      <c r="BF289" s="132"/>
      <c r="BG289" s="132"/>
      <c r="BH289" s="132"/>
      <c r="BI289" s="132"/>
      <c r="BJ289" s="132"/>
      <c r="BK289" s="132"/>
      <c r="BL289" s="132"/>
      <c r="BM289" s="132"/>
      <c r="BN289" s="132"/>
      <c r="BO289" s="132"/>
      <c r="BP289" s="132"/>
      <c r="BQ289" s="132"/>
      <c r="BR289" s="132"/>
      <c r="BS289" s="132"/>
      <c r="BT289" s="132"/>
      <c r="BU289" s="132"/>
      <c r="BV289" s="132"/>
    </row>
    <row r="290" spans="1:74">
      <c r="A290" s="86">
        <v>7</v>
      </c>
      <c r="B290" s="86">
        <f>人物属性!Y10</f>
        <v>71.819643859787618</v>
      </c>
      <c r="C290" s="115">
        <f t="shared" si="62"/>
        <v>0.67500000000000004</v>
      </c>
      <c r="D290" s="74">
        <f>F287</f>
        <v>105.52064233319663</v>
      </c>
      <c r="E290" s="86" t="str">
        <f t="shared" si="59"/>
        <v>1级强化6</v>
      </c>
      <c r="F290" s="86">
        <f>装备属性!EP10</f>
        <v>130.15938010290526</v>
      </c>
      <c r="G290" s="91">
        <f t="shared" si="60"/>
        <v>119.70469318026437</v>
      </c>
      <c r="H290" s="217">
        <f t="shared" si="56"/>
        <v>7</v>
      </c>
      <c r="I290" s="137">
        <f>G290/(VLOOKUP(I283,E284:F374,2,FALSE)+B290)</f>
        <v>0.76753010970357427</v>
      </c>
      <c r="J290" s="132">
        <f>G290/(VLOOKUP(J283,E284:F374,2,FALSE)+B290)</f>
        <v>0.61902961488590069</v>
      </c>
      <c r="K290" s="132">
        <f>G290/(VLOOKUP(K283,E284:F374,2,FALSE)+B290)</f>
        <v>0.5673207009287583</v>
      </c>
      <c r="L290" s="132">
        <f>G290/(VLOOKUP(L283,E284:F374,2,FALSE)+B290)</f>
        <v>0.2742804163123409</v>
      </c>
      <c r="M290" s="132"/>
      <c r="N290" s="132"/>
      <c r="O290" s="132"/>
      <c r="P290" s="132"/>
      <c r="Q290" s="132"/>
      <c r="R290" s="132"/>
      <c r="S290" s="132"/>
      <c r="T290" s="132"/>
      <c r="U290" s="132"/>
      <c r="V290" s="132"/>
      <c r="W290" s="132"/>
      <c r="X290" s="132"/>
      <c r="Y290" s="132"/>
      <c r="Z290" s="132"/>
      <c r="AA290" s="132"/>
      <c r="AB290" s="132"/>
      <c r="AC290" s="132"/>
      <c r="AD290" s="132"/>
      <c r="AE290" s="132"/>
      <c r="AF290" s="132"/>
      <c r="AG290" s="132"/>
      <c r="AH290" s="132"/>
      <c r="AI290" s="132"/>
      <c r="AJ290" s="132"/>
      <c r="AM290" s="86">
        <v>7</v>
      </c>
      <c r="AN290" s="86">
        <f>人物属性!Z10</f>
        <v>160.79024744728571</v>
      </c>
      <c r="AO290" s="115">
        <f t="shared" si="63"/>
        <v>0.30150000000000005</v>
      </c>
      <c r="AP290" s="74">
        <f>AR287</f>
        <v>236.2402440295447</v>
      </c>
      <c r="AQ290" s="86" t="str">
        <f t="shared" si="61"/>
        <v>1级强化6</v>
      </c>
      <c r="AR290" s="86">
        <f>装备属性!EQ10</f>
        <v>291.40159724531031</v>
      </c>
      <c r="AS290" s="134">
        <f t="shared" si="57"/>
        <v>119.7046931802644</v>
      </c>
      <c r="AT290" s="352">
        <f t="shared" si="58"/>
        <v>7</v>
      </c>
      <c r="AU290" s="132">
        <f>AS290/(VLOOKUP(AU283,AQ284:AR374,2,FALSE)+AN290)</f>
        <v>0.34283011566759658</v>
      </c>
      <c r="AV290" s="132">
        <f>AS290/(VLOOKUP(AV283,AQ284:AR374,2,FALSE)+AN290)</f>
        <v>0.27649989464903574</v>
      </c>
      <c r="AW290" s="132">
        <f>AS290/(VLOOKUP(AW283,AQ284:AR374,2,FALSE)+AN290)</f>
        <v>0.25340324641484541</v>
      </c>
      <c r="AX290" s="132">
        <f>AS290/(VLOOKUP(AX283,AQ284:AR374,2,FALSE)+AN290)</f>
        <v>0.12251191928617898</v>
      </c>
      <c r="AY290" s="132"/>
      <c r="AZ290" s="132"/>
      <c r="BA290" s="132"/>
      <c r="BB290" s="132"/>
      <c r="BC290" s="132"/>
      <c r="BD290" s="132"/>
      <c r="BE290" s="132"/>
      <c r="BF290" s="132"/>
      <c r="BG290" s="132"/>
      <c r="BH290" s="132"/>
      <c r="BI290" s="132"/>
      <c r="BJ290" s="132"/>
      <c r="BK290" s="132"/>
      <c r="BL290" s="132"/>
      <c r="BM290" s="132"/>
      <c r="BN290" s="132"/>
      <c r="BO290" s="132"/>
      <c r="BP290" s="132"/>
      <c r="BQ290" s="132"/>
      <c r="BR290" s="132"/>
      <c r="BS290" s="132"/>
      <c r="BT290" s="132"/>
      <c r="BU290" s="132"/>
      <c r="BV290" s="132"/>
    </row>
    <row r="291" spans="1:74">
      <c r="A291" s="86">
        <v>8</v>
      </c>
      <c r="B291" s="86">
        <f>人物属性!Y11</f>
        <v>74.440555102990814</v>
      </c>
      <c r="C291" s="115">
        <f t="shared" si="62"/>
        <v>0.67500000000000004</v>
      </c>
      <c r="D291" s="74">
        <f>(D290+D292)/2</f>
        <v>109.43447527489965</v>
      </c>
      <c r="E291" s="86" t="str">
        <f t="shared" si="59"/>
        <v>1级强化7</v>
      </c>
      <c r="F291" s="86">
        <f>装备属性!EP11</f>
        <v>139.18040070811961</v>
      </c>
      <c r="G291" s="91">
        <f t="shared" si="60"/>
        <v>124.11564550507609</v>
      </c>
      <c r="H291" s="217">
        <f t="shared" si="56"/>
        <v>8</v>
      </c>
      <c r="I291" s="137">
        <f>G291/(VLOOKUP(I283,E284:F374,2,FALSE)+B291)</f>
        <v>0.78265999051383017</v>
      </c>
      <c r="J291" s="132">
        <f>G291/(VLOOKUP(J283,E284:F374,2,FALSE)+B291)</f>
        <v>0.63325712746383878</v>
      </c>
      <c r="K291" s="132">
        <f>G291/(VLOOKUP(K283,E284:F374,2,FALSE)+B291)</f>
        <v>0.58100875465992474</v>
      </c>
      <c r="L291" s="132">
        <f>G291/(VLOOKUP(L283,E284:F374,2,FALSE)+B291)</f>
        <v>0.28268962933746605</v>
      </c>
      <c r="M291" s="132"/>
      <c r="N291" s="132"/>
      <c r="O291" s="132"/>
      <c r="P291" s="132"/>
      <c r="Q291" s="132"/>
      <c r="R291" s="132"/>
      <c r="S291" s="132"/>
      <c r="T291" s="132"/>
      <c r="U291" s="132"/>
      <c r="V291" s="132"/>
      <c r="W291" s="132"/>
      <c r="X291" s="132"/>
      <c r="Y291" s="132"/>
      <c r="Z291" s="132"/>
      <c r="AA291" s="132"/>
      <c r="AB291" s="132"/>
      <c r="AC291" s="132"/>
      <c r="AD291" s="132"/>
      <c r="AE291" s="132"/>
      <c r="AF291" s="132"/>
      <c r="AG291" s="132"/>
      <c r="AH291" s="132"/>
      <c r="AI291" s="132"/>
      <c r="AJ291" s="132"/>
      <c r="AM291" s="86">
        <v>8</v>
      </c>
      <c r="AN291" s="86">
        <f>人物属性!Z11</f>
        <v>166.65795918580031</v>
      </c>
      <c r="AO291" s="115">
        <f t="shared" si="63"/>
        <v>0.30150000000000005</v>
      </c>
      <c r="AP291" s="74">
        <f>(AP290+AP292)/2</f>
        <v>245.00255658559621</v>
      </c>
      <c r="AQ291" s="86" t="str">
        <f t="shared" si="61"/>
        <v>1级强化7</v>
      </c>
      <c r="AR291" s="86">
        <f>装备属性!EQ11</f>
        <v>311.59791203310363</v>
      </c>
      <c r="AS291" s="134">
        <f t="shared" si="57"/>
        <v>124.11564550507606</v>
      </c>
      <c r="AT291" s="352">
        <f t="shared" si="58"/>
        <v>8</v>
      </c>
      <c r="AU291" s="132">
        <f>AS291/(VLOOKUP(AU283,AQ284:AR374,2,FALSE)+AN291)</f>
        <v>0.34958812909617742</v>
      </c>
      <c r="AV291" s="132">
        <f>AS291/(VLOOKUP(AV283,AQ284:AR374,2,FALSE)+AN291)</f>
        <v>0.28285485026718127</v>
      </c>
      <c r="AW291" s="132">
        <f>AS291/(VLOOKUP(AW283,AQ284:AR374,2,FALSE)+AN291)</f>
        <v>0.25951724374809965</v>
      </c>
      <c r="AX291" s="132">
        <f>AS291/(VLOOKUP(AX283,AQ284:AR374,2,FALSE)+AN291)</f>
        <v>0.12626803443740148</v>
      </c>
      <c r="AY291" s="132"/>
      <c r="AZ291" s="132"/>
      <c r="BA291" s="132"/>
      <c r="BB291" s="132"/>
      <c r="BC291" s="132"/>
      <c r="BD291" s="132"/>
      <c r="BE291" s="132"/>
      <c r="BF291" s="132"/>
      <c r="BG291" s="132"/>
      <c r="BH291" s="132"/>
      <c r="BI291" s="132"/>
      <c r="BJ291" s="132"/>
      <c r="BK291" s="132"/>
      <c r="BL291" s="132"/>
      <c r="BM291" s="132"/>
      <c r="BN291" s="132"/>
      <c r="BO291" s="132"/>
      <c r="BP291" s="132"/>
      <c r="BQ291" s="132"/>
      <c r="BR291" s="132"/>
      <c r="BS291" s="132"/>
      <c r="BT291" s="132"/>
      <c r="BU291" s="132"/>
      <c r="BV291" s="132"/>
    </row>
    <row r="292" spans="1:74">
      <c r="A292" s="86">
        <v>9</v>
      </c>
      <c r="B292" s="86">
        <f>人物属性!Y12</f>
        <v>77.061466346193995</v>
      </c>
      <c r="C292" s="115">
        <f t="shared" si="62"/>
        <v>0.67500000000000004</v>
      </c>
      <c r="D292" s="74">
        <f>F288</f>
        <v>113.34830821660266</v>
      </c>
      <c r="E292" s="86" t="str">
        <f t="shared" si="59"/>
        <v>1级强化8</v>
      </c>
      <c r="F292" s="86">
        <f>装备属性!EP12</f>
        <v>171.57926523475248</v>
      </c>
      <c r="G292" s="91">
        <f t="shared" si="60"/>
        <v>128.52659782988775</v>
      </c>
      <c r="H292" s="217">
        <f t="shared" si="56"/>
        <v>9</v>
      </c>
      <c r="I292" s="137">
        <f>G292/(VLOOKUP(I283,E284:F374,2,FALSE)+B292)</f>
        <v>0.79729789362009829</v>
      </c>
      <c r="J292" s="132">
        <f>G292/(VLOOKUP(J283,E284:F374,2,FALSE)+B292)</f>
        <v>0.64710915225265186</v>
      </c>
      <c r="K292" s="132">
        <f>G292/(VLOOKUP(K283,E284:F374,2,FALSE)+B292)</f>
        <v>0.59436500239616241</v>
      </c>
      <c r="L292" s="132">
        <f>G292/(VLOOKUP(L283,E284:F374,2,FALSE)+B292)</f>
        <v>0.29099904105991947</v>
      </c>
      <c r="M292" s="132"/>
      <c r="N292" s="132"/>
      <c r="O292" s="132"/>
      <c r="P292" s="132"/>
      <c r="Q292" s="132"/>
      <c r="R292" s="132"/>
      <c r="S292" s="132"/>
      <c r="T292" s="132"/>
      <c r="U292" s="132"/>
      <c r="V292" s="132"/>
      <c r="W292" s="132"/>
      <c r="X292" s="132"/>
      <c r="Y292" s="132"/>
      <c r="Z292" s="132"/>
      <c r="AA292" s="132"/>
      <c r="AB292" s="132"/>
      <c r="AC292" s="132"/>
      <c r="AD292" s="132"/>
      <c r="AE292" s="132"/>
      <c r="AF292" s="132"/>
      <c r="AG292" s="132"/>
      <c r="AH292" s="132"/>
      <c r="AI292" s="132"/>
      <c r="AJ292" s="132"/>
      <c r="AM292" s="86">
        <v>9</v>
      </c>
      <c r="AN292" s="86">
        <f>人物属性!Z12</f>
        <v>172.52567092431491</v>
      </c>
      <c r="AO292" s="115">
        <f t="shared" si="63"/>
        <v>0.30150000000000005</v>
      </c>
      <c r="AP292" s="74">
        <f>AR288</f>
        <v>253.76486914164772</v>
      </c>
      <c r="AQ292" s="86" t="str">
        <f t="shared" si="61"/>
        <v>1级强化8</v>
      </c>
      <c r="AR292" s="86">
        <f>装备属性!EQ12</f>
        <v>384.13268336138611</v>
      </c>
      <c r="AS292" s="134">
        <f t="shared" si="57"/>
        <v>128.52659782988775</v>
      </c>
      <c r="AT292" s="352">
        <f t="shared" si="58"/>
        <v>9</v>
      </c>
      <c r="AU292" s="132">
        <f>AS292/(VLOOKUP(AU283,AQ284:AR374,2,FALSE)+AN292)</f>
        <v>0.35612639248364386</v>
      </c>
      <c r="AV292" s="132">
        <f>AS292/(VLOOKUP(AV283,AQ284:AR374,2,FALSE)+AN292)</f>
        <v>0.28904208800618453</v>
      </c>
      <c r="AW292" s="132">
        <f>AS292/(VLOOKUP(AW283,AQ284:AR374,2,FALSE)+AN292)</f>
        <v>0.2654830344036192</v>
      </c>
      <c r="AX292" s="132">
        <f>AS292/(VLOOKUP(AX283,AQ284:AR374,2,FALSE)+AN292)</f>
        <v>0.12997957167343069</v>
      </c>
      <c r="AY292" s="132"/>
      <c r="AZ292" s="132"/>
      <c r="BA292" s="132"/>
      <c r="BB292" s="132"/>
      <c r="BC292" s="132"/>
      <c r="BD292" s="132"/>
      <c r="BE292" s="132"/>
      <c r="BF292" s="132"/>
      <c r="BG292" s="132"/>
      <c r="BH292" s="132"/>
      <c r="BI292" s="132"/>
      <c r="BJ292" s="132"/>
      <c r="BK292" s="132"/>
      <c r="BL292" s="132"/>
      <c r="BM292" s="132"/>
      <c r="BN292" s="132"/>
      <c r="BO292" s="132"/>
      <c r="BP292" s="132"/>
      <c r="BQ292" s="132"/>
      <c r="BR292" s="132"/>
      <c r="BS292" s="132"/>
      <c r="BT292" s="132"/>
      <c r="BU292" s="132"/>
      <c r="BV292" s="132"/>
    </row>
    <row r="293" spans="1:74">
      <c r="A293" s="86">
        <v>10</v>
      </c>
      <c r="B293" s="86">
        <f>人物属性!Y13</f>
        <v>79.682377589397191</v>
      </c>
      <c r="C293" s="115">
        <f t="shared" si="62"/>
        <v>0.67500000000000004</v>
      </c>
      <c r="D293" s="74">
        <f>(D292+D294)/2</f>
        <v>117.4517040760576</v>
      </c>
      <c r="E293" s="86" t="str">
        <f t="shared" si="59"/>
        <v>1级强化9</v>
      </c>
      <c r="F293" s="86">
        <f>装备属性!EP13</f>
        <v>209.35356796822808</v>
      </c>
      <c r="G293" s="91">
        <f t="shared" si="60"/>
        <v>133.06550512418201</v>
      </c>
      <c r="H293" s="217">
        <f t="shared" si="56"/>
        <v>10</v>
      </c>
      <c r="I293" s="137">
        <f>G293/(VLOOKUP(I283,E284:F374,2,FALSE)+B293)</f>
        <v>0.81224848468239896</v>
      </c>
      <c r="J293" s="132">
        <f>G293/(VLOOKUP(J283,E284:F374,2,FALSE)+B293)</f>
        <v>0.66123620093434543</v>
      </c>
      <c r="K293" s="132">
        <f>G293/(VLOOKUP(K283,E284:F374,2,FALSE)+B293)</f>
        <v>0.60798599999172065</v>
      </c>
      <c r="L293" s="132">
        <f>G293/(VLOOKUP(L283,E284:F374,2,FALSE)+B293)</f>
        <v>0.29949841350363166</v>
      </c>
      <c r="M293" s="132"/>
      <c r="N293" s="132"/>
      <c r="O293" s="132"/>
      <c r="P293" s="132"/>
      <c r="Q293" s="132"/>
      <c r="R293" s="132"/>
      <c r="S293" s="132"/>
      <c r="T293" s="132"/>
      <c r="U293" s="132"/>
      <c r="V293" s="132"/>
      <c r="W293" s="132"/>
      <c r="X293" s="132"/>
      <c r="Y293" s="132"/>
      <c r="Z293" s="132"/>
      <c r="AA293" s="132"/>
      <c r="AB293" s="132"/>
      <c r="AC293" s="132"/>
      <c r="AD293" s="132"/>
      <c r="AE293" s="132"/>
      <c r="AF293" s="132"/>
      <c r="AG293" s="132"/>
      <c r="AH293" s="132"/>
      <c r="AI293" s="132"/>
      <c r="AJ293" s="132"/>
      <c r="AM293" s="86">
        <v>10</v>
      </c>
      <c r="AN293" s="86">
        <f>人物属性!Z13</f>
        <v>178.39338266282951</v>
      </c>
      <c r="AO293" s="115">
        <f t="shared" si="63"/>
        <v>0.30150000000000005</v>
      </c>
      <c r="AP293" s="74">
        <f>(AP292+AP294)/2</f>
        <v>262.95157628968116</v>
      </c>
      <c r="AQ293" s="86" t="str">
        <f t="shared" si="61"/>
        <v>1级强化9</v>
      </c>
      <c r="AR293" s="86">
        <f>装备属性!EQ13</f>
        <v>468.70201783931657</v>
      </c>
      <c r="AS293" s="134">
        <f t="shared" si="57"/>
        <v>133.06550512418198</v>
      </c>
      <c r="AT293" s="352">
        <f t="shared" si="58"/>
        <v>10</v>
      </c>
      <c r="AU293" s="132">
        <f>AS293/(VLOOKUP(AU283,AQ284:AR374,2,FALSE)+AN293)</f>
        <v>0.36280432315813815</v>
      </c>
      <c r="AV293" s="132">
        <f>AS293/(VLOOKUP(AV283,AQ284:AR374,2,FALSE)+AN293)</f>
        <v>0.29535216975067419</v>
      </c>
      <c r="AW293" s="132">
        <f>AS293/(VLOOKUP(AW283,AQ284:AR374,2,FALSE)+AN293)</f>
        <v>0.27156707999630186</v>
      </c>
      <c r="AX293" s="132">
        <f>AS293/(VLOOKUP(AX283,AQ284:AR374,2,FALSE)+AN293)</f>
        <v>0.13377595803162209</v>
      </c>
      <c r="AY293" s="132"/>
      <c r="AZ293" s="132"/>
      <c r="BA293" s="132"/>
      <c r="BB293" s="132"/>
      <c r="BC293" s="132"/>
      <c r="BD293" s="132"/>
      <c r="BE293" s="132"/>
      <c r="BF293" s="132"/>
      <c r="BG293" s="132"/>
      <c r="BH293" s="132"/>
      <c r="BI293" s="132"/>
      <c r="BJ293" s="132"/>
      <c r="BK293" s="132"/>
      <c r="BL293" s="132"/>
      <c r="BM293" s="132"/>
      <c r="BN293" s="132"/>
      <c r="BO293" s="132"/>
      <c r="BP293" s="132"/>
      <c r="BQ293" s="132"/>
      <c r="BR293" s="132"/>
      <c r="BS293" s="132"/>
      <c r="BT293" s="132"/>
      <c r="BU293" s="132"/>
      <c r="BV293" s="132"/>
    </row>
    <row r="294" spans="1:74">
      <c r="A294" s="86">
        <v>11</v>
      </c>
      <c r="B294" s="86">
        <f>人物属性!Y14</f>
        <v>82.303288832600387</v>
      </c>
      <c r="C294" s="115">
        <f t="shared" si="62"/>
        <v>0.67500000000000004</v>
      </c>
      <c r="D294" s="74">
        <f>F289</f>
        <v>121.55509993551253</v>
      </c>
      <c r="E294" s="86" t="str">
        <f t="shared" si="59"/>
        <v>1级强化10</v>
      </c>
      <c r="F294" s="86">
        <f>装备属性!EP14</f>
        <v>253.39517151971407</v>
      </c>
      <c r="G294" s="91">
        <f t="shared" si="60"/>
        <v>137.60441241847622</v>
      </c>
      <c r="H294" s="217">
        <f t="shared" si="56"/>
        <v>11</v>
      </c>
      <c r="I294" s="137">
        <f>G294/(VLOOKUP(I283,E284:F374,2,FALSE)+B294)</f>
        <v>0.82672823820271424</v>
      </c>
      <c r="J294" s="132">
        <f>G294/(VLOOKUP(J283,E284:F374,2,FALSE)+B294)</f>
        <v>0.67499999999999993</v>
      </c>
      <c r="K294" s="132">
        <f>G294/(VLOOKUP(K283,E284:F374,2,FALSE)+B294)</f>
        <v>0.62128463140477674</v>
      </c>
      <c r="L294" s="132">
        <f>G294/(VLOOKUP(L283,E284:F374,2,FALSE)+B294)</f>
        <v>0.30789809773328075</v>
      </c>
      <c r="M294" s="132"/>
      <c r="N294" s="132"/>
      <c r="O294" s="132"/>
      <c r="P294" s="132"/>
      <c r="Q294" s="132"/>
      <c r="R294" s="132"/>
      <c r="S294" s="132"/>
      <c r="T294" s="132"/>
      <c r="U294" s="132"/>
      <c r="V294" s="132"/>
      <c r="W294" s="132"/>
      <c r="X294" s="132"/>
      <c r="Y294" s="132"/>
      <c r="Z294" s="132"/>
      <c r="AA294" s="132"/>
      <c r="AB294" s="132"/>
      <c r="AC294" s="132"/>
      <c r="AD294" s="132"/>
      <c r="AE294" s="132"/>
      <c r="AF294" s="132"/>
      <c r="AG294" s="132"/>
      <c r="AH294" s="132"/>
      <c r="AI294" s="132"/>
      <c r="AJ294" s="132"/>
      <c r="AM294" s="86">
        <v>11</v>
      </c>
      <c r="AN294" s="86">
        <f>人物属性!Z14</f>
        <v>184.26109440134414</v>
      </c>
      <c r="AO294" s="115">
        <f t="shared" si="63"/>
        <v>0.30150000000000005</v>
      </c>
      <c r="AP294" s="74">
        <f>AR289</f>
        <v>272.13828343771462</v>
      </c>
      <c r="AQ294" s="86" t="str">
        <f t="shared" si="61"/>
        <v>1级强化10</v>
      </c>
      <c r="AR294" s="86">
        <f>装备属性!EQ14</f>
        <v>567.30262280532997</v>
      </c>
      <c r="AS294" s="134">
        <f t="shared" si="57"/>
        <v>137.60441241847622</v>
      </c>
      <c r="AT294" s="352">
        <f t="shared" si="58"/>
        <v>11</v>
      </c>
      <c r="AU294" s="132">
        <f>AS294/(VLOOKUP(AU283,AQ284:AR374,2,FALSE)+AN294)</f>
        <v>0.36927194639721245</v>
      </c>
      <c r="AV294" s="132">
        <f>AS294/(VLOOKUP(AV283,AQ284:AR374,2,FALSE)+AN294)</f>
        <v>0.30150000000000005</v>
      </c>
      <c r="AW294" s="132">
        <f>AS294/(VLOOKUP(AW283,AQ284:AR374,2,FALSE)+AN294)</f>
        <v>0.27750713536080024</v>
      </c>
      <c r="AX294" s="132">
        <f>AS294/(VLOOKUP(AX283,AQ284:AR374,2,FALSE)+AN294)</f>
        <v>0.13752781698753205</v>
      </c>
      <c r="AY294" s="132"/>
      <c r="AZ294" s="132"/>
      <c r="BA294" s="132"/>
      <c r="BB294" s="132"/>
      <c r="BC294" s="132"/>
      <c r="BD294" s="132"/>
      <c r="BE294" s="132"/>
      <c r="BF294" s="132"/>
      <c r="BG294" s="132"/>
      <c r="BH294" s="132"/>
      <c r="BI294" s="132"/>
      <c r="BJ294" s="132"/>
      <c r="BK294" s="132"/>
      <c r="BL294" s="132"/>
      <c r="BM294" s="132"/>
      <c r="BN294" s="132"/>
      <c r="BO294" s="132"/>
      <c r="BP294" s="132"/>
      <c r="BQ294" s="132"/>
      <c r="BR294" s="132"/>
      <c r="BS294" s="132"/>
      <c r="BT294" s="132"/>
      <c r="BU294" s="132"/>
      <c r="BV294" s="132"/>
    </row>
    <row r="295" spans="1:74">
      <c r="A295" s="86">
        <v>12</v>
      </c>
      <c r="B295" s="86">
        <f>人物属性!Y15</f>
        <v>84.924200075803569</v>
      </c>
      <c r="C295" s="115">
        <f t="shared" si="62"/>
        <v>0.67500000000000004</v>
      </c>
      <c r="D295" s="74">
        <f>(D294+D296)/2</f>
        <v>125.85724001920889</v>
      </c>
      <c r="E295" s="86" t="str">
        <f t="shared" si="59"/>
        <v>1级强化11</v>
      </c>
      <c r="F295" s="86">
        <f>装备属性!EP15</f>
        <v>304.74391135144435</v>
      </c>
      <c r="G295" s="91">
        <f t="shared" si="60"/>
        <v>142.27747206413341</v>
      </c>
      <c r="H295" s="217">
        <f t="shared" si="56"/>
        <v>12</v>
      </c>
      <c r="I295" s="137">
        <f>G295/(VLOOKUP(I283,E284:F374,2,FALSE)+B295)</f>
        <v>0.84155254496383469</v>
      </c>
      <c r="J295" s="132">
        <f>G295/(VLOOKUP(J283,E284:F374,2,FALSE)+B295)</f>
        <v>0.68906409531771895</v>
      </c>
      <c r="K295" s="132">
        <f>G295/(VLOOKUP(K283,E284:F374,2,FALSE)+B295)</f>
        <v>0.6348708217789526</v>
      </c>
      <c r="L295" s="132">
        <f>G295/(VLOOKUP(L283,E284:F374,2,FALSE)+B295)</f>
        <v>0.31649826118636748</v>
      </c>
      <c r="M295" s="132"/>
      <c r="N295" s="132"/>
      <c r="O295" s="132"/>
      <c r="P295" s="132"/>
      <c r="Q295" s="132"/>
      <c r="R295" s="132"/>
      <c r="S295" s="132"/>
      <c r="T295" s="132"/>
      <c r="U295" s="132"/>
      <c r="V295" s="132"/>
      <c r="W295" s="132"/>
      <c r="X295" s="132"/>
      <c r="Y295" s="132"/>
      <c r="Z295" s="132"/>
      <c r="AA295" s="132"/>
      <c r="AB295" s="132"/>
      <c r="AC295" s="132"/>
      <c r="AD295" s="132"/>
      <c r="AE295" s="132"/>
      <c r="AF295" s="132"/>
      <c r="AG295" s="132"/>
      <c r="AH295" s="132"/>
      <c r="AI295" s="132"/>
      <c r="AJ295" s="132"/>
      <c r="AM295" s="86">
        <v>12</v>
      </c>
      <c r="AN295" s="86">
        <f>人物属性!Z15</f>
        <v>190.12880613985874</v>
      </c>
      <c r="AO295" s="115">
        <f t="shared" si="63"/>
        <v>0.30150000000000005</v>
      </c>
      <c r="AP295" s="74">
        <f>(AP294+AP296)/2</f>
        <v>281.76994034151244</v>
      </c>
      <c r="AQ295" s="86" t="str">
        <f t="shared" si="61"/>
        <v>1级强化11</v>
      </c>
      <c r="AR295" s="86">
        <f>装备属性!EQ15</f>
        <v>682.26248810024856</v>
      </c>
      <c r="AS295" s="134">
        <f t="shared" si="57"/>
        <v>142.27747206413343</v>
      </c>
      <c r="AT295" s="352">
        <f t="shared" si="58"/>
        <v>12</v>
      </c>
      <c r="AU295" s="132">
        <f>AS295/(VLOOKUP(AU283,AQ284:AR374,2,FALSE)+AN295)</f>
        <v>0.37589347008384627</v>
      </c>
      <c r="AV295" s="132">
        <f>AS295/(VLOOKUP(AV283,AQ284:AR374,2,FALSE)+AN295)</f>
        <v>0.30778196257524787</v>
      </c>
      <c r="AW295" s="132">
        <f>AS295/(VLOOKUP(AW283,AQ284:AR374,2,FALSE)+AN295)</f>
        <v>0.28357563372793221</v>
      </c>
      <c r="AX295" s="132">
        <f>AS295/(VLOOKUP(AX283,AQ284:AR374,2,FALSE)+AN295)</f>
        <v>0.14136922332991084</v>
      </c>
      <c r="AY295" s="132"/>
      <c r="AZ295" s="132"/>
      <c r="BA295" s="132"/>
      <c r="BB295" s="132"/>
      <c r="BC295" s="132"/>
      <c r="BD295" s="132"/>
      <c r="BE295" s="132"/>
      <c r="BF295" s="132"/>
      <c r="BG295" s="132"/>
      <c r="BH295" s="132"/>
      <c r="BI295" s="132"/>
      <c r="BJ295" s="132"/>
      <c r="BK295" s="132"/>
      <c r="BL295" s="132"/>
      <c r="BM295" s="132"/>
      <c r="BN295" s="132"/>
      <c r="BO295" s="132"/>
      <c r="BP295" s="132"/>
      <c r="BQ295" s="132"/>
      <c r="BR295" s="132"/>
      <c r="BS295" s="132"/>
      <c r="BT295" s="132"/>
      <c r="BU295" s="132"/>
      <c r="BV295" s="132"/>
    </row>
    <row r="296" spans="1:74">
      <c r="A296" s="86">
        <v>13</v>
      </c>
      <c r="B296" s="86">
        <f>人物属性!Y16</f>
        <v>87.545111319006764</v>
      </c>
      <c r="C296" s="115">
        <f t="shared" si="62"/>
        <v>0.67500000000000004</v>
      </c>
      <c r="D296" s="74">
        <f>F290</f>
        <v>130.15938010290526</v>
      </c>
      <c r="E296" s="86" t="str">
        <f t="shared" si="59"/>
        <v>1级强化12</v>
      </c>
      <c r="F296" s="86">
        <f>装备属性!EP16</f>
        <v>364.61214660369507</v>
      </c>
      <c r="G296" s="91">
        <f t="shared" si="60"/>
        <v>146.95053170979062</v>
      </c>
      <c r="H296" s="217">
        <f t="shared" si="56"/>
        <v>13</v>
      </c>
      <c r="I296" s="137">
        <f>G296/(VLOOKUP(I283,E284:F374,2,FALSE)+B296)</f>
        <v>0.85592424513861742</v>
      </c>
      <c r="J296" s="132">
        <f>G296/(VLOOKUP(J283,E284:F374,2,FALSE)+B296)</f>
        <v>0.70277562527624926</v>
      </c>
      <c r="K296" s="132">
        <f>G296/(VLOOKUP(K283,E284:F374,2,FALSE)+B296)</f>
        <v>0.64814290370732019</v>
      </c>
      <c r="L296" s="132">
        <f>G296/(VLOOKUP(L283,E284:F374,2,FALSE)+B296)</f>
        <v>0.32499872364077464</v>
      </c>
      <c r="M296" s="132"/>
      <c r="N296" s="132"/>
      <c r="O296" s="132"/>
      <c r="P296" s="132"/>
      <c r="Q296" s="132"/>
      <c r="R296" s="132"/>
      <c r="S296" s="132"/>
      <c r="T296" s="132"/>
      <c r="U296" s="132"/>
      <c r="V296" s="132"/>
      <c r="W296" s="132"/>
      <c r="X296" s="132"/>
      <c r="Y296" s="132"/>
      <c r="Z296" s="132"/>
      <c r="AA296" s="132"/>
      <c r="AB296" s="132"/>
      <c r="AC296" s="132"/>
      <c r="AD296" s="132"/>
      <c r="AE296" s="132"/>
      <c r="AF296" s="132"/>
      <c r="AG296" s="132"/>
      <c r="AH296" s="132"/>
      <c r="AI296" s="132"/>
      <c r="AJ296" s="132"/>
      <c r="AM296" s="86">
        <v>13</v>
      </c>
      <c r="AN296" s="86">
        <f>人物属性!Z16</f>
        <v>195.99651787837334</v>
      </c>
      <c r="AO296" s="115">
        <f t="shared" si="63"/>
        <v>0.30150000000000005</v>
      </c>
      <c r="AP296" s="74">
        <f>AR290</f>
        <v>291.40159724531031</v>
      </c>
      <c r="AQ296" s="86" t="str">
        <f t="shared" si="61"/>
        <v>1级强化12</v>
      </c>
      <c r="AR296" s="86">
        <f>装备属性!EQ16</f>
        <v>816.29585060528746</v>
      </c>
      <c r="AS296" s="134">
        <f t="shared" si="57"/>
        <v>146.95053170979062</v>
      </c>
      <c r="AT296" s="352">
        <f t="shared" si="58"/>
        <v>13</v>
      </c>
      <c r="AU296" s="132">
        <f>AS296/(VLOOKUP(AU283,AQ284:AR374,2,FALSE)+AN296)</f>
        <v>0.38231282949524914</v>
      </c>
      <c r="AV296" s="132">
        <f>AS296/(VLOOKUP(AV283,AQ284:AR374,2,FALSE)+AN296)</f>
        <v>0.31390644595672468</v>
      </c>
      <c r="AW296" s="132">
        <f>AS296/(VLOOKUP(AW283,AQ284:AR374,2,FALSE)+AN296)</f>
        <v>0.28950383032260302</v>
      </c>
      <c r="AX296" s="132">
        <f>AS296/(VLOOKUP(AX283,AQ284:AR374,2,FALSE)+AN296)</f>
        <v>0.14516609655954602</v>
      </c>
      <c r="AY296" s="132"/>
      <c r="AZ296" s="132"/>
      <c r="BA296" s="132"/>
      <c r="BB296" s="132"/>
      <c r="BC296" s="132"/>
      <c r="BD296" s="132"/>
      <c r="BE296" s="132"/>
      <c r="BF296" s="132"/>
      <c r="BG296" s="132"/>
      <c r="BH296" s="132"/>
      <c r="BI296" s="132"/>
      <c r="BJ296" s="132"/>
      <c r="BK296" s="132"/>
      <c r="BL296" s="132"/>
      <c r="BM296" s="132"/>
      <c r="BN296" s="132"/>
      <c r="BO296" s="132"/>
      <c r="BP296" s="132"/>
      <c r="BQ296" s="132"/>
      <c r="BR296" s="132"/>
      <c r="BS296" s="132"/>
      <c r="BT296" s="132"/>
      <c r="BU296" s="132"/>
      <c r="BV296" s="132"/>
    </row>
    <row r="297" spans="1:74">
      <c r="A297" s="86">
        <v>14</v>
      </c>
      <c r="B297" s="86">
        <f>人物属性!Y17</f>
        <v>90.166022562209946</v>
      </c>
      <c r="C297" s="115">
        <f t="shared" si="62"/>
        <v>0.67500000000000004</v>
      </c>
      <c r="D297" s="74">
        <f>(D296+D298)/2</f>
        <v>134.66989040551243</v>
      </c>
      <c r="E297" s="86" t="str">
        <f t="shared" si="59"/>
        <v>15级强化0</v>
      </c>
      <c r="F297" s="86">
        <f>装备属性!EP17</f>
        <v>139.18040070811961</v>
      </c>
      <c r="G297" s="91">
        <f t="shared" si="60"/>
        <v>151.76424125321262</v>
      </c>
      <c r="H297" s="217">
        <f t="shared" si="56"/>
        <v>14</v>
      </c>
      <c r="I297" s="137">
        <f>G297/(VLOOKUP(I283,E284:F374,2,FALSE)+B297)</f>
        <v>0.87067066284634875</v>
      </c>
      <c r="J297" s="132">
        <f>G297/(VLOOKUP(J283,E284:F374,2,FALSE)+B297)</f>
        <v>0.71681199996870959</v>
      </c>
      <c r="K297" s="132">
        <f>G297/(VLOOKUP(K283,E284:F374,2,FALSE)+B297)</f>
        <v>0.66172490980741749</v>
      </c>
      <c r="L297" s="132">
        <f>G297/(VLOOKUP(L283,E284:F374,2,FALSE)+B297)</f>
        <v>0.33371048027999861</v>
      </c>
      <c r="M297" s="132"/>
      <c r="N297" s="132"/>
      <c r="O297" s="132"/>
      <c r="P297" s="132"/>
      <c r="Q297" s="132"/>
      <c r="R297" s="132"/>
      <c r="S297" s="132"/>
      <c r="T297" s="132"/>
      <c r="U297" s="132"/>
      <c r="V297" s="132"/>
      <c r="W297" s="132"/>
      <c r="X297" s="132"/>
      <c r="Y297" s="132"/>
      <c r="Z297" s="132"/>
      <c r="AA297" s="132"/>
      <c r="AB297" s="132"/>
      <c r="AC297" s="132"/>
      <c r="AD297" s="132"/>
      <c r="AE297" s="132"/>
      <c r="AF297" s="132"/>
      <c r="AG297" s="132"/>
      <c r="AH297" s="132"/>
      <c r="AI297" s="132"/>
      <c r="AJ297" s="132"/>
      <c r="AM297" s="86">
        <v>14</v>
      </c>
      <c r="AN297" s="86">
        <f>人物属性!Z17</f>
        <v>201.86422961688794</v>
      </c>
      <c r="AO297" s="115">
        <f t="shared" si="63"/>
        <v>0.30150000000000005</v>
      </c>
      <c r="AP297" s="74">
        <f>(AP296+AP298)/2</f>
        <v>301.49975463920697</v>
      </c>
      <c r="AQ297" s="86" t="str">
        <f t="shared" si="61"/>
        <v>15级强化0</v>
      </c>
      <c r="AR297" s="86">
        <f>装备属性!EQ17</f>
        <v>311.59791203310363</v>
      </c>
      <c r="AS297" s="134">
        <f t="shared" si="57"/>
        <v>151.76424125321265</v>
      </c>
      <c r="AT297" s="352">
        <f t="shared" si="58"/>
        <v>14</v>
      </c>
      <c r="AU297" s="132">
        <f>AS297/(VLOOKUP(AU283,AQ284:AR374,2,FALSE)+AN297)</f>
        <v>0.38889956273803583</v>
      </c>
      <c r="AV297" s="132">
        <f>AS297/(VLOOKUP(AV283,AQ284:AR374,2,FALSE)+AN297)</f>
        <v>0.32017602665269035</v>
      </c>
      <c r="AW297" s="132">
        <f>AS297/(VLOOKUP(AW283,AQ284:AR374,2,FALSE)+AN297)</f>
        <v>0.29557045971397988</v>
      </c>
      <c r="AX297" s="132">
        <f>AS297/(VLOOKUP(AX283,AQ284:AR374,2,FALSE)+AN297)</f>
        <v>0.14905734785839941</v>
      </c>
      <c r="AY297" s="132"/>
      <c r="AZ297" s="132"/>
      <c r="BA297" s="132"/>
      <c r="BB297" s="132"/>
      <c r="BC297" s="132"/>
      <c r="BD297" s="132"/>
      <c r="BE297" s="132"/>
      <c r="BF297" s="132"/>
      <c r="BG297" s="132"/>
      <c r="BH297" s="132"/>
      <c r="BI297" s="132"/>
      <c r="BJ297" s="132"/>
      <c r="BK297" s="132"/>
      <c r="BL297" s="132"/>
      <c r="BM297" s="132"/>
      <c r="BN297" s="132"/>
      <c r="BO297" s="132"/>
      <c r="BP297" s="132"/>
      <c r="BQ297" s="132"/>
      <c r="BR297" s="132"/>
      <c r="BS297" s="132"/>
      <c r="BT297" s="132"/>
      <c r="BU297" s="132"/>
      <c r="BV297" s="132"/>
    </row>
    <row r="298" spans="1:74">
      <c r="A298" s="86">
        <v>15</v>
      </c>
      <c r="B298" s="86">
        <f>人物属性!Y18</f>
        <v>92.786933805413085</v>
      </c>
      <c r="C298" s="115">
        <f t="shared" si="62"/>
        <v>0.67500000000000004</v>
      </c>
      <c r="D298" s="74">
        <f>F297</f>
        <v>139.18040070811961</v>
      </c>
      <c r="E298" s="86" t="str">
        <f t="shared" si="59"/>
        <v>15级强化1</v>
      </c>
      <c r="F298" s="86">
        <f>装备属性!EP18</f>
        <v>150.41552632755548</v>
      </c>
      <c r="G298" s="91">
        <f t="shared" si="60"/>
        <v>156.57795079663458</v>
      </c>
      <c r="H298" s="217">
        <f t="shared" si="56"/>
        <v>15</v>
      </c>
      <c r="I298" s="137">
        <f>G298/(VLOOKUP(I283,E284:F374,2,FALSE)+B298)</f>
        <v>0.88498019087436486</v>
      </c>
      <c r="J298" s="132">
        <f>G298/(VLOOKUP(J283,E284:F374,2,FALSE)+B298)</f>
        <v>0.73050510935195168</v>
      </c>
      <c r="K298" s="132">
        <f>G298/(VLOOKUP(K283,E284:F374,2,FALSE)+B298)</f>
        <v>0.67500000000000004</v>
      </c>
      <c r="L298" s="132">
        <f>G298/(VLOOKUP(L283,E284:F374,2,FALSE)+B298)</f>
        <v>0.34232239963532002</v>
      </c>
      <c r="M298" s="131">
        <f>G298/(VLOOKUP(M283,E284:F374,2,FALSE)+B298)</f>
        <v>0.67500000000000004</v>
      </c>
      <c r="N298" s="132">
        <f>G298/(VLOOKUP(N283,E284:F374,2,FALSE)+B298)</f>
        <v>0.53284158893437528</v>
      </c>
      <c r="O298" s="132">
        <f>G298/(VLOOKUP(O283,E284:F374,2,FALSE)+B298)</f>
        <v>0.48474780525717376</v>
      </c>
      <c r="P298" s="131">
        <f>G298/(VLOOKUP(P283,E284:F374,2,FALSE)+B298)</f>
        <v>0.22499999999999998</v>
      </c>
      <c r="Q298" s="132"/>
      <c r="R298" s="132"/>
      <c r="S298" s="132"/>
      <c r="T298" s="132"/>
      <c r="U298" s="132"/>
      <c r="V298" s="132"/>
      <c r="W298" s="132"/>
      <c r="X298" s="132"/>
      <c r="Y298" s="132"/>
      <c r="Z298" s="132"/>
      <c r="AA298" s="132"/>
      <c r="AB298" s="132"/>
      <c r="AC298" s="132"/>
      <c r="AD298" s="132"/>
      <c r="AE298" s="132"/>
      <c r="AF298" s="132"/>
      <c r="AG298" s="132"/>
      <c r="AH298" s="132"/>
      <c r="AI298" s="132"/>
      <c r="AJ298" s="132"/>
      <c r="AM298" s="86">
        <v>15</v>
      </c>
      <c r="AN298" s="86">
        <f>人物属性!Z18</f>
        <v>207.73194135540243</v>
      </c>
      <c r="AO298" s="115">
        <f t="shared" si="63"/>
        <v>0.30150000000000005</v>
      </c>
      <c r="AP298" s="74">
        <f>AR297</f>
        <v>311.59791203310363</v>
      </c>
      <c r="AQ298" s="86" t="str">
        <f t="shared" si="61"/>
        <v>15级强化1</v>
      </c>
      <c r="AR298" s="86">
        <f>装备属性!EQ18</f>
        <v>336.75117834527344</v>
      </c>
      <c r="AS298" s="134">
        <f t="shared" si="57"/>
        <v>156.57795079663461</v>
      </c>
      <c r="AT298" s="352">
        <f t="shared" si="58"/>
        <v>15</v>
      </c>
      <c r="AU298" s="132">
        <f>AS298/(VLOOKUP(AU283,AQ284:AR374,2,FALSE)+AN298)</f>
        <v>0.39529115192388303</v>
      </c>
      <c r="AV298" s="132">
        <f>AS298/(VLOOKUP(AV283,AQ284:AR374,2,FALSE)+AN298)</f>
        <v>0.32629228217720518</v>
      </c>
      <c r="AW298" s="132">
        <f>AS298/(VLOOKUP(AW283,AQ284:AR374,2,FALSE)+AN298)</f>
        <v>0.30150000000000005</v>
      </c>
      <c r="AX298" s="132">
        <f>AS298/(VLOOKUP(AX283,AQ284:AR374,2,FALSE)+AN298)</f>
        <v>0.15290400517044295</v>
      </c>
      <c r="AY298" s="131">
        <f>AS298/(VLOOKUP(AY283,AQ284:AR374,2,FALSE)+AN298)</f>
        <v>0.30150000000000005</v>
      </c>
      <c r="AZ298" s="132">
        <f>AS298/(VLOOKUP(AZ283,AQ284:AR374,2,FALSE)+AN298)</f>
        <v>0.23800257639068764</v>
      </c>
      <c r="BA298" s="132">
        <f>AS298/(VLOOKUP(BA283,AQ284:AR374,2,FALSE)+AN298)</f>
        <v>0.21652068634820432</v>
      </c>
      <c r="BB298" s="131">
        <f>AS298/(VLOOKUP(BB283,AQ284:AR374,2,FALSE)+AN298)</f>
        <v>0.10050000000000003</v>
      </c>
      <c r="BC298" s="132"/>
      <c r="BD298" s="132"/>
      <c r="BE298" s="132"/>
      <c r="BF298" s="132"/>
      <c r="BG298" s="132"/>
      <c r="BH298" s="132"/>
      <c r="BI298" s="132"/>
      <c r="BJ298" s="132"/>
      <c r="BK298" s="132"/>
      <c r="BL298" s="132"/>
      <c r="BM298" s="132"/>
      <c r="BN298" s="132"/>
      <c r="BO298" s="132"/>
      <c r="BP298" s="132"/>
      <c r="BQ298" s="132"/>
      <c r="BR298" s="132"/>
      <c r="BS298" s="132"/>
      <c r="BT298" s="132"/>
      <c r="BU298" s="132"/>
      <c r="BV298" s="132"/>
    </row>
    <row r="299" spans="1:74">
      <c r="A299" s="86">
        <v>16</v>
      </c>
      <c r="B299" s="86">
        <f>人物属性!Y19</f>
        <v>96.833234355579648</v>
      </c>
      <c r="C299" s="115">
        <f t="shared" si="62"/>
        <v>0.67500000000000004</v>
      </c>
      <c r="D299" s="74">
        <f>(D298+D300)/2</f>
        <v>144.79796351783756</v>
      </c>
      <c r="E299" s="86" t="str">
        <f t="shared" si="59"/>
        <v>15级强化2</v>
      </c>
      <c r="F299" s="86">
        <f>装备属性!EP19</f>
        <v>162.19481497731297</v>
      </c>
      <c r="G299" s="91">
        <f t="shared" si="60"/>
        <v>163.10105856455661</v>
      </c>
      <c r="H299" s="217">
        <f t="shared" si="56"/>
        <v>16</v>
      </c>
      <c r="I299" s="137">
        <f>G299/(VLOOKUP(I283,E284:F374,2,FALSE)+B299)</f>
        <v>0.90123779596053155</v>
      </c>
      <c r="J299" s="132">
        <f>G299/(VLOOKUP(J283,E284:F374,2,FALSE)+B299)</f>
        <v>0.74683961070538429</v>
      </c>
      <c r="K299" s="132">
        <f>G299/(VLOOKUP(K283,E284:F374,2,FALSE)+B299)</f>
        <v>0.69106625352614137</v>
      </c>
      <c r="L299" s="132">
        <f>G299/(VLOOKUP(L283,E284:F374,2,FALSE)+B299)</f>
        <v>0.35345691016669045</v>
      </c>
      <c r="M299" s="132">
        <f>G299/(VLOOKUP(M283,E284:F374,2,FALSE)+B299)</f>
        <v>0.69106625352614137</v>
      </c>
      <c r="N299" s="132">
        <f>G299/(VLOOKUP(N283,E284:F374,2,FALSE)+B299)</f>
        <v>0.54750106320232061</v>
      </c>
      <c r="O299" s="132">
        <f>G299/(VLOOKUP(O283,E284:F374,2,FALSE)+B299)</f>
        <v>0.49869551103573573</v>
      </c>
      <c r="P299" s="132">
        <f>G299/(VLOOKUP(P283,E284:F374,2,FALSE)+B299)</f>
        <v>0.2330187209702943</v>
      </c>
      <c r="Q299" s="132"/>
      <c r="R299" s="132"/>
      <c r="S299" s="132"/>
      <c r="T299" s="132"/>
      <c r="U299" s="132"/>
      <c r="V299" s="132"/>
      <c r="W299" s="132"/>
      <c r="X299" s="132"/>
      <c r="Y299" s="132"/>
      <c r="Z299" s="132"/>
      <c r="AA299" s="132"/>
      <c r="AB299" s="132"/>
      <c r="AC299" s="132"/>
      <c r="AD299" s="132"/>
      <c r="AE299" s="132"/>
      <c r="AF299" s="132"/>
      <c r="AG299" s="132"/>
      <c r="AH299" s="132"/>
      <c r="AI299" s="132"/>
      <c r="AJ299" s="132"/>
      <c r="AM299" s="86">
        <v>16</v>
      </c>
      <c r="AN299" s="86">
        <f>人物属性!Z19</f>
        <v>216.79082318413353</v>
      </c>
      <c r="AO299" s="115">
        <f t="shared" si="63"/>
        <v>0.30150000000000005</v>
      </c>
      <c r="AP299" s="74">
        <f>(AP298+AP300)/2</f>
        <v>324.17454518918851</v>
      </c>
      <c r="AQ299" s="86" t="str">
        <f t="shared" si="61"/>
        <v>15级强化2</v>
      </c>
      <c r="AR299" s="86">
        <f>装备属性!EQ19</f>
        <v>363.12272009846185</v>
      </c>
      <c r="AS299" s="134">
        <f t="shared" si="57"/>
        <v>163.10105856455661</v>
      </c>
      <c r="AT299" s="352">
        <f t="shared" si="58"/>
        <v>16</v>
      </c>
      <c r="AU299" s="132">
        <f>AS299/(VLOOKUP(AU283,AQ284:AR374,2,FALSE)+AN299)</f>
        <v>0.40255288219570406</v>
      </c>
      <c r="AV299" s="132">
        <f>AS299/(VLOOKUP(AV283,AQ284:AR374,2,FALSE)+AN299)</f>
        <v>0.33358835944840498</v>
      </c>
      <c r="AW299" s="132">
        <f>AS299/(VLOOKUP(AW283,AQ284:AR374,2,FALSE)+AN299)</f>
        <v>0.30867625990834319</v>
      </c>
      <c r="AX299" s="132">
        <f>AS299/(VLOOKUP(AX283,AQ284:AR374,2,FALSE)+AN299)</f>
        <v>0.15787741987445508</v>
      </c>
      <c r="AY299" s="132">
        <f>AS299/(VLOOKUP(AY283,AQ284:AR374,2,FALSE)+AN299)</f>
        <v>0.30867625990834319</v>
      </c>
      <c r="AZ299" s="132">
        <f>AS299/(VLOOKUP(AZ283,AQ284:AR374,2,FALSE)+AN299)</f>
        <v>0.24455047489703655</v>
      </c>
      <c r="BA299" s="132">
        <f>AS299/(VLOOKUP(BA283,AQ284:AR374,2,FALSE)+AN299)</f>
        <v>0.22275066159596196</v>
      </c>
      <c r="BB299" s="132">
        <f>AS299/(VLOOKUP(BB283,AQ284:AR374,2,FALSE)+AN299)</f>
        <v>0.10408169536673147</v>
      </c>
      <c r="BC299" s="132"/>
      <c r="BD299" s="132"/>
      <c r="BE299" s="132"/>
      <c r="BF299" s="132"/>
      <c r="BG299" s="132"/>
      <c r="BH299" s="132"/>
      <c r="BI299" s="132"/>
      <c r="BJ299" s="132"/>
      <c r="BK299" s="132"/>
      <c r="BL299" s="132"/>
      <c r="BM299" s="132"/>
      <c r="BN299" s="132"/>
      <c r="BO299" s="132"/>
      <c r="BP299" s="132"/>
      <c r="BQ299" s="132"/>
      <c r="BR299" s="132"/>
      <c r="BS299" s="132"/>
      <c r="BT299" s="132"/>
      <c r="BU299" s="132"/>
      <c r="BV299" s="132"/>
    </row>
    <row r="300" spans="1:74">
      <c r="A300" s="86">
        <v>17</v>
      </c>
      <c r="B300" s="86">
        <f>人物属性!Y20</f>
        <v>100.87953490574621</v>
      </c>
      <c r="C300" s="115">
        <f t="shared" si="62"/>
        <v>0.67500000000000004</v>
      </c>
      <c r="D300" s="74">
        <f>F298</f>
        <v>150.41552632755548</v>
      </c>
      <c r="E300" s="86" t="str">
        <f t="shared" si="59"/>
        <v>15级强化3</v>
      </c>
      <c r="F300" s="86">
        <f>装备属性!EP20</f>
        <v>174.54462269590897</v>
      </c>
      <c r="G300" s="91">
        <f t="shared" si="60"/>
        <v>169.62416633247864</v>
      </c>
      <c r="H300" s="217">
        <f t="shared" si="56"/>
        <v>17</v>
      </c>
      <c r="I300" s="137">
        <f>G300/(VLOOKUP(I283,E284:F374,2,FALSE)+B300)</f>
        <v>0.91678431173587516</v>
      </c>
      <c r="J300" s="132">
        <f>G300/(VLOOKUP(J283,E284:F374,2,FALSE)+B300)</f>
        <v>0.7625798313897092</v>
      </c>
      <c r="K300" s="132">
        <f>G300/(VLOOKUP(K283,E284:F374,2,FALSE)+B300)</f>
        <v>0.70659090155434157</v>
      </c>
      <c r="L300" s="132">
        <f>G300/(VLOOKUP(L283,E284:F374,2,FALSE)+B300)</f>
        <v>0.3643978465575185</v>
      </c>
      <c r="M300" s="132">
        <f>G300/(VLOOKUP(M283,E284:F374,2,FALSE)+B300)</f>
        <v>0.70659090155434157</v>
      </c>
      <c r="N300" s="132">
        <f>G300/(VLOOKUP(N283,E284:F374,2,FALSE)+B300)</f>
        <v>0.56176764335490048</v>
      </c>
      <c r="O300" s="132">
        <f>G300/(VLOOKUP(O283,E284:F374,2,FALSE)+B300)</f>
        <v>0.51230231485029376</v>
      </c>
      <c r="P300" s="132">
        <f>G300/(VLOOKUP(P283,E284:F374,2,FALSE)+B300)</f>
        <v>0.24094526465724056</v>
      </c>
      <c r="Q300" s="132"/>
      <c r="R300" s="132"/>
      <c r="S300" s="132"/>
      <c r="T300" s="132"/>
      <c r="U300" s="132"/>
      <c r="V300" s="132"/>
      <c r="W300" s="132"/>
      <c r="X300" s="132"/>
      <c r="Y300" s="132"/>
      <c r="Z300" s="132"/>
      <c r="AA300" s="132"/>
      <c r="AB300" s="132"/>
      <c r="AC300" s="132"/>
      <c r="AD300" s="132"/>
      <c r="AE300" s="132"/>
      <c r="AF300" s="132"/>
      <c r="AG300" s="132"/>
      <c r="AH300" s="132"/>
      <c r="AI300" s="132"/>
      <c r="AJ300" s="132"/>
      <c r="AM300" s="86">
        <v>17</v>
      </c>
      <c r="AN300" s="86">
        <f>人物属性!Z20</f>
        <v>225.84970501286466</v>
      </c>
      <c r="AO300" s="115">
        <f t="shared" si="63"/>
        <v>0.30150000000000005</v>
      </c>
      <c r="AP300" s="74">
        <f>AR298</f>
        <v>336.75117834527344</v>
      </c>
      <c r="AQ300" s="86" t="str">
        <f t="shared" si="61"/>
        <v>15级强化3</v>
      </c>
      <c r="AR300" s="86">
        <f>装备属性!EQ20</f>
        <v>390.77154334904992</v>
      </c>
      <c r="AS300" s="134">
        <f t="shared" si="57"/>
        <v>169.62416633247869</v>
      </c>
      <c r="AT300" s="352">
        <f t="shared" si="58"/>
        <v>17</v>
      </c>
      <c r="AU300" s="132">
        <f>AS300/(VLOOKUP(AU283,AQ284:AR374,2,FALSE)+AN300)</f>
        <v>0.40949699257535771</v>
      </c>
      <c r="AV300" s="132">
        <f>AS300/(VLOOKUP(AV283,AQ284:AR374,2,FALSE)+AN300)</f>
        <v>0.34061899135407026</v>
      </c>
      <c r="AW300" s="132">
        <f>AS300/(VLOOKUP(AW283,AQ284:AR374,2,FALSE)+AN300)</f>
        <v>0.31561060269427266</v>
      </c>
      <c r="AX300" s="132">
        <f>AS300/(VLOOKUP(AX283,AQ284:AR374,2,FALSE)+AN300)</f>
        <v>0.16276437146235828</v>
      </c>
      <c r="AY300" s="132">
        <f>AS300/(VLOOKUP(AY283,AQ284:AR374,2,FALSE)+AN300)</f>
        <v>0.31561060269427266</v>
      </c>
      <c r="AZ300" s="132">
        <f>AS300/(VLOOKUP(AZ283,AQ284:AR374,2,FALSE)+AN300)</f>
        <v>0.25092288069852231</v>
      </c>
      <c r="BA300" s="132">
        <f>AS300/(VLOOKUP(BA283,AQ284:AR374,2,FALSE)+AN300)</f>
        <v>0.22882836729979797</v>
      </c>
      <c r="BB300" s="132">
        <f>AS300/(VLOOKUP(BB283,AQ284:AR374,2,FALSE)+AN300)</f>
        <v>0.1076222182135675</v>
      </c>
      <c r="BC300" s="132"/>
      <c r="BD300" s="132"/>
      <c r="BE300" s="132"/>
      <c r="BF300" s="132"/>
      <c r="BG300" s="132"/>
      <c r="BH300" s="132"/>
      <c r="BI300" s="132"/>
      <c r="BJ300" s="132"/>
      <c r="BK300" s="132"/>
      <c r="BL300" s="132"/>
      <c r="BM300" s="132"/>
      <c r="BN300" s="132"/>
      <c r="BO300" s="132"/>
      <c r="BP300" s="132"/>
      <c r="BQ300" s="132"/>
      <c r="BR300" s="132"/>
      <c r="BS300" s="132"/>
      <c r="BT300" s="132"/>
      <c r="BU300" s="132"/>
      <c r="BV300" s="132"/>
    </row>
    <row r="301" spans="1:74">
      <c r="A301" s="86">
        <v>18</v>
      </c>
      <c r="B301" s="86">
        <f>人物属性!Y21</f>
        <v>104.92583545591278</v>
      </c>
      <c r="C301" s="115">
        <f t="shared" si="62"/>
        <v>0.67500000000000004</v>
      </c>
      <c r="D301" s="74">
        <f>(D300+D302)/2</f>
        <v>156.30517065243424</v>
      </c>
      <c r="E301" s="86" t="str">
        <f t="shared" si="59"/>
        <v>15级强化4</v>
      </c>
      <c r="F301" s="86">
        <f>装备属性!EP21</f>
        <v>187.49258205247284</v>
      </c>
      <c r="G301" s="91">
        <f t="shared" si="60"/>
        <v>176.33092912313424</v>
      </c>
      <c r="H301" s="217">
        <f t="shared" si="56"/>
        <v>18</v>
      </c>
      <c r="I301" s="137">
        <f>G301/(VLOOKUP(I283,E284:F374,2,FALSE)+B301)</f>
        <v>0.93263676795271455</v>
      </c>
      <c r="J301" s="132">
        <f>G301/(VLOOKUP(J283,E284:F374,2,FALSE)+B301)</f>
        <v>0.7785685308053979</v>
      </c>
      <c r="K301" s="132">
        <f>G301/(VLOOKUP(K283,E284:F374,2,FALSE)+B301)</f>
        <v>0.72235323396099105</v>
      </c>
      <c r="L301" s="132">
        <f>G301/(VLOOKUP(L283,E284:F374,2,FALSE)+B301)</f>
        <v>0.37554135311837039</v>
      </c>
      <c r="M301" s="132">
        <f>G301/(VLOOKUP(M283,E284:F374,2,FALSE)+B301)</f>
        <v>0.72235323396099105</v>
      </c>
      <c r="N301" s="132">
        <f>G301/(VLOOKUP(N283,E284:F374,2,FALSE)+B301)</f>
        <v>0.57625710824398557</v>
      </c>
      <c r="O301" s="132">
        <f>G301/(VLOOKUP(O283,E284:F374,2,FALSE)+B301)</f>
        <v>0.52612854586576485</v>
      </c>
      <c r="P301" s="132">
        <f>G301/(VLOOKUP(P283,E284:F374,2,FALSE)+B301)</f>
        <v>0.24904059614400825</v>
      </c>
      <c r="Q301" s="132"/>
      <c r="R301" s="132"/>
      <c r="S301" s="132"/>
      <c r="T301" s="132"/>
      <c r="U301" s="132"/>
      <c r="V301" s="132"/>
      <c r="W301" s="132"/>
      <c r="X301" s="132"/>
      <c r="Y301" s="132"/>
      <c r="Z301" s="132"/>
      <c r="AA301" s="132"/>
      <c r="AB301" s="132"/>
      <c r="AC301" s="132"/>
      <c r="AD301" s="132"/>
      <c r="AE301" s="132"/>
      <c r="AF301" s="132"/>
      <c r="AG301" s="132"/>
      <c r="AH301" s="132"/>
      <c r="AI301" s="132"/>
      <c r="AJ301" s="132"/>
      <c r="AM301" s="86">
        <v>18</v>
      </c>
      <c r="AN301" s="86">
        <f>人物属性!Z21</f>
        <v>234.90858684159576</v>
      </c>
      <c r="AO301" s="115">
        <f t="shared" si="63"/>
        <v>0.30150000000000005</v>
      </c>
      <c r="AP301" s="74">
        <f>(AP300+AP302)/2</f>
        <v>349.93694922186762</v>
      </c>
      <c r="AQ301" s="86" t="str">
        <f t="shared" si="61"/>
        <v>15级强化4</v>
      </c>
      <c r="AR301" s="86">
        <f>装备属性!EQ21</f>
        <v>419.759512057775</v>
      </c>
      <c r="AS301" s="134">
        <f t="shared" si="57"/>
        <v>176.33092912313427</v>
      </c>
      <c r="AT301" s="352">
        <f t="shared" si="58"/>
        <v>18</v>
      </c>
      <c r="AU301" s="132">
        <f>AS301/(VLOOKUP(AU283,AQ284:AR374,2,FALSE)+AN301)</f>
        <v>0.41657775635221256</v>
      </c>
      <c r="AV301" s="132">
        <f>AS301/(VLOOKUP(AV283,AQ284:AR374,2,FALSE)+AN301)</f>
        <v>0.3477606104264111</v>
      </c>
      <c r="AW301" s="132">
        <f>AS301/(VLOOKUP(AW283,AQ284:AR374,2,FALSE)+AN301)</f>
        <v>0.32265111116924272</v>
      </c>
      <c r="AX301" s="132">
        <f>AS301/(VLOOKUP(AX283,AQ284:AR374,2,FALSE)+AN301)</f>
        <v>0.16774180439287212</v>
      </c>
      <c r="AY301" s="132">
        <f>AS301/(VLOOKUP(AY283,AQ284:AR374,2,FALSE)+AN301)</f>
        <v>0.32265111116924272</v>
      </c>
      <c r="AZ301" s="132">
        <f>AS301/(VLOOKUP(AZ283,AQ284:AR374,2,FALSE)+AN301)</f>
        <v>0.25739484168231358</v>
      </c>
      <c r="BA301" s="132">
        <f>AS301/(VLOOKUP(BA283,AQ284:AR374,2,FALSE)+AN301)</f>
        <v>0.23500408382004168</v>
      </c>
      <c r="BB301" s="132">
        <f>AS301/(VLOOKUP(BB283,AQ284:AR374,2,FALSE)+AN301)</f>
        <v>0.11123813294432372</v>
      </c>
      <c r="BC301" s="132"/>
      <c r="BD301" s="132"/>
      <c r="BE301" s="132"/>
      <c r="BF301" s="132"/>
      <c r="BG301" s="132"/>
      <c r="BH301" s="132"/>
      <c r="BI301" s="132"/>
      <c r="BJ301" s="132"/>
      <c r="BK301" s="132"/>
      <c r="BL301" s="132"/>
      <c r="BM301" s="132"/>
      <c r="BN301" s="132"/>
      <c r="BO301" s="132"/>
      <c r="BP301" s="132"/>
      <c r="BQ301" s="132"/>
      <c r="BR301" s="132"/>
      <c r="BS301" s="132"/>
      <c r="BT301" s="132"/>
      <c r="BU301" s="132"/>
      <c r="BV301" s="132"/>
    </row>
    <row r="302" spans="1:74">
      <c r="A302" s="86">
        <v>19</v>
      </c>
      <c r="B302" s="86">
        <f>人物属性!Y22</f>
        <v>108.97213600607934</v>
      </c>
      <c r="C302" s="115">
        <f t="shared" si="62"/>
        <v>0.67500000000000004</v>
      </c>
      <c r="D302" s="74">
        <f>F299</f>
        <v>162.19481497731297</v>
      </c>
      <c r="E302" s="86" t="str">
        <f t="shared" si="59"/>
        <v>15级强化5</v>
      </c>
      <c r="F302" s="86">
        <f>装备属性!EP22</f>
        <v>201.06766397433853</v>
      </c>
      <c r="G302" s="91">
        <f t="shared" si="60"/>
        <v>183.03769191378984</v>
      </c>
      <c r="H302" s="217">
        <f t="shared" si="56"/>
        <v>19</v>
      </c>
      <c r="I302" s="137">
        <f>G302/(VLOOKUP(I283,E284:F374,2,FALSE)+B302)</f>
        <v>0.94782491188350748</v>
      </c>
      <c r="J302" s="132">
        <f>G302/(VLOOKUP(J283,E284:F374,2,FALSE)+B302)</f>
        <v>0.79399595091733832</v>
      </c>
      <c r="K302" s="132">
        <f>G302/(VLOOKUP(K283,E284:F374,2,FALSE)+B302)</f>
        <v>0.73760153467460676</v>
      </c>
      <c r="L302" s="132">
        <f>G302/(VLOOKUP(L283,E284:F374,2,FALSE)+B302)</f>
        <v>0.3864944396066663</v>
      </c>
      <c r="M302" s="132">
        <f>G302/(VLOOKUP(M283,E284:F374,2,FALSE)+B302)</f>
        <v>0.73760153467460676</v>
      </c>
      <c r="N302" s="132">
        <f>G302/(VLOOKUP(N283,E284:F374,2,FALSE)+B302)</f>
        <v>0.59036837181984547</v>
      </c>
      <c r="O302" s="132">
        <f>G302/(VLOOKUP(O283,E284:F374,2,FALSE)+B302)</f>
        <v>0.53962490644229155</v>
      </c>
      <c r="P302" s="132">
        <f>G302/(VLOOKUP(P283,E284:F374,2,FALSE)+B302)</f>
        <v>0.25704392725783115</v>
      </c>
      <c r="Q302" s="132"/>
      <c r="R302" s="132"/>
      <c r="S302" s="132"/>
      <c r="T302" s="132"/>
      <c r="U302" s="132"/>
      <c r="V302" s="132"/>
      <c r="W302" s="132"/>
      <c r="X302" s="132"/>
      <c r="Y302" s="132"/>
      <c r="Z302" s="132"/>
      <c r="AA302" s="132"/>
      <c r="AB302" s="132"/>
      <c r="AC302" s="132"/>
      <c r="AD302" s="132"/>
      <c r="AE302" s="132"/>
      <c r="AF302" s="132"/>
      <c r="AG302" s="132"/>
      <c r="AH302" s="132"/>
      <c r="AI302" s="132"/>
      <c r="AJ302" s="132"/>
      <c r="AM302" s="86">
        <v>19</v>
      </c>
      <c r="AN302" s="86">
        <f>人物属性!Z22</f>
        <v>243.96746867032687</v>
      </c>
      <c r="AO302" s="115">
        <f t="shared" si="63"/>
        <v>0.30150000000000005</v>
      </c>
      <c r="AP302" s="74">
        <f>AR299</f>
        <v>363.12272009846185</v>
      </c>
      <c r="AQ302" s="86" t="str">
        <f t="shared" si="61"/>
        <v>15级强化5</v>
      </c>
      <c r="AR302" s="86">
        <f>装备属性!EQ22</f>
        <v>450.1514865097131</v>
      </c>
      <c r="AS302" s="134">
        <f t="shared" si="57"/>
        <v>183.03769191378981</v>
      </c>
      <c r="AT302" s="352">
        <f t="shared" si="58"/>
        <v>19</v>
      </c>
      <c r="AU302" s="132">
        <f>AS302/(VLOOKUP(AU283,AQ284:AR374,2,FALSE)+AN302)</f>
        <v>0.4233617939746333</v>
      </c>
      <c r="AV302" s="132">
        <f>AS302/(VLOOKUP(AV283,AQ284:AR374,2,FALSE)+AN302)</f>
        <v>0.35465152474307771</v>
      </c>
      <c r="AW302" s="132">
        <f>AS302/(VLOOKUP(AW283,AQ284:AR374,2,FALSE)+AN302)</f>
        <v>0.32946201882132431</v>
      </c>
      <c r="AX302" s="132">
        <f>AS302/(VLOOKUP(AX283,AQ284:AR374,2,FALSE)+AN302)</f>
        <v>0.17263418302431094</v>
      </c>
      <c r="AY302" s="132">
        <f>AS302/(VLOOKUP(AY283,AQ284:AR374,2,FALSE)+AN302)</f>
        <v>0.32946201882132431</v>
      </c>
      <c r="AZ302" s="132">
        <f>AS302/(VLOOKUP(AZ283,AQ284:AR374,2,FALSE)+AN302)</f>
        <v>0.2636978727461976</v>
      </c>
      <c r="BA302" s="132">
        <f>AS302/(VLOOKUP(BA283,AQ284:AR374,2,FALSE)+AN302)</f>
        <v>0.2410324582108902</v>
      </c>
      <c r="BB302" s="132">
        <f>AS302/(VLOOKUP(BB283,AQ284:AR374,2,FALSE)+AN302)</f>
        <v>0.11481295417516459</v>
      </c>
      <c r="BC302" s="132"/>
      <c r="BD302" s="132"/>
      <c r="BE302" s="132"/>
      <c r="BF302" s="132"/>
      <c r="BG302" s="132"/>
      <c r="BH302" s="132"/>
      <c r="BI302" s="132"/>
      <c r="BJ302" s="132"/>
      <c r="BK302" s="132"/>
      <c r="BL302" s="132"/>
      <c r="BM302" s="132"/>
      <c r="BN302" s="132"/>
      <c r="BO302" s="132"/>
      <c r="BP302" s="132"/>
      <c r="BQ302" s="132"/>
      <c r="BR302" s="132"/>
      <c r="BS302" s="132"/>
      <c r="BT302" s="132"/>
      <c r="BU302" s="132"/>
      <c r="BV302" s="132"/>
    </row>
    <row r="303" spans="1:74">
      <c r="A303" s="86">
        <v>20</v>
      </c>
      <c r="B303" s="86">
        <f>人物属性!Y23</f>
        <v>113.0184365562459</v>
      </c>
      <c r="C303" s="115">
        <f t="shared" si="62"/>
        <v>0.67500000000000004</v>
      </c>
      <c r="D303" s="74">
        <f>(D302+D304)/2</f>
        <v>168.36971883661096</v>
      </c>
      <c r="E303" s="86" t="str">
        <f t="shared" si="59"/>
        <v>15级强化6</v>
      </c>
      <c r="F303" s="86">
        <f>装备属性!EP23</f>
        <v>215.30024256919975</v>
      </c>
      <c r="G303" s="91">
        <f t="shared" si="60"/>
        <v>189.93700489017837</v>
      </c>
      <c r="H303" s="217">
        <f t="shared" si="56"/>
        <v>20</v>
      </c>
      <c r="I303" s="137">
        <f>G303/(VLOOKUP(I283,E284:F374,2,FALSE)+B303)</f>
        <v>0.96336626488815225</v>
      </c>
      <c r="J303" s="132">
        <f>G303/(VLOOKUP(J283,E284:F374,2,FALSE)+B303)</f>
        <v>0.80971198938654221</v>
      </c>
      <c r="K303" s="132">
        <f>G303/(VLOOKUP(K283,E284:F374,2,FALSE)+B303)</f>
        <v>0.75312403082603563</v>
      </c>
      <c r="L303" s="132">
        <f>G303/(VLOOKUP(L283,E284:F374,2,FALSE)+B303)</f>
        <v>0.39766508173237192</v>
      </c>
      <c r="M303" s="132">
        <f>G303/(VLOOKUP(M283,E284:F374,2,FALSE)+B303)</f>
        <v>0.75312403082603563</v>
      </c>
      <c r="N303" s="132">
        <f>G303/(VLOOKUP(N283,E284:F374,2,FALSE)+B303)</f>
        <v>0.60472909998028734</v>
      </c>
      <c r="O303" s="132">
        <f>G303/(VLOOKUP(O283,E284:F374,2,FALSE)+B303)</f>
        <v>0.55336403994069128</v>
      </c>
      <c r="P303" s="132">
        <f>G303/(VLOOKUP(P283,E284:F374,2,FALSE)+B303)</f>
        <v>0.26522569216707392</v>
      </c>
      <c r="Q303" s="132"/>
      <c r="R303" s="132"/>
      <c r="S303" s="132"/>
      <c r="T303" s="132"/>
      <c r="U303" s="132"/>
      <c r="V303" s="132"/>
      <c r="W303" s="132"/>
      <c r="X303" s="132"/>
      <c r="Y303" s="132"/>
      <c r="Z303" s="132"/>
      <c r="AA303" s="132"/>
      <c r="AB303" s="132"/>
      <c r="AC303" s="132"/>
      <c r="AD303" s="132"/>
      <c r="AE303" s="132"/>
      <c r="AF303" s="132"/>
      <c r="AG303" s="132"/>
      <c r="AH303" s="132"/>
      <c r="AI303" s="132"/>
      <c r="AJ303" s="132"/>
      <c r="AM303" s="86">
        <v>20</v>
      </c>
      <c r="AN303" s="86">
        <f>人物属性!Z23</f>
        <v>253.026350499058</v>
      </c>
      <c r="AO303" s="115">
        <f t="shared" si="63"/>
        <v>0.30150000000000005</v>
      </c>
      <c r="AP303" s="74">
        <f>(AP302+AP304)/2</f>
        <v>376.94713172375589</v>
      </c>
      <c r="AQ303" s="86" t="str">
        <f t="shared" si="61"/>
        <v>15级强化6</v>
      </c>
      <c r="AR303" s="86">
        <f>装备属性!EQ23</f>
        <v>482.01546843850684</v>
      </c>
      <c r="AS303" s="134">
        <f t="shared" si="57"/>
        <v>189.93700489017843</v>
      </c>
      <c r="AT303" s="352">
        <f t="shared" si="58"/>
        <v>20</v>
      </c>
      <c r="AU303" s="132">
        <f>AS303/(VLOOKUP(AU283,AQ284:AR374,2,FALSE)+AN303)</f>
        <v>0.43030359831670811</v>
      </c>
      <c r="AV303" s="132">
        <f>AS303/(VLOOKUP(AV283,AQ284:AR374,2,FALSE)+AN303)</f>
        <v>0.36167135525932231</v>
      </c>
      <c r="AW303" s="132">
        <f>AS303/(VLOOKUP(AW283,AQ284:AR374,2,FALSE)+AN303)</f>
        <v>0.33639540043562932</v>
      </c>
      <c r="AX303" s="132">
        <f>AS303/(VLOOKUP(AX283,AQ284:AR374,2,FALSE)+AN303)</f>
        <v>0.17762373650712618</v>
      </c>
      <c r="AY303" s="132">
        <f>AS303/(VLOOKUP(AY283,AQ284:AR374,2,FALSE)+AN303)</f>
        <v>0.33639540043562932</v>
      </c>
      <c r="AZ303" s="132">
        <f>AS303/(VLOOKUP(AZ283,AQ284:AR374,2,FALSE)+AN303)</f>
        <v>0.27011233132452844</v>
      </c>
      <c r="BA303" s="132">
        <f>AS303/(VLOOKUP(BA283,AQ284:AR374,2,FALSE)+AN303)</f>
        <v>0.24716927117350884</v>
      </c>
      <c r="BB303" s="132">
        <f>AS303/(VLOOKUP(BB283,AQ284:AR374,2,FALSE)+AN303)</f>
        <v>0.1184674758346264</v>
      </c>
      <c r="BC303" s="132"/>
      <c r="BD303" s="132"/>
      <c r="BE303" s="132"/>
      <c r="BF303" s="132"/>
      <c r="BG303" s="132"/>
      <c r="BH303" s="132"/>
      <c r="BI303" s="132"/>
      <c r="BJ303" s="132"/>
      <c r="BK303" s="132"/>
      <c r="BL303" s="132"/>
      <c r="BM303" s="132"/>
      <c r="BN303" s="132"/>
      <c r="BO303" s="132"/>
      <c r="BP303" s="132"/>
      <c r="BQ303" s="132"/>
      <c r="BR303" s="132"/>
      <c r="BS303" s="132"/>
      <c r="BT303" s="132"/>
      <c r="BU303" s="132"/>
      <c r="BV303" s="132"/>
    </row>
    <row r="304" spans="1:74">
      <c r="A304" s="86">
        <v>21</v>
      </c>
      <c r="B304" s="86">
        <f>人物属性!Y24</f>
        <v>117.06473710641247</v>
      </c>
      <c r="C304" s="115">
        <f t="shared" si="62"/>
        <v>0.67500000000000004</v>
      </c>
      <c r="D304" s="74">
        <f>F300</f>
        <v>174.54462269590897</v>
      </c>
      <c r="E304" s="86" t="str">
        <f t="shared" si="59"/>
        <v>15级强化7</v>
      </c>
      <c r="F304" s="86">
        <f>装备属性!EP24</f>
        <v>230.22216308686703</v>
      </c>
      <c r="G304" s="91">
        <f t="shared" si="60"/>
        <v>196.83631786656699</v>
      </c>
      <c r="H304" s="217">
        <f t="shared" si="56"/>
        <v>21</v>
      </c>
      <c r="I304" s="137">
        <f>G304/(VLOOKUP(I283,E284:F374,2,FALSE)+B304)</f>
        <v>0.97828253728208547</v>
      </c>
      <c r="J304" s="132">
        <f>G304/(VLOOKUP(J283,E284:F374,2,FALSE)+B304)</f>
        <v>0.8248950309692118</v>
      </c>
      <c r="K304" s="132">
        <f>G304/(VLOOKUP(K283,E284:F374,2,FALSE)+B304)</f>
        <v>0.76815630355115394</v>
      </c>
      <c r="L304" s="132">
        <f>G304/(VLOOKUP(L283,E284:F374,2,FALSE)+B304)</f>
        <v>0.40864804711083247</v>
      </c>
      <c r="M304" s="132">
        <f>G304/(VLOOKUP(M283,E284:F374,2,FALSE)+B304)</f>
        <v>0.76815630355115394</v>
      </c>
      <c r="N304" s="132">
        <f>G304/(VLOOKUP(N283,E284:F374,2,FALSE)+B304)</f>
        <v>0.61872452223627605</v>
      </c>
      <c r="O304" s="132">
        <f>G304/(VLOOKUP(O283,E284:F374,2,FALSE)+B304)</f>
        <v>0.56678301933363873</v>
      </c>
      <c r="P304" s="132">
        <f>G304/(VLOOKUP(P283,E284:F374,2,FALSE)+B304)</f>
        <v>0.27331551925873537</v>
      </c>
      <c r="Q304" s="132"/>
      <c r="R304" s="132"/>
      <c r="S304" s="132"/>
      <c r="T304" s="132"/>
      <c r="U304" s="132"/>
      <c r="V304" s="132"/>
      <c r="W304" s="132"/>
      <c r="X304" s="132"/>
      <c r="Y304" s="132"/>
      <c r="Z304" s="132"/>
      <c r="AA304" s="132"/>
      <c r="AB304" s="132"/>
      <c r="AC304" s="132"/>
      <c r="AD304" s="132"/>
      <c r="AE304" s="132"/>
      <c r="AF304" s="132"/>
      <c r="AG304" s="132"/>
      <c r="AH304" s="132"/>
      <c r="AI304" s="132"/>
      <c r="AJ304" s="132"/>
      <c r="AM304" s="86">
        <v>21</v>
      </c>
      <c r="AN304" s="86">
        <f>人物属性!Z24</f>
        <v>262.08523232778907</v>
      </c>
      <c r="AO304" s="115">
        <f t="shared" si="63"/>
        <v>0.30150000000000005</v>
      </c>
      <c r="AP304" s="74">
        <f>AR300</f>
        <v>390.77154334904992</v>
      </c>
      <c r="AQ304" s="86" t="str">
        <f t="shared" si="61"/>
        <v>15级强化7</v>
      </c>
      <c r="AR304" s="86">
        <f>装备属性!EQ24</f>
        <v>515.42275317955307</v>
      </c>
      <c r="AS304" s="134">
        <f t="shared" si="57"/>
        <v>196.83631786656699</v>
      </c>
      <c r="AT304" s="352">
        <f t="shared" si="58"/>
        <v>21</v>
      </c>
      <c r="AU304" s="132">
        <f>AS304/(VLOOKUP(AU283,AQ284:AR374,2,FALSE)+AN304)</f>
        <v>0.43696619998599817</v>
      </c>
      <c r="AV304" s="132">
        <f>AS304/(VLOOKUP(AV283,AQ284:AR374,2,FALSE)+AN304)</f>
        <v>0.36845311383291468</v>
      </c>
      <c r="AW304" s="132">
        <f>AS304/(VLOOKUP(AW283,AQ284:AR374,2,FALSE)+AN304)</f>
        <v>0.34310981558618214</v>
      </c>
      <c r="AX304" s="132">
        <f>AS304/(VLOOKUP(AX283,AQ284:AR374,2,FALSE)+AN304)</f>
        <v>0.18252946104283851</v>
      </c>
      <c r="AY304" s="132">
        <f>AS304/(VLOOKUP(AY283,AQ284:AR374,2,FALSE)+AN304)</f>
        <v>0.34310981558618214</v>
      </c>
      <c r="AZ304" s="132">
        <f>AS304/(VLOOKUP(AZ283,AQ284:AR374,2,FALSE)+AN304)</f>
        <v>0.27636361993220332</v>
      </c>
      <c r="BA304" s="132">
        <f>AS304/(VLOOKUP(BA283,AQ284:AR374,2,FALSE)+AN304)</f>
        <v>0.25316308196902532</v>
      </c>
      <c r="BB304" s="132">
        <f>AS304/(VLOOKUP(BB283,AQ284:AR374,2,FALSE)+AN304)</f>
        <v>0.12208093193556849</v>
      </c>
      <c r="BC304" s="132"/>
      <c r="BD304" s="132"/>
      <c r="BE304" s="132"/>
      <c r="BF304" s="132"/>
      <c r="BG304" s="132"/>
      <c r="BH304" s="132"/>
      <c r="BI304" s="132"/>
      <c r="BJ304" s="132"/>
      <c r="BK304" s="132"/>
      <c r="BL304" s="132"/>
      <c r="BM304" s="132"/>
      <c r="BN304" s="132"/>
      <c r="BO304" s="132"/>
      <c r="BP304" s="132"/>
      <c r="BQ304" s="132"/>
      <c r="BR304" s="132"/>
      <c r="BS304" s="132"/>
      <c r="BT304" s="132"/>
      <c r="BU304" s="132"/>
      <c r="BV304" s="132"/>
    </row>
    <row r="305" spans="1:74">
      <c r="A305" s="86">
        <v>22</v>
      </c>
      <c r="B305" s="86">
        <f>人物属性!Y25</f>
        <v>121.11103765657903</v>
      </c>
      <c r="C305" s="115">
        <f t="shared" si="62"/>
        <v>0.67500000000000004</v>
      </c>
      <c r="D305" s="74">
        <f>(D304+D306)/2</f>
        <v>181.01860237419089</v>
      </c>
      <c r="E305" s="86" t="str">
        <f t="shared" si="59"/>
        <v>15级强化8</v>
      </c>
      <c r="F305" s="86">
        <f>装备属性!EP25</f>
        <v>283.81402397338798</v>
      </c>
      <c r="G305" s="91">
        <f t="shared" si="60"/>
        <v>203.93750702076969</v>
      </c>
      <c r="H305" s="217">
        <f t="shared" si="56"/>
        <v>22</v>
      </c>
      <c r="I305" s="137">
        <f>G305/(VLOOKUP(I283,E284:F374,2,FALSE)+B305)</f>
        <v>0.99359424853119072</v>
      </c>
      <c r="J305" s="132">
        <f>G305/(VLOOKUP(J283,E284:F374,2,FALSE)+B305)</f>
        <v>0.8404036469380719</v>
      </c>
      <c r="K305" s="132">
        <f>G305/(VLOOKUP(K283,E284:F374,2,FALSE)+B305)</f>
        <v>0.78349679229567848</v>
      </c>
      <c r="L305" s="132">
        <f>G305/(VLOOKUP(L283,E284:F374,2,FALSE)+B305)</f>
        <v>0.41986364585695801</v>
      </c>
      <c r="M305" s="132">
        <f>G305/(VLOOKUP(M283,E284:F374,2,FALSE)+B305)</f>
        <v>0.78349679229567848</v>
      </c>
      <c r="N305" s="132">
        <f>G305/(VLOOKUP(N283,E284:F374,2,FALSE)+B305)</f>
        <v>0.63299499932306835</v>
      </c>
      <c r="O305" s="132">
        <f>G305/(VLOOKUP(O283,E284:F374,2,FALSE)+B305)</f>
        <v>0.58046750659836133</v>
      </c>
      <c r="P305" s="132">
        <f>G305/(VLOOKUP(P283,E284:F374,2,FALSE)+B305)</f>
        <v>0.28159369696741876</v>
      </c>
      <c r="Q305" s="132"/>
      <c r="R305" s="132"/>
      <c r="S305" s="132"/>
      <c r="T305" s="132"/>
      <c r="U305" s="132"/>
      <c r="V305" s="132"/>
      <c r="W305" s="132"/>
      <c r="X305" s="132"/>
      <c r="Y305" s="132"/>
      <c r="Z305" s="132"/>
      <c r="AA305" s="132"/>
      <c r="AB305" s="132"/>
      <c r="AC305" s="132"/>
      <c r="AD305" s="132"/>
      <c r="AE305" s="132"/>
      <c r="AF305" s="132"/>
      <c r="AG305" s="132"/>
      <c r="AH305" s="132"/>
      <c r="AI305" s="132"/>
      <c r="AJ305" s="132"/>
      <c r="AM305" s="86">
        <v>22</v>
      </c>
      <c r="AN305" s="86">
        <f>人物属性!Z25</f>
        <v>271.14411415652023</v>
      </c>
      <c r="AO305" s="115">
        <f t="shared" si="63"/>
        <v>0.30150000000000005</v>
      </c>
      <c r="AP305" s="74">
        <f>(AP304+AP306)/2</f>
        <v>405.26552770341243</v>
      </c>
      <c r="AQ305" s="86" t="str">
        <f t="shared" si="61"/>
        <v>15级强化8</v>
      </c>
      <c r="AR305" s="86">
        <f>装备属性!EQ25</f>
        <v>635.40453128370439</v>
      </c>
      <c r="AS305" s="134">
        <f t="shared" si="57"/>
        <v>203.93750702076971</v>
      </c>
      <c r="AT305" s="352">
        <f t="shared" si="58"/>
        <v>22</v>
      </c>
      <c r="AU305" s="132">
        <f>AS305/(VLOOKUP(AU283,AQ284:AR374,2,FALSE)+AN305)</f>
        <v>0.44380543101059855</v>
      </c>
      <c r="AV305" s="132">
        <f>AS305/(VLOOKUP(AV283,AQ284:AR374,2,FALSE)+AN305)</f>
        <v>0.37538029563233877</v>
      </c>
      <c r="AW305" s="132">
        <f>AS305/(VLOOKUP(AW283,AQ284:AR374,2,FALSE)+AN305)</f>
        <v>0.34996190055873644</v>
      </c>
      <c r="AX305" s="132">
        <f>AS305/(VLOOKUP(AX283,AQ284:AR374,2,FALSE)+AN305)</f>
        <v>0.18753909514944128</v>
      </c>
      <c r="AY305" s="132">
        <f>AS305/(VLOOKUP(AY283,AQ284:AR374,2,FALSE)+AN305)</f>
        <v>0.34996190055873644</v>
      </c>
      <c r="AZ305" s="132">
        <f>AS305/(VLOOKUP(AZ283,AQ284:AR374,2,FALSE)+AN305)</f>
        <v>0.28273776636430387</v>
      </c>
      <c r="BA305" s="132">
        <f>AS305/(VLOOKUP(BA283,AQ284:AR374,2,FALSE)+AN305)</f>
        <v>0.25927548628060143</v>
      </c>
      <c r="BB305" s="132">
        <f>AS305/(VLOOKUP(BB283,AQ284:AR374,2,FALSE)+AN305)</f>
        <v>0.12577851797878042</v>
      </c>
      <c r="BC305" s="132"/>
      <c r="BD305" s="132"/>
      <c r="BE305" s="132"/>
      <c r="BF305" s="132"/>
      <c r="BG305" s="132"/>
      <c r="BH305" s="132"/>
      <c r="BI305" s="132"/>
      <c r="BJ305" s="132"/>
      <c r="BK305" s="132"/>
      <c r="BL305" s="132"/>
      <c r="BM305" s="132"/>
      <c r="BN305" s="132"/>
      <c r="BO305" s="132"/>
      <c r="BP305" s="132"/>
      <c r="BQ305" s="132"/>
      <c r="BR305" s="132"/>
      <c r="BS305" s="132"/>
      <c r="BT305" s="132"/>
      <c r="BU305" s="132"/>
      <c r="BV305" s="132"/>
    </row>
    <row r="306" spans="1:74">
      <c r="A306" s="86">
        <v>23</v>
      </c>
      <c r="B306" s="86">
        <f>人物属性!Y26</f>
        <v>125.15733820674559</v>
      </c>
      <c r="C306" s="115">
        <f t="shared" si="62"/>
        <v>0.67500000000000004</v>
      </c>
      <c r="D306" s="74">
        <f>F301</f>
        <v>187.49258205247284</v>
      </c>
      <c r="E306" s="86" t="str">
        <f t="shared" si="59"/>
        <v>15级强化9</v>
      </c>
      <c r="F306" s="86">
        <f>装备属性!EP26</f>
        <v>346.29754636700869</v>
      </c>
      <c r="G306" s="91">
        <f t="shared" si="60"/>
        <v>211.03869617497247</v>
      </c>
      <c r="H306" s="217">
        <f t="shared" si="56"/>
        <v>23</v>
      </c>
      <c r="I306" s="137">
        <f>G306/(VLOOKUP(I283,E284:F374,2,FALSE)+B306)</f>
        <v>1.0083139272982811</v>
      </c>
      <c r="J306" s="132">
        <f>G306/(VLOOKUP(J283,E284:F374,2,FALSE)+B306)</f>
        <v>0.85540355307617033</v>
      </c>
      <c r="K306" s="132">
        <f>G306/(VLOOKUP(K283,E284:F374,2,FALSE)+B306)</f>
        <v>0.79836763770965491</v>
      </c>
      <c r="L306" s="132">
        <f>G306/(VLOOKUP(L283,E284:F374,2,FALSE)+B306)</f>
        <v>0.43089392606126214</v>
      </c>
      <c r="M306" s="132">
        <f>G306/(VLOOKUP(M283,E284:F374,2,FALSE)+B306)</f>
        <v>0.79836763770965491</v>
      </c>
      <c r="N306" s="132">
        <f>G306/(VLOOKUP(N283,E284:F374,2,FALSE)+B306)</f>
        <v>0.6469114714200449</v>
      </c>
      <c r="O306" s="132">
        <f>G306/(VLOOKUP(O283,E284:F374,2,FALSE)+B306)</f>
        <v>0.59384037460453698</v>
      </c>
      <c r="P306" s="132">
        <f>G306/(VLOOKUP(P283,E284:F374,2,FALSE)+B306)</f>
        <v>0.28977988713228825</v>
      </c>
      <c r="Q306" s="132"/>
      <c r="R306" s="132"/>
      <c r="S306" s="132"/>
      <c r="T306" s="132"/>
      <c r="U306" s="132"/>
      <c r="V306" s="132"/>
      <c r="W306" s="132"/>
      <c r="X306" s="132"/>
      <c r="Y306" s="132"/>
      <c r="Z306" s="132"/>
      <c r="AA306" s="132"/>
      <c r="AB306" s="132"/>
      <c r="AC306" s="132"/>
      <c r="AD306" s="132"/>
      <c r="AE306" s="132"/>
      <c r="AF306" s="132"/>
      <c r="AG306" s="132"/>
      <c r="AH306" s="132"/>
      <c r="AI306" s="132"/>
      <c r="AJ306" s="132"/>
      <c r="AM306" s="86">
        <v>23</v>
      </c>
      <c r="AN306" s="86">
        <f>人物属性!Z26</f>
        <v>280.20299598525133</v>
      </c>
      <c r="AO306" s="115">
        <f t="shared" si="63"/>
        <v>0.30150000000000005</v>
      </c>
      <c r="AP306" s="74">
        <f>AR301</f>
        <v>419.759512057775</v>
      </c>
      <c r="AQ306" s="86" t="str">
        <f t="shared" si="61"/>
        <v>15级强化9</v>
      </c>
      <c r="AR306" s="86">
        <f>装备属性!EQ26</f>
        <v>775.29301425449705</v>
      </c>
      <c r="AS306" s="134">
        <f t="shared" si="57"/>
        <v>211.03869617497247</v>
      </c>
      <c r="AT306" s="352">
        <f t="shared" si="58"/>
        <v>23</v>
      </c>
      <c r="AU306" s="132">
        <f>AS306/(VLOOKUP(AU283,AQ284:AR374,2,FALSE)+AN306)</f>
        <v>0.45038022085989887</v>
      </c>
      <c r="AV306" s="132">
        <f>AS306/(VLOOKUP(AV283,AQ284:AR374,2,FALSE)+AN306)</f>
        <v>0.38208025370735604</v>
      </c>
      <c r="AW306" s="132">
        <f>AS306/(VLOOKUP(AW283,AQ284:AR374,2,FALSE)+AN306)</f>
        <v>0.35660421151031257</v>
      </c>
      <c r="AX306" s="132">
        <f>AS306/(VLOOKUP(AX283,AQ284:AR374,2,FALSE)+AN306)</f>
        <v>0.1924659536406971</v>
      </c>
      <c r="AY306" s="132">
        <f>AS306/(VLOOKUP(AY283,AQ284:AR374,2,FALSE)+AN306)</f>
        <v>0.35660421151031257</v>
      </c>
      <c r="AZ306" s="132">
        <f>AS306/(VLOOKUP(AZ283,AQ284:AR374,2,FALSE)+AN306)</f>
        <v>0.28895379056761999</v>
      </c>
      <c r="BA306" s="132">
        <f>AS306/(VLOOKUP(BA283,AQ284:AR374,2,FALSE)+AN306)</f>
        <v>0.2652487006566932</v>
      </c>
      <c r="BB306" s="132">
        <f>AS306/(VLOOKUP(BB283,AQ284:AR374,2,FALSE)+AN306)</f>
        <v>0.1294350162524221</v>
      </c>
      <c r="BC306" s="132"/>
      <c r="BD306" s="132"/>
      <c r="BE306" s="132"/>
      <c r="BF306" s="132"/>
      <c r="BG306" s="132"/>
      <c r="BH306" s="132"/>
      <c r="BI306" s="132"/>
      <c r="BJ306" s="132"/>
      <c r="BK306" s="132"/>
      <c r="BL306" s="132"/>
      <c r="BM306" s="132"/>
      <c r="BN306" s="132"/>
      <c r="BO306" s="132"/>
      <c r="BP306" s="132"/>
      <c r="BQ306" s="132"/>
      <c r="BR306" s="132"/>
      <c r="BS306" s="132"/>
      <c r="BT306" s="132"/>
      <c r="BU306" s="132"/>
      <c r="BV306" s="132"/>
    </row>
    <row r="307" spans="1:74">
      <c r="A307" s="86">
        <v>24</v>
      </c>
      <c r="B307" s="86">
        <f>人物属性!Y27</f>
        <v>129.20363875691217</v>
      </c>
      <c r="C307" s="115">
        <f t="shared" si="62"/>
        <v>0.67500000000000004</v>
      </c>
      <c r="D307" s="74">
        <f>(D306+D308)/2</f>
        <v>194.28012301340567</v>
      </c>
      <c r="E307" s="86" t="str">
        <f t="shared" si="59"/>
        <v>15级强化10</v>
      </c>
      <c r="F307" s="86">
        <f>装备属性!EP27</f>
        <v>419.14798496217389</v>
      </c>
      <c r="G307" s="91">
        <f t="shared" si="60"/>
        <v>218.35153919496457</v>
      </c>
      <c r="H307" s="217">
        <f t="shared" si="56"/>
        <v>24</v>
      </c>
      <c r="I307" s="137">
        <f>G307/(VLOOKUP(I283,E284:F374,2,FALSE)+B307)</f>
        <v>1.0234673327480615</v>
      </c>
      <c r="J307" s="132">
        <f>G307/(VLOOKUP(J283,E284:F374,2,FALSE)+B307)</f>
        <v>0.87076342915725824</v>
      </c>
      <c r="K307" s="132">
        <f>G307/(VLOOKUP(K283,E284:F374,2,FALSE)+B307)</f>
        <v>0.81357870471807237</v>
      </c>
      <c r="L307" s="132">
        <f>G307/(VLOOKUP(L283,E284:F374,2,FALSE)+B307)</f>
        <v>0.44217205214595179</v>
      </c>
      <c r="M307" s="132">
        <f>G307/(VLOOKUP(M283,E284:F374,2,FALSE)+B307)</f>
        <v>0.81357870471807237</v>
      </c>
      <c r="N307" s="132">
        <f>G307/(VLOOKUP(N283,E284:F374,2,FALSE)+B307)</f>
        <v>0.66112779823514434</v>
      </c>
      <c r="O307" s="132">
        <f>G307/(VLOOKUP(O283,E284:F374,2,FALSE)+B307)</f>
        <v>0.60750101432581316</v>
      </c>
      <c r="P307" s="132">
        <f>G307/(VLOOKUP(P283,E284:F374,2,FALSE)+B307)</f>
        <v>0.29816463332552001</v>
      </c>
      <c r="Q307" s="132"/>
      <c r="R307" s="132"/>
      <c r="S307" s="132"/>
      <c r="T307" s="132"/>
      <c r="U307" s="132"/>
      <c r="V307" s="132"/>
      <c r="W307" s="132"/>
      <c r="X307" s="132"/>
      <c r="Y307" s="132"/>
      <c r="Z307" s="132"/>
      <c r="AA307" s="132"/>
      <c r="AB307" s="132"/>
      <c r="AC307" s="132"/>
      <c r="AD307" s="132"/>
      <c r="AE307" s="132"/>
      <c r="AF307" s="132"/>
      <c r="AG307" s="132"/>
      <c r="AH307" s="132"/>
      <c r="AI307" s="132"/>
      <c r="AJ307" s="132"/>
      <c r="AM307" s="86">
        <v>24</v>
      </c>
      <c r="AN307" s="86">
        <f>人物属性!Z27</f>
        <v>289.26187781398244</v>
      </c>
      <c r="AO307" s="115">
        <f t="shared" si="63"/>
        <v>0.30150000000000005</v>
      </c>
      <c r="AP307" s="74">
        <f>(AP306+AP308)/2</f>
        <v>434.95549928374408</v>
      </c>
      <c r="AQ307" s="86" t="str">
        <f t="shared" si="61"/>
        <v>15级强化10</v>
      </c>
      <c r="AR307" s="86">
        <f>装备属性!EQ27</f>
        <v>938.39101110934439</v>
      </c>
      <c r="AS307" s="134">
        <f t="shared" si="57"/>
        <v>218.35153919496457</v>
      </c>
      <c r="AT307" s="352">
        <f t="shared" si="58"/>
        <v>24</v>
      </c>
      <c r="AU307" s="132">
        <f>AS307/(VLOOKUP(AU283,AQ284:AR374,2,FALSE)+AN307)</f>
        <v>0.45714874196080085</v>
      </c>
      <c r="AV307" s="132">
        <f>AS307/(VLOOKUP(AV283,AQ284:AR374,2,FALSE)+AN307)</f>
        <v>0.38894099835690871</v>
      </c>
      <c r="AW307" s="132">
        <f>AS307/(VLOOKUP(AW283,AQ284:AR374,2,FALSE)+AN307)</f>
        <v>0.36339848810740566</v>
      </c>
      <c r="AX307" s="132">
        <f>AS307/(VLOOKUP(AX283,AQ284:AR374,2,FALSE)+AN307)</f>
        <v>0.19750351662519181</v>
      </c>
      <c r="AY307" s="132">
        <f>AS307/(VLOOKUP(AY283,AQ284:AR374,2,FALSE)+AN307)</f>
        <v>0.36339848810740566</v>
      </c>
      <c r="AZ307" s="132">
        <f>AS307/(VLOOKUP(AZ283,AQ284:AR374,2,FALSE)+AN307)</f>
        <v>0.2953037498783645</v>
      </c>
      <c r="BA307" s="132">
        <f>AS307/(VLOOKUP(BA283,AQ284:AR374,2,FALSE)+AN307)</f>
        <v>0.27135045306552985</v>
      </c>
      <c r="BB307" s="132">
        <f>AS307/(VLOOKUP(BB283,AQ284:AR374,2,FALSE)+AN307)</f>
        <v>0.13318020288539897</v>
      </c>
      <c r="BC307" s="132"/>
      <c r="BD307" s="132"/>
      <c r="BE307" s="132"/>
      <c r="BF307" s="132"/>
      <c r="BG307" s="132"/>
      <c r="BH307" s="132"/>
      <c r="BI307" s="132"/>
      <c r="BJ307" s="132"/>
      <c r="BK307" s="132"/>
      <c r="BL307" s="132"/>
      <c r="BM307" s="132"/>
      <c r="BN307" s="132"/>
      <c r="BO307" s="132"/>
      <c r="BP307" s="132"/>
      <c r="BQ307" s="132"/>
      <c r="BR307" s="132"/>
      <c r="BS307" s="132"/>
      <c r="BT307" s="132"/>
      <c r="BU307" s="132"/>
      <c r="BV307" s="132"/>
    </row>
    <row r="308" spans="1:74">
      <c r="A308" s="86">
        <v>25</v>
      </c>
      <c r="B308" s="86">
        <f>人物属性!Y28</f>
        <v>133.24993930707873</v>
      </c>
      <c r="C308" s="115">
        <f t="shared" si="62"/>
        <v>0.67500000000000004</v>
      </c>
      <c r="D308" s="74">
        <f>F302</f>
        <v>201.06766397433853</v>
      </c>
      <c r="E308" s="86" t="str">
        <f t="shared" si="59"/>
        <v>15级强化11</v>
      </c>
      <c r="F308" s="86">
        <f>装备属性!EP28</f>
        <v>504.08536045254391</v>
      </c>
      <c r="G308" s="91">
        <f t="shared" si="60"/>
        <v>225.66438221495667</v>
      </c>
      <c r="H308" s="217">
        <f t="shared" si="56"/>
        <v>25</v>
      </c>
      <c r="I308" s="137">
        <f>G308/(VLOOKUP(I283,E284:F374,2,FALSE)+B308)</f>
        <v>1.0380566377953777</v>
      </c>
      <c r="J308" s="132">
        <f>G308/(VLOOKUP(J283,E284:F374,2,FALSE)+B308)</f>
        <v>0.88563547599272263</v>
      </c>
      <c r="K308" s="132">
        <f>G308/(VLOOKUP(K283,E284:F374,2,FALSE)+B308)</f>
        <v>0.82833792375095705</v>
      </c>
      <c r="L308" s="132">
        <f>G308/(VLOOKUP(L283,E284:F374,2,FALSE)+B308)</f>
        <v>0.45326685562354707</v>
      </c>
      <c r="M308" s="132">
        <f>G308/(VLOOKUP(M283,E284:F374,2,FALSE)+B308)</f>
        <v>0.82833792375095705</v>
      </c>
      <c r="N308" s="132">
        <f>G308/(VLOOKUP(N283,E284:F374,2,FALSE)+B308)</f>
        <v>0.67500000000000004</v>
      </c>
      <c r="O308" s="132">
        <f>G308/(VLOOKUP(O283,E284:F374,2,FALSE)+B308)</f>
        <v>0.62085750385973915</v>
      </c>
      <c r="P308" s="132">
        <f>G308/(VLOOKUP(P283,E284:F374,2,FALSE)+B308)</f>
        <v>0.30645723173139616</v>
      </c>
      <c r="Q308" s="132"/>
      <c r="R308" s="132"/>
      <c r="S308" s="132"/>
      <c r="T308" s="132"/>
      <c r="U308" s="132"/>
      <c r="V308" s="132"/>
      <c r="W308" s="132"/>
      <c r="X308" s="132"/>
      <c r="Y308" s="132"/>
      <c r="Z308" s="132"/>
      <c r="AA308" s="132"/>
      <c r="AB308" s="132"/>
      <c r="AC308" s="132"/>
      <c r="AD308" s="132"/>
      <c r="AE308" s="132"/>
      <c r="AF308" s="132"/>
      <c r="AG308" s="132"/>
      <c r="AH308" s="132"/>
      <c r="AI308" s="132"/>
      <c r="AJ308" s="132"/>
      <c r="AM308" s="86">
        <v>25</v>
      </c>
      <c r="AN308" s="86">
        <f>人物属性!Z28</f>
        <v>298.32075964271354</v>
      </c>
      <c r="AO308" s="115">
        <f t="shared" si="63"/>
        <v>0.30150000000000005</v>
      </c>
      <c r="AP308" s="74">
        <f>AR302</f>
        <v>450.1514865097131</v>
      </c>
      <c r="AQ308" s="86" t="str">
        <f t="shared" si="61"/>
        <v>15级强化11</v>
      </c>
      <c r="AR308" s="86">
        <f>装备属性!EQ28</f>
        <v>1128.5493144459938</v>
      </c>
      <c r="AS308" s="134">
        <f t="shared" si="57"/>
        <v>225.66438221495665</v>
      </c>
      <c r="AT308" s="352">
        <f t="shared" si="58"/>
        <v>25</v>
      </c>
      <c r="AU308" s="132">
        <f>AS308/(VLOOKUP(AU283,AQ284:AR374,2,FALSE)+AN308)</f>
        <v>0.4636652982152687</v>
      </c>
      <c r="AV308" s="132">
        <f>AS308/(VLOOKUP(AV283,AQ284:AR374,2,FALSE)+AN308)</f>
        <v>0.39558384594341606</v>
      </c>
      <c r="AW308" s="132">
        <f>AS308/(VLOOKUP(AW283,AQ284:AR374,2,FALSE)+AN308)</f>
        <v>0.36999093927542742</v>
      </c>
      <c r="AX308" s="132">
        <f>AS308/(VLOOKUP(AX283,AQ284:AR374,2,FALSE)+AN308)</f>
        <v>0.20245919551185099</v>
      </c>
      <c r="AY308" s="132">
        <f>AS308/(VLOOKUP(AY283,AQ284:AR374,2,FALSE)+AN308)</f>
        <v>0.36999093927542742</v>
      </c>
      <c r="AZ308" s="132">
        <f>AS308/(VLOOKUP(AZ283,AQ284:AR374,2,FALSE)+AN308)</f>
        <v>0.30150000000000005</v>
      </c>
      <c r="BA308" s="132">
        <f>AS308/(VLOOKUP(BA283,AQ284:AR374,2,FALSE)+AN308)</f>
        <v>0.27731635172401675</v>
      </c>
      <c r="BB308" s="132">
        <f>AS308/(VLOOKUP(BB283,AQ284:AR374,2,FALSE)+AN308)</f>
        <v>0.13688423017335696</v>
      </c>
      <c r="BC308" s="132"/>
      <c r="BD308" s="132"/>
      <c r="BE308" s="132"/>
      <c r="BF308" s="132"/>
      <c r="BG308" s="132"/>
      <c r="BH308" s="132"/>
      <c r="BI308" s="132"/>
      <c r="BJ308" s="132"/>
      <c r="BK308" s="132"/>
      <c r="BL308" s="132"/>
      <c r="BM308" s="132"/>
      <c r="BN308" s="132"/>
      <c r="BO308" s="132"/>
      <c r="BP308" s="132"/>
      <c r="BQ308" s="132"/>
      <c r="BR308" s="132"/>
      <c r="BS308" s="132"/>
      <c r="BT308" s="132"/>
      <c r="BU308" s="132"/>
      <c r="BV308" s="132"/>
    </row>
    <row r="309" spans="1:74">
      <c r="A309" s="86">
        <v>26</v>
      </c>
      <c r="B309" s="86">
        <f>人物属性!Y29</f>
        <v>137.2962398572453</v>
      </c>
      <c r="C309" s="115">
        <f t="shared" si="62"/>
        <v>0.67500000000000004</v>
      </c>
      <c r="D309" s="74">
        <f>(D308+D310)/2</f>
        <v>208.18395327176916</v>
      </c>
      <c r="E309" s="86" t="str">
        <f t="shared" si="59"/>
        <v>15级强化12</v>
      </c>
      <c r="F309" s="86">
        <f>装备属性!EP29</f>
        <v>603.1150697351851</v>
      </c>
      <c r="G309" s="91">
        <f t="shared" si="60"/>
        <v>233.19913036208476</v>
      </c>
      <c r="H309" s="217">
        <f t="shared" si="56"/>
        <v>26</v>
      </c>
      <c r="I309" s="137">
        <f>G309/(VLOOKUP(I283,E284:F374,2,FALSE)+B309)</f>
        <v>1.0531148774132448</v>
      </c>
      <c r="J309" s="132">
        <f>G309/(VLOOKUP(J283,E284:F374,2,FALSE)+B309)</f>
        <v>0.90089983906897764</v>
      </c>
      <c r="K309" s="132">
        <f>G309/(VLOOKUP(K283,E284:F374,2,FALSE)+B309)</f>
        <v>0.84346775150775011</v>
      </c>
      <c r="L309" s="132">
        <f>G309/(VLOOKUP(L283,E284:F374,2,FALSE)+B309)</f>
        <v>0.46462489301368315</v>
      </c>
      <c r="M309" s="132">
        <f>G309/(VLOOKUP(M283,E284:F374,2,FALSE)+B309)</f>
        <v>0.84346775150775011</v>
      </c>
      <c r="N309" s="132">
        <f>G309/(VLOOKUP(N283,E284:F374,2,FALSE)+B309)</f>
        <v>0.68919624026490889</v>
      </c>
      <c r="O309" s="132">
        <f>G309/(VLOOKUP(O283,E284:F374,2,FALSE)+B309)</f>
        <v>0.63452368233529466</v>
      </c>
      <c r="P309" s="132">
        <f>G309/(VLOOKUP(P283,E284:F374,2,FALSE)+B309)</f>
        <v>0.31495889830539248</v>
      </c>
      <c r="Q309" s="132"/>
      <c r="R309" s="132"/>
      <c r="S309" s="132"/>
      <c r="T309" s="132"/>
      <c r="U309" s="132"/>
      <c r="V309" s="132"/>
      <c r="W309" s="132"/>
      <c r="X309" s="132"/>
      <c r="Y309" s="132"/>
      <c r="Z309" s="132"/>
      <c r="AA309" s="132"/>
      <c r="AB309" s="132"/>
      <c r="AC309" s="132"/>
      <c r="AD309" s="132"/>
      <c r="AE309" s="132"/>
      <c r="AF309" s="132"/>
      <c r="AG309" s="132"/>
      <c r="AH309" s="132"/>
      <c r="AI309" s="132"/>
      <c r="AJ309" s="132"/>
      <c r="AM309" s="86">
        <v>26</v>
      </c>
      <c r="AN309" s="86">
        <f>人物属性!Z29</f>
        <v>307.37964147144464</v>
      </c>
      <c r="AO309" s="115">
        <f t="shared" si="63"/>
        <v>0.30150000000000005</v>
      </c>
      <c r="AP309" s="74">
        <f>(AP308+AP310)/2</f>
        <v>466.08347747410994</v>
      </c>
      <c r="AQ309" s="86" t="str">
        <f t="shared" si="61"/>
        <v>15级强化12</v>
      </c>
      <c r="AR309" s="86">
        <f>装备属性!EQ29</f>
        <v>1350.2576188101157</v>
      </c>
      <c r="AS309" s="134">
        <f t="shared" si="57"/>
        <v>233.19913036208473</v>
      </c>
      <c r="AT309" s="352">
        <f t="shared" si="58"/>
        <v>26</v>
      </c>
      <c r="AU309" s="132">
        <f>AS309/(VLOOKUP(AU283,AQ284:AR374,2,FALSE)+AN309)</f>
        <v>0.47039131191124939</v>
      </c>
      <c r="AV309" s="132">
        <f>AS309/(VLOOKUP(AV283,AQ284:AR374,2,FALSE)+AN309)</f>
        <v>0.4024019281174766</v>
      </c>
      <c r="AW309" s="132">
        <f>AS309/(VLOOKUP(AW283,AQ284:AR374,2,FALSE)+AN309)</f>
        <v>0.37674892900679502</v>
      </c>
      <c r="AX309" s="132">
        <f>AS309/(VLOOKUP(AX283,AQ284:AR374,2,FALSE)+AN309)</f>
        <v>0.20753245221277847</v>
      </c>
      <c r="AY309" s="132">
        <f>AS309/(VLOOKUP(AY283,AQ284:AR374,2,FALSE)+AN309)</f>
        <v>0.37674892900679502</v>
      </c>
      <c r="AZ309" s="132">
        <f>AS309/(VLOOKUP(AZ283,AQ284:AR374,2,FALSE)+AN309)</f>
        <v>0.30784098731832593</v>
      </c>
      <c r="BA309" s="132">
        <f>AS309/(VLOOKUP(BA283,AQ284:AR374,2,FALSE)+AN309)</f>
        <v>0.28342057810976495</v>
      </c>
      <c r="BB309" s="132">
        <f>AS309/(VLOOKUP(BB283,AQ284:AR374,2,FALSE)+AN309)</f>
        <v>0.14068164124307531</v>
      </c>
      <c r="BC309" s="132"/>
      <c r="BD309" s="132"/>
      <c r="BE309" s="132"/>
      <c r="BF309" s="132"/>
      <c r="BG309" s="132"/>
      <c r="BH309" s="132"/>
      <c r="BI309" s="132"/>
      <c r="BJ309" s="132"/>
      <c r="BK309" s="132"/>
      <c r="BL309" s="132"/>
      <c r="BM309" s="132"/>
      <c r="BN309" s="132"/>
      <c r="BO309" s="132"/>
      <c r="BP309" s="132"/>
      <c r="BQ309" s="132"/>
      <c r="BR309" s="132"/>
      <c r="BS309" s="132"/>
      <c r="BT309" s="132"/>
      <c r="BU309" s="132"/>
      <c r="BV309" s="132"/>
    </row>
    <row r="310" spans="1:74">
      <c r="A310" s="86">
        <v>27</v>
      </c>
      <c r="B310" s="86">
        <f>人物属性!Y30</f>
        <v>141.34254040741186</v>
      </c>
      <c r="C310" s="115">
        <f t="shared" si="62"/>
        <v>0.67500000000000004</v>
      </c>
      <c r="D310" s="74">
        <f>F303</f>
        <v>215.30024256919975</v>
      </c>
      <c r="E310" s="86" t="str">
        <f t="shared" si="59"/>
        <v>30级强化0</v>
      </c>
      <c r="F310" s="86">
        <f>装备属性!EP30</f>
        <v>230.22216308686703</v>
      </c>
      <c r="G310" s="91">
        <f t="shared" si="60"/>
        <v>240.73387850921284</v>
      </c>
      <c r="H310" s="217">
        <f t="shared" si="56"/>
        <v>27</v>
      </c>
      <c r="I310" s="137">
        <f>G310/(VLOOKUP(I283,E284:F374,2,FALSE)+B310)</f>
        <v>1.0676326776567804</v>
      </c>
      <c r="J310" s="132">
        <f>G310/(VLOOKUP(J283,E284:F374,2,FALSE)+B310)</f>
        <v>0.91569432953144403</v>
      </c>
      <c r="K310" s="132">
        <f>G310/(VLOOKUP(K283,E284:F374,2,FALSE)+B310)</f>
        <v>0.85816110993242523</v>
      </c>
      <c r="L310" s="132">
        <f>G310/(VLOOKUP(L283,E284:F374,2,FALSE)+B310)</f>
        <v>0.47580126183103855</v>
      </c>
      <c r="M310" s="132">
        <f>G310/(VLOOKUP(M283,E284:F374,2,FALSE)+B310)</f>
        <v>0.85816110993242523</v>
      </c>
      <c r="N310" s="132">
        <f>G310/(VLOOKUP(N283,E284:F374,2,FALSE)+B310)</f>
        <v>0.70305696333985579</v>
      </c>
      <c r="O310" s="132">
        <f>G310/(VLOOKUP(O283,E284:F374,2,FALSE)+B310)</f>
        <v>0.64789221431771304</v>
      </c>
      <c r="P310" s="132">
        <f>G310/(VLOOKUP(P283,E284:F374,2,FALSE)+B310)</f>
        <v>0.32336814780240009</v>
      </c>
      <c r="Q310" s="132"/>
      <c r="R310" s="132"/>
      <c r="S310" s="132"/>
      <c r="T310" s="132"/>
      <c r="U310" s="132"/>
      <c r="V310" s="132"/>
      <c r="W310" s="132"/>
      <c r="X310" s="132"/>
      <c r="Y310" s="132"/>
      <c r="Z310" s="132"/>
      <c r="AA310" s="132"/>
      <c r="AB310" s="132"/>
      <c r="AC310" s="132"/>
      <c r="AD310" s="132"/>
      <c r="AE310" s="132"/>
      <c r="AF310" s="132"/>
      <c r="AG310" s="132"/>
      <c r="AH310" s="132"/>
      <c r="AI310" s="132"/>
      <c r="AJ310" s="132"/>
      <c r="AM310" s="86">
        <v>27</v>
      </c>
      <c r="AN310" s="86">
        <f>人物属性!Z30</f>
        <v>316.43852330017575</v>
      </c>
      <c r="AO310" s="115">
        <f t="shared" si="63"/>
        <v>0.30150000000000005</v>
      </c>
      <c r="AP310" s="74">
        <f>AR303</f>
        <v>482.01546843850684</v>
      </c>
      <c r="AQ310" s="86" t="str">
        <f t="shared" si="61"/>
        <v>30级强化0</v>
      </c>
      <c r="AR310" s="86">
        <f>装备属性!EQ30</f>
        <v>515.42275317955307</v>
      </c>
      <c r="AS310" s="134">
        <f t="shared" si="57"/>
        <v>240.73387850921284</v>
      </c>
      <c r="AT310" s="352">
        <f t="shared" si="58"/>
        <v>27</v>
      </c>
      <c r="AU310" s="132">
        <f>AS310/(VLOOKUP(AU283,AQ284:AR374,2,FALSE)+AN310)</f>
        <v>0.47687592935336198</v>
      </c>
      <c r="AV310" s="132">
        <f>AS310/(VLOOKUP(AV283,AQ284:AR374,2,FALSE)+AN310)</f>
        <v>0.40901013385737833</v>
      </c>
      <c r="AW310" s="132">
        <f>AS310/(VLOOKUP(AW283,AQ284:AR374,2,FALSE)+AN310)</f>
        <v>0.3833119624364833</v>
      </c>
      <c r="AX310" s="132">
        <f>AS310/(VLOOKUP(AX283,AQ284:AR374,2,FALSE)+AN310)</f>
        <v>0.2125245636178639</v>
      </c>
      <c r="AY310" s="132">
        <f>AS310/(VLOOKUP(AY283,AQ284:AR374,2,FALSE)+AN310)</f>
        <v>0.3833119624364833</v>
      </c>
      <c r="AZ310" s="132">
        <f>AS310/(VLOOKUP(AZ283,AQ284:AR374,2,FALSE)+AN310)</f>
        <v>0.31403211029180228</v>
      </c>
      <c r="BA310" s="132">
        <f>AS310/(VLOOKUP(BA283,AQ284:AR374,2,FALSE)+AN310)</f>
        <v>0.28939185572857851</v>
      </c>
      <c r="BB310" s="132">
        <f>AS310/(VLOOKUP(BB283,AQ284:AR374,2,FALSE)+AN310)</f>
        <v>0.14443777268507207</v>
      </c>
      <c r="BC310" s="132"/>
      <c r="BD310" s="132"/>
      <c r="BE310" s="132"/>
      <c r="BF310" s="132"/>
      <c r="BG310" s="132"/>
      <c r="BH310" s="132"/>
      <c r="BI310" s="132"/>
      <c r="BJ310" s="132"/>
      <c r="BK310" s="132"/>
      <c r="BL310" s="132"/>
      <c r="BM310" s="132"/>
      <c r="BN310" s="132"/>
      <c r="BO310" s="132"/>
      <c r="BP310" s="132"/>
      <c r="BQ310" s="132"/>
      <c r="BR310" s="132"/>
      <c r="BS310" s="132"/>
      <c r="BT310" s="132"/>
      <c r="BU310" s="132"/>
      <c r="BV310" s="132"/>
    </row>
    <row r="311" spans="1:74">
      <c r="A311" s="86">
        <v>28</v>
      </c>
      <c r="B311" s="86">
        <f>人物属性!Y31</f>
        <v>145.38884095757842</v>
      </c>
      <c r="C311" s="115">
        <f t="shared" si="62"/>
        <v>0.67500000000000004</v>
      </c>
      <c r="D311" s="74">
        <f>D310+(D313-D310)/3</f>
        <v>220.27421607508884</v>
      </c>
      <c r="E311" s="86" t="str">
        <f t="shared" si="59"/>
        <v>30级强化1</v>
      </c>
      <c r="F311" s="86">
        <f>装备属性!EP31</f>
        <v>248.80649615028165</v>
      </c>
      <c r="G311" s="91">
        <f t="shared" si="60"/>
        <v>246.82256349705042</v>
      </c>
      <c r="H311" s="217">
        <f t="shared" si="56"/>
        <v>28</v>
      </c>
      <c r="I311" s="137">
        <f>G311/(VLOOKUP(I283,E284:F374,2,FALSE)+B311)</f>
        <v>1.0753385177798265</v>
      </c>
      <c r="J311" s="132">
        <f>G311/(VLOOKUP(J283,E284:F374,2,FALSE)+B311)</f>
        <v>0.92462320991919811</v>
      </c>
      <c r="K311" s="132">
        <f>G311/(VLOOKUP(K283,E284:F374,2,FALSE)+B311)</f>
        <v>0.86735503124757563</v>
      </c>
      <c r="L311" s="132">
        <f>G311/(VLOOKUP(L283,E284:F374,2,FALSE)+B311)</f>
        <v>0.48396487363153623</v>
      </c>
      <c r="M311" s="132">
        <f>G311/(VLOOKUP(M283,E284:F374,2,FALSE)+B311)</f>
        <v>0.86735503124757563</v>
      </c>
      <c r="N311" s="132">
        <f>G311/(VLOOKUP(N283,E284:F374,2,FALSE)+B311)</f>
        <v>0.71242005845886536</v>
      </c>
      <c r="O311" s="132">
        <f>G311/(VLOOKUP(O283,E284:F374,2,FALSE)+B311)</f>
        <v>0.65712282345126471</v>
      </c>
      <c r="P311" s="132">
        <f>G311/(VLOOKUP(P283,E284:F374,2,FALSE)+B311)</f>
        <v>0.32975454098644391</v>
      </c>
      <c r="Q311" s="132"/>
      <c r="R311" s="132"/>
      <c r="S311" s="132"/>
      <c r="T311" s="132"/>
      <c r="U311" s="132"/>
      <c r="V311" s="132"/>
      <c r="W311" s="132"/>
      <c r="X311" s="132"/>
      <c r="Y311" s="132"/>
      <c r="Z311" s="132"/>
      <c r="AA311" s="132"/>
      <c r="AB311" s="132"/>
      <c r="AC311" s="132"/>
      <c r="AD311" s="132"/>
      <c r="AE311" s="132"/>
      <c r="AF311" s="132"/>
      <c r="AG311" s="132"/>
      <c r="AH311" s="132"/>
      <c r="AI311" s="132"/>
      <c r="AJ311" s="132"/>
      <c r="AM311" s="86">
        <v>28</v>
      </c>
      <c r="AN311" s="86">
        <f>人物属性!Z31</f>
        <v>325.49740512890691</v>
      </c>
      <c r="AO311" s="115">
        <f t="shared" si="63"/>
        <v>0.30150000000000005</v>
      </c>
      <c r="AP311" s="74">
        <f>AP310+(AP313-AP310)/3</f>
        <v>493.15123001885559</v>
      </c>
      <c r="AQ311" s="86" t="str">
        <f t="shared" si="61"/>
        <v>30级强化1</v>
      </c>
      <c r="AR311" s="86">
        <f>装备属性!EQ31</f>
        <v>557.02946899316782</v>
      </c>
      <c r="AS311" s="134">
        <f t="shared" si="57"/>
        <v>246.82256349705042</v>
      </c>
      <c r="AT311" s="352">
        <f t="shared" si="58"/>
        <v>28</v>
      </c>
      <c r="AU311" s="132">
        <f>AS311/(VLOOKUP(AU283,AQ284:AR374,2,FALSE)+AN311)</f>
        <v>0.48031787127498915</v>
      </c>
      <c r="AV311" s="132">
        <f>AS311/(VLOOKUP(AV283,AQ284:AR374,2,FALSE)+AN311)</f>
        <v>0.4129983670972418</v>
      </c>
      <c r="AW311" s="132">
        <f>AS311/(VLOOKUP(AW283,AQ284:AR374,2,FALSE)+AN311)</f>
        <v>0.3874185806239171</v>
      </c>
      <c r="AX311" s="132">
        <f>AS311/(VLOOKUP(AX283,AQ284:AR374,2,FALSE)+AN311)</f>
        <v>0.21617097688875286</v>
      </c>
      <c r="AY311" s="132">
        <f>AS311/(VLOOKUP(AY283,AQ284:AR374,2,FALSE)+AN311)</f>
        <v>0.3874185806239171</v>
      </c>
      <c r="AZ311" s="132">
        <f>AS311/(VLOOKUP(AZ283,AQ284:AR374,2,FALSE)+AN311)</f>
        <v>0.31821429277829322</v>
      </c>
      <c r="BA311" s="132">
        <f>AS311/(VLOOKUP(BA283,AQ284:AR374,2,FALSE)+AN311)</f>
        <v>0.29351486114156489</v>
      </c>
      <c r="BB311" s="132">
        <f>AS311/(VLOOKUP(BB283,AQ284:AR374,2,FALSE)+AN311)</f>
        <v>0.14729036164061163</v>
      </c>
      <c r="BC311" s="132"/>
      <c r="BD311" s="132"/>
      <c r="BE311" s="132"/>
      <c r="BF311" s="132"/>
      <c r="BG311" s="132"/>
      <c r="BH311" s="132"/>
      <c r="BI311" s="132"/>
      <c r="BJ311" s="132"/>
      <c r="BK311" s="132"/>
      <c r="BL311" s="132"/>
      <c r="BM311" s="132"/>
      <c r="BN311" s="132"/>
      <c r="BO311" s="132"/>
      <c r="BP311" s="132"/>
      <c r="BQ311" s="132"/>
      <c r="BR311" s="132"/>
      <c r="BS311" s="132"/>
      <c r="BT311" s="132"/>
      <c r="BU311" s="132"/>
      <c r="BV311" s="132"/>
    </row>
    <row r="312" spans="1:74">
      <c r="A312" s="86">
        <v>29</v>
      </c>
      <c r="B312" s="86">
        <f>人物属性!Y32</f>
        <v>149.43514150774499</v>
      </c>
      <c r="C312" s="115">
        <f t="shared" si="62"/>
        <v>0.67500000000000004</v>
      </c>
      <c r="D312" s="74">
        <f>D311+(D313-D310)/3</f>
        <v>225.24818958097794</v>
      </c>
      <c r="E312" s="86" t="str">
        <f t="shared" si="59"/>
        <v>30级强化2</v>
      </c>
      <c r="F312" s="86">
        <f>装备属性!EP32</f>
        <v>268.29094438275143</v>
      </c>
      <c r="G312" s="91">
        <f t="shared" si="60"/>
        <v>252.91124848488798</v>
      </c>
      <c r="H312" s="217">
        <f t="shared" si="56"/>
        <v>29</v>
      </c>
      <c r="I312" s="137">
        <f>G312/(VLOOKUP(I283,E284:F374,2,FALSE)+B312)</f>
        <v>1.0827773776401921</v>
      </c>
      <c r="J312" s="132">
        <f>G312/(VLOOKUP(J283,E284:F374,2,FALSE)+B312)</f>
        <v>0.93328544650876266</v>
      </c>
      <c r="K312" s="132">
        <f>G312/(VLOOKUP(K283,E284:F374,2,FALSE)+B312)</f>
        <v>0.87629116070169133</v>
      </c>
      <c r="L312" s="132">
        <f>G312/(VLOOKUP(L283,E284:F374,2,FALSE)+B312)</f>
        <v>0.49199996641176619</v>
      </c>
      <c r="M312" s="132">
        <f>G312/(VLOOKUP(M283,E284:F374,2,FALSE)+B312)</f>
        <v>0.87629116070169133</v>
      </c>
      <c r="N312" s="132">
        <f>G312/(VLOOKUP(N283,E284:F374,2,FALSE)+B312)</f>
        <v>0.7215669733000637</v>
      </c>
      <c r="O312" s="132">
        <f>G312/(VLOOKUP(O283,E284:F374,2,FALSE)+B312)</f>
        <v>0.66615667715109528</v>
      </c>
      <c r="P312" s="132">
        <f>G312/(VLOOKUP(P283,E284:F374,2,FALSE)+B312)</f>
        <v>0.33607225764666737</v>
      </c>
      <c r="Q312" s="132"/>
      <c r="R312" s="132"/>
      <c r="S312" s="132"/>
      <c r="T312" s="132"/>
      <c r="U312" s="132"/>
      <c r="V312" s="132"/>
      <c r="W312" s="132"/>
      <c r="X312" s="132"/>
      <c r="Y312" s="132"/>
      <c r="Z312" s="132"/>
      <c r="AA312" s="132"/>
      <c r="AB312" s="132"/>
      <c r="AC312" s="132"/>
      <c r="AD312" s="132"/>
      <c r="AE312" s="132"/>
      <c r="AF312" s="132"/>
      <c r="AG312" s="132"/>
      <c r="AH312" s="132"/>
      <c r="AI312" s="132"/>
      <c r="AJ312" s="132"/>
      <c r="AM312" s="86">
        <v>29</v>
      </c>
      <c r="AN312" s="86">
        <f>人物属性!Z32</f>
        <v>334.55628695763801</v>
      </c>
      <c r="AO312" s="115">
        <f t="shared" si="63"/>
        <v>0.30150000000000005</v>
      </c>
      <c r="AP312" s="74">
        <f>AP311+(AP313-AP310)/3</f>
        <v>504.28699159920433</v>
      </c>
      <c r="AQ312" s="86" t="str">
        <f t="shared" si="61"/>
        <v>30级强化2</v>
      </c>
      <c r="AR312" s="86">
        <f>装备属性!EQ32</f>
        <v>600.6513680210852</v>
      </c>
      <c r="AS312" s="134">
        <f t="shared" si="57"/>
        <v>252.91124848488798</v>
      </c>
      <c r="AT312" s="352">
        <f t="shared" si="58"/>
        <v>29</v>
      </c>
      <c r="AU312" s="132">
        <f>AS312/(VLOOKUP(AU283,AQ284:AR374,2,FALSE)+AN312)</f>
        <v>0.48364056201261912</v>
      </c>
      <c r="AV312" s="132">
        <f>AS312/(VLOOKUP(AV283,AQ284:AR374,2,FALSE)+AN312)</f>
        <v>0.4168674994405806</v>
      </c>
      <c r="AW312" s="132">
        <f>AS312/(VLOOKUP(AW283,AQ284:AR374,2,FALSE)+AN312)</f>
        <v>0.39141005178008881</v>
      </c>
      <c r="AX312" s="132">
        <f>AS312/(VLOOKUP(AX283,AQ284:AR374,2,FALSE)+AN312)</f>
        <v>0.21975998499725555</v>
      </c>
      <c r="AY312" s="132">
        <f>AS312/(VLOOKUP(AY283,AQ284:AR374,2,FALSE)+AN312)</f>
        <v>0.39141005178008881</v>
      </c>
      <c r="AZ312" s="132">
        <f>AS312/(VLOOKUP(AZ283,AQ284:AR374,2,FALSE)+AN312)</f>
        <v>0.32229991474069514</v>
      </c>
      <c r="BA312" s="132">
        <f>AS312/(VLOOKUP(BA283,AQ284:AR374,2,FALSE)+AN312)</f>
        <v>0.29754998246082254</v>
      </c>
      <c r="BB312" s="132">
        <f>AS312/(VLOOKUP(BB283,AQ284:AR374,2,FALSE)+AN312)</f>
        <v>0.15011227508217814</v>
      </c>
      <c r="BC312" s="132"/>
      <c r="BD312" s="132"/>
      <c r="BE312" s="132"/>
      <c r="BF312" s="132"/>
      <c r="BG312" s="132"/>
      <c r="BH312" s="132"/>
      <c r="BI312" s="132"/>
      <c r="BJ312" s="132"/>
      <c r="BK312" s="132"/>
      <c r="BL312" s="132"/>
      <c r="BM312" s="132"/>
      <c r="BN312" s="132"/>
      <c r="BO312" s="132"/>
      <c r="BP312" s="132"/>
      <c r="BQ312" s="132"/>
      <c r="BR312" s="132"/>
      <c r="BS312" s="132"/>
      <c r="BT312" s="132"/>
      <c r="BU312" s="132"/>
      <c r="BV312" s="132"/>
    </row>
    <row r="313" spans="1:74">
      <c r="A313" s="86">
        <v>30</v>
      </c>
      <c r="B313" s="86">
        <f>人物属性!Y33</f>
        <v>153.48144205791141</v>
      </c>
      <c r="C313" s="115">
        <f t="shared" si="62"/>
        <v>0.67500000000000004</v>
      </c>
      <c r="D313" s="74">
        <f>F304</f>
        <v>230.22216308686703</v>
      </c>
      <c r="E313" s="86" t="str">
        <f t="shared" si="59"/>
        <v>30级强化3</v>
      </c>
      <c r="F313" s="86">
        <f>装备属性!EP33</f>
        <v>288.71910403897078</v>
      </c>
      <c r="G313" s="91">
        <f t="shared" si="60"/>
        <v>258.99993347272544</v>
      </c>
      <c r="H313" s="217">
        <f t="shared" si="56"/>
        <v>30</v>
      </c>
      <c r="I313" s="137">
        <f>G313/(VLOOKUP(I283,E284:F374,2,FALSE)+B313)</f>
        <v>1.089962895863567</v>
      </c>
      <c r="J313" s="132">
        <f>G313/(VLOOKUP(J283,E284:F374,2,FALSE)+B313)</f>
        <v>0.94169280778304021</v>
      </c>
      <c r="K313" s="132">
        <f>G313/(VLOOKUP(K283,E284:F374,2,FALSE)+B313)</f>
        <v>0.88498019087436486</v>
      </c>
      <c r="L313" s="132">
        <f>G313/(VLOOKUP(L283,E284:F374,2,FALSE)+B313)</f>
        <v>0.49990955136465048</v>
      </c>
      <c r="M313" s="132">
        <f>G313/(VLOOKUP(M283,E284:F374,2,FALSE)+B313)</f>
        <v>0.88498019087436486</v>
      </c>
      <c r="N313" s="132">
        <f>G313/(VLOOKUP(N283,E284:F374,2,FALSE)+B313)</f>
        <v>0.73050510935195168</v>
      </c>
      <c r="O313" s="132">
        <f>G313/(VLOOKUP(O283,E284:F374,2,FALSE)+B313)</f>
        <v>0.67500000000000004</v>
      </c>
      <c r="P313" s="132">
        <f>G313/(VLOOKUP(P283,E284:F374,2,FALSE)+B313)</f>
        <v>0.34232239963531996</v>
      </c>
      <c r="Q313" s="131">
        <f>G313/(VLOOKUP(Q283,E284:F374,2,FALSE)+B313)</f>
        <v>0.67500000000000004</v>
      </c>
      <c r="R313" s="132">
        <f>G313/(VLOOKUP(R283,E284:F374,2,FALSE)+B313)</f>
        <v>0.53284158893437528</v>
      </c>
      <c r="S313" s="132">
        <f>G313/(VLOOKUP(S283,E284:F374,2,FALSE)+B313)</f>
        <v>0.48474780525717376</v>
      </c>
      <c r="T313" s="131">
        <f>G313/(VLOOKUP(T283,E284:F374,2,FALSE)+B313)</f>
        <v>0.22499999999999995</v>
      </c>
      <c r="U313" s="132"/>
      <c r="V313" s="132"/>
      <c r="W313" s="132"/>
      <c r="X313" s="132"/>
      <c r="Y313" s="132"/>
      <c r="Z313" s="132"/>
      <c r="AA313" s="132"/>
      <c r="AB313" s="132"/>
      <c r="AC313" s="132"/>
      <c r="AD313" s="132"/>
      <c r="AE313" s="132"/>
      <c r="AF313" s="132"/>
      <c r="AG313" s="132"/>
      <c r="AH313" s="132"/>
      <c r="AI313" s="132"/>
      <c r="AJ313" s="132"/>
      <c r="AM313" s="86">
        <v>30</v>
      </c>
      <c r="AN313" s="86">
        <f>人物属性!Z33</f>
        <v>343.61516878636883</v>
      </c>
      <c r="AO313" s="115">
        <f t="shared" si="63"/>
        <v>0.30150000000000005</v>
      </c>
      <c r="AP313" s="74">
        <f>AR304</f>
        <v>515.42275317955307</v>
      </c>
      <c r="AQ313" s="86" t="str">
        <f t="shared" si="61"/>
        <v>30级强化3</v>
      </c>
      <c r="AR313" s="86">
        <f>装备属性!EQ33</f>
        <v>646.38605381859134</v>
      </c>
      <c r="AS313" s="134">
        <f t="shared" si="57"/>
        <v>258.9999334727255</v>
      </c>
      <c r="AT313" s="352">
        <f t="shared" si="58"/>
        <v>30</v>
      </c>
      <c r="AU313" s="132">
        <f>AS313/(VLOOKUP(AU283,AQ284:AR374,2,FALSE)+AN313)</f>
        <v>0.48685009348572666</v>
      </c>
      <c r="AV313" s="132">
        <f>AS313/(VLOOKUP(AV283,AQ284:AR374,2,FALSE)+AN313)</f>
        <v>0.42062278747642468</v>
      </c>
      <c r="AW313" s="132">
        <f>AS313/(VLOOKUP(AW283,AQ284:AR374,2,FALSE)+AN313)</f>
        <v>0.39529115192388298</v>
      </c>
      <c r="AX313" s="132">
        <f>AS313/(VLOOKUP(AX283,AQ284:AR374,2,FALSE)+AN313)</f>
        <v>0.22329293294287725</v>
      </c>
      <c r="AY313" s="132">
        <f>AS313/(VLOOKUP(AY283,AQ284:AR374,2,FALSE)+AN313)</f>
        <v>0.39529115192388298</v>
      </c>
      <c r="AZ313" s="132">
        <f>AS313/(VLOOKUP(AZ283,AQ284:AR374,2,FALSE)+AN313)</f>
        <v>0.32629228217720518</v>
      </c>
      <c r="BA313" s="132">
        <f>AS313/(VLOOKUP(BA283,AQ284:AR374,2,FALSE)+AN313)</f>
        <v>0.30150000000000005</v>
      </c>
      <c r="BB313" s="132">
        <f>AS313/(VLOOKUP(BB283,AQ284:AR374,2,FALSE)+AN313)</f>
        <v>0.15290400517044295</v>
      </c>
      <c r="BC313" s="131">
        <f>AS313/(VLOOKUP(BC283,AQ284:AR374,2,FALSE)+AN313)</f>
        <v>0.30150000000000005</v>
      </c>
      <c r="BD313" s="132">
        <f>AS313/(VLOOKUP(BD283,AQ284:AR374,2,FALSE)+AN313)</f>
        <v>0.23800257639068767</v>
      </c>
      <c r="BE313" s="132">
        <f>AS313/(VLOOKUP(BE283,AQ284:AR374,2,FALSE)+AN313)</f>
        <v>0.21652068634820432</v>
      </c>
      <c r="BF313" s="131">
        <f>AS313/(VLOOKUP(BF283,AQ284:AR374,2,FALSE)+AN313)</f>
        <v>0.10050000000000001</v>
      </c>
      <c r="BG313" s="132"/>
      <c r="BH313" s="132"/>
      <c r="BI313" s="132"/>
      <c r="BJ313" s="132"/>
      <c r="BK313" s="132"/>
      <c r="BL313" s="132"/>
      <c r="BM313" s="132"/>
      <c r="BN313" s="132"/>
      <c r="BO313" s="132"/>
      <c r="BP313" s="132"/>
      <c r="BQ313" s="132"/>
      <c r="BR313" s="132"/>
      <c r="BS313" s="132"/>
      <c r="BT313" s="132"/>
      <c r="BU313" s="132"/>
      <c r="BV313" s="132"/>
    </row>
    <row r="314" spans="1:74">
      <c r="A314" s="86">
        <v>31</v>
      </c>
      <c r="B314" s="86">
        <f>人物属性!Y34</f>
        <v>160.17454008334752</v>
      </c>
      <c r="C314" s="115">
        <f t="shared" si="62"/>
        <v>0.67500000000000004</v>
      </c>
      <c r="D314" s="74">
        <f>(D313+D315)/2</f>
        <v>239.51432961857432</v>
      </c>
      <c r="E314" s="86" t="str">
        <f t="shared" si="59"/>
        <v>30级强化4</v>
      </c>
      <c r="F314" s="86">
        <f>装备属性!EP34</f>
        <v>310.13668291834432</v>
      </c>
      <c r="G314" s="91">
        <f t="shared" si="60"/>
        <v>269.78998704879723</v>
      </c>
      <c r="H314" s="217">
        <f t="shared" si="56"/>
        <v>31</v>
      </c>
      <c r="I314" s="137">
        <f>G314/(VLOOKUP(I283,E284:F374,2,FALSE)+B314)</f>
        <v>1.1042674353283228</v>
      </c>
      <c r="J314" s="132">
        <f>G314/(VLOOKUP(J283,E284:F374,2,FALSE)+B314)</f>
        <v>0.95762017454299975</v>
      </c>
      <c r="K314" s="132">
        <f>G314/(VLOOKUP(K283,E284:F374,2,FALSE)+B314)</f>
        <v>0.90123779596053144</v>
      </c>
      <c r="L314" s="132">
        <f>G314/(VLOOKUP(L283,E284:F374,2,FALSE)+B314)</f>
        <v>0.51409457193354247</v>
      </c>
      <c r="M314" s="132">
        <f>G314/(VLOOKUP(M283,E284:F374,2,FALSE)+B314)</f>
        <v>0.90123779596053144</v>
      </c>
      <c r="N314" s="132">
        <f>G314/(VLOOKUP(N283,E284:F374,2,FALSE)+B314)</f>
        <v>0.74683961070538418</v>
      </c>
      <c r="O314" s="132">
        <f>G314/(VLOOKUP(O283,E284:F374,2,FALSE)+B314)</f>
        <v>0.69106625352614137</v>
      </c>
      <c r="P314" s="132">
        <f>G314/(VLOOKUP(P283,E284:F374,2,FALSE)+B314)</f>
        <v>0.35345691016669034</v>
      </c>
      <c r="Q314" s="132">
        <f>G314/(VLOOKUP(Q283,E284:F374,2,FALSE)+B314)</f>
        <v>0.69106625352614137</v>
      </c>
      <c r="R314" s="132">
        <f>G314/(VLOOKUP(R283,E284:F374,2,FALSE)+B314)</f>
        <v>0.5475010632023205</v>
      </c>
      <c r="S314" s="132">
        <f>G314/(VLOOKUP(S283,E284:F374,2,FALSE)+B314)</f>
        <v>0.49869551103573562</v>
      </c>
      <c r="T314" s="132">
        <f>G314/(VLOOKUP(T283,E284:F374,2,FALSE)+B314)</f>
        <v>0.23301872097029425</v>
      </c>
      <c r="U314" s="132"/>
      <c r="V314" s="132"/>
      <c r="W314" s="132"/>
      <c r="X314" s="132"/>
      <c r="Y314" s="132"/>
      <c r="Z314" s="132"/>
      <c r="AA314" s="132"/>
      <c r="AB314" s="132"/>
      <c r="AC314" s="132"/>
      <c r="AD314" s="132"/>
      <c r="AE314" s="132"/>
      <c r="AF314" s="132"/>
      <c r="AG314" s="132"/>
      <c r="AH314" s="132"/>
      <c r="AI314" s="132"/>
      <c r="AJ314" s="132"/>
      <c r="AM314" s="86">
        <v>31</v>
      </c>
      <c r="AN314" s="86">
        <f>人物属性!Z34</f>
        <v>358.59971660450935</v>
      </c>
      <c r="AO314" s="115">
        <f t="shared" si="63"/>
        <v>0.30150000000000005</v>
      </c>
      <c r="AP314" s="74">
        <f>(AP313+AP315)/2</f>
        <v>536.22611108636045</v>
      </c>
      <c r="AQ314" s="86" t="str">
        <f t="shared" si="61"/>
        <v>30级强化4</v>
      </c>
      <c r="AR314" s="86">
        <f>装备属性!EQ34</f>
        <v>694.33585727987531</v>
      </c>
      <c r="AS314" s="134">
        <f t="shared" si="57"/>
        <v>269.78998704879729</v>
      </c>
      <c r="AT314" s="352">
        <f t="shared" si="58"/>
        <v>31</v>
      </c>
      <c r="AU314" s="132">
        <f>AS314/(VLOOKUP(AU283,AQ284:AR374,2,FALSE)+AN314)</f>
        <v>0.49323945444665096</v>
      </c>
      <c r="AV314" s="132">
        <f>AS314/(VLOOKUP(AV283,AQ284:AR374,2,FALSE)+AN314)</f>
        <v>0.42773701129587327</v>
      </c>
      <c r="AW314" s="132">
        <f>AS314/(VLOOKUP(AW283,AQ284:AR374,2,FALSE)+AN314)</f>
        <v>0.40255288219570412</v>
      </c>
      <c r="AX314" s="132">
        <f>AS314/(VLOOKUP(AX283,AQ284:AR374,2,FALSE)+AN314)</f>
        <v>0.22962890879698236</v>
      </c>
      <c r="AY314" s="132">
        <f>AS314/(VLOOKUP(AY283,AQ284:AR374,2,FALSE)+AN314)</f>
        <v>0.40255288219570412</v>
      </c>
      <c r="AZ314" s="132">
        <f>AS314/(VLOOKUP(AZ283,AQ284:AR374,2,FALSE)+AN314)</f>
        <v>0.33358835944840504</v>
      </c>
      <c r="BA314" s="132">
        <f>AS314/(VLOOKUP(BA283,AQ284:AR374,2,FALSE)+AN314)</f>
        <v>0.30867625990834319</v>
      </c>
      <c r="BB314" s="132">
        <f>AS314/(VLOOKUP(BB283,AQ284:AR374,2,FALSE)+AN314)</f>
        <v>0.15787741987445508</v>
      </c>
      <c r="BC314" s="132">
        <f>AS314/(VLOOKUP(BC283,AQ284:AR374,2,FALSE)+AN314)</f>
        <v>0.30867625990834319</v>
      </c>
      <c r="BD314" s="132">
        <f>AS314/(VLOOKUP(BD283,AQ284:AR374,2,FALSE)+AN314)</f>
        <v>0.24455047489703657</v>
      </c>
      <c r="BE314" s="132">
        <f>AS314/(VLOOKUP(BE283,AQ284:AR374,2,FALSE)+AN314)</f>
        <v>0.22275066159596196</v>
      </c>
      <c r="BF314" s="132">
        <f>AS314/(VLOOKUP(BF283,AQ284:AR374,2,FALSE)+AN314)</f>
        <v>0.10408169536673145</v>
      </c>
      <c r="BG314" s="132"/>
      <c r="BH314" s="132"/>
      <c r="BI314" s="132"/>
      <c r="BJ314" s="132"/>
      <c r="BK314" s="132"/>
      <c r="BL314" s="132"/>
      <c r="BM314" s="132"/>
      <c r="BN314" s="132"/>
      <c r="BO314" s="132"/>
      <c r="BP314" s="132"/>
      <c r="BQ314" s="132"/>
      <c r="BR314" s="132"/>
      <c r="BS314" s="132"/>
      <c r="BT314" s="132"/>
      <c r="BU314" s="132"/>
      <c r="BV314" s="132"/>
    </row>
    <row r="315" spans="1:74">
      <c r="A315" s="86">
        <v>32</v>
      </c>
      <c r="B315" s="86">
        <f>人物属性!Y35</f>
        <v>166.86763810878367</v>
      </c>
      <c r="C315" s="115">
        <f t="shared" si="62"/>
        <v>0.67500000000000004</v>
      </c>
      <c r="D315" s="74">
        <f>F311</f>
        <v>248.80649615028165</v>
      </c>
      <c r="E315" s="86" t="str">
        <f t="shared" si="59"/>
        <v>30级强化5</v>
      </c>
      <c r="F315" s="86">
        <f>装备属性!EP35</f>
        <v>332.59160263572244</v>
      </c>
      <c r="G315" s="91">
        <f t="shared" si="60"/>
        <v>280.58004062486913</v>
      </c>
      <c r="H315" s="217">
        <f t="shared" si="56"/>
        <v>32</v>
      </c>
      <c r="I315" s="137">
        <f>G315/(VLOOKUP(I283,E284:F374,2,FALSE)+B315)</f>
        <v>1.1178091198997839</v>
      </c>
      <c r="J315" s="132">
        <f>G315/(VLOOKUP(J283,E284:F374,2,FALSE)+B315)</f>
        <v>0.9728083247783933</v>
      </c>
      <c r="K315" s="132">
        <f>G315/(VLOOKUP(K283,E284:F374,2,FALSE)+B315)</f>
        <v>0.91678431173587538</v>
      </c>
      <c r="L315" s="132">
        <f>G315/(VLOOKUP(L283,E284:F374,2,FALSE)+B315)</f>
        <v>0.52792231933460654</v>
      </c>
      <c r="M315" s="132">
        <f>G315/(VLOOKUP(M283,E284:F374,2,FALSE)+B315)</f>
        <v>0.91678431173587538</v>
      </c>
      <c r="N315" s="132">
        <f>G315/(VLOOKUP(N283,E284:F374,2,FALSE)+B315)</f>
        <v>0.76257983138970942</v>
      </c>
      <c r="O315" s="132">
        <f>G315/(VLOOKUP(O283,E284:F374,2,FALSE)+B315)</f>
        <v>0.70659090155434168</v>
      </c>
      <c r="P315" s="132">
        <f>G315/(VLOOKUP(P283,E284:F374,2,FALSE)+B315)</f>
        <v>0.3643978465575185</v>
      </c>
      <c r="Q315" s="132">
        <f>G315/(VLOOKUP(Q283,E284:F374,2,FALSE)+B315)</f>
        <v>0.70659090155434168</v>
      </c>
      <c r="R315" s="132">
        <f>G315/(VLOOKUP(R283,E284:F374,2,FALSE)+B315)</f>
        <v>0.56176764335490048</v>
      </c>
      <c r="S315" s="132">
        <f>G315/(VLOOKUP(S283,E284:F374,2,FALSE)+B315)</f>
        <v>0.51230231485029387</v>
      </c>
      <c r="T315" s="132">
        <f>G315/(VLOOKUP(T283,E284:F374,2,FALSE)+B315)</f>
        <v>0.24094526465724062</v>
      </c>
      <c r="U315" s="132"/>
      <c r="V315" s="132"/>
      <c r="W315" s="132"/>
      <c r="X315" s="132"/>
      <c r="Y315" s="132"/>
      <c r="Z315" s="132"/>
      <c r="AA315" s="132"/>
      <c r="AB315" s="132"/>
      <c r="AC315" s="132"/>
      <c r="AD315" s="132"/>
      <c r="AE315" s="132"/>
      <c r="AF315" s="132"/>
      <c r="AG315" s="132"/>
      <c r="AH315" s="132"/>
      <c r="AI315" s="132"/>
      <c r="AJ315" s="132"/>
      <c r="AM315" s="86">
        <v>32</v>
      </c>
      <c r="AN315" s="86">
        <f>人物属性!Z35</f>
        <v>373.58426442264994</v>
      </c>
      <c r="AO315" s="115">
        <f t="shared" si="63"/>
        <v>0.30150000000000005</v>
      </c>
      <c r="AP315" s="74">
        <f>AR311</f>
        <v>557.02946899316782</v>
      </c>
      <c r="AQ315" s="86" t="str">
        <f t="shared" si="61"/>
        <v>30级强化5</v>
      </c>
      <c r="AR315" s="86">
        <f>装备属性!EQ35</f>
        <v>744.60806560236358</v>
      </c>
      <c r="AS315" s="134">
        <f t="shared" si="57"/>
        <v>280.58004062486907</v>
      </c>
      <c r="AT315" s="352">
        <f t="shared" si="58"/>
        <v>32</v>
      </c>
      <c r="AU315" s="132">
        <f>AS315/(VLOOKUP(AU283,AQ284:AR374,2,FALSE)+AN315)</f>
        <v>0.4992880735552368</v>
      </c>
      <c r="AV315" s="132">
        <f>AS315/(VLOOKUP(AV283,AQ284:AR374,2,FALSE)+AN315)</f>
        <v>0.43452105173434891</v>
      </c>
      <c r="AW315" s="132">
        <f>AS315/(VLOOKUP(AW283,AQ284:AR374,2,FALSE)+AN315)</f>
        <v>0.4094969925753576</v>
      </c>
      <c r="AX315" s="132">
        <f>AS315/(VLOOKUP(AX283,AQ284:AR374,2,FALSE)+AN315)</f>
        <v>0.23580530263612423</v>
      </c>
      <c r="AY315" s="132">
        <f>AS315/(VLOOKUP(AY283,AQ284:AR374,2,FALSE)+AN315)</f>
        <v>0.4094969925753576</v>
      </c>
      <c r="AZ315" s="132">
        <f>AS315/(VLOOKUP(AZ283,AQ284:AR374,2,FALSE)+AN315)</f>
        <v>0.34061899135407014</v>
      </c>
      <c r="BA315" s="132">
        <f>AS315/(VLOOKUP(BA283,AQ284:AR374,2,FALSE)+AN315)</f>
        <v>0.3156106026942726</v>
      </c>
      <c r="BB315" s="132">
        <f>AS315/(VLOOKUP(BB283,AQ284:AR374,2,FALSE)+AN315)</f>
        <v>0.16276437146235825</v>
      </c>
      <c r="BC315" s="132">
        <f>AS315/(VLOOKUP(BC283,AQ284:AR374,2,FALSE)+AN315)</f>
        <v>0.3156106026942726</v>
      </c>
      <c r="BD315" s="132">
        <f>AS315/(VLOOKUP(BD283,AQ284:AR374,2,FALSE)+AN315)</f>
        <v>0.25092288069852225</v>
      </c>
      <c r="BE315" s="132">
        <f>AS315/(VLOOKUP(BE283,AQ284:AR374,2,FALSE)+AN315)</f>
        <v>0.22882836729979789</v>
      </c>
      <c r="BF315" s="132">
        <f>AS315/(VLOOKUP(BF283,AQ284:AR374,2,FALSE)+AN315)</f>
        <v>0.10762221821356746</v>
      </c>
      <c r="BG315" s="132"/>
      <c r="BH315" s="132"/>
      <c r="BI315" s="132"/>
      <c r="BJ315" s="132"/>
      <c r="BK315" s="132"/>
      <c r="BL315" s="132"/>
      <c r="BM315" s="132"/>
      <c r="BN315" s="132"/>
      <c r="BO315" s="132"/>
      <c r="BP315" s="132"/>
      <c r="BQ315" s="132"/>
      <c r="BR315" s="132"/>
      <c r="BS315" s="132"/>
      <c r="BT315" s="132"/>
      <c r="BU315" s="132"/>
      <c r="BV315" s="132"/>
    </row>
    <row r="316" spans="1:74">
      <c r="A316" s="86">
        <v>33</v>
      </c>
      <c r="B316" s="86">
        <f>人物属性!Y36</f>
        <v>173.56073613421975</v>
      </c>
      <c r="C316" s="115">
        <f t="shared" si="62"/>
        <v>0.67500000000000004</v>
      </c>
      <c r="D316" s="74">
        <f>(D315+D317)/2</f>
        <v>258.54872026651651</v>
      </c>
      <c r="E316" s="86" t="str">
        <f t="shared" si="59"/>
        <v>30级强化6</v>
      </c>
      <c r="F316" s="86">
        <f>装备属性!EP36</f>
        <v>356.13410584552702</v>
      </c>
      <c r="G316" s="91">
        <f t="shared" si="60"/>
        <v>291.67388307049697</v>
      </c>
      <c r="H316" s="217">
        <f t="shared" si="56"/>
        <v>33</v>
      </c>
      <c r="I316" s="137">
        <f>G316/(VLOOKUP(I283,E284:F374,2,FALSE)+B316)</f>
        <v>1.1318262265660439</v>
      </c>
      <c r="J316" s="132">
        <f>G316/(VLOOKUP(J283,E284:F374,2,FALSE)+B316)</f>
        <v>0.98833694238481329</v>
      </c>
      <c r="K316" s="132">
        <f>G316/(VLOOKUP(K283,E284:F374,2,FALSE)+B316)</f>
        <v>0.93263676795271444</v>
      </c>
      <c r="L316" s="132">
        <f>G316/(VLOOKUP(L283,E284:F374,2,FALSE)+B316)</f>
        <v>0.54197060540588293</v>
      </c>
      <c r="M316" s="132">
        <f>G316/(VLOOKUP(M283,E284:F374,2,FALSE)+B316)</f>
        <v>0.93263676795271444</v>
      </c>
      <c r="N316" s="132">
        <f>G316/(VLOOKUP(N283,E284:F374,2,FALSE)+B316)</f>
        <v>0.7785685308053979</v>
      </c>
      <c r="O316" s="132">
        <f>G316/(VLOOKUP(O283,E284:F374,2,FALSE)+B316)</f>
        <v>0.72235323396099105</v>
      </c>
      <c r="P316" s="132">
        <f>G316/(VLOOKUP(P283,E284:F374,2,FALSE)+B316)</f>
        <v>0.37554135311837028</v>
      </c>
      <c r="Q316" s="132">
        <f>G316/(VLOOKUP(Q283,E284:F374,2,FALSE)+B316)</f>
        <v>0.72235323396099105</v>
      </c>
      <c r="R316" s="132">
        <f>G316/(VLOOKUP(R283,E284:F374,2,FALSE)+B316)</f>
        <v>0.57625710824398546</v>
      </c>
      <c r="S316" s="132">
        <f>G316/(VLOOKUP(S283,E284:F374,2,FALSE)+B316)</f>
        <v>0.52612854586576485</v>
      </c>
      <c r="T316" s="132">
        <f>G316/(VLOOKUP(T283,E284:F374,2,FALSE)+B316)</f>
        <v>0.24904059614400817</v>
      </c>
      <c r="U316" s="132"/>
      <c r="V316" s="132"/>
      <c r="W316" s="132"/>
      <c r="X316" s="132"/>
      <c r="Y316" s="132"/>
      <c r="Z316" s="132"/>
      <c r="AA316" s="132"/>
      <c r="AB316" s="132"/>
      <c r="AC316" s="132"/>
      <c r="AD316" s="132"/>
      <c r="AE316" s="132"/>
      <c r="AF316" s="132"/>
      <c r="AG316" s="132"/>
      <c r="AH316" s="132"/>
      <c r="AI316" s="132"/>
      <c r="AJ316" s="132"/>
      <c r="AM316" s="86">
        <v>33</v>
      </c>
      <c r="AN316" s="86">
        <f>人物属性!Z36</f>
        <v>388.56881224079046</v>
      </c>
      <c r="AO316" s="115">
        <f t="shared" si="63"/>
        <v>0.30150000000000005</v>
      </c>
      <c r="AP316" s="74">
        <f>(AP315+AP317)/2</f>
        <v>578.84041850712651</v>
      </c>
      <c r="AQ316" s="86" t="str">
        <f t="shared" si="61"/>
        <v>30级强化6</v>
      </c>
      <c r="AR316" s="86">
        <f>装备属性!EQ36</f>
        <v>797.31516234073206</v>
      </c>
      <c r="AS316" s="134">
        <f t="shared" ref="AS316:AS347" si="64">AO316*(AN316+AP316)</f>
        <v>291.67388307049703</v>
      </c>
      <c r="AT316" s="352">
        <f t="shared" si="58"/>
        <v>33</v>
      </c>
      <c r="AU316" s="132">
        <f>AS316/(VLOOKUP(AU283,AQ284:AR374,2,FALSE)+AN316)</f>
        <v>0.5055490478661665</v>
      </c>
      <c r="AV316" s="132">
        <f>AS316/(VLOOKUP(AV283,AQ284:AR374,2,FALSE)+AN316)</f>
        <v>0.44145716759854997</v>
      </c>
      <c r="AW316" s="132">
        <f>AS316/(VLOOKUP(AW283,AQ284:AR374,2,FALSE)+AN316)</f>
        <v>0.41657775635221256</v>
      </c>
      <c r="AX316" s="132">
        <f>AS316/(VLOOKUP(AX283,AQ284:AR374,2,FALSE)+AN316)</f>
        <v>0.24208020374796113</v>
      </c>
      <c r="AY316" s="132">
        <f>AS316/(VLOOKUP(AY283,AQ284:AR374,2,FALSE)+AN316)</f>
        <v>0.41657775635221256</v>
      </c>
      <c r="AZ316" s="132">
        <f>AS316/(VLOOKUP(AZ283,AQ284:AR374,2,FALSE)+AN316)</f>
        <v>0.3477606104264111</v>
      </c>
      <c r="BA316" s="132">
        <f>AS316/(VLOOKUP(BA283,AQ284:AR374,2,FALSE)+AN316)</f>
        <v>0.32265111116924278</v>
      </c>
      <c r="BB316" s="132">
        <f>AS316/(VLOOKUP(BB283,AQ284:AR374,2,FALSE)+AN316)</f>
        <v>0.16774180439287212</v>
      </c>
      <c r="BC316" s="132">
        <f>AS316/(VLOOKUP(BC283,AQ284:AR374,2,FALSE)+AN316)</f>
        <v>0.32265111116924278</v>
      </c>
      <c r="BD316" s="132">
        <f>AS316/(VLOOKUP(BD283,AQ284:AR374,2,FALSE)+AN316)</f>
        <v>0.25739484168231358</v>
      </c>
      <c r="BE316" s="132">
        <f>AS316/(VLOOKUP(BE283,AQ284:AR374,2,FALSE)+AN316)</f>
        <v>0.23500408382004168</v>
      </c>
      <c r="BF316" s="132">
        <f>AS316/(VLOOKUP(BF283,AQ284:AR374,2,FALSE)+AN316)</f>
        <v>0.11123813294432369</v>
      </c>
      <c r="BG316" s="132"/>
      <c r="BH316" s="132"/>
      <c r="BI316" s="132"/>
      <c r="BJ316" s="132"/>
      <c r="BK316" s="132"/>
      <c r="BL316" s="132"/>
      <c r="BM316" s="132"/>
      <c r="BN316" s="132"/>
      <c r="BO316" s="132"/>
      <c r="BP316" s="132"/>
      <c r="BQ316" s="132"/>
      <c r="BR316" s="132"/>
      <c r="BS316" s="132"/>
      <c r="BT316" s="132"/>
      <c r="BU316" s="132"/>
      <c r="BV316" s="132"/>
    </row>
    <row r="317" spans="1:74">
      <c r="A317" s="86">
        <v>34</v>
      </c>
      <c r="B317" s="86">
        <f>人物属性!Y37</f>
        <v>180.25383415965587</v>
      </c>
      <c r="C317" s="115">
        <f t="shared" si="62"/>
        <v>0.67500000000000004</v>
      </c>
      <c r="D317" s="74">
        <f>F312</f>
        <v>268.29094438275143</v>
      </c>
      <c r="E317" s="86" t="str">
        <f t="shared" si="59"/>
        <v>30级强化7</v>
      </c>
      <c r="F317" s="86">
        <f>装备属性!EP37</f>
        <v>380.81686865917982</v>
      </c>
      <c r="G317" s="91">
        <f t="shared" si="60"/>
        <v>302.76772551612493</v>
      </c>
      <c r="H317" s="217">
        <f t="shared" si="56"/>
        <v>34</v>
      </c>
      <c r="I317" s="137">
        <f>G317/(VLOOKUP(I283,E284:F374,2,FALSE)+B317)</f>
        <v>1.1451336538971724</v>
      </c>
      <c r="J317" s="132">
        <f>G317/(VLOOKUP(J283,E284:F374,2,FALSE)+B317)</f>
        <v>1.003176815901196</v>
      </c>
      <c r="K317" s="132">
        <f>G317/(VLOOKUP(K283,E284:F374,2,FALSE)+B317)</f>
        <v>0.94782491188350759</v>
      </c>
      <c r="L317" s="132">
        <f>G317/(VLOOKUP(L283,E284:F374,2,FALSE)+B317)</f>
        <v>0.55567375502495275</v>
      </c>
      <c r="M317" s="132">
        <f>G317/(VLOOKUP(M283,E284:F374,2,FALSE)+B317)</f>
        <v>0.94782491188350759</v>
      </c>
      <c r="N317" s="132">
        <f>G317/(VLOOKUP(N283,E284:F374,2,FALSE)+B317)</f>
        <v>0.79399595091733832</v>
      </c>
      <c r="O317" s="132">
        <f>G317/(VLOOKUP(O283,E284:F374,2,FALSE)+B317)</f>
        <v>0.73760153467460676</v>
      </c>
      <c r="P317" s="132">
        <f>G317/(VLOOKUP(P283,E284:F374,2,FALSE)+B317)</f>
        <v>0.38649443960666624</v>
      </c>
      <c r="Q317" s="132">
        <f>G317/(VLOOKUP(Q283,E284:F374,2,FALSE)+B317)</f>
        <v>0.73760153467460676</v>
      </c>
      <c r="R317" s="132">
        <f>G317/(VLOOKUP(R283,E284:F374,2,FALSE)+B317)</f>
        <v>0.59036837181984536</v>
      </c>
      <c r="S317" s="132">
        <f>G317/(VLOOKUP(S283,E284:F374,2,FALSE)+B317)</f>
        <v>0.53962490644229144</v>
      </c>
      <c r="T317" s="132">
        <f>G317/(VLOOKUP(T283,E284:F374,2,FALSE)+B317)</f>
        <v>0.25704392725783115</v>
      </c>
      <c r="U317" s="132"/>
      <c r="V317" s="132"/>
      <c r="W317" s="132"/>
      <c r="X317" s="132"/>
      <c r="Y317" s="132"/>
      <c r="Z317" s="132"/>
      <c r="AA317" s="132"/>
      <c r="AB317" s="132"/>
      <c r="AC317" s="132"/>
      <c r="AD317" s="132"/>
      <c r="AE317" s="132"/>
      <c r="AF317" s="132"/>
      <c r="AG317" s="132"/>
      <c r="AH317" s="132"/>
      <c r="AI317" s="132"/>
      <c r="AJ317" s="132"/>
      <c r="AM317" s="86">
        <v>34</v>
      </c>
      <c r="AN317" s="86">
        <f>人物属性!Z37</f>
        <v>403.55336005893105</v>
      </c>
      <c r="AO317" s="115">
        <f t="shared" si="63"/>
        <v>0.30150000000000005</v>
      </c>
      <c r="AP317" s="74">
        <f>AR312</f>
        <v>600.6513680210852</v>
      </c>
      <c r="AQ317" s="86" t="str">
        <f t="shared" si="61"/>
        <v>30级强化7</v>
      </c>
      <c r="AR317" s="86">
        <f>装备属性!EQ37</f>
        <v>852.57507908771595</v>
      </c>
      <c r="AS317" s="134">
        <f t="shared" si="64"/>
        <v>302.76772551612493</v>
      </c>
      <c r="AT317" s="352">
        <f t="shared" si="58"/>
        <v>34</v>
      </c>
      <c r="AU317" s="132">
        <f>AS317/(VLOOKUP(AU283,AQ284:AR374,2,FALSE)+AN317)</f>
        <v>0.51149303207407038</v>
      </c>
      <c r="AV317" s="132">
        <f>AS317/(VLOOKUP(AV283,AQ284:AR374,2,FALSE)+AN317)</f>
        <v>0.44808564443586757</v>
      </c>
      <c r="AW317" s="132">
        <f>AS317/(VLOOKUP(AW283,AQ284:AR374,2,FALSE)+AN317)</f>
        <v>0.4233617939746333</v>
      </c>
      <c r="AX317" s="132">
        <f>AS317/(VLOOKUP(AX283,AQ284:AR374,2,FALSE)+AN317)</f>
        <v>0.24820094391114561</v>
      </c>
      <c r="AY317" s="132">
        <f>AS317/(VLOOKUP(AY283,AQ284:AR374,2,FALSE)+AN317)</f>
        <v>0.4233617939746333</v>
      </c>
      <c r="AZ317" s="132">
        <f>AS317/(VLOOKUP(AZ283,AQ284:AR374,2,FALSE)+AN317)</f>
        <v>0.35465152474307782</v>
      </c>
      <c r="BA317" s="132">
        <f>AS317/(VLOOKUP(BA283,AQ284:AR374,2,FALSE)+AN317)</f>
        <v>0.32946201882132431</v>
      </c>
      <c r="BB317" s="132">
        <f>AS317/(VLOOKUP(BB283,AQ284:AR374,2,FALSE)+AN317)</f>
        <v>0.17263418302431094</v>
      </c>
      <c r="BC317" s="132">
        <f>AS317/(VLOOKUP(BC283,AQ284:AR374,2,FALSE)+AN317)</f>
        <v>0.32946201882132431</v>
      </c>
      <c r="BD317" s="132">
        <f>AS317/(VLOOKUP(BD283,AQ284:AR374,2,FALSE)+AN317)</f>
        <v>0.2636978727461976</v>
      </c>
      <c r="BE317" s="132">
        <f>AS317/(VLOOKUP(BE283,AQ284:AR374,2,FALSE)+AN317)</f>
        <v>0.2410324582108902</v>
      </c>
      <c r="BF317" s="132">
        <f>AS317/(VLOOKUP(BF283,AQ284:AR374,2,FALSE)+AN317)</f>
        <v>0.11481295417516457</v>
      </c>
      <c r="BG317" s="132"/>
      <c r="BH317" s="132"/>
      <c r="BI317" s="132"/>
      <c r="BJ317" s="132"/>
      <c r="BK317" s="132"/>
      <c r="BL317" s="132"/>
      <c r="BM317" s="132"/>
      <c r="BN317" s="132"/>
      <c r="BO317" s="132"/>
      <c r="BP317" s="132"/>
      <c r="BQ317" s="132"/>
      <c r="BR317" s="132"/>
      <c r="BS317" s="132"/>
      <c r="BT317" s="132"/>
      <c r="BU317" s="132"/>
      <c r="BV317" s="132"/>
    </row>
    <row r="318" spans="1:74">
      <c r="A318" s="86">
        <v>35</v>
      </c>
      <c r="B318" s="86">
        <f>人物属性!Y38</f>
        <v>186.94693218509198</v>
      </c>
      <c r="C318" s="115">
        <f t="shared" si="62"/>
        <v>0.67500000000000004</v>
      </c>
      <c r="D318" s="74">
        <f>(D317+D319)/2</f>
        <v>278.50502421086111</v>
      </c>
      <c r="E318" s="86" t="str">
        <f t="shared" si="59"/>
        <v>30级强化8</v>
      </c>
      <c r="F318" s="86">
        <f>装备属性!EP38</f>
        <v>469.46465293320171</v>
      </c>
      <c r="G318" s="91">
        <f t="shared" si="60"/>
        <v>314.18007056726833</v>
      </c>
      <c r="H318" s="217">
        <f t="shared" si="56"/>
        <v>35</v>
      </c>
      <c r="I318" s="137">
        <f>G318/(VLOOKUP(I283,E284:F374,2,FALSE)+B318)</f>
        <v>1.1589588712906953</v>
      </c>
      <c r="J318" s="132">
        <f>G318/(VLOOKUP(J283,E284:F374,2,FALSE)+B318)</f>
        <v>1.0184051897734148</v>
      </c>
      <c r="K318" s="132">
        <f>G318/(VLOOKUP(K283,E284:F374,2,FALSE)+B318)</f>
        <v>0.96336626488815236</v>
      </c>
      <c r="L318" s="132">
        <f>G318/(VLOOKUP(L283,E284:F374,2,FALSE)+B318)</f>
        <v>0.56962179148098091</v>
      </c>
      <c r="M318" s="132">
        <f>G318/(VLOOKUP(M283,E284:F374,2,FALSE)+B318)</f>
        <v>0.96336626488815236</v>
      </c>
      <c r="N318" s="132">
        <f>G318/(VLOOKUP(N283,E284:F374,2,FALSE)+B318)</f>
        <v>0.80971198938654232</v>
      </c>
      <c r="O318" s="132">
        <f>G318/(VLOOKUP(O283,E284:F374,2,FALSE)+B318)</f>
        <v>0.75312403082603585</v>
      </c>
      <c r="P318" s="132">
        <f>G318/(VLOOKUP(P283,E284:F374,2,FALSE)+B318)</f>
        <v>0.39766508173237186</v>
      </c>
      <c r="Q318" s="132">
        <f>G318/(VLOOKUP(Q283,E284:F374,2,FALSE)+B318)</f>
        <v>0.75312403082603585</v>
      </c>
      <c r="R318" s="132">
        <f>G318/(VLOOKUP(R283,E284:F374,2,FALSE)+B318)</f>
        <v>0.60472909998028745</v>
      </c>
      <c r="S318" s="132">
        <f>G318/(VLOOKUP(S283,E284:F374,2,FALSE)+B318)</f>
        <v>0.55336403994069128</v>
      </c>
      <c r="T318" s="132">
        <f>G318/(VLOOKUP(T283,E284:F374,2,FALSE)+B318)</f>
        <v>0.26522569216707392</v>
      </c>
      <c r="U318" s="132"/>
      <c r="V318" s="132"/>
      <c r="W318" s="132"/>
      <c r="X318" s="132"/>
      <c r="Y318" s="132"/>
      <c r="Z318" s="132"/>
      <c r="AA318" s="132"/>
      <c r="AB318" s="132"/>
      <c r="AC318" s="132"/>
      <c r="AD318" s="132"/>
      <c r="AE318" s="132"/>
      <c r="AF318" s="132"/>
      <c r="AG318" s="132"/>
      <c r="AH318" s="132"/>
      <c r="AI318" s="132"/>
      <c r="AJ318" s="132"/>
      <c r="AM318" s="86">
        <v>35</v>
      </c>
      <c r="AN318" s="86">
        <f>人物属性!Z38</f>
        <v>418.53790787707158</v>
      </c>
      <c r="AO318" s="115">
        <f t="shared" si="63"/>
        <v>0.30150000000000005</v>
      </c>
      <c r="AP318" s="74">
        <f>(AP317+AP319)/2</f>
        <v>623.51871091983821</v>
      </c>
      <c r="AQ318" s="86" t="str">
        <f t="shared" si="61"/>
        <v>30级强化8</v>
      </c>
      <c r="AR318" s="86">
        <f>装备属性!EQ38</f>
        <v>1051.0402677608993</v>
      </c>
      <c r="AS318" s="134">
        <f t="shared" si="64"/>
        <v>314.18007056726833</v>
      </c>
      <c r="AT318" s="352">
        <f t="shared" si="58"/>
        <v>35</v>
      </c>
      <c r="AU318" s="132">
        <f>AS318/(VLOOKUP(AU283,AQ284:AR374,2,FALSE)+AN318)</f>
        <v>0.51766829584317731</v>
      </c>
      <c r="AV318" s="132">
        <f>AS318/(VLOOKUP(AV283,AQ284:AR374,2,FALSE)+AN318)</f>
        <v>0.45488765143212528</v>
      </c>
      <c r="AW318" s="132">
        <f>AS318/(VLOOKUP(AW283,AQ284:AR374,2,FALSE)+AN318)</f>
        <v>0.43030359831670806</v>
      </c>
      <c r="AX318" s="132">
        <f>AS318/(VLOOKUP(AX283,AQ284:AR374,2,FALSE)+AN318)</f>
        <v>0.2544310668615048</v>
      </c>
      <c r="AY318" s="132">
        <f>AS318/(VLOOKUP(AY283,AQ284:AR374,2,FALSE)+AN318)</f>
        <v>0.43030359831670806</v>
      </c>
      <c r="AZ318" s="132">
        <f>AS318/(VLOOKUP(AZ283,AQ284:AR374,2,FALSE)+AN318)</f>
        <v>0.36167135525932231</v>
      </c>
      <c r="BA318" s="132">
        <f>AS318/(VLOOKUP(BA283,AQ284:AR374,2,FALSE)+AN318)</f>
        <v>0.33639540043562932</v>
      </c>
      <c r="BB318" s="132">
        <f>AS318/(VLOOKUP(BB283,AQ284:AR374,2,FALSE)+AN318)</f>
        <v>0.17762373650712612</v>
      </c>
      <c r="BC318" s="132">
        <f>AS318/(VLOOKUP(BC283,AQ284:AR374,2,FALSE)+AN318)</f>
        <v>0.33639540043562932</v>
      </c>
      <c r="BD318" s="132">
        <f>AS318/(VLOOKUP(BD283,AQ284:AR374,2,FALSE)+AN318)</f>
        <v>0.27011233132452839</v>
      </c>
      <c r="BE318" s="132">
        <f>AS318/(VLOOKUP(BE283,AQ284:AR374,2,FALSE)+AN318)</f>
        <v>0.24716927117350881</v>
      </c>
      <c r="BF318" s="132">
        <f>AS318/(VLOOKUP(BF283,AQ284:AR374,2,FALSE)+AN318)</f>
        <v>0.11846747583462636</v>
      </c>
      <c r="BG318" s="132"/>
      <c r="BH318" s="132"/>
      <c r="BI318" s="132"/>
      <c r="BJ318" s="132"/>
      <c r="BK318" s="132"/>
      <c r="BL318" s="132"/>
      <c r="BM318" s="132"/>
      <c r="BN318" s="132"/>
      <c r="BO318" s="132"/>
      <c r="BP318" s="132"/>
      <c r="BQ318" s="132"/>
      <c r="BR318" s="132"/>
      <c r="BS318" s="132"/>
      <c r="BT318" s="132"/>
      <c r="BU318" s="132"/>
      <c r="BV318" s="132"/>
    </row>
    <row r="319" spans="1:74">
      <c r="A319" s="86">
        <v>36</v>
      </c>
      <c r="B319" s="86">
        <f>人物属性!Y39</f>
        <v>193.64003021052807</v>
      </c>
      <c r="C319" s="115">
        <f t="shared" si="62"/>
        <v>0.67500000000000004</v>
      </c>
      <c r="D319" s="74">
        <f>F313</f>
        <v>288.71910403897078</v>
      </c>
      <c r="E319" s="86" t="str">
        <f t="shared" si="59"/>
        <v>30级强化9</v>
      </c>
      <c r="F319" s="86">
        <f>装备属性!EP39</f>
        <v>572.82038125096665</v>
      </c>
      <c r="G319" s="91">
        <f t="shared" si="60"/>
        <v>325.59241561841179</v>
      </c>
      <c r="H319" s="217">
        <f t="shared" si="56"/>
        <v>36</v>
      </c>
      <c r="I319" s="137">
        <f>G319/(VLOOKUP(I283,E284:F374,2,FALSE)+B319)</f>
        <v>1.1721178556658962</v>
      </c>
      <c r="J319" s="132">
        <f>G319/(VLOOKUP(J283,E284:F374,2,FALSE)+B319)</f>
        <v>1.0329868214256794</v>
      </c>
      <c r="K319" s="132">
        <f>G319/(VLOOKUP(K283,E284:F374,2,FALSE)+B319)</f>
        <v>0.97828253728208581</v>
      </c>
      <c r="L319" s="132">
        <f>G319/(VLOOKUP(L283,E284:F374,2,FALSE)+B319)</f>
        <v>0.58323537129128544</v>
      </c>
      <c r="M319" s="132">
        <f>G319/(VLOOKUP(M283,E284:F374,2,FALSE)+B319)</f>
        <v>0.97828253728208581</v>
      </c>
      <c r="N319" s="132">
        <f>G319/(VLOOKUP(N283,E284:F374,2,FALSE)+B319)</f>
        <v>0.82489503096921202</v>
      </c>
      <c r="O319" s="132">
        <f>G319/(VLOOKUP(O283,E284:F374,2,FALSE)+B319)</f>
        <v>0.76815630355115416</v>
      </c>
      <c r="P319" s="132">
        <f>G319/(VLOOKUP(P283,E284:F374,2,FALSE)+B319)</f>
        <v>0.40864804711083241</v>
      </c>
      <c r="Q319" s="132">
        <f>G319/(VLOOKUP(Q283,E284:F374,2,FALSE)+B319)</f>
        <v>0.76815630355115416</v>
      </c>
      <c r="R319" s="132">
        <f>G319/(VLOOKUP(R283,E284:F374,2,FALSE)+B319)</f>
        <v>0.61872452223627616</v>
      </c>
      <c r="S319" s="132">
        <f>G319/(VLOOKUP(S283,E284:F374,2,FALSE)+B319)</f>
        <v>0.56678301933363873</v>
      </c>
      <c r="T319" s="132">
        <f>G319/(VLOOKUP(T283,E284:F374,2,FALSE)+B319)</f>
        <v>0.27331551925873532</v>
      </c>
      <c r="U319" s="132"/>
      <c r="V319" s="132"/>
      <c r="W319" s="132"/>
      <c r="X319" s="132"/>
      <c r="Y319" s="132"/>
      <c r="Z319" s="132"/>
      <c r="AA319" s="132"/>
      <c r="AB319" s="132"/>
      <c r="AC319" s="132"/>
      <c r="AD319" s="132"/>
      <c r="AE319" s="132"/>
      <c r="AF319" s="132"/>
      <c r="AG319" s="132"/>
      <c r="AH319" s="132"/>
      <c r="AI319" s="132"/>
      <c r="AJ319" s="132"/>
      <c r="AM319" s="86">
        <v>36</v>
      </c>
      <c r="AN319" s="86">
        <f>人物属性!Z39</f>
        <v>433.5224556952121</v>
      </c>
      <c r="AO319" s="115">
        <f t="shared" si="63"/>
        <v>0.30150000000000005</v>
      </c>
      <c r="AP319" s="74">
        <f>AR313</f>
        <v>646.38605381859134</v>
      </c>
      <c r="AQ319" s="86" t="str">
        <f t="shared" si="61"/>
        <v>30级强化9</v>
      </c>
      <c r="AR319" s="86">
        <f>装备属性!EQ39</f>
        <v>1282.4336893678358</v>
      </c>
      <c r="AS319" s="134">
        <f t="shared" si="64"/>
        <v>325.59241561841179</v>
      </c>
      <c r="AT319" s="352">
        <f t="shared" si="58"/>
        <v>36</v>
      </c>
      <c r="AU319" s="132">
        <f>AS319/(VLOOKUP(AU283,AQ284:AR374,2,FALSE)+AN319)</f>
        <v>0.52354597553076709</v>
      </c>
      <c r="AV319" s="132">
        <f>AS319/(VLOOKUP(AV283,AQ284:AR374,2,FALSE)+AN319)</f>
        <v>0.46140078023680348</v>
      </c>
      <c r="AW319" s="132">
        <f>AS319/(VLOOKUP(AW283,AQ284:AR374,2,FALSE)+AN319)</f>
        <v>0.43696619998599828</v>
      </c>
      <c r="AX319" s="132">
        <f>AS319/(VLOOKUP(AX283,AQ284:AR374,2,FALSE)+AN319)</f>
        <v>0.26051179917677419</v>
      </c>
      <c r="AY319" s="132">
        <f>AS319/(VLOOKUP(AY283,AQ284:AR374,2,FALSE)+AN319)</f>
        <v>0.43696619998599828</v>
      </c>
      <c r="AZ319" s="132">
        <f>AS319/(VLOOKUP(AZ283,AQ284:AR374,2,FALSE)+AN319)</f>
        <v>0.36845311383291468</v>
      </c>
      <c r="BA319" s="132">
        <f>AS319/(VLOOKUP(BA283,AQ284:AR374,2,FALSE)+AN319)</f>
        <v>0.34310981558618214</v>
      </c>
      <c r="BB319" s="132">
        <f>AS319/(VLOOKUP(BB283,AQ284:AR374,2,FALSE)+AN319)</f>
        <v>0.18252946104283851</v>
      </c>
      <c r="BC319" s="132">
        <f>AS319/(VLOOKUP(BC283,AQ284:AR374,2,FALSE)+AN319)</f>
        <v>0.34310981558618214</v>
      </c>
      <c r="BD319" s="132">
        <f>AS319/(VLOOKUP(BD283,AQ284:AR374,2,FALSE)+AN319)</f>
        <v>0.27636361993220332</v>
      </c>
      <c r="BE319" s="132">
        <f>AS319/(VLOOKUP(BE283,AQ284:AR374,2,FALSE)+AN319)</f>
        <v>0.25316308196902532</v>
      </c>
      <c r="BF319" s="132">
        <f>AS319/(VLOOKUP(BF283,AQ284:AR374,2,FALSE)+AN319)</f>
        <v>0.12208093193556846</v>
      </c>
      <c r="BG319" s="132"/>
      <c r="BH319" s="132"/>
      <c r="BI319" s="132"/>
      <c r="BJ319" s="132"/>
      <c r="BK319" s="132"/>
      <c r="BL319" s="132"/>
      <c r="BM319" s="132"/>
      <c r="BN319" s="132"/>
      <c r="BO319" s="132"/>
      <c r="BP319" s="132"/>
      <c r="BQ319" s="132"/>
      <c r="BR319" s="132"/>
      <c r="BS319" s="132"/>
      <c r="BT319" s="132"/>
      <c r="BU319" s="132"/>
      <c r="BV319" s="132"/>
    </row>
    <row r="320" spans="1:74">
      <c r="A320" s="86">
        <v>37</v>
      </c>
      <c r="B320" s="86">
        <f>人物属性!Y40</f>
        <v>200.33312823596418</v>
      </c>
      <c r="C320" s="115">
        <f t="shared" si="62"/>
        <v>0.67500000000000004</v>
      </c>
      <c r="D320" s="74">
        <f>(D319+D321)/2</f>
        <v>299.42789347865755</v>
      </c>
      <c r="E320" s="86" t="str">
        <f t="shared" si="59"/>
        <v>30级强化10</v>
      </c>
      <c r="F320" s="86">
        <f>装备属性!EP40</f>
        <v>693.32431334107923</v>
      </c>
      <c r="G320" s="91">
        <f t="shared" si="60"/>
        <v>337.33868965736968</v>
      </c>
      <c r="H320" s="217">
        <f t="shared" si="56"/>
        <v>37</v>
      </c>
      <c r="I320" s="137">
        <f>G320/(VLOOKUP(I283,E284:F374,2,FALSE)+B320)</f>
        <v>1.1858314778120551</v>
      </c>
      <c r="J320" s="132">
        <f>G320/(VLOOKUP(J283,E284:F374,2,FALSE)+B320)</f>
        <v>1.0479994610976024</v>
      </c>
      <c r="K320" s="132">
        <f>G320/(VLOOKUP(K283,E284:F374,2,FALSE)+B320)</f>
        <v>0.99359424853119105</v>
      </c>
      <c r="L320" s="132">
        <f>G320/(VLOOKUP(L283,E284:F374,2,FALSE)+B320)</f>
        <v>0.59711746372799013</v>
      </c>
      <c r="M320" s="132">
        <f>G320/(VLOOKUP(M283,E284:F374,2,FALSE)+B320)</f>
        <v>0.99359424853119105</v>
      </c>
      <c r="N320" s="132">
        <f>G320/(VLOOKUP(N283,E284:F374,2,FALSE)+B320)</f>
        <v>0.84040364693807212</v>
      </c>
      <c r="O320" s="132">
        <f>G320/(VLOOKUP(O283,E284:F374,2,FALSE)+B320)</f>
        <v>0.7834967922956787</v>
      </c>
      <c r="P320" s="132">
        <f>G320/(VLOOKUP(P283,E284:F374,2,FALSE)+B320)</f>
        <v>0.41986364585695796</v>
      </c>
      <c r="Q320" s="132">
        <f>G320/(VLOOKUP(Q283,E284:F374,2,FALSE)+B320)</f>
        <v>0.7834967922956787</v>
      </c>
      <c r="R320" s="132">
        <f>G320/(VLOOKUP(R283,E284:F374,2,FALSE)+B320)</f>
        <v>0.63299499932306835</v>
      </c>
      <c r="S320" s="132">
        <f>G320/(VLOOKUP(S283,E284:F374,2,FALSE)+B320)</f>
        <v>0.58046750659836133</v>
      </c>
      <c r="T320" s="132">
        <f>G320/(VLOOKUP(T283,E284:F374,2,FALSE)+B320)</f>
        <v>0.28159369696741871</v>
      </c>
      <c r="U320" s="132"/>
      <c r="V320" s="132"/>
      <c r="W320" s="132"/>
      <c r="X320" s="132"/>
      <c r="Y320" s="132"/>
      <c r="Z320" s="132"/>
      <c r="AA320" s="132"/>
      <c r="AB320" s="132"/>
      <c r="AC320" s="132"/>
      <c r="AD320" s="132"/>
      <c r="AE320" s="132"/>
      <c r="AF320" s="132"/>
      <c r="AG320" s="132"/>
      <c r="AH320" s="132"/>
      <c r="AI320" s="132"/>
      <c r="AJ320" s="132"/>
      <c r="AM320" s="86">
        <v>37</v>
      </c>
      <c r="AN320" s="86">
        <f>人物属性!Z40</f>
        <v>448.50700351335263</v>
      </c>
      <c r="AO320" s="115">
        <f t="shared" si="63"/>
        <v>0.30150000000000005</v>
      </c>
      <c r="AP320" s="74">
        <f>(AP319+AP321)/2</f>
        <v>670.36095554923327</v>
      </c>
      <c r="AQ320" s="86" t="str">
        <f t="shared" si="61"/>
        <v>30级强化10</v>
      </c>
      <c r="AR320" s="86">
        <f>装备属性!EQ40</f>
        <v>1552.21861195764</v>
      </c>
      <c r="AS320" s="134">
        <f t="shared" si="64"/>
        <v>337.33868965736968</v>
      </c>
      <c r="AT320" s="352">
        <f t="shared" si="58"/>
        <v>37</v>
      </c>
      <c r="AU320" s="132">
        <f>AS320/(VLOOKUP(AU283,AQ284:AR374,2,FALSE)+AN320)</f>
        <v>0.52967139342271807</v>
      </c>
      <c r="AV320" s="132">
        <f>AS320/(VLOOKUP(AV283,AQ284:AR374,2,FALSE)+AN320)</f>
        <v>0.46810642595692914</v>
      </c>
      <c r="AW320" s="132">
        <f>AS320/(VLOOKUP(AW283,AQ284:AR374,2,FALSE)+AN320)</f>
        <v>0.44380543101059861</v>
      </c>
      <c r="AX320" s="132">
        <f>AS320/(VLOOKUP(AX283,AQ284:AR374,2,FALSE)+AN320)</f>
        <v>0.26671246713183566</v>
      </c>
      <c r="AY320" s="132">
        <f>AS320/(VLOOKUP(AY283,AQ284:AR374,2,FALSE)+AN320)</f>
        <v>0.44380543101059861</v>
      </c>
      <c r="AZ320" s="132">
        <f>AS320/(VLOOKUP(AZ283,AQ284:AR374,2,FALSE)+AN320)</f>
        <v>0.37538029563233888</v>
      </c>
      <c r="BA320" s="132">
        <f>AS320/(VLOOKUP(BA283,AQ284:AR374,2,FALSE)+AN320)</f>
        <v>0.34996190055873644</v>
      </c>
      <c r="BB320" s="132">
        <f>AS320/(VLOOKUP(BB283,AQ284:AR374,2,FALSE)+AN320)</f>
        <v>0.18753909514944125</v>
      </c>
      <c r="BC320" s="132">
        <f>AS320/(VLOOKUP(BC283,AQ284:AR374,2,FALSE)+AN320)</f>
        <v>0.34996190055873644</v>
      </c>
      <c r="BD320" s="132">
        <f>AS320/(VLOOKUP(BD283,AQ284:AR374,2,FALSE)+AN320)</f>
        <v>0.28273776636430387</v>
      </c>
      <c r="BE320" s="132">
        <f>AS320/(VLOOKUP(BE283,AQ284:AR374,2,FALSE)+AN320)</f>
        <v>0.25927548628060143</v>
      </c>
      <c r="BF320" s="132">
        <f>AS320/(VLOOKUP(BF283,AQ284:AR374,2,FALSE)+AN320)</f>
        <v>0.12577851797878037</v>
      </c>
      <c r="BG320" s="132"/>
      <c r="BH320" s="132"/>
      <c r="BI320" s="132"/>
      <c r="BJ320" s="132"/>
      <c r="BK320" s="132"/>
      <c r="BL320" s="132"/>
      <c r="BM320" s="132"/>
      <c r="BN320" s="132"/>
      <c r="BO320" s="132"/>
      <c r="BP320" s="132"/>
      <c r="BQ320" s="132"/>
      <c r="BR320" s="132"/>
      <c r="BS320" s="132"/>
      <c r="BT320" s="132"/>
      <c r="BU320" s="132"/>
      <c r="BV320" s="132"/>
    </row>
    <row r="321" spans="1:74">
      <c r="A321" s="86">
        <v>38</v>
      </c>
      <c r="B321" s="86">
        <f>人物属性!Y41</f>
        <v>207.0262262614003</v>
      </c>
      <c r="C321" s="115">
        <f t="shared" si="62"/>
        <v>0.67500000000000004</v>
      </c>
      <c r="D321" s="74">
        <f>F314</f>
        <v>310.13668291834432</v>
      </c>
      <c r="E321" s="86" t="str">
        <f t="shared" si="59"/>
        <v>30级强化11</v>
      </c>
      <c r="F321" s="86">
        <f>装备属性!EP41</f>
        <v>833.82158316373773</v>
      </c>
      <c r="G321" s="91">
        <f t="shared" si="60"/>
        <v>349.08496369632763</v>
      </c>
      <c r="H321" s="217">
        <f t="shared" si="56"/>
        <v>38</v>
      </c>
      <c r="I321" s="137">
        <f>G321/(VLOOKUP(I283,E284:F374,2,FALSE)+B321)</f>
        <v>1.1989146269817414</v>
      </c>
      <c r="J321" s="132">
        <f>G321/(VLOOKUP(J283,E284:F374,2,FALSE)+B321)</f>
        <v>1.0624004952951203</v>
      </c>
      <c r="K321" s="132">
        <f>G321/(VLOOKUP(K283,E284:F374,2,FALSE)+B321)</f>
        <v>1.0083139272982811</v>
      </c>
      <c r="L321" s="132">
        <f>G321/(VLOOKUP(L283,E284:F374,2,FALSE)+B321)</f>
        <v>0.61067447579959866</v>
      </c>
      <c r="M321" s="132">
        <f>G321/(VLOOKUP(M283,E284:F374,2,FALSE)+B321)</f>
        <v>1.0083139272982811</v>
      </c>
      <c r="N321" s="132">
        <f>G321/(VLOOKUP(N283,E284:F374,2,FALSE)+B321)</f>
        <v>0.85540355307617022</v>
      </c>
      <c r="O321" s="132">
        <f>G321/(VLOOKUP(O283,E284:F374,2,FALSE)+B321)</f>
        <v>0.79836763770965491</v>
      </c>
      <c r="P321" s="132">
        <f>G321/(VLOOKUP(P283,E284:F374,2,FALSE)+B321)</f>
        <v>0.43089392606126198</v>
      </c>
      <c r="Q321" s="132">
        <f>G321/(VLOOKUP(Q283,E284:F374,2,FALSE)+B321)</f>
        <v>0.79836763770965491</v>
      </c>
      <c r="R321" s="132">
        <f>G321/(VLOOKUP(R283,E284:F374,2,FALSE)+B321)</f>
        <v>0.64691147142004479</v>
      </c>
      <c r="S321" s="132">
        <f>G321/(VLOOKUP(S283,E284:F374,2,FALSE)+B321)</f>
        <v>0.59384037460453687</v>
      </c>
      <c r="T321" s="132">
        <f>G321/(VLOOKUP(T283,E284:F374,2,FALSE)+B321)</f>
        <v>0.28977988713228819</v>
      </c>
      <c r="U321" s="132"/>
      <c r="V321" s="132"/>
      <c r="W321" s="132"/>
      <c r="X321" s="132"/>
      <c r="Y321" s="132"/>
      <c r="Z321" s="132"/>
      <c r="AA321" s="132"/>
      <c r="AB321" s="132"/>
      <c r="AC321" s="132"/>
      <c r="AD321" s="132"/>
      <c r="AE321" s="132"/>
      <c r="AF321" s="132"/>
      <c r="AG321" s="132"/>
      <c r="AH321" s="132"/>
      <c r="AI321" s="132"/>
      <c r="AJ321" s="132"/>
      <c r="AM321" s="86">
        <v>38</v>
      </c>
      <c r="AN321" s="86">
        <f>人物属性!Z41</f>
        <v>463.49155133149316</v>
      </c>
      <c r="AO321" s="115">
        <f t="shared" si="63"/>
        <v>0.30150000000000005</v>
      </c>
      <c r="AP321" s="74">
        <f>AR314</f>
        <v>694.33585727987531</v>
      </c>
      <c r="AQ321" s="86" t="str">
        <f t="shared" si="61"/>
        <v>30级强化11</v>
      </c>
      <c r="AR321" s="86">
        <f>装备属性!EQ41</f>
        <v>1866.7647384262784</v>
      </c>
      <c r="AS321" s="134">
        <f t="shared" si="64"/>
        <v>349.08496369632763</v>
      </c>
      <c r="AT321" s="352">
        <f t="shared" si="58"/>
        <v>38</v>
      </c>
      <c r="AU321" s="132">
        <f>AS321/(VLOOKUP(AU283,AQ284:AR374,2,FALSE)+AN321)</f>
        <v>0.5355152000518445</v>
      </c>
      <c r="AV321" s="132">
        <f>AS321/(VLOOKUP(AV283,AQ284:AR374,2,FALSE)+AN321)</f>
        <v>0.47453888789848708</v>
      </c>
      <c r="AW321" s="132">
        <f>AS321/(VLOOKUP(AW283,AQ284:AR374,2,FALSE)+AN321)</f>
        <v>0.45038022085989893</v>
      </c>
      <c r="AX321" s="132">
        <f>AS321/(VLOOKUP(AX283,AQ284:AR374,2,FALSE)+AN321)</f>
        <v>0.27276793252382076</v>
      </c>
      <c r="AY321" s="132">
        <f>AS321/(VLOOKUP(AY283,AQ284:AR374,2,FALSE)+AN321)</f>
        <v>0.45038022085989893</v>
      </c>
      <c r="AZ321" s="132">
        <f>AS321/(VLOOKUP(AZ283,AQ284:AR374,2,FALSE)+AN321)</f>
        <v>0.3820802537073561</v>
      </c>
      <c r="BA321" s="132">
        <f>AS321/(VLOOKUP(BA283,AQ284:AR374,2,FALSE)+AN321)</f>
        <v>0.35660421151031257</v>
      </c>
      <c r="BB321" s="132">
        <f>AS321/(VLOOKUP(BB283,AQ284:AR374,2,FALSE)+AN321)</f>
        <v>0.19246595364069705</v>
      </c>
      <c r="BC321" s="132">
        <f>AS321/(VLOOKUP(BC283,AQ284:AR374,2,FALSE)+AN321)</f>
        <v>0.35660421151031257</v>
      </c>
      <c r="BD321" s="132">
        <f>AS321/(VLOOKUP(BD283,AQ284:AR374,2,FALSE)+AN321)</f>
        <v>0.28895379056761999</v>
      </c>
      <c r="BE321" s="132">
        <f>AS321/(VLOOKUP(BE283,AQ284:AR374,2,FALSE)+AN321)</f>
        <v>0.26524870065669315</v>
      </c>
      <c r="BF321" s="132">
        <f>AS321/(VLOOKUP(BF283,AQ284:AR374,2,FALSE)+AN321)</f>
        <v>0.12943501625242204</v>
      </c>
      <c r="BG321" s="132"/>
      <c r="BH321" s="132"/>
      <c r="BI321" s="132"/>
      <c r="BJ321" s="132"/>
      <c r="BK321" s="132"/>
      <c r="BL321" s="132"/>
      <c r="BM321" s="132"/>
      <c r="BN321" s="132"/>
      <c r="BO321" s="132"/>
      <c r="BP321" s="132"/>
      <c r="BQ321" s="132"/>
      <c r="BR321" s="132"/>
      <c r="BS321" s="132"/>
      <c r="BT321" s="132"/>
      <c r="BU321" s="132"/>
      <c r="BV321" s="132"/>
    </row>
    <row r="322" spans="1:74">
      <c r="A322" s="86">
        <v>39</v>
      </c>
      <c r="B322" s="86">
        <f>人物属性!Y42</f>
        <v>213.71932428683638</v>
      </c>
      <c r="C322" s="115">
        <f t="shared" si="62"/>
        <v>0.67500000000000004</v>
      </c>
      <c r="D322" s="74">
        <f>(D321+D323)/2</f>
        <v>321.36414277703341</v>
      </c>
      <c r="E322" s="86" t="str">
        <f t="shared" si="59"/>
        <v>30级强化12</v>
      </c>
      <c r="F322" s="86">
        <f>装备属性!EP42</f>
        <v>997.62937337642404</v>
      </c>
      <c r="G322" s="91">
        <f t="shared" si="60"/>
        <v>361.18134026811214</v>
      </c>
      <c r="H322" s="217">
        <f t="shared" si="56"/>
        <v>39</v>
      </c>
      <c r="I322" s="137">
        <f>G322/(VLOOKUP(I283,E284:F374,2,FALSE)+B322)</f>
        <v>1.2125851950299429</v>
      </c>
      <c r="J322" s="132">
        <f>G322/(VLOOKUP(J283,E284:F374,2,FALSE)+B322)</f>
        <v>1.0772707793201135</v>
      </c>
      <c r="K322" s="132">
        <f>G322/(VLOOKUP(K283,E284:F374,2,FALSE)+B322)</f>
        <v>1.0234673327480619</v>
      </c>
      <c r="L322" s="132">
        <f>G322/(VLOOKUP(L283,E284:F374,2,FALSE)+B322)</f>
        <v>0.62452306064540231</v>
      </c>
      <c r="M322" s="132">
        <f>G322/(VLOOKUP(M283,E284:F374,2,FALSE)+B322)</f>
        <v>1.0234673327480619</v>
      </c>
      <c r="N322" s="132">
        <f>G322/(VLOOKUP(N283,E284:F374,2,FALSE)+B322)</f>
        <v>0.87076342915725846</v>
      </c>
      <c r="O322" s="132">
        <f>G322/(VLOOKUP(O283,E284:F374,2,FALSE)+B322)</f>
        <v>0.81357870471807248</v>
      </c>
      <c r="P322" s="132">
        <f>G322/(VLOOKUP(P283,E284:F374,2,FALSE)+B322)</f>
        <v>0.44217205214595173</v>
      </c>
      <c r="Q322" s="132">
        <f>G322/(VLOOKUP(Q283,E284:F374,2,FALSE)+B322)</f>
        <v>0.81357870471807248</v>
      </c>
      <c r="R322" s="132">
        <f>G322/(VLOOKUP(R283,E284:F374,2,FALSE)+B322)</f>
        <v>0.66112779823514434</v>
      </c>
      <c r="S322" s="132">
        <f>G322/(VLOOKUP(S283,E284:F374,2,FALSE)+B322)</f>
        <v>0.60750101432581305</v>
      </c>
      <c r="T322" s="132">
        <f>G322/(VLOOKUP(T283,E284:F374,2,FALSE)+B322)</f>
        <v>0.2981646333255199</v>
      </c>
      <c r="U322" s="132"/>
      <c r="V322" s="132"/>
      <c r="W322" s="132"/>
      <c r="X322" s="132"/>
      <c r="Y322" s="132"/>
      <c r="Z322" s="132"/>
      <c r="AA322" s="132"/>
      <c r="AB322" s="132"/>
      <c r="AC322" s="132"/>
      <c r="AD322" s="132"/>
      <c r="AE322" s="132"/>
      <c r="AF322" s="132"/>
      <c r="AG322" s="132"/>
      <c r="AH322" s="132"/>
      <c r="AI322" s="132"/>
      <c r="AJ322" s="132"/>
      <c r="AM322" s="86">
        <v>39</v>
      </c>
      <c r="AN322" s="86">
        <f>人物属性!Z42</f>
        <v>478.47609914963368</v>
      </c>
      <c r="AO322" s="115">
        <f t="shared" si="63"/>
        <v>0.30150000000000005</v>
      </c>
      <c r="AP322" s="74">
        <f>(AP321+AP323)/2</f>
        <v>719.47196144111945</v>
      </c>
      <c r="AQ322" s="86" t="str">
        <f t="shared" si="61"/>
        <v>30级强化12</v>
      </c>
      <c r="AR322" s="86">
        <f>装备属性!EQ42</f>
        <v>2233.498597111397</v>
      </c>
      <c r="AS322" s="134">
        <f t="shared" si="64"/>
        <v>361.18134026811214</v>
      </c>
      <c r="AT322" s="352">
        <f t="shared" si="58"/>
        <v>39</v>
      </c>
      <c r="AU322" s="132">
        <f>AS322/(VLOOKUP(AU283,AQ284:AR374,2,FALSE)+AN322)</f>
        <v>0.5416213871133746</v>
      </c>
      <c r="AV322" s="132">
        <f>AS322/(VLOOKUP(AV283,AQ284:AR374,2,FALSE)+AN322)</f>
        <v>0.4811809480963174</v>
      </c>
      <c r="AW322" s="132">
        <f>AS322/(VLOOKUP(AW283,AQ284:AR374,2,FALSE)+AN322)</f>
        <v>0.45714874196080096</v>
      </c>
      <c r="AX322" s="132">
        <f>AS322/(VLOOKUP(AX283,AQ284:AR374,2,FALSE)+AN322)</f>
        <v>0.27895363375494642</v>
      </c>
      <c r="AY322" s="132">
        <f>AS322/(VLOOKUP(AY283,AQ284:AR374,2,FALSE)+AN322)</f>
        <v>0.45714874196080096</v>
      </c>
      <c r="AZ322" s="132">
        <f>AS322/(VLOOKUP(AZ283,AQ284:AR374,2,FALSE)+AN322)</f>
        <v>0.38894099835690876</v>
      </c>
      <c r="BA322" s="132">
        <f>AS322/(VLOOKUP(BA283,AQ284:AR374,2,FALSE)+AN322)</f>
        <v>0.36339848810740571</v>
      </c>
      <c r="BB322" s="132">
        <f>AS322/(VLOOKUP(BB283,AQ284:AR374,2,FALSE)+AN322)</f>
        <v>0.19750351662519178</v>
      </c>
      <c r="BC322" s="132">
        <f>AS322/(VLOOKUP(BC283,AQ284:AR374,2,FALSE)+AN322)</f>
        <v>0.36339848810740571</v>
      </c>
      <c r="BD322" s="132">
        <f>AS322/(VLOOKUP(BD283,AQ284:AR374,2,FALSE)+AN322)</f>
        <v>0.29530374987836444</v>
      </c>
      <c r="BE322" s="132">
        <f>AS322/(VLOOKUP(BE283,AQ284:AR374,2,FALSE)+AN322)</f>
        <v>0.27135045306552985</v>
      </c>
      <c r="BF322" s="132">
        <f>AS322/(VLOOKUP(BF283,AQ284:AR374,2,FALSE)+AN322)</f>
        <v>0.13318020288539892</v>
      </c>
      <c r="BG322" s="132"/>
      <c r="BH322" s="132"/>
      <c r="BI322" s="132"/>
      <c r="BJ322" s="132"/>
      <c r="BK322" s="132"/>
      <c r="BL322" s="132"/>
      <c r="BM322" s="132"/>
      <c r="BN322" s="132"/>
      <c r="BO322" s="132"/>
      <c r="BP322" s="132"/>
      <c r="BQ322" s="132"/>
      <c r="BR322" s="132"/>
      <c r="BS322" s="132"/>
      <c r="BT322" s="132"/>
      <c r="BU322" s="132"/>
      <c r="BV322" s="132"/>
    </row>
    <row r="323" spans="1:74">
      <c r="A323" s="86">
        <v>40</v>
      </c>
      <c r="B323" s="86">
        <f>人物属性!Y43</f>
        <v>220.4124223122725</v>
      </c>
      <c r="C323" s="115">
        <f t="shared" si="62"/>
        <v>0.67500000000000004</v>
      </c>
      <c r="D323" s="74">
        <f>F315</f>
        <v>332.59160263572244</v>
      </c>
      <c r="E323" s="86" t="str">
        <f t="shared" si="59"/>
        <v>45级强化0</v>
      </c>
      <c r="F323" s="86">
        <f>装备属性!EP43</f>
        <v>380.81686865917982</v>
      </c>
      <c r="G323" s="91">
        <f t="shared" si="60"/>
        <v>373.27771683989658</v>
      </c>
      <c r="H323" s="217">
        <f t="shared" si="56"/>
        <v>40</v>
      </c>
      <c r="I323" s="137">
        <f>G323/(VLOOKUP(I283,E284:F374,2,FALSE)+B323)</f>
        <v>1.2256548939641474</v>
      </c>
      <c r="J323" s="132">
        <f>G323/(VLOOKUP(J283,E284:F374,2,FALSE)+B323)</f>
        <v>1.0915589714084737</v>
      </c>
      <c r="K323" s="132">
        <f>G323/(VLOOKUP(K283,E284:F374,2,FALSE)+B323)</f>
        <v>1.0380566377953779</v>
      </c>
      <c r="L323" s="132">
        <f>G323/(VLOOKUP(L283,E284:F374,2,FALSE)+B323)</f>
        <v>0.63805477012968637</v>
      </c>
      <c r="M323" s="132">
        <f>G323/(VLOOKUP(M283,E284:F374,2,FALSE)+B323)</f>
        <v>1.0380566377953779</v>
      </c>
      <c r="N323" s="132">
        <f>G323/(VLOOKUP(N283,E284:F374,2,FALSE)+B323)</f>
        <v>0.88563547599272263</v>
      </c>
      <c r="O323" s="132">
        <f>G323/(VLOOKUP(O283,E284:F374,2,FALSE)+B323)</f>
        <v>0.82833792375095716</v>
      </c>
      <c r="P323" s="132">
        <f>G323/(VLOOKUP(P283,E284:F374,2,FALSE)+B323)</f>
        <v>0.45326685562354685</v>
      </c>
      <c r="Q323" s="132">
        <f>G323/(VLOOKUP(Q283,E284:F374,2,FALSE)+B323)</f>
        <v>0.82833792375095716</v>
      </c>
      <c r="R323" s="132">
        <f>G323/(VLOOKUP(R283,E284:F374,2,FALSE)+B323)</f>
        <v>0.67500000000000004</v>
      </c>
      <c r="S323" s="132">
        <f>G323/(VLOOKUP(S283,E284:F374,2,FALSE)+B323)</f>
        <v>0.62085750385973892</v>
      </c>
      <c r="T323" s="132">
        <f>G323/(VLOOKUP(T283,E284:F374,2,FALSE)+B323)</f>
        <v>0.306457231731396</v>
      </c>
      <c r="U323" s="132"/>
      <c r="V323" s="132"/>
      <c r="W323" s="132"/>
      <c r="X323" s="132"/>
      <c r="Y323" s="132"/>
      <c r="Z323" s="132"/>
      <c r="AA323" s="132"/>
      <c r="AB323" s="132"/>
      <c r="AC323" s="132"/>
      <c r="AD323" s="132"/>
      <c r="AE323" s="132"/>
      <c r="AF323" s="132"/>
      <c r="AG323" s="132"/>
      <c r="AH323" s="132"/>
      <c r="AI323" s="132"/>
      <c r="AJ323" s="132"/>
      <c r="AM323" s="86">
        <v>40</v>
      </c>
      <c r="AN323" s="86">
        <f>人物属性!Z43</f>
        <v>493.46064696777421</v>
      </c>
      <c r="AO323" s="115">
        <f t="shared" si="63"/>
        <v>0.30150000000000005</v>
      </c>
      <c r="AP323" s="74">
        <f>AR315</f>
        <v>744.60806560236358</v>
      </c>
      <c r="AQ323" s="86" t="str">
        <f t="shared" si="61"/>
        <v>45级强化0</v>
      </c>
      <c r="AR323" s="86">
        <f>装备属性!EQ43</f>
        <v>852.57507908771595</v>
      </c>
      <c r="AS323" s="134">
        <f t="shared" si="64"/>
        <v>373.27771683989664</v>
      </c>
      <c r="AT323" s="352">
        <f t="shared" si="58"/>
        <v>40</v>
      </c>
      <c r="AU323" s="132">
        <f>AS323/(VLOOKUP(AU283,AQ284:AR374,2,FALSE)+AN323)</f>
        <v>0.54745918597065257</v>
      </c>
      <c r="AV323" s="132">
        <f>AS323/(VLOOKUP(AV283,AQ284:AR374,2,FALSE)+AN323)</f>
        <v>0.48756300722911838</v>
      </c>
      <c r="AW323" s="132">
        <f>AS323/(VLOOKUP(AW283,AQ284:AR374,2,FALSE)+AN323)</f>
        <v>0.46366529821526886</v>
      </c>
      <c r="AX323" s="132">
        <f>AS323/(VLOOKUP(AX283,AQ284:AR374,2,FALSE)+AN323)</f>
        <v>0.28499779732459335</v>
      </c>
      <c r="AY323" s="132">
        <f>AS323/(VLOOKUP(AY283,AQ284:AR374,2,FALSE)+AN323)</f>
        <v>0.46366529821526886</v>
      </c>
      <c r="AZ323" s="132">
        <f>AS323/(VLOOKUP(AZ283,AQ284:AR374,2,FALSE)+AN323)</f>
        <v>0.39558384594341622</v>
      </c>
      <c r="BA323" s="132">
        <f>AS323/(VLOOKUP(BA283,AQ284:AR374,2,FALSE)+AN323)</f>
        <v>0.36999093927542753</v>
      </c>
      <c r="BB323" s="132">
        <f>AS323/(VLOOKUP(BB283,AQ284:AR374,2,FALSE)+AN323)</f>
        <v>0.20245919551185099</v>
      </c>
      <c r="BC323" s="132">
        <f>AS323/(VLOOKUP(BC283,AQ284:AR374,2,FALSE)+AN323)</f>
        <v>0.36999093927542753</v>
      </c>
      <c r="BD323" s="132">
        <f>AS323/(VLOOKUP(BD283,AQ284:AR374,2,FALSE)+AN323)</f>
        <v>0.30150000000000005</v>
      </c>
      <c r="BE323" s="132">
        <f>AS323/(VLOOKUP(BE283,AQ284:AR374,2,FALSE)+AN323)</f>
        <v>0.27731635172401681</v>
      </c>
      <c r="BF323" s="132">
        <f>AS323/(VLOOKUP(BF283,AQ284:AR374,2,FALSE)+AN323)</f>
        <v>0.13688423017335691</v>
      </c>
      <c r="BG323" s="132"/>
      <c r="BH323" s="132"/>
      <c r="BI323" s="132"/>
      <c r="BJ323" s="132"/>
      <c r="BK323" s="132"/>
      <c r="BL323" s="132"/>
      <c r="BM323" s="132"/>
      <c r="BN323" s="132"/>
      <c r="BO323" s="132"/>
      <c r="BP323" s="132"/>
      <c r="BQ323" s="132"/>
      <c r="BR323" s="132"/>
      <c r="BS323" s="132"/>
      <c r="BT323" s="132"/>
      <c r="BU323" s="132"/>
      <c r="BV323" s="132"/>
    </row>
    <row r="324" spans="1:74">
      <c r="A324" s="86">
        <v>41</v>
      </c>
      <c r="B324" s="86">
        <f>人物属性!Y44</f>
        <v>227.10552033770861</v>
      </c>
      <c r="C324" s="115">
        <f t="shared" si="62"/>
        <v>0.67500000000000004</v>
      </c>
      <c r="D324" s="74">
        <f>(D323+D325)/2</f>
        <v>344.36285424062476</v>
      </c>
      <c r="E324" s="86" t="str">
        <f t="shared" si="59"/>
        <v>45级强化1</v>
      </c>
      <c r="F324" s="86">
        <f>装备属性!EP44</f>
        <v>411.55772969721312</v>
      </c>
      <c r="G324" s="91">
        <f t="shared" si="60"/>
        <v>385.74115284037509</v>
      </c>
      <c r="H324" s="217">
        <f t="shared" si="56"/>
        <v>41</v>
      </c>
      <c r="I324" s="137">
        <f>G324/(VLOOKUP(I283,E284:F374,2,FALSE)+B324)</f>
        <v>1.2393418069090052</v>
      </c>
      <c r="J324" s="132">
        <f>G324/(VLOOKUP(J283,E284:F374,2,FALSE)+B324)</f>
        <v>1.1063513640803384</v>
      </c>
      <c r="K324" s="132">
        <f>G324/(VLOOKUP(K283,E284:F374,2,FALSE)+B324)</f>
        <v>1.0531148774132455</v>
      </c>
      <c r="L324" s="132">
        <f>G324/(VLOOKUP(L283,E284:F374,2,FALSE)+B324)</f>
        <v>0.65190068573459392</v>
      </c>
      <c r="M324" s="132">
        <f>G324/(VLOOKUP(M283,E284:F374,2,FALSE)+B324)</f>
        <v>1.0531148774132455</v>
      </c>
      <c r="N324" s="132">
        <f>G324/(VLOOKUP(N283,E284:F374,2,FALSE)+B324)</f>
        <v>0.90089983906897786</v>
      </c>
      <c r="O324" s="132">
        <f>G324/(VLOOKUP(O283,E284:F374,2,FALSE)+B324)</f>
        <v>0.84346775150775033</v>
      </c>
      <c r="P324" s="132">
        <f>G324/(VLOOKUP(P283,E284:F374,2,FALSE)+B324)</f>
        <v>0.46462489301368309</v>
      </c>
      <c r="Q324" s="132">
        <f>G324/(VLOOKUP(Q283,E284:F374,2,FALSE)+B324)</f>
        <v>0.84346775150775033</v>
      </c>
      <c r="R324" s="132">
        <f>G324/(VLOOKUP(R283,E284:F374,2,FALSE)+B324)</f>
        <v>0.689196240264909</v>
      </c>
      <c r="S324" s="132">
        <f>G324/(VLOOKUP(S283,E284:F374,2,FALSE)+B324)</f>
        <v>0.63452368233529466</v>
      </c>
      <c r="T324" s="132">
        <f>G324/(VLOOKUP(T283,E284:F374,2,FALSE)+B324)</f>
        <v>0.31495889830539242</v>
      </c>
      <c r="U324" s="132"/>
      <c r="V324" s="132"/>
      <c r="W324" s="132"/>
      <c r="X324" s="132"/>
      <c r="Y324" s="132"/>
      <c r="Z324" s="132"/>
      <c r="AA324" s="132"/>
      <c r="AB324" s="132"/>
      <c r="AC324" s="132"/>
      <c r="AD324" s="132"/>
      <c r="AE324" s="132"/>
      <c r="AF324" s="132"/>
      <c r="AG324" s="132"/>
      <c r="AH324" s="132"/>
      <c r="AI324" s="132"/>
      <c r="AJ324" s="132"/>
      <c r="AM324" s="86">
        <v>41</v>
      </c>
      <c r="AN324" s="86">
        <f>人物属性!Z44</f>
        <v>508.44519478591474</v>
      </c>
      <c r="AO324" s="115">
        <f t="shared" si="63"/>
        <v>0.30150000000000005</v>
      </c>
      <c r="AP324" s="74">
        <f>(AP323+AP325)/2</f>
        <v>770.96161397154788</v>
      </c>
      <c r="AQ324" s="86" t="str">
        <f t="shared" si="61"/>
        <v>45级强化1</v>
      </c>
      <c r="AR324" s="86">
        <f>装备属性!EQ44</f>
        <v>921.39790230719359</v>
      </c>
      <c r="AS324" s="134">
        <f t="shared" si="64"/>
        <v>385.74115284037504</v>
      </c>
      <c r="AT324" s="352">
        <f t="shared" si="58"/>
        <v>41</v>
      </c>
      <c r="AU324" s="132">
        <f>AS324/(VLOOKUP(AU283,AQ284:AR374,2,FALSE)+AN324)</f>
        <v>0.55357267375268893</v>
      </c>
      <c r="AV324" s="132">
        <f>AS324/(VLOOKUP(AV283,AQ284:AR374,2,FALSE)+AN324)</f>
        <v>0.49417027595588447</v>
      </c>
      <c r="AW324" s="132">
        <f>AS324/(VLOOKUP(AW283,AQ284:AR374,2,FALSE)+AN324)</f>
        <v>0.47039131191124961</v>
      </c>
      <c r="AX324" s="132">
        <f>AS324/(VLOOKUP(AX283,AQ284:AR374,2,FALSE)+AN324)</f>
        <v>0.29118230629478525</v>
      </c>
      <c r="AY324" s="132">
        <f>AS324/(VLOOKUP(AY283,AQ284:AR374,2,FALSE)+AN324)</f>
        <v>0.47039131191124961</v>
      </c>
      <c r="AZ324" s="132">
        <f>AS324/(VLOOKUP(AZ283,AQ284:AR374,2,FALSE)+AN324)</f>
        <v>0.40240192811747677</v>
      </c>
      <c r="BA324" s="132">
        <f>AS324/(VLOOKUP(BA283,AQ284:AR374,2,FALSE)+AN324)</f>
        <v>0.37674892900679513</v>
      </c>
      <c r="BB324" s="132">
        <f>AS324/(VLOOKUP(BB283,AQ284:AR374,2,FALSE)+AN324)</f>
        <v>0.20753245221277844</v>
      </c>
      <c r="BC324" s="132">
        <f>AS324/(VLOOKUP(BC283,AQ284:AR374,2,FALSE)+AN324)</f>
        <v>0.37674892900679513</v>
      </c>
      <c r="BD324" s="132">
        <f>AS324/(VLOOKUP(BD283,AQ284:AR374,2,FALSE)+AN324)</f>
        <v>0.30784098731832599</v>
      </c>
      <c r="BE324" s="132">
        <f>AS324/(VLOOKUP(BE283,AQ284:AR374,2,FALSE)+AN324)</f>
        <v>0.28342057810976495</v>
      </c>
      <c r="BF324" s="132">
        <f>AS324/(VLOOKUP(BF283,AQ284:AR374,2,FALSE)+AN324)</f>
        <v>0.14068164124307528</v>
      </c>
      <c r="BG324" s="132"/>
      <c r="BH324" s="132"/>
      <c r="BI324" s="132"/>
      <c r="BJ324" s="132"/>
      <c r="BK324" s="132"/>
      <c r="BL324" s="132"/>
      <c r="BM324" s="132"/>
      <c r="BN324" s="132"/>
      <c r="BO324" s="132"/>
      <c r="BP324" s="132"/>
      <c r="BQ324" s="132"/>
      <c r="BR324" s="132"/>
      <c r="BS324" s="132"/>
      <c r="BT324" s="132"/>
      <c r="BU324" s="132"/>
      <c r="BV324" s="132"/>
    </row>
    <row r="325" spans="1:74">
      <c r="A325" s="86">
        <v>42</v>
      </c>
      <c r="B325" s="86">
        <f>人物属性!Y45</f>
        <v>233.7986183631447</v>
      </c>
      <c r="C325" s="115">
        <f t="shared" si="62"/>
        <v>0.67500000000000004</v>
      </c>
      <c r="D325" s="74">
        <f>F316</f>
        <v>356.13410584552702</v>
      </c>
      <c r="E325" s="86" t="str">
        <f t="shared" si="59"/>
        <v>45级强化2</v>
      </c>
      <c r="F325" s="86">
        <f>装备属性!EP45</f>
        <v>443.78749621470223</v>
      </c>
      <c r="G325" s="91">
        <f t="shared" si="60"/>
        <v>398.20458884085343</v>
      </c>
      <c r="H325" s="217">
        <f t="shared" si="56"/>
        <v>42</v>
      </c>
      <c r="I325" s="137">
        <f>G325/(VLOOKUP(I283,E284:F374,2,FALSE)+B325)</f>
        <v>1.2524524609136405</v>
      </c>
      <c r="J325" s="132">
        <f>G325/(VLOOKUP(J283,E284:F374,2,FALSE)+B325)</f>
        <v>1.120586526425994</v>
      </c>
      <c r="K325" s="132">
        <f>G325/(VLOOKUP(K283,E284:F374,2,FALSE)+B325)</f>
        <v>1.0676326776567808</v>
      </c>
      <c r="L325" s="132">
        <f>G325/(VLOOKUP(L283,E284:F374,2,FALSE)+B325)</f>
        <v>0.66543687405576579</v>
      </c>
      <c r="M325" s="132">
        <f>G325/(VLOOKUP(M283,E284:F374,2,FALSE)+B325)</f>
        <v>1.0676326776567808</v>
      </c>
      <c r="N325" s="132">
        <f>G325/(VLOOKUP(N283,E284:F374,2,FALSE)+B325)</f>
        <v>0.91569432953144425</v>
      </c>
      <c r="O325" s="132">
        <f>G325/(VLOOKUP(O283,E284:F374,2,FALSE)+B325)</f>
        <v>0.85816110993242534</v>
      </c>
      <c r="P325" s="132">
        <f>G325/(VLOOKUP(P283,E284:F374,2,FALSE)+B325)</f>
        <v>0.47580126183103844</v>
      </c>
      <c r="Q325" s="132">
        <f>G325/(VLOOKUP(Q283,E284:F374,2,FALSE)+B325)</f>
        <v>0.85816110993242534</v>
      </c>
      <c r="R325" s="132">
        <f>G325/(VLOOKUP(R283,E284:F374,2,FALSE)+B325)</f>
        <v>0.70305696333985601</v>
      </c>
      <c r="S325" s="132">
        <f>G325/(VLOOKUP(S283,E284:F374,2,FALSE)+B325)</f>
        <v>0.64789221431771304</v>
      </c>
      <c r="T325" s="132">
        <f>G325/(VLOOKUP(T283,E284:F374,2,FALSE)+B325)</f>
        <v>0.32336814780239997</v>
      </c>
      <c r="U325" s="132"/>
      <c r="V325" s="132"/>
      <c r="W325" s="132"/>
      <c r="X325" s="132"/>
      <c r="Y325" s="132"/>
      <c r="Z325" s="132"/>
      <c r="AA325" s="132"/>
      <c r="AB325" s="132"/>
      <c r="AC325" s="132"/>
      <c r="AD325" s="132"/>
      <c r="AE325" s="132"/>
      <c r="AF325" s="132"/>
      <c r="AG325" s="132"/>
      <c r="AH325" s="132"/>
      <c r="AI325" s="132"/>
      <c r="AJ325" s="132"/>
      <c r="AM325" s="86">
        <v>42</v>
      </c>
      <c r="AN325" s="86">
        <f>人物属性!Z45</f>
        <v>523.42974260405526</v>
      </c>
      <c r="AO325" s="115">
        <f t="shared" si="63"/>
        <v>0.30150000000000005</v>
      </c>
      <c r="AP325" s="74">
        <f>AR316</f>
        <v>797.31516234073206</v>
      </c>
      <c r="AQ325" s="86" t="str">
        <f t="shared" si="61"/>
        <v>45级强化2</v>
      </c>
      <c r="AR325" s="86">
        <f>装备属性!EQ45</f>
        <v>993.55409600306461</v>
      </c>
      <c r="AS325" s="134">
        <f t="shared" si="64"/>
        <v>398.20458884085343</v>
      </c>
      <c r="AT325" s="352">
        <f t="shared" si="58"/>
        <v>42</v>
      </c>
      <c r="AU325" s="132">
        <f>AS325/(VLOOKUP(AU283,AQ284:AR374,2,FALSE)+AN325)</f>
        <v>0.55942876587475954</v>
      </c>
      <c r="AV325" s="132">
        <f>AS325/(VLOOKUP(AV283,AQ284:AR374,2,FALSE)+AN325)</f>
        <v>0.50052864847027734</v>
      </c>
      <c r="AW325" s="132">
        <f>AS325/(VLOOKUP(AW283,AQ284:AR374,2,FALSE)+AN325)</f>
        <v>0.47687592935336209</v>
      </c>
      <c r="AX325" s="132">
        <f>AS325/(VLOOKUP(AX283,AQ284:AR374,2,FALSE)+AN325)</f>
        <v>0.29722847041157541</v>
      </c>
      <c r="AY325" s="132">
        <f>AS325/(VLOOKUP(AY283,AQ284:AR374,2,FALSE)+AN325)</f>
        <v>0.47687592935336209</v>
      </c>
      <c r="AZ325" s="132">
        <f>AS325/(VLOOKUP(AZ283,AQ284:AR374,2,FALSE)+AN325)</f>
        <v>0.40901013385737844</v>
      </c>
      <c r="BA325" s="132">
        <f>AS325/(VLOOKUP(BA283,AQ284:AR374,2,FALSE)+AN325)</f>
        <v>0.3833119624364833</v>
      </c>
      <c r="BB325" s="132">
        <f>AS325/(VLOOKUP(BB283,AQ284:AR374,2,FALSE)+AN325)</f>
        <v>0.21252456361786384</v>
      </c>
      <c r="BC325" s="132">
        <f>AS325/(VLOOKUP(BC283,AQ284:AR374,2,FALSE)+AN325)</f>
        <v>0.3833119624364833</v>
      </c>
      <c r="BD325" s="132">
        <f>AS325/(VLOOKUP(BD283,AQ284:AR374,2,FALSE)+AN325)</f>
        <v>0.31403211029180234</v>
      </c>
      <c r="BE325" s="132">
        <f>AS325/(VLOOKUP(BE283,AQ284:AR374,2,FALSE)+AN325)</f>
        <v>0.28939185572857851</v>
      </c>
      <c r="BF325" s="132">
        <f>AS325/(VLOOKUP(BF283,AQ284:AR374,2,FALSE)+AN325)</f>
        <v>0.14443777268507199</v>
      </c>
      <c r="BG325" s="132"/>
      <c r="BH325" s="132"/>
      <c r="BI325" s="132"/>
      <c r="BJ325" s="132"/>
      <c r="BK325" s="132"/>
      <c r="BL325" s="132"/>
      <c r="BM325" s="132"/>
      <c r="BN325" s="132"/>
      <c r="BO325" s="132"/>
      <c r="BP325" s="132"/>
      <c r="BQ325" s="132"/>
      <c r="BR325" s="132"/>
      <c r="BS325" s="132"/>
      <c r="BT325" s="132"/>
      <c r="BU325" s="132"/>
      <c r="BV325" s="132"/>
    </row>
    <row r="326" spans="1:74">
      <c r="A326" s="86">
        <v>43</v>
      </c>
      <c r="B326" s="86">
        <f>人物属性!Y46</f>
        <v>240.49171638858081</v>
      </c>
      <c r="C326" s="115">
        <f t="shared" si="62"/>
        <v>0.67500000000000004</v>
      </c>
      <c r="D326" s="74">
        <f>D325+(D328-D325)/3</f>
        <v>364.36169345007795</v>
      </c>
      <c r="E326" s="86" t="str">
        <f t="shared" si="59"/>
        <v>45级强化3</v>
      </c>
      <c r="F326" s="86">
        <f>装备属性!EP46</f>
        <v>477.57828198633939</v>
      </c>
      <c r="G326" s="91">
        <f t="shared" si="60"/>
        <v>408.27605164109468</v>
      </c>
      <c r="H326" s="217">
        <f t="shared" si="56"/>
        <v>43</v>
      </c>
      <c r="I326" s="137">
        <f>G326/(VLOOKUP(I283,E284:F374,2,FALSE)+B326)</f>
        <v>1.2576542605028282</v>
      </c>
      <c r="J326" s="132">
        <f>G326/(VLOOKUP(J283,E284:F374,2,FALSE)+B326)</f>
        <v>1.127688556376141</v>
      </c>
      <c r="K326" s="132">
        <f>G326/(VLOOKUP(K283,E284:F374,2,FALSE)+B326)</f>
        <v>1.0753385177798269</v>
      </c>
      <c r="L326" s="132">
        <f>G326/(VLOOKUP(L283,E284:F374,2,FALSE)+B326)</f>
        <v>0.67472061675849238</v>
      </c>
      <c r="M326" s="132">
        <f>G326/(VLOOKUP(M283,E284:F374,2,FALSE)+B326)</f>
        <v>1.0753385177798269</v>
      </c>
      <c r="N326" s="132">
        <f>G326/(VLOOKUP(N283,E284:F374,2,FALSE)+B326)</f>
        <v>0.92462320991919822</v>
      </c>
      <c r="O326" s="132">
        <f>G326/(VLOOKUP(O283,E284:F374,2,FALSE)+B326)</f>
        <v>0.86735503124757585</v>
      </c>
      <c r="P326" s="132">
        <f>G326/(VLOOKUP(P283,E284:F374,2,FALSE)+B326)</f>
        <v>0.48396487363153612</v>
      </c>
      <c r="Q326" s="132">
        <f>G326/(VLOOKUP(Q283,E284:F374,2,FALSE)+B326)</f>
        <v>0.86735503124757585</v>
      </c>
      <c r="R326" s="132">
        <f>G326/(VLOOKUP(R283,E284:F374,2,FALSE)+B326)</f>
        <v>0.71242005845886536</v>
      </c>
      <c r="S326" s="132">
        <f>G326/(VLOOKUP(S283,E284:F374,2,FALSE)+B326)</f>
        <v>0.65712282345126471</v>
      </c>
      <c r="T326" s="132">
        <f>G326/(VLOOKUP(T283,E284:F374,2,FALSE)+B326)</f>
        <v>0.32975454098644374</v>
      </c>
      <c r="U326" s="132"/>
      <c r="V326" s="132"/>
      <c r="W326" s="132"/>
      <c r="X326" s="132"/>
      <c r="Y326" s="132"/>
      <c r="Z326" s="132"/>
      <c r="AA326" s="132"/>
      <c r="AB326" s="132"/>
      <c r="AC326" s="132"/>
      <c r="AD326" s="132"/>
      <c r="AE326" s="132"/>
      <c r="AF326" s="132"/>
      <c r="AG326" s="132"/>
      <c r="AH326" s="132"/>
      <c r="AI326" s="132"/>
      <c r="AJ326" s="132"/>
      <c r="AM326" s="86">
        <v>43</v>
      </c>
      <c r="AN326" s="86">
        <f>人物属性!Z46</f>
        <v>538.41429042219579</v>
      </c>
      <c r="AO326" s="115">
        <f t="shared" si="63"/>
        <v>0.30150000000000005</v>
      </c>
      <c r="AP326" s="74">
        <f>AP325+(AP328-AP325)/3</f>
        <v>815.73513458972673</v>
      </c>
      <c r="AQ326" s="86" t="str">
        <f t="shared" si="61"/>
        <v>45级强化3</v>
      </c>
      <c r="AR326" s="86">
        <f>装备属性!EQ46</f>
        <v>1069.2051089246404</v>
      </c>
      <c r="AS326" s="134">
        <f t="shared" si="64"/>
        <v>408.27605164109474</v>
      </c>
      <c r="AT326" s="352">
        <f t="shared" si="58"/>
        <v>43</v>
      </c>
      <c r="AU326" s="132">
        <f>AS326/(VLOOKUP(AU283,AQ284:AR374,2,FALSE)+AN326)</f>
        <v>0.56175223635793003</v>
      </c>
      <c r="AV326" s="132">
        <f>AS326/(VLOOKUP(AV283,AQ284:AR374,2,FALSE)+AN326)</f>
        <v>0.50370088851467643</v>
      </c>
      <c r="AW326" s="132">
        <f>AS326/(VLOOKUP(AW283,AQ284:AR374,2,FALSE)+AN326)</f>
        <v>0.48031787127498943</v>
      </c>
      <c r="AX326" s="132">
        <f>AS326/(VLOOKUP(AX283,AQ284:AR374,2,FALSE)+AN326)</f>
        <v>0.30137520881879337</v>
      </c>
      <c r="AY326" s="132">
        <f>AS326/(VLOOKUP(AY283,AQ284:AR374,2,FALSE)+AN326)</f>
        <v>0.48031787127498943</v>
      </c>
      <c r="AZ326" s="132">
        <f>AS326/(VLOOKUP(AZ283,AQ284:AR374,2,FALSE)+AN326)</f>
        <v>0.41299836709724197</v>
      </c>
      <c r="BA326" s="132">
        <f>AS326/(VLOOKUP(BA283,AQ284:AR374,2,FALSE)+AN326)</f>
        <v>0.38741858062391721</v>
      </c>
      <c r="BB326" s="132">
        <f>AS326/(VLOOKUP(BB283,AQ284:AR374,2,FALSE)+AN326)</f>
        <v>0.21617097688875286</v>
      </c>
      <c r="BC326" s="132">
        <f>AS326/(VLOOKUP(BC283,AQ284:AR374,2,FALSE)+AN326)</f>
        <v>0.38741858062391721</v>
      </c>
      <c r="BD326" s="132">
        <f>AS326/(VLOOKUP(BD283,AQ284:AR374,2,FALSE)+AN326)</f>
        <v>0.31821429277829322</v>
      </c>
      <c r="BE326" s="132">
        <f>AS326/(VLOOKUP(BE283,AQ284:AR374,2,FALSE)+AN326)</f>
        <v>0.29351486114156494</v>
      </c>
      <c r="BF326" s="132">
        <f>AS326/(VLOOKUP(BF283,AQ284:AR374,2,FALSE)+AN326)</f>
        <v>0.14729036164061157</v>
      </c>
      <c r="BG326" s="132"/>
      <c r="BH326" s="132"/>
      <c r="BI326" s="132"/>
      <c r="BJ326" s="132"/>
      <c r="BK326" s="132"/>
      <c r="BL326" s="132"/>
      <c r="BM326" s="132"/>
      <c r="BN326" s="132"/>
      <c r="BO326" s="132"/>
      <c r="BP326" s="132"/>
      <c r="BQ326" s="132"/>
      <c r="BR326" s="132"/>
      <c r="BS326" s="132"/>
      <c r="BT326" s="132"/>
      <c r="BU326" s="132"/>
      <c r="BV326" s="132"/>
    </row>
    <row r="327" spans="1:74">
      <c r="A327" s="86">
        <v>44</v>
      </c>
      <c r="B327" s="86">
        <f>人物属性!Y47</f>
        <v>247.18481441401693</v>
      </c>
      <c r="C327" s="115">
        <f t="shared" si="62"/>
        <v>0.67500000000000004</v>
      </c>
      <c r="D327" s="74">
        <f>D326+(D328-D325)/3</f>
        <v>372.58928105462888</v>
      </c>
      <c r="E327" s="86" t="str">
        <f t="shared" si="59"/>
        <v>45级强化4</v>
      </c>
      <c r="F327" s="86">
        <f>装备属性!EP47</f>
        <v>513.00569355151765</v>
      </c>
      <c r="G327" s="91">
        <f t="shared" si="60"/>
        <v>418.34751444133593</v>
      </c>
      <c r="H327" s="217">
        <f t="shared" si="56"/>
        <v>44</v>
      </c>
      <c r="I327" s="137">
        <f>G327/(VLOOKUP(I283,E284:F374,2,FALSE)+B327)</f>
        <v>1.2626458976160488</v>
      </c>
      <c r="J327" s="132">
        <f>G327/(VLOOKUP(J283,E284:F374,2,FALSE)+B327)</f>
        <v>1.1345327645891443</v>
      </c>
      <c r="K327" s="132">
        <f>G327/(VLOOKUP(K283,E284:F374,2,FALSE)+B327)</f>
        <v>1.0827773776401928</v>
      </c>
      <c r="L327" s="132">
        <f>G327/(VLOOKUP(L283,E284:F374,2,FALSE)+B327)</f>
        <v>0.6838012299790166</v>
      </c>
      <c r="M327" s="132">
        <f>G327/(VLOOKUP(M283,E284:F374,2,FALSE)+B327)</f>
        <v>1.0827773776401928</v>
      </c>
      <c r="N327" s="132">
        <f>G327/(VLOOKUP(N283,E284:F374,2,FALSE)+B327)</f>
        <v>0.93328544650876288</v>
      </c>
      <c r="O327" s="132">
        <f>G327/(VLOOKUP(O283,E284:F374,2,FALSE)+B327)</f>
        <v>0.87629116070169155</v>
      </c>
      <c r="P327" s="132">
        <f>G327/(VLOOKUP(P283,E284:F374,2,FALSE)+B327)</f>
        <v>0.49199996641176602</v>
      </c>
      <c r="Q327" s="132">
        <f>G327/(VLOOKUP(Q283,E284:F374,2,FALSE)+B327)</f>
        <v>0.87629116070169155</v>
      </c>
      <c r="R327" s="132">
        <f>G327/(VLOOKUP(R283,E284:F374,2,FALSE)+B327)</f>
        <v>0.72156697330006381</v>
      </c>
      <c r="S327" s="132">
        <f>G327/(VLOOKUP(S283,E284:F374,2,FALSE)+B327)</f>
        <v>0.66615667715109517</v>
      </c>
      <c r="T327" s="132">
        <f>G327/(VLOOKUP(T283,E284:F374,2,FALSE)+B327)</f>
        <v>0.33607225764666732</v>
      </c>
      <c r="U327" s="132"/>
      <c r="V327" s="132"/>
      <c r="W327" s="132"/>
      <c r="X327" s="132"/>
      <c r="Y327" s="132"/>
      <c r="Z327" s="132"/>
      <c r="AA327" s="132"/>
      <c r="AB327" s="132"/>
      <c r="AC327" s="132"/>
      <c r="AD327" s="132"/>
      <c r="AE327" s="132"/>
      <c r="AF327" s="132"/>
      <c r="AG327" s="132"/>
      <c r="AH327" s="132"/>
      <c r="AI327" s="132"/>
      <c r="AJ327" s="132"/>
      <c r="AM327" s="86">
        <v>44</v>
      </c>
      <c r="AN327" s="86">
        <f>人物属性!Z47</f>
        <v>553.39883824033632</v>
      </c>
      <c r="AO327" s="115">
        <f t="shared" si="63"/>
        <v>0.30150000000000005</v>
      </c>
      <c r="AP327" s="74">
        <f>AP326+(AP328-AP325)/3</f>
        <v>834.15510683872139</v>
      </c>
      <c r="AQ327" s="86" t="str">
        <f t="shared" si="61"/>
        <v>45级强化4</v>
      </c>
      <c r="AR327" s="86">
        <f>装备属性!EQ47</f>
        <v>1148.5202094436961</v>
      </c>
      <c r="AS327" s="134">
        <f t="shared" si="64"/>
        <v>418.34751444133599</v>
      </c>
      <c r="AT327" s="352">
        <f t="shared" si="58"/>
        <v>44</v>
      </c>
      <c r="AU327" s="132">
        <f>AS327/(VLOOKUP(AU283,AQ284:AR374,2,FALSE)+AN327)</f>
        <v>0.5639818342685019</v>
      </c>
      <c r="AV327" s="132">
        <f>AS327/(VLOOKUP(AV283,AQ284:AR374,2,FALSE)+AN327)</f>
        <v>0.50675796818315122</v>
      </c>
      <c r="AW327" s="132">
        <f>AS327/(VLOOKUP(AW283,AQ284:AR374,2,FALSE)+AN327)</f>
        <v>0.48364056201261951</v>
      </c>
      <c r="AX327" s="132">
        <f>AS327/(VLOOKUP(AX283,AQ284:AR374,2,FALSE)+AN327)</f>
        <v>0.30543121605729417</v>
      </c>
      <c r="AY327" s="132">
        <f>AS327/(VLOOKUP(AY283,AQ284:AR374,2,FALSE)+AN327)</f>
        <v>0.48364056201261951</v>
      </c>
      <c r="AZ327" s="132">
        <f>AS327/(VLOOKUP(AZ283,AQ284:AR374,2,FALSE)+AN327)</f>
        <v>0.41686749944058088</v>
      </c>
      <c r="BA327" s="132">
        <f>AS327/(VLOOKUP(BA283,AQ284:AR374,2,FALSE)+AN327)</f>
        <v>0.39141005178008892</v>
      </c>
      <c r="BB327" s="132">
        <f>AS327/(VLOOKUP(BB283,AQ284:AR374,2,FALSE)+AN327)</f>
        <v>0.21975998499725555</v>
      </c>
      <c r="BC327" s="132">
        <f>AS327/(VLOOKUP(BC283,AQ284:AR374,2,FALSE)+AN327)</f>
        <v>0.39141005178008892</v>
      </c>
      <c r="BD327" s="132">
        <f>AS327/(VLOOKUP(BD283,AQ284:AR374,2,FALSE)+AN327)</f>
        <v>0.32229991474069519</v>
      </c>
      <c r="BE327" s="132">
        <f>AS327/(VLOOKUP(BE283,AQ284:AR374,2,FALSE)+AN327)</f>
        <v>0.29754998246082259</v>
      </c>
      <c r="BF327" s="132">
        <f>AS327/(VLOOKUP(BF283,AQ284:AR374,2,FALSE)+AN327)</f>
        <v>0.15011227508217809</v>
      </c>
      <c r="BG327" s="132"/>
      <c r="BH327" s="132"/>
      <c r="BI327" s="132"/>
      <c r="BJ327" s="132"/>
      <c r="BK327" s="132"/>
      <c r="BL327" s="132"/>
      <c r="BM327" s="132"/>
      <c r="BN327" s="132"/>
      <c r="BO327" s="132"/>
      <c r="BP327" s="132"/>
      <c r="BQ327" s="132"/>
      <c r="BR327" s="132"/>
      <c r="BS327" s="132"/>
      <c r="BT327" s="132"/>
      <c r="BU327" s="132"/>
      <c r="BV327" s="132"/>
    </row>
    <row r="328" spans="1:74">
      <c r="A328" s="86">
        <v>45</v>
      </c>
      <c r="B328" s="86">
        <f>人物属性!Y48</f>
        <v>253.87791243945321</v>
      </c>
      <c r="C328" s="115">
        <f t="shared" si="62"/>
        <v>0.67500000000000004</v>
      </c>
      <c r="D328" s="74">
        <f>F317</f>
        <v>380.81686865917982</v>
      </c>
      <c r="E328" s="86" t="str">
        <f t="shared" si="59"/>
        <v>45级强化5</v>
      </c>
      <c r="F328" s="86">
        <f>装备属性!EP48</f>
        <v>550.1489993831924</v>
      </c>
      <c r="G328" s="91">
        <f t="shared" si="60"/>
        <v>428.41897724157729</v>
      </c>
      <c r="H328" s="217">
        <f t="shared" si="56"/>
        <v>45</v>
      </c>
      <c r="I328" s="137">
        <f>G328/(VLOOKUP(I283,E284:F374,2,FALSE)+B328)</f>
        <v>1.267439856498118</v>
      </c>
      <c r="J328" s="132">
        <f>G328/(VLOOKUP(J283,E284:F374,2,FALSE)+B328)</f>
        <v>1.1411329401520278</v>
      </c>
      <c r="K328" s="132">
        <f>G328/(VLOOKUP(K283,E284:F374,2,FALSE)+B328)</f>
        <v>1.0899628958635672</v>
      </c>
      <c r="L328" s="132">
        <f>G328/(VLOOKUP(L283,E284:F374,2,FALSE)+B328)</f>
        <v>0.69268530832067776</v>
      </c>
      <c r="M328" s="132">
        <f>G328/(VLOOKUP(M283,E284:F374,2,FALSE)+B328)</f>
        <v>1.0899628958635672</v>
      </c>
      <c r="N328" s="132">
        <f>G328/(VLOOKUP(N283,E284:F374,2,FALSE)+B328)</f>
        <v>0.94169280778304043</v>
      </c>
      <c r="O328" s="132">
        <f>G328/(VLOOKUP(O283,E284:F374,2,FALSE)+B328)</f>
        <v>0.88498019087436486</v>
      </c>
      <c r="P328" s="132">
        <f>G328/(VLOOKUP(P283,E284:F374,2,FALSE)+B328)</f>
        <v>0.49990955136465043</v>
      </c>
      <c r="Q328" s="132">
        <f>G328/(VLOOKUP(Q283,E284:F374,2,FALSE)+B328)</f>
        <v>0.88498019087436486</v>
      </c>
      <c r="R328" s="132">
        <f>G328/(VLOOKUP(R283,E284:F374,2,FALSE)+B328)</f>
        <v>0.73050510935195179</v>
      </c>
      <c r="S328" s="132">
        <f>G328/(VLOOKUP(S283,E284:F374,2,FALSE)+B328)</f>
        <v>0.67500000000000004</v>
      </c>
      <c r="T328" s="132">
        <f>G328/(VLOOKUP(T283,E284:F374,2,FALSE)+B328)</f>
        <v>0.34232239963531991</v>
      </c>
      <c r="U328" s="131">
        <f>G328/(VLOOKUP(U283,E284:F374,2,FALSE)+B328)</f>
        <v>0.67500000000000004</v>
      </c>
      <c r="V328" s="132">
        <f>G328/(VLOOKUP(V283,E284:F374,2,FALSE)+B328)</f>
        <v>0.53284158893437528</v>
      </c>
      <c r="W328" s="132">
        <f>G328/(VLOOKUP(W283,E284:F374,2,FALSE)+B328)</f>
        <v>0.48474780525717376</v>
      </c>
      <c r="X328" s="131">
        <f>G328/(VLOOKUP(X283,E284:F374,2,FALSE)+B328)</f>
        <v>0.22499999999999998</v>
      </c>
      <c r="Y328" s="132"/>
      <c r="Z328" s="132"/>
      <c r="AA328" s="132"/>
      <c r="AB328" s="132"/>
      <c r="AC328" s="132"/>
      <c r="AD328" s="132"/>
      <c r="AE328" s="132"/>
      <c r="AF328" s="132"/>
      <c r="AG328" s="132"/>
      <c r="AH328" s="132"/>
      <c r="AI328" s="132"/>
      <c r="AJ328" s="132"/>
      <c r="AM328" s="86">
        <v>45</v>
      </c>
      <c r="AN328" s="86">
        <f>人物属性!Z48</f>
        <v>568.3833860584773</v>
      </c>
      <c r="AO328" s="115">
        <f t="shared" si="63"/>
        <v>0.30150000000000005</v>
      </c>
      <c r="AP328" s="74">
        <f>AR317</f>
        <v>852.57507908771595</v>
      </c>
      <c r="AQ328" s="86" t="str">
        <f t="shared" si="61"/>
        <v>45级强化5</v>
      </c>
      <c r="AR328" s="86">
        <f>装备属性!EQ48</f>
        <v>1231.6768642907291</v>
      </c>
      <c r="AS328" s="134">
        <f t="shared" si="64"/>
        <v>428.41897724157735</v>
      </c>
      <c r="AT328" s="352">
        <f t="shared" si="58"/>
        <v>45</v>
      </c>
      <c r="AU328" s="132">
        <f>AS328/(VLOOKUP(AU283,AQ284:AR374,2,FALSE)+AN328)</f>
        <v>0.56612313590249286</v>
      </c>
      <c r="AV328" s="132">
        <f>AS328/(VLOOKUP(AV283,AQ284:AR374,2,FALSE)+AN328)</f>
        <v>0.50970604660123919</v>
      </c>
      <c r="AW328" s="132">
        <f>AS328/(VLOOKUP(AW283,AQ284:AR374,2,FALSE)+AN328)</f>
        <v>0.48685009348572678</v>
      </c>
      <c r="AX328" s="132">
        <f>AS328/(VLOOKUP(AX283,AQ284:AR374,2,FALSE)+AN328)</f>
        <v>0.30939943771656941</v>
      </c>
      <c r="AY328" s="132">
        <f>AS328/(VLOOKUP(AY283,AQ284:AR374,2,FALSE)+AN328)</f>
        <v>0.48685009348572678</v>
      </c>
      <c r="AZ328" s="132">
        <f>AS328/(VLOOKUP(AZ283,AQ284:AR374,2,FALSE)+AN328)</f>
        <v>0.42062278747642479</v>
      </c>
      <c r="BA328" s="132">
        <f>AS328/(VLOOKUP(BA283,AQ284:AR374,2,FALSE)+AN328)</f>
        <v>0.39529115192388298</v>
      </c>
      <c r="BB328" s="132">
        <f>AS328/(VLOOKUP(BB283,AQ284:AR374,2,FALSE)+AN328)</f>
        <v>0.22329293294287725</v>
      </c>
      <c r="BC328" s="132">
        <f>AS328/(VLOOKUP(BC283,AQ284:AR374,2,FALSE)+AN328)</f>
        <v>0.39529115192388298</v>
      </c>
      <c r="BD328" s="132">
        <f>AS328/(VLOOKUP(BD283,AQ284:AR374,2,FALSE)+AN328)</f>
        <v>0.32629228217720513</v>
      </c>
      <c r="BE328" s="132">
        <f>AS328/(VLOOKUP(BE283,AQ284:AR374,2,FALSE)+AN328)</f>
        <v>0.30150000000000005</v>
      </c>
      <c r="BF328" s="132">
        <f>AS328/(VLOOKUP(BF283,AQ284:AR374,2,FALSE)+AN328)</f>
        <v>0.15290400517044292</v>
      </c>
      <c r="BG328" s="131">
        <f>AS328/(VLOOKUP(BG283,AQ284:AR374,2,FALSE)+AN328)</f>
        <v>0.30150000000000005</v>
      </c>
      <c r="BH328" s="132">
        <f>AS328/(VLOOKUP(BH283,AQ284:AR374,2,FALSE)+AN328)</f>
        <v>0.23800257639068767</v>
      </c>
      <c r="BI328" s="132">
        <f>AS328/(VLOOKUP(BI283,AQ284:AR374,2,FALSE)+AN328)</f>
        <v>0.21652068634820432</v>
      </c>
      <c r="BJ328" s="131">
        <f>AS328/(VLOOKUP(BJ283,AQ284:AR374,2,FALSE)+AN328)</f>
        <v>0.10049999999999999</v>
      </c>
      <c r="BK328" s="132"/>
      <c r="BL328" s="132"/>
      <c r="BM328" s="132"/>
      <c r="BN328" s="132"/>
      <c r="BO328" s="132"/>
      <c r="BP328" s="132"/>
      <c r="BQ328" s="132"/>
      <c r="BR328" s="132"/>
      <c r="BS328" s="132"/>
      <c r="BT328" s="132"/>
      <c r="BU328" s="132"/>
      <c r="BV328" s="132"/>
    </row>
    <row r="329" spans="1:74">
      <c r="A329" s="86">
        <v>46</v>
      </c>
      <c r="B329" s="86">
        <f>人物属性!Y49</f>
        <v>264.94915161773253</v>
      </c>
      <c r="C329" s="115">
        <f t="shared" si="62"/>
        <v>0.67500000000000004</v>
      </c>
      <c r="D329" s="74">
        <f>(D328+D330)/2</f>
        <v>396.18729917819644</v>
      </c>
      <c r="E329" s="86" t="str">
        <f t="shared" si="59"/>
        <v>45级强化6</v>
      </c>
      <c r="F329" s="86">
        <f>装备属性!EP49</f>
        <v>589.09130725028365</v>
      </c>
      <c r="G329" s="91">
        <f t="shared" si="60"/>
        <v>446.2671042872521</v>
      </c>
      <c r="H329" s="217">
        <f t="shared" si="56"/>
        <v>46</v>
      </c>
      <c r="I329" s="137">
        <f>G329/(VLOOKUP(I283,E284:F374,2,FALSE)+B329)</f>
        <v>1.2783711140549303</v>
      </c>
      <c r="J329" s="132">
        <f>G329/(VLOOKUP(J283,E284:F374,2,FALSE)+B329)</f>
        <v>1.1546240500430149</v>
      </c>
      <c r="K329" s="132">
        <f>G329/(VLOOKUP(K283,E284:F374,2,FALSE)+B329)</f>
        <v>1.1042674353283231</v>
      </c>
      <c r="L329" s="132">
        <f>G329/(VLOOKUP(L283,E284:F374,2,FALSE)+B329)</f>
        <v>0.70885409498328511</v>
      </c>
      <c r="M329" s="132">
        <f>G329/(VLOOKUP(M283,E284:F374,2,FALSE)+B329)</f>
        <v>1.1042674353283231</v>
      </c>
      <c r="N329" s="132">
        <f>G329/(VLOOKUP(N283,E284:F374,2,FALSE)+B329)</f>
        <v>0.95762017454299997</v>
      </c>
      <c r="O329" s="132">
        <f>G329/(VLOOKUP(O283,E284:F374,2,FALSE)+B329)</f>
        <v>0.90123779596053155</v>
      </c>
      <c r="P329" s="132">
        <f>G329/(VLOOKUP(P283,E284:F374,2,FALSE)+B329)</f>
        <v>0.51409457193354247</v>
      </c>
      <c r="Q329" s="132">
        <f>G329/(VLOOKUP(Q283,E284:F374,2,FALSE)+B329)</f>
        <v>0.90123779596053155</v>
      </c>
      <c r="R329" s="132">
        <f>G329/(VLOOKUP(R283,E284:F374,2,FALSE)+B329)</f>
        <v>0.74683961070538452</v>
      </c>
      <c r="S329" s="132">
        <f>G329/(VLOOKUP(S283,E284:F374,2,FALSE)+B329)</f>
        <v>0.69106625352614148</v>
      </c>
      <c r="T329" s="132">
        <f>G329/(VLOOKUP(T283,E284:F374,2,FALSE)+B329)</f>
        <v>0.3534569101666904</v>
      </c>
      <c r="U329" s="132">
        <f>G329/(VLOOKUP(U283,E284:F374,2,FALSE)+B329)</f>
        <v>0.69106625352614148</v>
      </c>
      <c r="V329" s="132">
        <f>G329/(VLOOKUP(V283,E284:F374,2,FALSE)+B329)</f>
        <v>0.54750106320232073</v>
      </c>
      <c r="W329" s="132">
        <f>G329/(VLOOKUP(W283,E284:F374,2,FALSE)+B329)</f>
        <v>0.49869551103573573</v>
      </c>
      <c r="X329" s="132">
        <f>G329/(VLOOKUP(X283,E284:F374,2,FALSE)+B329)</f>
        <v>0.2330187209702943</v>
      </c>
      <c r="Y329" s="132"/>
      <c r="Z329" s="132"/>
      <c r="AA329" s="132"/>
      <c r="AB329" s="132"/>
      <c r="AC329" s="132"/>
      <c r="AD329" s="132"/>
      <c r="AE329" s="132"/>
      <c r="AF329" s="132"/>
      <c r="AG329" s="132"/>
      <c r="AH329" s="132"/>
      <c r="AI329" s="132"/>
      <c r="AJ329" s="132"/>
      <c r="AM329" s="86">
        <v>46</v>
      </c>
      <c r="AN329" s="86">
        <f>人物属性!Z49</f>
        <v>593.16974242775927</v>
      </c>
      <c r="AO329" s="115">
        <f t="shared" si="63"/>
        <v>0.30150000000000005</v>
      </c>
      <c r="AP329" s="74">
        <f>(AP328+AP330)/2</f>
        <v>886.98649069745477</v>
      </c>
      <c r="AQ329" s="86" t="str">
        <f t="shared" si="61"/>
        <v>45级强化6</v>
      </c>
      <c r="AR329" s="86">
        <f>装备属性!EQ49</f>
        <v>1318.8611356349634</v>
      </c>
      <c r="AS329" s="134">
        <f t="shared" si="64"/>
        <v>446.2671042872521</v>
      </c>
      <c r="AT329" s="352">
        <f t="shared" si="58"/>
        <v>46</v>
      </c>
      <c r="AU329" s="132">
        <f>AS329/(VLOOKUP(AU283,AQ284:AR374,2,FALSE)+AN329)</f>
        <v>0.57100576427786898</v>
      </c>
      <c r="AV329" s="132">
        <f>AS329/(VLOOKUP(AV283,AQ284:AR374,2,FALSE)+AN329)</f>
        <v>0.5157320756858802</v>
      </c>
      <c r="AW329" s="132">
        <f>AS329/(VLOOKUP(AW283,AQ284:AR374,2,FALSE)+AN329)</f>
        <v>0.49323945444665102</v>
      </c>
      <c r="AX329" s="132">
        <f>AS329/(VLOOKUP(AX283,AQ284:AR374,2,FALSE)+AN329)</f>
        <v>0.31662149575920068</v>
      </c>
      <c r="AY329" s="132">
        <f>AS329/(VLOOKUP(AY283,AQ284:AR374,2,FALSE)+AN329)</f>
        <v>0.49323945444665102</v>
      </c>
      <c r="AZ329" s="132">
        <f>AS329/(VLOOKUP(AZ283,AQ284:AR374,2,FALSE)+AN329)</f>
        <v>0.42773701129587338</v>
      </c>
      <c r="BA329" s="132">
        <f>AS329/(VLOOKUP(BA283,AQ284:AR374,2,FALSE)+AN329)</f>
        <v>0.40255288219570423</v>
      </c>
      <c r="BB329" s="132">
        <f>AS329/(VLOOKUP(BB283,AQ284:AR374,2,FALSE)+AN329)</f>
        <v>0.22962890879698236</v>
      </c>
      <c r="BC329" s="132">
        <f>AS329/(VLOOKUP(BC283,AQ284:AR374,2,FALSE)+AN329)</f>
        <v>0.40255288219570423</v>
      </c>
      <c r="BD329" s="132">
        <f>AS329/(VLOOKUP(BD283,AQ284:AR374,2,FALSE)+AN329)</f>
        <v>0.33358835944840515</v>
      </c>
      <c r="BE329" s="132">
        <f>AS329/(VLOOKUP(BE283,AQ284:AR374,2,FALSE)+AN329)</f>
        <v>0.30867625990834319</v>
      </c>
      <c r="BF329" s="132">
        <f>AS329/(VLOOKUP(BF283,AQ284:AR374,2,FALSE)+AN329)</f>
        <v>0.15787741987445505</v>
      </c>
      <c r="BG329" s="132">
        <f>AS329/(VLOOKUP(BG283,AQ284:AR374,2,FALSE)+AN329)</f>
        <v>0.30867625990834319</v>
      </c>
      <c r="BH329" s="132">
        <f>AS329/(VLOOKUP(BH283,AQ284:AR374,2,FALSE)+AN329)</f>
        <v>0.2445504748970366</v>
      </c>
      <c r="BI329" s="132">
        <f>AS329/(VLOOKUP(BI283,AQ284:AR374,2,FALSE)+AN329)</f>
        <v>0.22275066159596199</v>
      </c>
      <c r="BJ329" s="132">
        <f>AS329/(VLOOKUP(BJ283,AQ284:AR374,2,FALSE)+AN329)</f>
        <v>0.10408169536673145</v>
      </c>
      <c r="BK329" s="132"/>
      <c r="BL329" s="132"/>
      <c r="BM329" s="132"/>
      <c r="BN329" s="132"/>
      <c r="BO329" s="132"/>
      <c r="BP329" s="132"/>
      <c r="BQ329" s="132"/>
      <c r="BR329" s="132"/>
      <c r="BS329" s="132"/>
      <c r="BT329" s="132"/>
      <c r="BU329" s="132"/>
      <c r="BV329" s="132"/>
    </row>
    <row r="330" spans="1:74">
      <c r="A330" s="86">
        <v>47</v>
      </c>
      <c r="B330" s="86">
        <f>人物属性!Y50</f>
        <v>276.02039079601178</v>
      </c>
      <c r="C330" s="115">
        <f t="shared" si="62"/>
        <v>0.67500000000000004</v>
      </c>
      <c r="D330" s="74">
        <f>F324</f>
        <v>411.55772969721312</v>
      </c>
      <c r="E330" s="86" t="str">
        <f t="shared" si="59"/>
        <v>45级强化7</v>
      </c>
      <c r="F330" s="86">
        <f>装备属性!EP50</f>
        <v>629.91975017046354</v>
      </c>
      <c r="G330" s="91">
        <f t="shared" si="60"/>
        <v>464.11523133292684</v>
      </c>
      <c r="H330" s="217">
        <f t="shared" si="56"/>
        <v>47</v>
      </c>
      <c r="I330" s="137">
        <f>G330/(VLOOKUP(I283,E284:F374,2,FALSE)+B330)</f>
        <v>1.2886303257949967</v>
      </c>
      <c r="J330" s="132">
        <f>G330/(VLOOKUP(J283,E284:F374,2,FALSE)+B330)</f>
        <v>1.1673637891485007</v>
      </c>
      <c r="K330" s="132">
        <f>G330/(VLOOKUP(K283,E284:F374,2,FALSE)+B330)</f>
        <v>1.1178091198997839</v>
      </c>
      <c r="L330" s="132">
        <f>G330/(VLOOKUP(L283,E284:F374,2,FALSE)+B330)</f>
        <v>0.72446403240264023</v>
      </c>
      <c r="M330" s="132">
        <f>G330/(VLOOKUP(M283,E284:F374,2,FALSE)+B330)</f>
        <v>1.1178091198997839</v>
      </c>
      <c r="N330" s="132">
        <f>G330/(VLOOKUP(N283,E284:F374,2,FALSE)+B330)</f>
        <v>0.9728083247783933</v>
      </c>
      <c r="O330" s="132">
        <f>G330/(VLOOKUP(O283,E284:F374,2,FALSE)+B330)</f>
        <v>0.91678431173587527</v>
      </c>
      <c r="P330" s="132">
        <f>G330/(VLOOKUP(P283,E284:F374,2,FALSE)+B330)</f>
        <v>0.52792231933460643</v>
      </c>
      <c r="Q330" s="132">
        <f>G330/(VLOOKUP(Q283,E284:F374,2,FALSE)+B330)</f>
        <v>0.91678431173587527</v>
      </c>
      <c r="R330" s="132">
        <f>G330/(VLOOKUP(R283,E284:F374,2,FALSE)+B330)</f>
        <v>0.76257983138970953</v>
      </c>
      <c r="S330" s="132">
        <f>G330/(VLOOKUP(S283,E284:F374,2,FALSE)+B330)</f>
        <v>0.70659090155434168</v>
      </c>
      <c r="T330" s="132">
        <f>G330/(VLOOKUP(T283,E284:F374,2,FALSE)+B330)</f>
        <v>0.36439784655751845</v>
      </c>
      <c r="U330" s="132">
        <f>G330/(VLOOKUP(U283,E284:F374,2,FALSE)+B330)</f>
        <v>0.70659090155434168</v>
      </c>
      <c r="V330" s="132">
        <f>G330/(VLOOKUP(V283,E284:F374,2,FALSE)+B330)</f>
        <v>0.56176764335490059</v>
      </c>
      <c r="W330" s="132">
        <f>G330/(VLOOKUP(W283,E284:F374,2,FALSE)+B330)</f>
        <v>0.51230231485029387</v>
      </c>
      <c r="X330" s="132">
        <f>G330/(VLOOKUP(X283,E284:F374,2,FALSE)+B330)</f>
        <v>0.24094526465724059</v>
      </c>
      <c r="Y330" s="132"/>
      <c r="Z330" s="132"/>
      <c r="AA330" s="132"/>
      <c r="AB330" s="132"/>
      <c r="AC330" s="132"/>
      <c r="AD330" s="132"/>
      <c r="AE330" s="132"/>
      <c r="AF330" s="132"/>
      <c r="AG330" s="132"/>
      <c r="AH330" s="132"/>
      <c r="AI330" s="132"/>
      <c r="AJ330" s="132"/>
      <c r="AM330" s="86">
        <v>47</v>
      </c>
      <c r="AN330" s="86">
        <f>人物属性!Z50</f>
        <v>617.95609879704136</v>
      </c>
      <c r="AO330" s="115">
        <f t="shared" si="63"/>
        <v>0.30150000000000005</v>
      </c>
      <c r="AP330" s="74">
        <f>AR324</f>
        <v>921.39790230719359</v>
      </c>
      <c r="AQ330" s="86" t="str">
        <f t="shared" si="61"/>
        <v>45级强化7</v>
      </c>
      <c r="AR330" s="86">
        <f>装备属性!EQ50</f>
        <v>1410.2680973965603</v>
      </c>
      <c r="AS330" s="134">
        <f t="shared" si="64"/>
        <v>464.11523133292695</v>
      </c>
      <c r="AT330" s="352">
        <f t="shared" si="58"/>
        <v>47</v>
      </c>
      <c r="AU330" s="132">
        <f>AS330/(VLOOKUP(AU283,AQ284:AR374,2,FALSE)+AN330)</f>
        <v>0.57558821218843192</v>
      </c>
      <c r="AV330" s="132">
        <f>AS330/(VLOOKUP(AV283,AQ284:AR374,2,FALSE)+AN330)</f>
        <v>0.52142249248633032</v>
      </c>
      <c r="AW330" s="132">
        <f>AS330/(VLOOKUP(AW283,AQ284:AR374,2,FALSE)+AN330)</f>
        <v>0.49928807355523697</v>
      </c>
      <c r="AX330" s="132">
        <f>AS330/(VLOOKUP(AX283,AQ284:AR374,2,FALSE)+AN330)</f>
        <v>0.32359393447317936</v>
      </c>
      <c r="AY330" s="132">
        <f>AS330/(VLOOKUP(AY283,AQ284:AR374,2,FALSE)+AN330)</f>
        <v>0.49928807355523697</v>
      </c>
      <c r="AZ330" s="132">
        <f>AS330/(VLOOKUP(AZ283,AQ284:AR374,2,FALSE)+AN330)</f>
        <v>0.43452105173434907</v>
      </c>
      <c r="BA330" s="132">
        <f>AS330/(VLOOKUP(BA283,AQ284:AR374,2,FALSE)+AN330)</f>
        <v>0.40949699257535771</v>
      </c>
      <c r="BB330" s="132">
        <f>AS330/(VLOOKUP(BB283,AQ284:AR374,2,FALSE)+AN330)</f>
        <v>0.23580530263612431</v>
      </c>
      <c r="BC330" s="132">
        <f>AS330/(VLOOKUP(BC283,AQ284:AR374,2,FALSE)+AN330)</f>
        <v>0.40949699257535771</v>
      </c>
      <c r="BD330" s="132">
        <f>AS330/(VLOOKUP(BD283,AQ284:AR374,2,FALSE)+AN330)</f>
        <v>0.34061899135407031</v>
      </c>
      <c r="BE330" s="132">
        <f>AS330/(VLOOKUP(BE283,AQ284:AR374,2,FALSE)+AN330)</f>
        <v>0.31561060269427271</v>
      </c>
      <c r="BF330" s="132">
        <f>AS330/(VLOOKUP(BF283,AQ284:AR374,2,FALSE)+AN330)</f>
        <v>0.16276437146235828</v>
      </c>
      <c r="BG330" s="132">
        <f>AS330/(VLOOKUP(BG283,AQ284:AR374,2,FALSE)+AN330)</f>
        <v>0.31561060269427271</v>
      </c>
      <c r="BH330" s="132">
        <f>AS330/(VLOOKUP(BH283,AQ284:AR374,2,FALSE)+AN330)</f>
        <v>0.25092288069852231</v>
      </c>
      <c r="BI330" s="132">
        <f>AS330/(VLOOKUP(BI283,AQ284:AR374,2,FALSE)+AN330)</f>
        <v>0.22882836729979797</v>
      </c>
      <c r="BJ330" s="132">
        <f>AS330/(VLOOKUP(BJ283,AQ284:AR374,2,FALSE)+AN330)</f>
        <v>0.10762221821356749</v>
      </c>
      <c r="BK330" s="132"/>
      <c r="BL330" s="132"/>
      <c r="BM330" s="132"/>
      <c r="BN330" s="132"/>
      <c r="BO330" s="132"/>
      <c r="BP330" s="132"/>
      <c r="BQ330" s="132"/>
      <c r="BR330" s="132"/>
      <c r="BS330" s="132"/>
      <c r="BT330" s="132"/>
      <c r="BU330" s="132"/>
      <c r="BV330" s="132"/>
    </row>
    <row r="331" spans="1:74">
      <c r="A331" s="86">
        <v>48</v>
      </c>
      <c r="B331" s="86">
        <f>人物属性!Y51</f>
        <v>287.0916299742911</v>
      </c>
      <c r="C331" s="115">
        <f t="shared" si="62"/>
        <v>0.67500000000000004</v>
      </c>
      <c r="D331" s="74">
        <f>(D330+D332)/2</f>
        <v>427.67261295595767</v>
      </c>
      <c r="E331" s="86" t="str">
        <f t="shared" si="59"/>
        <v>45级强化8</v>
      </c>
      <c r="F331" s="86">
        <f>装备属性!EP51</f>
        <v>776.55451012652293</v>
      </c>
      <c r="G331" s="91">
        <f t="shared" si="60"/>
        <v>482.46586397791793</v>
      </c>
      <c r="H331" s="217">
        <f t="shared" si="56"/>
        <v>48</v>
      </c>
      <c r="I331" s="137">
        <f>G331/(VLOOKUP(I283,E284:F374,2,FALSE)+B331)</f>
        <v>1.299631231575193</v>
      </c>
      <c r="J331" s="132">
        <f>G331/(VLOOKUP(J283,E284:F374,2,FALSE)+B331)</f>
        <v>1.1806429090584125</v>
      </c>
      <c r="K331" s="132">
        <f>G331/(VLOOKUP(K283,E284:F374,2,FALSE)+B331)</f>
        <v>1.1318262265660444</v>
      </c>
      <c r="L331" s="132">
        <f>G331/(VLOOKUP(L283,E284:F374,2,FALSE)+B331)</f>
        <v>0.74031466644444643</v>
      </c>
      <c r="M331" s="132">
        <f>G331/(VLOOKUP(M283,E284:F374,2,FALSE)+B331)</f>
        <v>1.1318262265660444</v>
      </c>
      <c r="N331" s="132">
        <f>G331/(VLOOKUP(N283,E284:F374,2,FALSE)+B331)</f>
        <v>0.9883369423848134</v>
      </c>
      <c r="O331" s="132">
        <f>G331/(VLOOKUP(O283,E284:F374,2,FALSE)+B331)</f>
        <v>0.93263676795271466</v>
      </c>
      <c r="P331" s="132">
        <f>G331/(VLOOKUP(P283,E284:F374,2,FALSE)+B331)</f>
        <v>0.54197060540588304</v>
      </c>
      <c r="Q331" s="132">
        <f>G331/(VLOOKUP(Q283,E284:F374,2,FALSE)+B331)</f>
        <v>0.93263676795271466</v>
      </c>
      <c r="R331" s="132">
        <f>G331/(VLOOKUP(R283,E284:F374,2,FALSE)+B331)</f>
        <v>0.77856853080539801</v>
      </c>
      <c r="S331" s="132">
        <f>G331/(VLOOKUP(S283,E284:F374,2,FALSE)+B331)</f>
        <v>0.72235323396099116</v>
      </c>
      <c r="T331" s="132">
        <f>G331/(VLOOKUP(T283,E284:F374,2,FALSE)+B331)</f>
        <v>0.37554135311837034</v>
      </c>
      <c r="U331" s="132">
        <f>G331/(VLOOKUP(U283,E284:F374,2,FALSE)+B331)</f>
        <v>0.72235323396099116</v>
      </c>
      <c r="V331" s="132">
        <f>G331/(VLOOKUP(V283,E284:F374,2,FALSE)+B331)</f>
        <v>0.57625710824398557</v>
      </c>
      <c r="W331" s="132">
        <f>G331/(VLOOKUP(W283,E284:F374,2,FALSE)+B331)</f>
        <v>0.52612854586576496</v>
      </c>
      <c r="X331" s="132">
        <f>G331/(VLOOKUP(X283,E284:F374,2,FALSE)+B331)</f>
        <v>0.24904059614400825</v>
      </c>
      <c r="Y331" s="132"/>
      <c r="Z331" s="132"/>
      <c r="AA331" s="132"/>
      <c r="AB331" s="132"/>
      <c r="AC331" s="132"/>
      <c r="AD331" s="132"/>
      <c r="AE331" s="132"/>
      <c r="AF331" s="132"/>
      <c r="AG331" s="132"/>
      <c r="AH331" s="132"/>
      <c r="AI331" s="132"/>
      <c r="AJ331" s="132"/>
      <c r="AM331" s="86">
        <v>48</v>
      </c>
      <c r="AN331" s="86">
        <f>人物属性!Z51</f>
        <v>642.74245516632334</v>
      </c>
      <c r="AO331" s="115">
        <f t="shared" si="63"/>
        <v>0.30150000000000005</v>
      </c>
      <c r="AP331" s="74">
        <f>(AP330+AP332)/2</f>
        <v>957.4759991551291</v>
      </c>
      <c r="AQ331" s="86" t="str">
        <f t="shared" si="61"/>
        <v>45级强化8</v>
      </c>
      <c r="AR331" s="86">
        <f>装备属性!EQ51</f>
        <v>1738.5548734175886</v>
      </c>
      <c r="AS331" s="134">
        <f t="shared" si="64"/>
        <v>482.46586397791799</v>
      </c>
      <c r="AT331" s="352">
        <f t="shared" si="58"/>
        <v>48</v>
      </c>
      <c r="AU331" s="132">
        <f>AS331/(VLOOKUP(AU283,AQ284:AR374,2,FALSE)+AN331)</f>
        <v>0.58050195010358629</v>
      </c>
      <c r="AV331" s="132">
        <f>AS331/(VLOOKUP(AV283,AQ284:AR374,2,FALSE)+AN331)</f>
        <v>0.5273538327127576</v>
      </c>
      <c r="AW331" s="132">
        <f>AS331/(VLOOKUP(AW283,AQ284:AR374,2,FALSE)+AN331)</f>
        <v>0.5055490478661665</v>
      </c>
      <c r="AX331" s="132">
        <f>AS331/(VLOOKUP(AX283,AQ284:AR374,2,FALSE)+AN331)</f>
        <v>0.33067388434518619</v>
      </c>
      <c r="AY331" s="132">
        <f>AS331/(VLOOKUP(AY283,AQ284:AR374,2,FALSE)+AN331)</f>
        <v>0.5055490478661665</v>
      </c>
      <c r="AZ331" s="132">
        <f>AS331/(VLOOKUP(AZ283,AQ284:AR374,2,FALSE)+AN331)</f>
        <v>0.44145716759855008</v>
      </c>
      <c r="BA331" s="132">
        <f>AS331/(VLOOKUP(BA283,AQ284:AR374,2,FALSE)+AN331)</f>
        <v>0.41657775635221256</v>
      </c>
      <c r="BB331" s="132">
        <f>AS331/(VLOOKUP(BB283,AQ284:AR374,2,FALSE)+AN331)</f>
        <v>0.24208020374796113</v>
      </c>
      <c r="BC331" s="132">
        <f>AS331/(VLOOKUP(BC283,AQ284:AR374,2,FALSE)+AN331)</f>
        <v>0.41657775635221256</v>
      </c>
      <c r="BD331" s="132">
        <f>AS331/(VLOOKUP(BD283,AQ284:AR374,2,FALSE)+AN331)</f>
        <v>0.34776061042641115</v>
      </c>
      <c r="BE331" s="132">
        <f>AS331/(VLOOKUP(BE283,AQ284:AR374,2,FALSE)+AN331)</f>
        <v>0.32265111116924272</v>
      </c>
      <c r="BF331" s="132">
        <f>AS331/(VLOOKUP(BF283,AQ284:AR374,2,FALSE)+AN331)</f>
        <v>0.16774180439287209</v>
      </c>
      <c r="BG331" s="132">
        <f>AS331/(VLOOKUP(BG283,AQ284:AR374,2,FALSE)+AN331)</f>
        <v>0.32265111116924272</v>
      </c>
      <c r="BH331" s="132">
        <f>AS331/(VLOOKUP(BH283,AQ284:AR374,2,FALSE)+AN331)</f>
        <v>0.25739484168231358</v>
      </c>
      <c r="BI331" s="132">
        <f>AS331/(VLOOKUP(BI283,AQ284:AR374,2,FALSE)+AN331)</f>
        <v>0.23500408382004168</v>
      </c>
      <c r="BJ331" s="132">
        <f>AS331/(VLOOKUP(BJ283,AQ284:AR374,2,FALSE)+AN331)</f>
        <v>0.11123813294432371</v>
      </c>
      <c r="BK331" s="132"/>
      <c r="BL331" s="132"/>
      <c r="BM331" s="132"/>
      <c r="BN331" s="132"/>
      <c r="BO331" s="132"/>
      <c r="BP331" s="132"/>
      <c r="BQ331" s="132"/>
      <c r="BR331" s="132"/>
      <c r="BS331" s="132"/>
      <c r="BT331" s="132"/>
      <c r="BU331" s="132"/>
      <c r="BV331" s="132"/>
    </row>
    <row r="332" spans="1:74">
      <c r="A332" s="86">
        <v>49</v>
      </c>
      <c r="B332" s="86">
        <f>人物属性!Y52</f>
        <v>298.16286915257041</v>
      </c>
      <c r="C332" s="115">
        <f t="shared" si="62"/>
        <v>0.67500000000000004</v>
      </c>
      <c r="D332" s="74">
        <f>F325</f>
        <v>443.78749621470223</v>
      </c>
      <c r="E332" s="86" t="str">
        <f t="shared" si="59"/>
        <v>45级强化9</v>
      </c>
      <c r="F332" s="86">
        <f>装备属性!EP52</f>
        <v>947.51808847284008</v>
      </c>
      <c r="G332" s="91">
        <f t="shared" si="60"/>
        <v>500.81649662290909</v>
      </c>
      <c r="H332" s="217">
        <f t="shared" si="56"/>
        <v>49</v>
      </c>
      <c r="I332" s="137">
        <f>G332/(VLOOKUP(I283,E284:F374,2,FALSE)+B332)</f>
        <v>1.3099949814979599</v>
      </c>
      <c r="J332" s="132">
        <f>G332/(VLOOKUP(J283,E284:F374,2,FALSE)+B332)</f>
        <v>1.193221480869709</v>
      </c>
      <c r="K332" s="132">
        <f>G332/(VLOOKUP(K283,E284:F374,2,FALSE)+B332)</f>
        <v>1.1451336538971724</v>
      </c>
      <c r="L332" s="132">
        <f>G332/(VLOOKUP(L283,E284:F374,2,FALSE)+B332)</f>
        <v>0.75563575077049017</v>
      </c>
      <c r="M332" s="132">
        <f>G332/(VLOOKUP(M283,E284:F374,2,FALSE)+B332)</f>
        <v>1.1451336538971724</v>
      </c>
      <c r="N332" s="132">
        <f>G332/(VLOOKUP(N283,E284:F374,2,FALSE)+B332)</f>
        <v>1.003176815901196</v>
      </c>
      <c r="O332" s="132">
        <f>G332/(VLOOKUP(O283,E284:F374,2,FALSE)+B332)</f>
        <v>0.94782491188350748</v>
      </c>
      <c r="P332" s="132">
        <f>G332/(VLOOKUP(P283,E284:F374,2,FALSE)+B332)</f>
        <v>0.55567375502495286</v>
      </c>
      <c r="Q332" s="132">
        <f>G332/(VLOOKUP(Q283,E284:F374,2,FALSE)+B332)</f>
        <v>0.94782491188350748</v>
      </c>
      <c r="R332" s="132">
        <f>G332/(VLOOKUP(R283,E284:F374,2,FALSE)+B332)</f>
        <v>0.79399595091733832</v>
      </c>
      <c r="S332" s="132">
        <f>G332/(VLOOKUP(S283,E284:F374,2,FALSE)+B332)</f>
        <v>0.73760153467460665</v>
      </c>
      <c r="T332" s="132">
        <f>G332/(VLOOKUP(T283,E284:F374,2,FALSE)+B332)</f>
        <v>0.3864944396066663</v>
      </c>
      <c r="U332" s="132">
        <f>G332/(VLOOKUP(U283,E284:F374,2,FALSE)+B332)</f>
        <v>0.73760153467460665</v>
      </c>
      <c r="V332" s="132">
        <f>G332/(VLOOKUP(V283,E284:F374,2,FALSE)+B332)</f>
        <v>0.59036837181984547</v>
      </c>
      <c r="W332" s="132">
        <f>G332/(VLOOKUP(W283,E284:F374,2,FALSE)+B332)</f>
        <v>0.53962490644229155</v>
      </c>
      <c r="X332" s="132">
        <f>G332/(VLOOKUP(X283,E284:F374,2,FALSE)+B332)</f>
        <v>0.25704392725783115</v>
      </c>
      <c r="Y332" s="132"/>
      <c r="Z332" s="132"/>
      <c r="AA332" s="132"/>
      <c r="AB332" s="132"/>
      <c r="AC332" s="132"/>
      <c r="AD332" s="132"/>
      <c r="AE332" s="132"/>
      <c r="AF332" s="132"/>
      <c r="AG332" s="132"/>
      <c r="AH332" s="132"/>
      <c r="AI332" s="132"/>
      <c r="AJ332" s="132"/>
      <c r="AM332" s="86">
        <v>49</v>
      </c>
      <c r="AN332" s="86">
        <f>人物属性!Z52</f>
        <v>667.52881153560531</v>
      </c>
      <c r="AO332" s="115">
        <f t="shared" si="63"/>
        <v>0.30150000000000005</v>
      </c>
      <c r="AP332" s="74">
        <f>AR325</f>
        <v>993.55409600306461</v>
      </c>
      <c r="AQ332" s="86" t="str">
        <f t="shared" si="61"/>
        <v>45级强化9</v>
      </c>
      <c r="AR332" s="86">
        <f>装备属性!EQ52</f>
        <v>2121.3091532974031</v>
      </c>
      <c r="AS332" s="134">
        <f t="shared" si="64"/>
        <v>500.81649662290909</v>
      </c>
      <c r="AT332" s="352">
        <f t="shared" si="58"/>
        <v>49</v>
      </c>
      <c r="AU332" s="132">
        <f>AS332/(VLOOKUP(AU283,AQ284:AR374,2,FALSE)+AN332)</f>
        <v>0.58513109173575539</v>
      </c>
      <c r="AV332" s="132">
        <f>AS332/(VLOOKUP(AV283,AQ284:AR374,2,FALSE)+AN332)</f>
        <v>0.53297226145513676</v>
      </c>
      <c r="AW332" s="132">
        <f>AS332/(VLOOKUP(AW283,AQ284:AR374,2,FALSE)+AN332)</f>
        <v>0.51149303207407038</v>
      </c>
      <c r="AX332" s="132">
        <f>AS332/(VLOOKUP(AX283,AQ284:AR374,2,FALSE)+AN332)</f>
        <v>0.33751730201081892</v>
      </c>
      <c r="AY332" s="132">
        <f>AS332/(VLOOKUP(AY283,AQ284:AR374,2,FALSE)+AN332)</f>
        <v>0.51149303207407038</v>
      </c>
      <c r="AZ332" s="132">
        <f>AS332/(VLOOKUP(AZ283,AQ284:AR374,2,FALSE)+AN332)</f>
        <v>0.44808564443586757</v>
      </c>
      <c r="BA332" s="132">
        <f>AS332/(VLOOKUP(BA283,AQ284:AR374,2,FALSE)+AN332)</f>
        <v>0.42336179397463342</v>
      </c>
      <c r="BB332" s="132">
        <f>AS332/(VLOOKUP(BB283,AQ284:AR374,2,FALSE)+AN332)</f>
        <v>0.24820094391114567</v>
      </c>
      <c r="BC332" s="132">
        <f>AS332/(VLOOKUP(BC283,AQ284:AR374,2,FALSE)+AN332)</f>
        <v>0.42336179397463342</v>
      </c>
      <c r="BD332" s="132">
        <f>AS332/(VLOOKUP(BD283,AQ284:AR374,2,FALSE)+AN332)</f>
        <v>0.35465152474307787</v>
      </c>
      <c r="BE332" s="132">
        <f>AS332/(VLOOKUP(BE283,AQ284:AR374,2,FALSE)+AN332)</f>
        <v>0.32946201882132442</v>
      </c>
      <c r="BF332" s="132">
        <f>AS332/(VLOOKUP(BF283,AQ284:AR374,2,FALSE)+AN332)</f>
        <v>0.17263418302431094</v>
      </c>
      <c r="BG332" s="132">
        <f>AS332/(VLOOKUP(BG283,AQ284:AR374,2,FALSE)+AN332)</f>
        <v>0.32946201882132442</v>
      </c>
      <c r="BH332" s="132">
        <f>AS332/(VLOOKUP(BH283,AQ284:AR374,2,FALSE)+AN332)</f>
        <v>0.26369787274619771</v>
      </c>
      <c r="BI332" s="132">
        <f>AS332/(VLOOKUP(BI283,AQ284:AR374,2,FALSE)+AN332)</f>
        <v>0.24103245821089023</v>
      </c>
      <c r="BJ332" s="132">
        <f>AS332/(VLOOKUP(BJ283,AQ284:AR374,2,FALSE)+AN332)</f>
        <v>0.11481295417516459</v>
      </c>
      <c r="BK332" s="132"/>
      <c r="BL332" s="132"/>
      <c r="BM332" s="132"/>
      <c r="BN332" s="132"/>
      <c r="BO332" s="132"/>
      <c r="BP332" s="132"/>
      <c r="BQ332" s="132"/>
      <c r="BR332" s="132"/>
      <c r="BS332" s="132"/>
      <c r="BT332" s="132"/>
      <c r="BU332" s="132"/>
      <c r="BV332" s="132"/>
    </row>
    <row r="333" spans="1:74">
      <c r="A333" s="86">
        <v>50</v>
      </c>
      <c r="B333" s="86">
        <f>人物属性!Y53</f>
        <v>309.23410833084966</v>
      </c>
      <c r="C333" s="115">
        <f t="shared" si="62"/>
        <v>0.67500000000000004</v>
      </c>
      <c r="D333" s="74">
        <f>(D332+D334)/2</f>
        <v>460.68288910052081</v>
      </c>
      <c r="E333" s="86" t="str">
        <f t="shared" si="59"/>
        <v>45级强化10</v>
      </c>
      <c r="F333" s="86">
        <f>装备属性!EP53</f>
        <v>1146.8469865440479</v>
      </c>
      <c r="G333" s="91">
        <f t="shared" si="60"/>
        <v>519.69397326617502</v>
      </c>
      <c r="H333" s="217">
        <f t="shared" si="56"/>
        <v>50</v>
      </c>
      <c r="I333" s="137">
        <f>G333/(VLOOKUP(I283,E284:F374,2,FALSE)+B333)</f>
        <v>1.3211146630584931</v>
      </c>
      <c r="J333" s="132">
        <f>G333/(VLOOKUP(J283,E284:F374,2,FALSE)+B333)</f>
        <v>1.206376490621933</v>
      </c>
      <c r="K333" s="132">
        <f>G333/(VLOOKUP(K283,E284:F374,2,FALSE)+B333)</f>
        <v>1.1589588712906951</v>
      </c>
      <c r="L333" s="132">
        <f>G333/(VLOOKUP(L283,E284:F374,2,FALSE)+B333)</f>
        <v>0.77123523275595918</v>
      </c>
      <c r="M333" s="132">
        <f>G333/(VLOOKUP(M283,E284:F374,2,FALSE)+B333)</f>
        <v>1.1589588712906951</v>
      </c>
      <c r="N333" s="132">
        <f>G333/(VLOOKUP(N283,E284:F374,2,FALSE)+B333)</f>
        <v>1.0184051897734148</v>
      </c>
      <c r="O333" s="132">
        <f>G333/(VLOOKUP(O283,E284:F374,2,FALSE)+B333)</f>
        <v>0.96336626488815225</v>
      </c>
      <c r="P333" s="132">
        <f>G333/(VLOOKUP(P283,E284:F374,2,FALSE)+B333)</f>
        <v>0.5696217914809808</v>
      </c>
      <c r="Q333" s="132">
        <f>G333/(VLOOKUP(Q283,E284:F374,2,FALSE)+B333)</f>
        <v>0.96336626488815225</v>
      </c>
      <c r="R333" s="132">
        <f>G333/(VLOOKUP(R283,E284:F374,2,FALSE)+B333)</f>
        <v>0.80971198938654232</v>
      </c>
      <c r="S333" s="132">
        <f>G333/(VLOOKUP(S283,E284:F374,2,FALSE)+B333)</f>
        <v>0.75312403082603563</v>
      </c>
      <c r="T333" s="132">
        <f>G333/(VLOOKUP(T283,E284:F374,2,FALSE)+B333)</f>
        <v>0.39766508173237186</v>
      </c>
      <c r="U333" s="132">
        <f>G333/(VLOOKUP(U283,E284:F374,2,FALSE)+B333)</f>
        <v>0.75312403082603563</v>
      </c>
      <c r="V333" s="132">
        <f>G333/(VLOOKUP(V283,E284:F374,2,FALSE)+B333)</f>
        <v>0.60472909998028734</v>
      </c>
      <c r="W333" s="132">
        <f>G333/(VLOOKUP(W283,E284:F374,2,FALSE)+B333)</f>
        <v>0.55336403994069128</v>
      </c>
      <c r="X333" s="132">
        <f>G333/(VLOOKUP(X283,E284:F374,2,FALSE)+B333)</f>
        <v>0.26522569216707392</v>
      </c>
      <c r="Y333" s="132"/>
      <c r="Z333" s="132"/>
      <c r="AA333" s="132"/>
      <c r="AB333" s="132"/>
      <c r="AC333" s="132"/>
      <c r="AD333" s="132"/>
      <c r="AE333" s="132"/>
      <c r="AF333" s="132"/>
      <c r="AG333" s="132"/>
      <c r="AH333" s="132"/>
      <c r="AI333" s="132"/>
      <c r="AJ333" s="132"/>
      <c r="AM333" s="86">
        <v>50</v>
      </c>
      <c r="AN333" s="86">
        <f>人物属性!Z53</f>
        <v>692.31516790488729</v>
      </c>
      <c r="AO333" s="115">
        <f t="shared" si="63"/>
        <v>0.30150000000000005</v>
      </c>
      <c r="AP333" s="74">
        <f>(AP332+AP334)/2</f>
        <v>1031.3796024638525</v>
      </c>
      <c r="AQ333" s="86" t="str">
        <f t="shared" si="61"/>
        <v>45级强化10</v>
      </c>
      <c r="AR333" s="86">
        <f>装备属性!EQ53</f>
        <v>2567.5678803224951</v>
      </c>
      <c r="AS333" s="134">
        <f t="shared" si="64"/>
        <v>519.69397326617513</v>
      </c>
      <c r="AT333" s="352">
        <f t="shared" si="58"/>
        <v>50</v>
      </c>
      <c r="AU333" s="132">
        <f>AS333/(VLOOKUP(AU283,AQ284:AR374,2,FALSE)+AN333)</f>
        <v>0.59009788283279363</v>
      </c>
      <c r="AV333" s="132">
        <f>AS333/(VLOOKUP(AV283,AQ284:AR374,2,FALSE)+AN333)</f>
        <v>0.53884816581113015</v>
      </c>
      <c r="AW333" s="132">
        <f>AS333/(VLOOKUP(AW283,AQ284:AR374,2,FALSE)+AN333)</f>
        <v>0.51766829584317731</v>
      </c>
      <c r="AX333" s="132">
        <f>AS333/(VLOOKUP(AX283,AQ284:AR374,2,FALSE)+AN333)</f>
        <v>0.3444850706309952</v>
      </c>
      <c r="AY333" s="132">
        <f>AS333/(VLOOKUP(AY283,AQ284:AR374,2,FALSE)+AN333)</f>
        <v>0.51766829584317731</v>
      </c>
      <c r="AZ333" s="132">
        <f>AS333/(VLOOKUP(AZ283,AQ284:AR374,2,FALSE)+AN333)</f>
        <v>0.45488765143212539</v>
      </c>
      <c r="BA333" s="132">
        <f>AS333/(VLOOKUP(BA283,AQ284:AR374,2,FALSE)+AN333)</f>
        <v>0.43030359831670811</v>
      </c>
      <c r="BB333" s="132">
        <f>AS333/(VLOOKUP(BB283,AQ284:AR374,2,FALSE)+AN333)</f>
        <v>0.2544310668615048</v>
      </c>
      <c r="BC333" s="132">
        <f>AS333/(VLOOKUP(BC283,AQ284:AR374,2,FALSE)+AN333)</f>
        <v>0.43030359831670811</v>
      </c>
      <c r="BD333" s="132">
        <f>AS333/(VLOOKUP(BD283,AQ284:AR374,2,FALSE)+AN333)</f>
        <v>0.36167135525932237</v>
      </c>
      <c r="BE333" s="132">
        <f>AS333/(VLOOKUP(BE283,AQ284:AR374,2,FALSE)+AN333)</f>
        <v>0.33639540043562938</v>
      </c>
      <c r="BF333" s="132">
        <f>AS333/(VLOOKUP(BF283,AQ284:AR374,2,FALSE)+AN333)</f>
        <v>0.17762373650712612</v>
      </c>
      <c r="BG333" s="132">
        <f>AS333/(VLOOKUP(BG283,AQ284:AR374,2,FALSE)+AN333)</f>
        <v>0.33639540043562938</v>
      </c>
      <c r="BH333" s="132">
        <f>AS333/(VLOOKUP(BH283,AQ284:AR374,2,FALSE)+AN333)</f>
        <v>0.27011233132452844</v>
      </c>
      <c r="BI333" s="132">
        <f>AS333/(VLOOKUP(BI283,AQ284:AR374,2,FALSE)+AN333)</f>
        <v>0.24716927117350881</v>
      </c>
      <c r="BJ333" s="132">
        <f>AS333/(VLOOKUP(BJ283,AQ284:AR374,2,FALSE)+AN333)</f>
        <v>0.11846747583462637</v>
      </c>
      <c r="BK333" s="132"/>
      <c r="BL333" s="132"/>
      <c r="BM333" s="132"/>
      <c r="BN333" s="132"/>
      <c r="BO333" s="132"/>
      <c r="BP333" s="132"/>
      <c r="BQ333" s="132"/>
      <c r="BR333" s="132"/>
      <c r="BS333" s="132"/>
      <c r="BT333" s="132"/>
      <c r="BU333" s="132"/>
      <c r="BV333" s="132"/>
    </row>
    <row r="334" spans="1:74">
      <c r="A334" s="86">
        <v>51</v>
      </c>
      <c r="B334" s="86">
        <f>人物属性!Y54</f>
        <v>320.30534750912898</v>
      </c>
      <c r="C334" s="115">
        <f t="shared" si="62"/>
        <v>0.67500000000000004</v>
      </c>
      <c r="D334" s="74">
        <f>F326</f>
        <v>477.57828198633939</v>
      </c>
      <c r="E334" s="86" t="str">
        <f t="shared" si="59"/>
        <v>45级强化11</v>
      </c>
      <c r="F334" s="86">
        <f>装备属性!EP54</f>
        <v>1379.2474193765756</v>
      </c>
      <c r="G334" s="91">
        <f t="shared" si="60"/>
        <v>538.57144990944118</v>
      </c>
      <c r="H334" s="217">
        <f t="shared" si="56"/>
        <v>51</v>
      </c>
      <c r="I334" s="137">
        <f>G334/(VLOOKUP(I283,E284:F374,2,FALSE)+B334)</f>
        <v>1.3316255688228802</v>
      </c>
      <c r="J334" s="132">
        <f>G334/(VLOOKUP(J283,E284:F374,2,FALSE)+B334)</f>
        <v>1.218872277489639</v>
      </c>
      <c r="K334" s="132">
        <f>G334/(VLOOKUP(K283,E284:F374,2,FALSE)+B334)</f>
        <v>1.172117855665896</v>
      </c>
      <c r="L334" s="132">
        <f>G334/(VLOOKUP(L283,E284:F374,2,FALSE)+B334)</f>
        <v>0.78633040408327526</v>
      </c>
      <c r="M334" s="132">
        <f>G334/(VLOOKUP(M283,E284:F374,2,FALSE)+B334)</f>
        <v>1.172117855665896</v>
      </c>
      <c r="N334" s="132">
        <f>G334/(VLOOKUP(N283,E284:F374,2,FALSE)+B334)</f>
        <v>1.032986821425679</v>
      </c>
      <c r="O334" s="132">
        <f>G334/(VLOOKUP(O283,E284:F374,2,FALSE)+B334)</f>
        <v>0.97828253728208558</v>
      </c>
      <c r="P334" s="132">
        <f>G334/(VLOOKUP(P283,E284:F374,2,FALSE)+B334)</f>
        <v>0.58323537129128533</v>
      </c>
      <c r="Q334" s="132">
        <f>G334/(VLOOKUP(Q283,E284:F374,2,FALSE)+B334)</f>
        <v>0.97828253728208558</v>
      </c>
      <c r="R334" s="132">
        <f>G334/(VLOOKUP(R283,E284:F374,2,FALSE)+B334)</f>
        <v>0.82489503096921191</v>
      </c>
      <c r="S334" s="132">
        <f>G334/(VLOOKUP(S283,E284:F374,2,FALSE)+B334)</f>
        <v>0.76815630355115394</v>
      </c>
      <c r="T334" s="132">
        <f>G334/(VLOOKUP(T283,E284:F374,2,FALSE)+B334)</f>
        <v>0.40864804711083241</v>
      </c>
      <c r="U334" s="132">
        <f>G334/(VLOOKUP(U283,E284:F374,2,FALSE)+B334)</f>
        <v>0.76815630355115394</v>
      </c>
      <c r="V334" s="132">
        <f>G334/(VLOOKUP(V283,E284:F374,2,FALSE)+B334)</f>
        <v>0.61872452223627594</v>
      </c>
      <c r="W334" s="132">
        <f>G334/(VLOOKUP(W283,E284:F374,2,FALSE)+B334)</f>
        <v>0.56678301933363873</v>
      </c>
      <c r="X334" s="132">
        <f>G334/(VLOOKUP(X283,E284:F374,2,FALSE)+B334)</f>
        <v>0.27331551925873537</v>
      </c>
      <c r="Y334" s="132"/>
      <c r="Z334" s="132"/>
      <c r="AA334" s="132"/>
      <c r="AB334" s="132"/>
      <c r="AC334" s="132"/>
      <c r="AD334" s="132"/>
      <c r="AE334" s="132"/>
      <c r="AF334" s="132"/>
      <c r="AG334" s="132"/>
      <c r="AH334" s="132"/>
      <c r="AI334" s="132"/>
      <c r="AJ334" s="132"/>
      <c r="AM334" s="86">
        <v>51</v>
      </c>
      <c r="AN334" s="86">
        <f>人物属性!Z54</f>
        <v>717.10152427416926</v>
      </c>
      <c r="AO334" s="115">
        <f t="shared" si="63"/>
        <v>0.30150000000000005</v>
      </c>
      <c r="AP334" s="74">
        <f>AR326</f>
        <v>1069.2051089246404</v>
      </c>
      <c r="AQ334" s="86" t="str">
        <f t="shared" si="61"/>
        <v>45级强化11</v>
      </c>
      <c r="AR334" s="86">
        <f>装备属性!EQ54</f>
        <v>3087.867356813229</v>
      </c>
      <c r="AS334" s="134">
        <f t="shared" si="64"/>
        <v>538.57144990944118</v>
      </c>
      <c r="AT334" s="352">
        <f t="shared" si="58"/>
        <v>51</v>
      </c>
      <c r="AU334" s="132">
        <f>AS334/(VLOOKUP(AU283,AQ284:AR374,2,FALSE)+AN334)</f>
        <v>0.59479275407421983</v>
      </c>
      <c r="AV334" s="132">
        <f>AS334/(VLOOKUP(AV283,AQ284:AR374,2,FALSE)+AN334)</f>
        <v>0.54442961727870554</v>
      </c>
      <c r="AW334" s="132">
        <f>AS334/(VLOOKUP(AW283,AQ284:AR374,2,FALSE)+AN334)</f>
        <v>0.52354597553076687</v>
      </c>
      <c r="AX334" s="132">
        <f>AS334/(VLOOKUP(AX283,AQ284:AR374,2,FALSE)+AN334)</f>
        <v>0.3512275804905296</v>
      </c>
      <c r="AY334" s="132">
        <f>AS334/(VLOOKUP(AY283,AQ284:AR374,2,FALSE)+AN334)</f>
        <v>0.52354597553076687</v>
      </c>
      <c r="AZ334" s="132">
        <f>AS334/(VLOOKUP(AZ283,AQ284:AR374,2,FALSE)+AN334)</f>
        <v>0.46140078023680331</v>
      </c>
      <c r="BA334" s="132">
        <f>AS334/(VLOOKUP(BA283,AQ284:AR374,2,FALSE)+AN334)</f>
        <v>0.43696619998599823</v>
      </c>
      <c r="BB334" s="132">
        <f>AS334/(VLOOKUP(BB283,AQ284:AR374,2,FALSE)+AN334)</f>
        <v>0.26051179917677419</v>
      </c>
      <c r="BC334" s="132">
        <f>AS334/(VLOOKUP(BC283,AQ284:AR374,2,FALSE)+AN334)</f>
        <v>0.43696619998599823</v>
      </c>
      <c r="BD334" s="132">
        <f>AS334/(VLOOKUP(BD283,AQ284:AR374,2,FALSE)+AN334)</f>
        <v>0.36845311383291468</v>
      </c>
      <c r="BE334" s="132">
        <f>AS334/(VLOOKUP(BE283,AQ284:AR374,2,FALSE)+AN334)</f>
        <v>0.34310981558618214</v>
      </c>
      <c r="BF334" s="132">
        <f>AS334/(VLOOKUP(BF283,AQ284:AR374,2,FALSE)+AN334)</f>
        <v>0.18252946104283849</v>
      </c>
      <c r="BG334" s="132">
        <f>AS334/(VLOOKUP(BG283,AQ284:AR374,2,FALSE)+AN334)</f>
        <v>0.34310981558618214</v>
      </c>
      <c r="BH334" s="132">
        <f>AS334/(VLOOKUP(BH283,AQ284:AR374,2,FALSE)+AN334)</f>
        <v>0.27636361993220332</v>
      </c>
      <c r="BI334" s="132">
        <f>AS334/(VLOOKUP(BI283,AQ284:AR374,2,FALSE)+AN334)</f>
        <v>0.25316308196902526</v>
      </c>
      <c r="BJ334" s="132">
        <f>AS334/(VLOOKUP(BJ283,AQ284:AR374,2,FALSE)+AN334)</f>
        <v>0.12208093193556846</v>
      </c>
      <c r="BK334" s="132"/>
      <c r="BL334" s="132"/>
      <c r="BM334" s="132"/>
      <c r="BN334" s="132"/>
      <c r="BO334" s="132"/>
      <c r="BP334" s="132"/>
      <c r="BQ334" s="132"/>
      <c r="BR334" s="132"/>
      <c r="BS334" s="132"/>
      <c r="BT334" s="132"/>
      <c r="BU334" s="132"/>
      <c r="BV334" s="132"/>
    </row>
    <row r="335" spans="1:74">
      <c r="A335" s="86">
        <v>52</v>
      </c>
      <c r="B335" s="86">
        <f>人物属性!Y55</f>
        <v>331.37658668740829</v>
      </c>
      <c r="C335" s="115">
        <f t="shared" si="62"/>
        <v>0.67500000000000004</v>
      </c>
      <c r="D335" s="74">
        <f>(D334+D336)/2</f>
        <v>495.29198776892849</v>
      </c>
      <c r="E335" s="86" t="str">
        <f t="shared" si="59"/>
        <v>45级强化12</v>
      </c>
      <c r="F335" s="86">
        <f>装备属性!EP55</f>
        <v>1650.2064308564461</v>
      </c>
      <c r="G335" s="91">
        <f t="shared" si="60"/>
        <v>558.00128775802727</v>
      </c>
      <c r="H335" s="217">
        <f t="shared" si="56"/>
        <v>52</v>
      </c>
      <c r="I335" s="137">
        <f>G335/(VLOOKUP(I283,E284:F374,2,FALSE)+B335)</f>
        <v>1.3429056923258875</v>
      </c>
      <c r="J335" s="132">
        <f>G335/(VLOOKUP(J283,E284:F374,2,FALSE)+B335)</f>
        <v>1.2319767069478185</v>
      </c>
      <c r="K335" s="132">
        <f>G335/(VLOOKUP(K283,E284:F374,2,FALSE)+B335)</f>
        <v>1.1858314778120547</v>
      </c>
      <c r="L335" s="132">
        <f>G335/(VLOOKUP(L283,E284:F374,2,FALSE)+B335)</f>
        <v>0.80173896654823917</v>
      </c>
      <c r="M335" s="132">
        <f>G335/(VLOOKUP(M283,E284:F374,2,FALSE)+B335)</f>
        <v>1.1858314778120547</v>
      </c>
      <c r="N335" s="132">
        <f>G335/(VLOOKUP(N283,E284:F374,2,FALSE)+B335)</f>
        <v>1.0479994610976022</v>
      </c>
      <c r="O335" s="132">
        <f>G335/(VLOOKUP(O283,E284:F374,2,FALSE)+B335)</f>
        <v>0.9935942485311906</v>
      </c>
      <c r="P335" s="132">
        <f>G335/(VLOOKUP(P283,E284:F374,2,FALSE)+B335)</f>
        <v>0.59711746372799002</v>
      </c>
      <c r="Q335" s="132">
        <f>G335/(VLOOKUP(Q283,E284:F374,2,FALSE)+B335)</f>
        <v>0.9935942485311906</v>
      </c>
      <c r="R335" s="132">
        <f>G335/(VLOOKUP(R283,E284:F374,2,FALSE)+B335)</f>
        <v>0.84040364693807201</v>
      </c>
      <c r="S335" s="132">
        <f>G335/(VLOOKUP(S283,E284:F374,2,FALSE)+B335)</f>
        <v>0.78349679229567848</v>
      </c>
      <c r="T335" s="132">
        <f>G335/(VLOOKUP(T283,E284:F374,2,FALSE)+B335)</f>
        <v>0.4198636458569579</v>
      </c>
      <c r="U335" s="132">
        <f>G335/(VLOOKUP(U283,E284:F374,2,FALSE)+B335)</f>
        <v>0.78349679229567848</v>
      </c>
      <c r="V335" s="132">
        <f>G335/(VLOOKUP(V283,E284:F374,2,FALSE)+B335)</f>
        <v>0.63299499932306835</v>
      </c>
      <c r="W335" s="132">
        <f>G335/(VLOOKUP(W283,E284:F374,2,FALSE)+B335)</f>
        <v>0.58046750659836133</v>
      </c>
      <c r="X335" s="132">
        <f>G335/(VLOOKUP(X283,E284:F374,2,FALSE)+B335)</f>
        <v>0.28159369696741871</v>
      </c>
      <c r="Y335" s="132"/>
      <c r="Z335" s="132"/>
      <c r="AA335" s="132"/>
      <c r="AB335" s="132"/>
      <c r="AC335" s="132"/>
      <c r="AD335" s="132"/>
      <c r="AE335" s="132"/>
      <c r="AF335" s="132"/>
      <c r="AG335" s="132"/>
      <c r="AH335" s="132"/>
      <c r="AI335" s="132"/>
      <c r="AJ335" s="132"/>
      <c r="AM335" s="86">
        <v>52</v>
      </c>
      <c r="AN335" s="86">
        <f>人物属性!Z55</f>
        <v>741.88788064345135</v>
      </c>
      <c r="AO335" s="115">
        <f t="shared" si="63"/>
        <v>0.30150000000000005</v>
      </c>
      <c r="AP335" s="74">
        <f>(AP334+AP336)/2</f>
        <v>1108.8626591841683</v>
      </c>
      <c r="AQ335" s="86" t="str">
        <f t="shared" si="61"/>
        <v>45级强化12</v>
      </c>
      <c r="AR335" s="86">
        <f>装备属性!EQ55</f>
        <v>3694.4920093801034</v>
      </c>
      <c r="AS335" s="134">
        <f t="shared" si="64"/>
        <v>558.00128775802739</v>
      </c>
      <c r="AT335" s="352">
        <f t="shared" si="58"/>
        <v>52</v>
      </c>
      <c r="AU335" s="132">
        <f>AS335/(VLOOKUP(AU283,AQ284:AR374,2,FALSE)+AN335)</f>
        <v>0.59983120923889655</v>
      </c>
      <c r="AV335" s="132">
        <f>AS335/(VLOOKUP(AV283,AQ284:AR374,2,FALSE)+AN335)</f>
        <v>0.55028292910335908</v>
      </c>
      <c r="AW335" s="132">
        <f>AS335/(VLOOKUP(AW283,AQ284:AR374,2,FALSE)+AN335)</f>
        <v>0.52967139342271796</v>
      </c>
      <c r="AX335" s="132">
        <f>AS335/(VLOOKUP(AX283,AQ284:AR374,2,FALSE)+AN335)</f>
        <v>0.3581100717248803</v>
      </c>
      <c r="AY335" s="132">
        <f>AS335/(VLOOKUP(AY283,AQ284:AR374,2,FALSE)+AN335)</f>
        <v>0.52967139342271796</v>
      </c>
      <c r="AZ335" s="132">
        <f>AS335/(VLOOKUP(AZ283,AQ284:AR374,2,FALSE)+AN335)</f>
        <v>0.46810642595692908</v>
      </c>
      <c r="BA335" s="132">
        <f>AS335/(VLOOKUP(BA283,AQ284:AR374,2,FALSE)+AN335)</f>
        <v>0.44380543101059855</v>
      </c>
      <c r="BB335" s="132">
        <f>AS335/(VLOOKUP(BB283,AQ284:AR374,2,FALSE)+AN335)</f>
        <v>0.26671246713183566</v>
      </c>
      <c r="BC335" s="132">
        <f>AS335/(VLOOKUP(BC283,AQ284:AR374,2,FALSE)+AN335)</f>
        <v>0.44380543101059855</v>
      </c>
      <c r="BD335" s="132">
        <f>AS335/(VLOOKUP(BD283,AQ284:AR374,2,FALSE)+AN335)</f>
        <v>0.37538029563233888</v>
      </c>
      <c r="BE335" s="132">
        <f>AS335/(VLOOKUP(BE283,AQ284:AR374,2,FALSE)+AN335)</f>
        <v>0.34996190055873644</v>
      </c>
      <c r="BF335" s="132">
        <f>AS335/(VLOOKUP(BF283,AQ284:AR374,2,FALSE)+AN335)</f>
        <v>0.18753909514944125</v>
      </c>
      <c r="BG335" s="132">
        <f>AS335/(VLOOKUP(BG283,AQ284:AR374,2,FALSE)+AN335)</f>
        <v>0.34996190055873644</v>
      </c>
      <c r="BH335" s="132">
        <f>AS335/(VLOOKUP(BH283,AQ284:AR374,2,FALSE)+AN335)</f>
        <v>0.28273776636430392</v>
      </c>
      <c r="BI335" s="132">
        <f>AS335/(VLOOKUP(BI283,AQ284:AR374,2,FALSE)+AN335)</f>
        <v>0.25927548628060143</v>
      </c>
      <c r="BJ335" s="132">
        <f>AS335/(VLOOKUP(BJ283,AQ284:AR374,2,FALSE)+AN335)</f>
        <v>0.1257785179787804</v>
      </c>
      <c r="BK335" s="132"/>
      <c r="BL335" s="132"/>
      <c r="BM335" s="132"/>
      <c r="BN335" s="132"/>
      <c r="BO335" s="132"/>
      <c r="BP335" s="132"/>
      <c r="BQ335" s="132"/>
      <c r="BR335" s="132"/>
      <c r="BS335" s="132"/>
      <c r="BT335" s="132"/>
      <c r="BU335" s="132"/>
      <c r="BV335" s="132"/>
    </row>
    <row r="336" spans="1:74">
      <c r="A336" s="86">
        <v>53</v>
      </c>
      <c r="B336" s="86">
        <f>人物属性!Y56</f>
        <v>342.44782586568755</v>
      </c>
      <c r="C336" s="115">
        <f t="shared" si="62"/>
        <v>0.67500000000000004</v>
      </c>
      <c r="D336" s="74">
        <f>F327</f>
        <v>513.00569355151765</v>
      </c>
      <c r="E336" s="86" t="str">
        <f t="shared" si="59"/>
        <v>60级强化0</v>
      </c>
      <c r="F336" s="86">
        <f>装备属性!EP56</f>
        <v>629.91975017046354</v>
      </c>
      <c r="G336" s="91">
        <f t="shared" si="60"/>
        <v>577.43112560661348</v>
      </c>
      <c r="H336" s="217">
        <f t="shared" si="56"/>
        <v>53</v>
      </c>
      <c r="I336" s="137">
        <f>G336/(VLOOKUP(I283,E284:F374,2,FALSE)+B336)</f>
        <v>1.3536003111919821</v>
      </c>
      <c r="J336" s="132">
        <f>G336/(VLOOKUP(J283,E284:F374,2,FALSE)+B336)</f>
        <v>1.2444557857249614</v>
      </c>
      <c r="K336" s="132">
        <f>G336/(VLOOKUP(K283,E284:F374,2,FALSE)+B336)</f>
        <v>1.198914626981741</v>
      </c>
      <c r="L336" s="132">
        <f>G336/(VLOOKUP(L283,E284:F374,2,FALSE)+B336)</f>
        <v>0.81666499036843387</v>
      </c>
      <c r="M336" s="132">
        <f>G336/(VLOOKUP(M283,E284:F374,2,FALSE)+B336)</f>
        <v>1.198914626981741</v>
      </c>
      <c r="N336" s="132">
        <f>G336/(VLOOKUP(N283,E284:F374,2,FALSE)+B336)</f>
        <v>1.06240049529512</v>
      </c>
      <c r="O336" s="132">
        <f>G336/(VLOOKUP(O283,E284:F374,2,FALSE)+B336)</f>
        <v>1.0083139272982808</v>
      </c>
      <c r="P336" s="132">
        <f>G336/(VLOOKUP(P283,E284:F374,2,FALSE)+B336)</f>
        <v>0.61067447579959855</v>
      </c>
      <c r="Q336" s="132">
        <f>G336/(VLOOKUP(Q283,E284:F374,2,FALSE)+B336)</f>
        <v>1.0083139272982808</v>
      </c>
      <c r="R336" s="132">
        <f>G336/(VLOOKUP(R283,E284:F374,2,FALSE)+B336)</f>
        <v>0.85540355307617033</v>
      </c>
      <c r="S336" s="132">
        <f>G336/(VLOOKUP(S283,E284:F374,2,FALSE)+B336)</f>
        <v>0.79836763770965491</v>
      </c>
      <c r="T336" s="132">
        <f>G336/(VLOOKUP(T283,E284:F374,2,FALSE)+B336)</f>
        <v>0.43089392606126198</v>
      </c>
      <c r="U336" s="132">
        <f>G336/(VLOOKUP(U283,E284:F374,2,FALSE)+B336)</f>
        <v>0.79836763770965491</v>
      </c>
      <c r="V336" s="132">
        <f>G336/(VLOOKUP(V283,E284:F374,2,FALSE)+B336)</f>
        <v>0.64691147142004479</v>
      </c>
      <c r="W336" s="132">
        <f>G336/(VLOOKUP(W283,E284:F374,2,FALSE)+B336)</f>
        <v>0.59384037460453687</v>
      </c>
      <c r="X336" s="132">
        <f>G336/(VLOOKUP(X283,E284:F374,2,FALSE)+B336)</f>
        <v>0.28977988713228819</v>
      </c>
      <c r="Y336" s="132"/>
      <c r="Z336" s="132"/>
      <c r="AA336" s="132"/>
      <c r="AB336" s="132"/>
      <c r="AC336" s="132"/>
      <c r="AD336" s="132"/>
      <c r="AE336" s="132"/>
      <c r="AF336" s="132"/>
      <c r="AG336" s="132"/>
      <c r="AH336" s="132"/>
      <c r="AI336" s="132"/>
      <c r="AJ336" s="132"/>
      <c r="AM336" s="86">
        <v>53</v>
      </c>
      <c r="AN336" s="86">
        <f>人物属性!Z56</f>
        <v>766.67423701273333</v>
      </c>
      <c r="AO336" s="115">
        <f t="shared" si="63"/>
        <v>0.30150000000000005</v>
      </c>
      <c r="AP336" s="74">
        <f>AR327</f>
        <v>1148.5202094436961</v>
      </c>
      <c r="AQ336" s="86" t="str">
        <f t="shared" si="61"/>
        <v>60级强化0</v>
      </c>
      <c r="AR336" s="86">
        <f>装备属性!EQ56</f>
        <v>1410.2680973965603</v>
      </c>
      <c r="AS336" s="134">
        <f t="shared" si="64"/>
        <v>577.43112560661359</v>
      </c>
      <c r="AT336" s="352">
        <f t="shared" si="58"/>
        <v>53</v>
      </c>
      <c r="AU336" s="132">
        <f>AS336/(VLOOKUP(AU283,AQ284:AR374,2,FALSE)+AN336)</f>
        <v>0.6046081389990855</v>
      </c>
      <c r="AV336" s="132">
        <f>AS336/(VLOOKUP(AV283,AQ284:AR374,2,FALSE)+AN336)</f>
        <v>0.55585691762381628</v>
      </c>
      <c r="AW336" s="132">
        <f>AS336/(VLOOKUP(AW283,AQ284:AR374,2,FALSE)+AN336)</f>
        <v>0.53551520005184439</v>
      </c>
      <c r="AX336" s="132">
        <f>AS336/(VLOOKUP(AX283,AQ284:AR374,2,FALSE)+AN336)</f>
        <v>0.36477702903123382</v>
      </c>
      <c r="AY336" s="132">
        <f>AS336/(VLOOKUP(AY283,AQ284:AR374,2,FALSE)+AN336)</f>
        <v>0.53551520005184439</v>
      </c>
      <c r="AZ336" s="132">
        <f>AS336/(VLOOKUP(AZ283,AQ284:AR374,2,FALSE)+AN336)</f>
        <v>0.47453888789848703</v>
      </c>
      <c r="BA336" s="132">
        <f>AS336/(VLOOKUP(BA283,AQ284:AR374,2,FALSE)+AN336)</f>
        <v>0.45038022085989893</v>
      </c>
      <c r="BB336" s="132">
        <f>AS336/(VLOOKUP(BB283,AQ284:AR374,2,FALSE)+AN336)</f>
        <v>0.27276793252382081</v>
      </c>
      <c r="BC336" s="132">
        <f>AS336/(VLOOKUP(BC283,AQ284:AR374,2,FALSE)+AN336)</f>
        <v>0.45038022085989893</v>
      </c>
      <c r="BD336" s="132">
        <f>AS336/(VLOOKUP(BD283,AQ284:AR374,2,FALSE)+AN336)</f>
        <v>0.38208025370735615</v>
      </c>
      <c r="BE336" s="132">
        <f>AS336/(VLOOKUP(BE283,AQ284:AR374,2,FALSE)+AN336)</f>
        <v>0.35660421151031257</v>
      </c>
      <c r="BF336" s="132">
        <f>AS336/(VLOOKUP(BF283,AQ284:AR374,2,FALSE)+AN336)</f>
        <v>0.19246595364069705</v>
      </c>
      <c r="BG336" s="132">
        <f>AS336/(VLOOKUP(BG283,AQ284:AR374,2,FALSE)+AN336)</f>
        <v>0.35660421151031257</v>
      </c>
      <c r="BH336" s="132">
        <f>AS336/(VLOOKUP(BH283,AQ284:AR374,2,FALSE)+AN336)</f>
        <v>0.28895379056762005</v>
      </c>
      <c r="BI336" s="132">
        <f>AS336/(VLOOKUP(BI283,AQ284:AR374,2,FALSE)+AN336)</f>
        <v>0.26524870065669315</v>
      </c>
      <c r="BJ336" s="132">
        <f>AS336/(VLOOKUP(BJ283,AQ284:AR374,2,FALSE)+AN336)</f>
        <v>0.12943501625242207</v>
      </c>
      <c r="BK336" s="132"/>
      <c r="BL336" s="132"/>
      <c r="BM336" s="132"/>
      <c r="BN336" s="132"/>
      <c r="BO336" s="132"/>
      <c r="BP336" s="132"/>
      <c r="BQ336" s="132"/>
      <c r="BR336" s="132"/>
      <c r="BS336" s="132"/>
      <c r="BT336" s="132"/>
      <c r="BU336" s="132"/>
      <c r="BV336" s="132"/>
    </row>
    <row r="337" spans="1:74">
      <c r="A337" s="86">
        <v>54</v>
      </c>
      <c r="B337" s="86">
        <f>人物属性!Y57</f>
        <v>353.5190650439668</v>
      </c>
      <c r="C337" s="115">
        <f t="shared" si="62"/>
        <v>0.67500000000000004</v>
      </c>
      <c r="D337" s="74">
        <f>(D336+D338)/2</f>
        <v>531.57734646735503</v>
      </c>
      <c r="E337" s="86" t="str">
        <f t="shared" si="59"/>
        <v>60级强化1</v>
      </c>
      <c r="F337" s="86">
        <f>装备属性!EP57</f>
        <v>680.76906147666352</v>
      </c>
      <c r="G337" s="91">
        <f t="shared" si="60"/>
        <v>597.44007777014224</v>
      </c>
      <c r="H337" s="217">
        <f t="shared" si="56"/>
        <v>54</v>
      </c>
      <c r="I337" s="137">
        <f>G337/(VLOOKUP(I283,E284:F374,2,FALSE)+B337)</f>
        <v>1.365077063884202</v>
      </c>
      <c r="J337" s="132">
        <f>G337/(VLOOKUP(J283,E284:F374,2,FALSE)+B337)</f>
        <v>1.2575722314766336</v>
      </c>
      <c r="K337" s="132">
        <f>G337/(VLOOKUP(K283,E284:F374,2,FALSE)+B337)</f>
        <v>1.2125851950299427</v>
      </c>
      <c r="L337" s="132">
        <f>G337/(VLOOKUP(L283,E284:F374,2,FALSE)+B337)</f>
        <v>0.83193721158476186</v>
      </c>
      <c r="M337" s="132">
        <f>G337/(VLOOKUP(M283,E284:F374,2,FALSE)+B337)</f>
        <v>1.2125851950299427</v>
      </c>
      <c r="N337" s="132">
        <f>G337/(VLOOKUP(N283,E284:F374,2,FALSE)+B337)</f>
        <v>1.0772707793201133</v>
      </c>
      <c r="O337" s="132">
        <f>G337/(VLOOKUP(O283,E284:F374,2,FALSE)+B337)</f>
        <v>1.0234673327480615</v>
      </c>
      <c r="P337" s="132">
        <f>G337/(VLOOKUP(P283,E284:F374,2,FALSE)+B337)</f>
        <v>0.62452306064540231</v>
      </c>
      <c r="Q337" s="132">
        <f>G337/(VLOOKUP(Q283,E284:F374,2,FALSE)+B337)</f>
        <v>1.0234673327480615</v>
      </c>
      <c r="R337" s="132">
        <f>G337/(VLOOKUP(R283,E284:F374,2,FALSE)+B337)</f>
        <v>0.87076342915725835</v>
      </c>
      <c r="S337" s="132">
        <f>G337/(VLOOKUP(S283,E284:F374,2,FALSE)+B337)</f>
        <v>0.81357870471807237</v>
      </c>
      <c r="T337" s="132">
        <f>G337/(VLOOKUP(T283,E284:F374,2,FALSE)+B337)</f>
        <v>0.44217205214595168</v>
      </c>
      <c r="U337" s="132">
        <f>G337/(VLOOKUP(U283,E284:F374,2,FALSE)+B337)</f>
        <v>0.81357870471807237</v>
      </c>
      <c r="V337" s="132">
        <f>G337/(VLOOKUP(V283,E284:F374,2,FALSE)+B337)</f>
        <v>0.66112779823514423</v>
      </c>
      <c r="W337" s="132">
        <f>G337/(VLOOKUP(W283,E284:F374,2,FALSE)+B337)</f>
        <v>0.60750101432581294</v>
      </c>
      <c r="X337" s="132">
        <f>G337/(VLOOKUP(X283,E284:F374,2,FALSE)+B337)</f>
        <v>0.29816463332551996</v>
      </c>
      <c r="Y337" s="132"/>
      <c r="Z337" s="132"/>
      <c r="AA337" s="132"/>
      <c r="AB337" s="132"/>
      <c r="AC337" s="132"/>
      <c r="AD337" s="132"/>
      <c r="AE337" s="132"/>
      <c r="AF337" s="132"/>
      <c r="AG337" s="132"/>
      <c r="AH337" s="132"/>
      <c r="AI337" s="132"/>
      <c r="AJ337" s="132"/>
      <c r="AM337" s="86">
        <v>54</v>
      </c>
      <c r="AN337" s="86">
        <f>人物属性!Z57</f>
        <v>791.46059338201519</v>
      </c>
      <c r="AO337" s="115">
        <f t="shared" si="63"/>
        <v>0.30150000000000005</v>
      </c>
      <c r="AP337" s="74">
        <f>(AP336+AP338)/2</f>
        <v>1190.0985368672127</v>
      </c>
      <c r="AQ337" s="86" t="str">
        <f t="shared" si="61"/>
        <v>60级强化1</v>
      </c>
      <c r="AR337" s="86">
        <f>装备属性!EQ57</f>
        <v>1524.1098391268586</v>
      </c>
      <c r="AS337" s="134">
        <f t="shared" si="64"/>
        <v>597.44007777014235</v>
      </c>
      <c r="AT337" s="352">
        <f t="shared" si="58"/>
        <v>54</v>
      </c>
      <c r="AU337" s="132">
        <f>AS337/(VLOOKUP(AU283,AQ284:AR374,2,FALSE)+AN337)</f>
        <v>0.60973442186827709</v>
      </c>
      <c r="AV337" s="132">
        <f>AS337/(VLOOKUP(AV283,AQ284:AR374,2,FALSE)+AN337)</f>
        <v>0.56171559672622984</v>
      </c>
      <c r="AW337" s="132">
        <f>AS337/(VLOOKUP(AW283,AQ284:AR374,2,FALSE)+AN337)</f>
        <v>0.54162138711337449</v>
      </c>
      <c r="AX337" s="132">
        <f>AS337/(VLOOKUP(AX283,AQ284:AR374,2,FALSE)+AN337)</f>
        <v>0.37159862117452702</v>
      </c>
      <c r="AY337" s="132">
        <f>AS337/(VLOOKUP(AY283,AQ284:AR374,2,FALSE)+AN337)</f>
        <v>0.54162138711337449</v>
      </c>
      <c r="AZ337" s="132">
        <f>AS337/(VLOOKUP(AZ283,AQ284:AR374,2,FALSE)+AN337)</f>
        <v>0.4811809480963174</v>
      </c>
      <c r="BA337" s="132">
        <f>AS337/(VLOOKUP(BA283,AQ284:AR374,2,FALSE)+AN337)</f>
        <v>0.45714874196080096</v>
      </c>
      <c r="BB337" s="132">
        <f>AS337/(VLOOKUP(BB283,AQ284:AR374,2,FALSE)+AN337)</f>
        <v>0.27895363375494642</v>
      </c>
      <c r="BC337" s="132">
        <f>AS337/(VLOOKUP(BC283,AQ284:AR374,2,FALSE)+AN337)</f>
        <v>0.45714874196080096</v>
      </c>
      <c r="BD337" s="132">
        <f>AS337/(VLOOKUP(BD283,AQ284:AR374,2,FALSE)+AN337)</f>
        <v>0.38894099835690876</v>
      </c>
      <c r="BE337" s="132">
        <f>AS337/(VLOOKUP(BE283,AQ284:AR374,2,FALSE)+AN337)</f>
        <v>0.36339848810740571</v>
      </c>
      <c r="BF337" s="132">
        <f>AS337/(VLOOKUP(BF283,AQ284:AR374,2,FALSE)+AN337)</f>
        <v>0.19750351662519178</v>
      </c>
      <c r="BG337" s="132">
        <f>AS337/(VLOOKUP(BG283,AQ284:AR374,2,FALSE)+AN337)</f>
        <v>0.36339848810740571</v>
      </c>
      <c r="BH337" s="132">
        <f>AS337/(VLOOKUP(BH283,AQ284:AR374,2,FALSE)+AN337)</f>
        <v>0.2953037498783645</v>
      </c>
      <c r="BI337" s="132">
        <f>AS337/(VLOOKUP(BI283,AQ284:AR374,2,FALSE)+AN337)</f>
        <v>0.27135045306552985</v>
      </c>
      <c r="BJ337" s="132">
        <f>AS337/(VLOOKUP(BJ283,AQ284:AR374,2,FALSE)+AN337)</f>
        <v>0.13318020288539892</v>
      </c>
      <c r="BK337" s="132"/>
      <c r="BL337" s="132"/>
      <c r="BM337" s="132"/>
      <c r="BN337" s="132"/>
      <c r="BO337" s="132"/>
      <c r="BP337" s="132"/>
      <c r="BQ337" s="132"/>
      <c r="BR337" s="132"/>
      <c r="BS337" s="132"/>
      <c r="BT337" s="132"/>
      <c r="BU337" s="132"/>
      <c r="BV337" s="132"/>
    </row>
    <row r="338" spans="1:74">
      <c r="A338" s="86">
        <v>55</v>
      </c>
      <c r="B338" s="86">
        <f>人物属性!Y58</f>
        <v>364.59030422224606</v>
      </c>
      <c r="C338" s="115">
        <f t="shared" si="62"/>
        <v>0.67500000000000004</v>
      </c>
      <c r="D338" s="74">
        <f>F328</f>
        <v>550.1489993831924</v>
      </c>
      <c r="E338" s="86" t="str">
        <f t="shared" si="59"/>
        <v>60级强化2</v>
      </c>
      <c r="F338" s="86">
        <f>装备属性!EP58</f>
        <v>734.08121265376622</v>
      </c>
      <c r="G338" s="91">
        <f t="shared" si="60"/>
        <v>617.449029933671</v>
      </c>
      <c r="H338" s="217">
        <f t="shared" si="56"/>
        <v>55</v>
      </c>
      <c r="I338" s="137">
        <f>G338/(VLOOKUP(I283,E284:F374,2,FALSE)+B338)</f>
        <v>1.3759875008417</v>
      </c>
      <c r="J338" s="132">
        <f>G338/(VLOOKUP(J283,E284:F374,2,FALSE)+B338)</f>
        <v>1.2700912621058189</v>
      </c>
      <c r="K338" s="132">
        <f>G338/(VLOOKUP(K283,E284:F374,2,FALSE)+B338)</f>
        <v>1.2256548939641472</v>
      </c>
      <c r="L338" s="132">
        <f>G338/(VLOOKUP(L283,E284:F374,2,FALSE)+B338)</f>
        <v>0.84674568665301231</v>
      </c>
      <c r="M338" s="132">
        <f>G338/(VLOOKUP(M283,E284:F374,2,FALSE)+B338)</f>
        <v>1.2256548939641472</v>
      </c>
      <c r="N338" s="132">
        <f>G338/(VLOOKUP(N283,E284:F374,2,FALSE)+B338)</f>
        <v>1.0915589714084739</v>
      </c>
      <c r="O338" s="132">
        <f>G338/(VLOOKUP(O283,E284:F374,2,FALSE)+B338)</f>
        <v>1.0380566377953777</v>
      </c>
      <c r="P338" s="132">
        <f>G338/(VLOOKUP(P283,E284:F374,2,FALSE)+B338)</f>
        <v>0.63805477012968637</v>
      </c>
      <c r="Q338" s="132">
        <f>G338/(VLOOKUP(Q283,E284:F374,2,FALSE)+B338)</f>
        <v>1.0380566377953777</v>
      </c>
      <c r="R338" s="132">
        <f>G338/(VLOOKUP(R283,E284:F374,2,FALSE)+B338)</f>
        <v>0.88563547599272274</v>
      </c>
      <c r="S338" s="132">
        <f>G338/(VLOOKUP(S283,E284:F374,2,FALSE)+B338)</f>
        <v>0.82833792375095705</v>
      </c>
      <c r="T338" s="132">
        <f>G338/(VLOOKUP(T283,E284:F374,2,FALSE)+B338)</f>
        <v>0.45326685562354685</v>
      </c>
      <c r="U338" s="132">
        <f>G338/(VLOOKUP(U283,E284:F374,2,FALSE)+B338)</f>
        <v>0.82833792375095705</v>
      </c>
      <c r="V338" s="132">
        <f>G338/(VLOOKUP(V283,E284:F374,2,FALSE)+B338)</f>
        <v>0.67500000000000004</v>
      </c>
      <c r="W338" s="132">
        <f>G338/(VLOOKUP(W283,E284:F374,2,FALSE)+B338)</f>
        <v>0.62085750385973903</v>
      </c>
      <c r="X338" s="132">
        <f>G338/(VLOOKUP(X283,E284:F374,2,FALSE)+B338)</f>
        <v>0.30645723173139611</v>
      </c>
      <c r="Y338" s="132"/>
      <c r="Z338" s="132"/>
      <c r="AA338" s="132"/>
      <c r="AB338" s="132"/>
      <c r="AC338" s="132"/>
      <c r="AD338" s="132"/>
      <c r="AE338" s="132"/>
      <c r="AF338" s="132"/>
      <c r="AG338" s="132"/>
      <c r="AH338" s="132"/>
      <c r="AI338" s="132"/>
      <c r="AJ338" s="132"/>
      <c r="AM338" s="86">
        <v>55</v>
      </c>
      <c r="AN338" s="86">
        <f>人物属性!Z58</f>
        <v>816.24694975129717</v>
      </c>
      <c r="AO338" s="115">
        <f t="shared" si="63"/>
        <v>0.30150000000000005</v>
      </c>
      <c r="AP338" s="74">
        <f>AR328</f>
        <v>1231.6768642907291</v>
      </c>
      <c r="AQ338" s="86" t="str">
        <f t="shared" si="61"/>
        <v>60级强化2</v>
      </c>
      <c r="AR338" s="86">
        <f>装备属性!EQ58</f>
        <v>1643.4654014636556</v>
      </c>
      <c r="AS338" s="134">
        <f t="shared" si="64"/>
        <v>617.449029933671</v>
      </c>
      <c r="AT338" s="352">
        <f t="shared" si="58"/>
        <v>55</v>
      </c>
      <c r="AU338" s="132">
        <f>AS338/(VLOOKUP(AU283,AQ284:AR374,2,FALSE)+AN338)</f>
        <v>0.61460775037595927</v>
      </c>
      <c r="AV338" s="132">
        <f>AS338/(VLOOKUP(AV283,AQ284:AR374,2,FALSE)+AN338)</f>
        <v>0.56730743040726572</v>
      </c>
      <c r="AW338" s="132">
        <f>AS338/(VLOOKUP(AW283,AQ284:AR374,2,FALSE)+AN338)</f>
        <v>0.54745918597065235</v>
      </c>
      <c r="AX338" s="132">
        <f>AS338/(VLOOKUP(AX283,AQ284:AR374,2,FALSE)+AN338)</f>
        <v>0.37821307337167887</v>
      </c>
      <c r="AY338" s="132">
        <f>AS338/(VLOOKUP(AY283,AQ284:AR374,2,FALSE)+AN338)</f>
        <v>0.54745918597065235</v>
      </c>
      <c r="AZ338" s="132">
        <f>AS338/(VLOOKUP(AZ283,AQ284:AR374,2,FALSE)+AN338)</f>
        <v>0.48756300722911822</v>
      </c>
      <c r="BA338" s="132">
        <f>AS338/(VLOOKUP(BA283,AQ284:AR374,2,FALSE)+AN338)</f>
        <v>0.46366529821526875</v>
      </c>
      <c r="BB338" s="132">
        <f>AS338/(VLOOKUP(BB283,AQ284:AR374,2,FALSE)+AN338)</f>
        <v>0.28499779732459329</v>
      </c>
      <c r="BC338" s="132">
        <f>AS338/(VLOOKUP(BC283,AQ284:AR374,2,FALSE)+AN338)</f>
        <v>0.46366529821526875</v>
      </c>
      <c r="BD338" s="132">
        <f>AS338/(VLOOKUP(BD283,AQ284:AR374,2,FALSE)+AN338)</f>
        <v>0.39558384594341617</v>
      </c>
      <c r="BE338" s="132">
        <f>AS338/(VLOOKUP(BE283,AQ284:AR374,2,FALSE)+AN338)</f>
        <v>0.36999093927542753</v>
      </c>
      <c r="BF338" s="132">
        <f>AS338/(VLOOKUP(BF283,AQ284:AR374,2,FALSE)+AN338)</f>
        <v>0.20245919551185096</v>
      </c>
      <c r="BG338" s="132">
        <f>AS338/(VLOOKUP(BG283,AQ284:AR374,2,FALSE)+AN338)</f>
        <v>0.36999093927542753</v>
      </c>
      <c r="BH338" s="132">
        <f>AS338/(VLOOKUP(BH283,AQ284:AR374,2,FALSE)+AN338)</f>
        <v>0.30150000000000005</v>
      </c>
      <c r="BI338" s="132">
        <f>AS338/(VLOOKUP(BI283,AQ284:AR374,2,FALSE)+AN338)</f>
        <v>0.27731635172401675</v>
      </c>
      <c r="BJ338" s="132">
        <f>AS338/(VLOOKUP(BJ283,AQ284:AR374,2,FALSE)+AN338)</f>
        <v>0.13688423017335691</v>
      </c>
      <c r="BK338" s="132"/>
      <c r="BL338" s="132"/>
      <c r="BM338" s="132"/>
      <c r="BN338" s="132"/>
      <c r="BO338" s="132"/>
      <c r="BP338" s="132"/>
      <c r="BQ338" s="132"/>
      <c r="BR338" s="132"/>
      <c r="BS338" s="132"/>
      <c r="BT338" s="132"/>
      <c r="BU338" s="132"/>
      <c r="BV338" s="132"/>
    </row>
    <row r="339" spans="1:74">
      <c r="A339" s="86">
        <v>56</v>
      </c>
      <c r="B339" s="86">
        <f>人物属性!Y59</f>
        <v>375.66154340052532</v>
      </c>
      <c r="C339" s="115">
        <f t="shared" si="62"/>
        <v>0.67500000000000004</v>
      </c>
      <c r="D339" s="74">
        <f>(D338+D340)/2</f>
        <v>569.62015331673797</v>
      </c>
      <c r="E339" s="86" t="str">
        <f t="shared" si="59"/>
        <v>60级强化3</v>
      </c>
      <c r="F339" s="86">
        <f>装备属性!EP59</f>
        <v>789.97548909765794</v>
      </c>
      <c r="G339" s="91">
        <f t="shared" si="60"/>
        <v>638.06514528415278</v>
      </c>
      <c r="H339" s="217">
        <f t="shared" si="56"/>
        <v>56</v>
      </c>
      <c r="I339" s="137">
        <f>G339/(VLOOKUP(I283,E284:F374,2,FALSE)+B339)</f>
        <v>1.3876930157465253</v>
      </c>
      <c r="J339" s="132">
        <f>G339/(VLOOKUP(J283,E284:F374,2,FALSE)+B339)</f>
        <v>1.2832739085383433</v>
      </c>
      <c r="K339" s="132">
        <f>G339/(VLOOKUP(K283,E284:F374,2,FALSE)+B339)</f>
        <v>1.2393418069090045</v>
      </c>
      <c r="L339" s="132">
        <f>G339/(VLOOKUP(L283,E284:F374,2,FALSE)+B339)</f>
        <v>0.86193140982832317</v>
      </c>
      <c r="M339" s="132">
        <f>G339/(VLOOKUP(M283,E284:F374,2,FALSE)+B339)</f>
        <v>1.2393418069090045</v>
      </c>
      <c r="N339" s="132">
        <f>G339/(VLOOKUP(N283,E284:F374,2,FALSE)+B339)</f>
        <v>1.1063513640803382</v>
      </c>
      <c r="O339" s="132">
        <f>G339/(VLOOKUP(O283,E284:F374,2,FALSE)+B339)</f>
        <v>1.0531148774132451</v>
      </c>
      <c r="P339" s="132">
        <f>G339/(VLOOKUP(P283,E284:F374,2,FALSE)+B339)</f>
        <v>0.6519006857345937</v>
      </c>
      <c r="Q339" s="132">
        <f>G339/(VLOOKUP(Q283,E284:F374,2,FALSE)+B339)</f>
        <v>1.0531148774132451</v>
      </c>
      <c r="R339" s="132">
        <f>G339/(VLOOKUP(R283,E284:F374,2,FALSE)+B339)</f>
        <v>0.90089983906897775</v>
      </c>
      <c r="S339" s="132">
        <f>G339/(VLOOKUP(S283,E284:F374,2,FALSE)+B339)</f>
        <v>0.84346775150775022</v>
      </c>
      <c r="T339" s="132">
        <f>G339/(VLOOKUP(T283,E284:F374,2,FALSE)+B339)</f>
        <v>0.46462489301368298</v>
      </c>
      <c r="U339" s="132">
        <f>G339/(VLOOKUP(U283,E284:F374,2,FALSE)+B339)</f>
        <v>0.84346775150775022</v>
      </c>
      <c r="V339" s="132">
        <f>G339/(VLOOKUP(V283,E284:F374,2,FALSE)+B339)</f>
        <v>0.68919624026490889</v>
      </c>
      <c r="W339" s="132">
        <f>G339/(VLOOKUP(W283,E284:F374,2,FALSE)+B339)</f>
        <v>0.63452368233529455</v>
      </c>
      <c r="X339" s="132">
        <f>G339/(VLOOKUP(X283,E284:F374,2,FALSE)+B339)</f>
        <v>0.31495889830539242</v>
      </c>
      <c r="Y339" s="132"/>
      <c r="Z339" s="132"/>
      <c r="AA339" s="132"/>
      <c r="AB339" s="132"/>
      <c r="AC339" s="132"/>
      <c r="AD339" s="132"/>
      <c r="AE339" s="132"/>
      <c r="AF339" s="132"/>
      <c r="AG339" s="132"/>
      <c r="AH339" s="132"/>
      <c r="AI339" s="132"/>
      <c r="AJ339" s="132"/>
      <c r="AM339" s="86">
        <v>56</v>
      </c>
      <c r="AN339" s="86">
        <f>人物属性!Z59</f>
        <v>841.03330612057903</v>
      </c>
      <c r="AO339" s="115">
        <f t="shared" si="63"/>
        <v>0.30150000000000005</v>
      </c>
      <c r="AP339" s="74">
        <f>(AP338+AP340)/2</f>
        <v>1275.2689999628462</v>
      </c>
      <c r="AQ339" s="86" t="str">
        <f t="shared" si="61"/>
        <v>60级强化3</v>
      </c>
      <c r="AR339" s="86">
        <f>装备属性!EQ59</f>
        <v>1768.6018412634132</v>
      </c>
      <c r="AS339" s="134">
        <f t="shared" si="64"/>
        <v>638.06514528415278</v>
      </c>
      <c r="AT339" s="352">
        <f t="shared" si="58"/>
        <v>56</v>
      </c>
      <c r="AU339" s="132">
        <f>AS339/(VLOOKUP(AU283,AQ284:AR374,2,FALSE)+AN339)</f>
        <v>0.61983621370011466</v>
      </c>
      <c r="AV339" s="132">
        <f>AS339/(VLOOKUP(AV283,AQ284:AR374,2,FALSE)+AN339)</f>
        <v>0.57319567914712677</v>
      </c>
      <c r="AW339" s="132">
        <f>AS339/(VLOOKUP(AW283,AQ284:AR374,2,FALSE)+AN339)</f>
        <v>0.5535726737526887</v>
      </c>
      <c r="AX339" s="132">
        <f>AS339/(VLOOKUP(AX283,AQ284:AR374,2,FALSE)+AN339)</f>
        <v>0.3849960297233177</v>
      </c>
      <c r="AY339" s="132">
        <f>AS339/(VLOOKUP(AY283,AQ284:AR374,2,FALSE)+AN339)</f>
        <v>0.5535726737526887</v>
      </c>
      <c r="AZ339" s="132">
        <f>AS339/(VLOOKUP(AZ283,AQ284:AR374,2,FALSE)+AN339)</f>
        <v>0.49417027595588436</v>
      </c>
      <c r="BA339" s="132">
        <f>AS339/(VLOOKUP(BA283,AQ284:AR374,2,FALSE)+AN339)</f>
        <v>0.47039131191124955</v>
      </c>
      <c r="BB339" s="132">
        <f>AS339/(VLOOKUP(BB283,AQ284:AR374,2,FALSE)+AN339)</f>
        <v>0.2911823062947852</v>
      </c>
      <c r="BC339" s="132">
        <f>AS339/(VLOOKUP(BC283,AQ284:AR374,2,FALSE)+AN339)</f>
        <v>0.47039131191124955</v>
      </c>
      <c r="BD339" s="132">
        <f>AS339/(VLOOKUP(BD283,AQ284:AR374,2,FALSE)+AN339)</f>
        <v>0.40240192811747677</v>
      </c>
      <c r="BE339" s="132">
        <f>AS339/(VLOOKUP(BE283,AQ284:AR374,2,FALSE)+AN339)</f>
        <v>0.37674892900679507</v>
      </c>
      <c r="BF339" s="132">
        <f>AS339/(VLOOKUP(BF283,AQ284:AR374,2,FALSE)+AN339)</f>
        <v>0.20753245221277844</v>
      </c>
      <c r="BG339" s="132">
        <f>AS339/(VLOOKUP(BG283,AQ284:AR374,2,FALSE)+AN339)</f>
        <v>0.37674892900679507</v>
      </c>
      <c r="BH339" s="132">
        <f>AS339/(VLOOKUP(BH283,AQ284:AR374,2,FALSE)+AN339)</f>
        <v>0.30784098731832593</v>
      </c>
      <c r="BI339" s="132">
        <f>AS339/(VLOOKUP(BI283,AQ284:AR374,2,FALSE)+AN339)</f>
        <v>0.28342057810976495</v>
      </c>
      <c r="BJ339" s="132">
        <f>AS339/(VLOOKUP(BJ283,AQ284:AR374,2,FALSE)+AN339)</f>
        <v>0.14068164124307528</v>
      </c>
      <c r="BK339" s="132"/>
      <c r="BL339" s="132"/>
      <c r="BM339" s="132"/>
      <c r="BN339" s="132"/>
      <c r="BO339" s="132"/>
      <c r="BP339" s="132"/>
      <c r="BQ339" s="132"/>
      <c r="BR339" s="132"/>
      <c r="BS339" s="132"/>
      <c r="BT339" s="132"/>
      <c r="BU339" s="132"/>
      <c r="BV339" s="132"/>
    </row>
    <row r="340" spans="1:74">
      <c r="A340" s="86">
        <v>57</v>
      </c>
      <c r="B340" s="86">
        <f>人物属性!Y60</f>
        <v>386.73278257880457</v>
      </c>
      <c r="C340" s="115">
        <f t="shared" si="62"/>
        <v>0.67500000000000004</v>
      </c>
      <c r="D340" s="74">
        <f>F329</f>
        <v>589.09130725028365</v>
      </c>
      <c r="E340" s="86" t="str">
        <f t="shared" si="59"/>
        <v>60级强化4</v>
      </c>
      <c r="F340" s="86">
        <f>装备属性!EP60</f>
        <v>848.57695368324028</v>
      </c>
      <c r="G340" s="91">
        <f t="shared" si="60"/>
        <v>658.68126063463467</v>
      </c>
      <c r="H340" s="217">
        <f t="shared" si="56"/>
        <v>57</v>
      </c>
      <c r="I340" s="137">
        <f>G340/(VLOOKUP(I283,E284:F374,2,FALSE)+B340)</f>
        <v>1.3988480881031047</v>
      </c>
      <c r="J340" s="132">
        <f>G340/(VLOOKUP(J283,E284:F374,2,FALSE)+B340)</f>
        <v>1.2958822810734256</v>
      </c>
      <c r="K340" s="132">
        <f>G340/(VLOOKUP(K283,E284:F374,2,FALSE)+B340)</f>
        <v>1.2524524609136405</v>
      </c>
      <c r="L340" s="132">
        <f>G340/(VLOOKUP(L283,E284:F374,2,FALSE)+B340)</f>
        <v>0.87666960280321904</v>
      </c>
      <c r="M340" s="132">
        <f>G340/(VLOOKUP(M283,E284:F374,2,FALSE)+B340)</f>
        <v>1.2524524609136405</v>
      </c>
      <c r="N340" s="132">
        <f>G340/(VLOOKUP(N283,E284:F374,2,FALSE)+B340)</f>
        <v>1.120586526425994</v>
      </c>
      <c r="O340" s="132">
        <f>G340/(VLOOKUP(O283,E284:F374,2,FALSE)+B340)</f>
        <v>1.0676326776567808</v>
      </c>
      <c r="P340" s="132">
        <f>G340/(VLOOKUP(P283,E284:F374,2,FALSE)+B340)</f>
        <v>0.66543687405576579</v>
      </c>
      <c r="Q340" s="132">
        <f>G340/(VLOOKUP(Q283,E284:F374,2,FALSE)+B340)</f>
        <v>1.0676326776567808</v>
      </c>
      <c r="R340" s="132">
        <f>G340/(VLOOKUP(R283,E284:F374,2,FALSE)+B340)</f>
        <v>0.91569432953144436</v>
      </c>
      <c r="S340" s="132">
        <f>G340/(VLOOKUP(S283,E284:F374,2,FALSE)+B340)</f>
        <v>0.85816110993242545</v>
      </c>
      <c r="T340" s="132">
        <f>G340/(VLOOKUP(T283,E284:F374,2,FALSE)+B340)</f>
        <v>0.47580126183103849</v>
      </c>
      <c r="U340" s="132">
        <f>G340/(VLOOKUP(U283,E284:F374,2,FALSE)+B340)</f>
        <v>0.85816110993242545</v>
      </c>
      <c r="V340" s="132">
        <f>G340/(VLOOKUP(V283,E284:F374,2,FALSE)+B340)</f>
        <v>0.70305696333985601</v>
      </c>
      <c r="W340" s="132">
        <f>G340/(VLOOKUP(W283,E284:F374,2,FALSE)+B340)</f>
        <v>0.64789221431771304</v>
      </c>
      <c r="X340" s="132">
        <f>G340/(VLOOKUP(X283,E284:F374,2,FALSE)+B340)</f>
        <v>0.32336814780240009</v>
      </c>
      <c r="Y340" s="132"/>
      <c r="Z340" s="132"/>
      <c r="AA340" s="132"/>
      <c r="AB340" s="132"/>
      <c r="AC340" s="132"/>
      <c r="AD340" s="132"/>
      <c r="AE340" s="132"/>
      <c r="AF340" s="132"/>
      <c r="AG340" s="132"/>
      <c r="AH340" s="132"/>
      <c r="AI340" s="132"/>
      <c r="AJ340" s="132"/>
      <c r="AM340" s="86">
        <v>57</v>
      </c>
      <c r="AN340" s="86">
        <f>人物属性!Z60</f>
        <v>865.819662489861</v>
      </c>
      <c r="AO340" s="115">
        <f t="shared" si="63"/>
        <v>0.30150000000000005</v>
      </c>
      <c r="AP340" s="74">
        <f>AR329</f>
        <v>1318.8611356349634</v>
      </c>
      <c r="AQ340" s="86" t="str">
        <f t="shared" si="61"/>
        <v>60级强化4</v>
      </c>
      <c r="AR340" s="86">
        <f>装备属性!EQ60</f>
        <v>1899.7991500371049</v>
      </c>
      <c r="AS340" s="134">
        <f t="shared" si="64"/>
        <v>658.68126063463467</v>
      </c>
      <c r="AT340" s="352">
        <f t="shared" si="58"/>
        <v>57</v>
      </c>
      <c r="AU340" s="132">
        <f>AS340/(VLOOKUP(AU283,AQ284:AR374,2,FALSE)+AN340)</f>
        <v>0.62481881268605344</v>
      </c>
      <c r="AV340" s="132">
        <f>AS340/(VLOOKUP(AV283,AQ284:AR374,2,FALSE)+AN340)</f>
        <v>0.57882741887946354</v>
      </c>
      <c r="AW340" s="132">
        <f>AS340/(VLOOKUP(AW283,AQ284:AR374,2,FALSE)+AN340)</f>
        <v>0.55942876587475943</v>
      </c>
      <c r="AX340" s="132">
        <f>AS340/(VLOOKUP(AX283,AQ284:AR374,2,FALSE)+AN340)</f>
        <v>0.3915790892521045</v>
      </c>
      <c r="AY340" s="132">
        <f>AS340/(VLOOKUP(AY283,AQ284:AR374,2,FALSE)+AN340)</f>
        <v>0.55942876587475943</v>
      </c>
      <c r="AZ340" s="132">
        <f>AS340/(VLOOKUP(AZ283,AQ284:AR374,2,FALSE)+AN340)</f>
        <v>0.50052864847027723</v>
      </c>
      <c r="BA340" s="132">
        <f>AS340/(VLOOKUP(BA283,AQ284:AR374,2,FALSE)+AN340)</f>
        <v>0.47687592935336204</v>
      </c>
      <c r="BB340" s="132">
        <f>AS340/(VLOOKUP(BB283,AQ284:AR374,2,FALSE)+AN340)</f>
        <v>0.29722847041157546</v>
      </c>
      <c r="BC340" s="132">
        <f>AS340/(VLOOKUP(BC283,AQ284:AR374,2,FALSE)+AN340)</f>
        <v>0.47687592935336204</v>
      </c>
      <c r="BD340" s="132">
        <f>AS340/(VLOOKUP(BD283,AQ284:AR374,2,FALSE)+AN340)</f>
        <v>0.40901013385737844</v>
      </c>
      <c r="BE340" s="132">
        <f>AS340/(VLOOKUP(BE283,AQ284:AR374,2,FALSE)+AN340)</f>
        <v>0.38331196243648336</v>
      </c>
      <c r="BF340" s="132">
        <f>AS340/(VLOOKUP(BF283,AQ284:AR374,2,FALSE)+AN340)</f>
        <v>0.21252456361786387</v>
      </c>
      <c r="BG340" s="132">
        <f>AS340/(VLOOKUP(BG283,AQ284:AR374,2,FALSE)+AN340)</f>
        <v>0.38331196243648336</v>
      </c>
      <c r="BH340" s="132">
        <f>AS340/(VLOOKUP(BH283,AQ284:AR374,2,FALSE)+AN340)</f>
        <v>0.31403211029180239</v>
      </c>
      <c r="BI340" s="132">
        <f>AS340/(VLOOKUP(BI283,AQ284:AR374,2,FALSE)+AN340)</f>
        <v>0.28939185572857851</v>
      </c>
      <c r="BJ340" s="132">
        <f>AS340/(VLOOKUP(BJ283,AQ284:AR374,2,FALSE)+AN340)</f>
        <v>0.14443777268507205</v>
      </c>
      <c r="BK340" s="132"/>
      <c r="BL340" s="132"/>
      <c r="BM340" s="132"/>
      <c r="BN340" s="132"/>
      <c r="BO340" s="132"/>
      <c r="BP340" s="132"/>
      <c r="BQ340" s="132"/>
      <c r="BR340" s="132"/>
      <c r="BS340" s="132"/>
      <c r="BT340" s="132"/>
      <c r="BU340" s="132"/>
      <c r="BV340" s="132"/>
    </row>
    <row r="341" spans="1:74">
      <c r="A341" s="86">
        <v>58</v>
      </c>
      <c r="B341" s="86">
        <f>人物属性!Y61</f>
        <v>397.80402175708383</v>
      </c>
      <c r="C341" s="115">
        <f t="shared" si="62"/>
        <v>0.67500000000000004</v>
      </c>
      <c r="D341" s="74">
        <f>D340+(D343-D340)/3</f>
        <v>602.70078822367691</v>
      </c>
      <c r="E341" s="86" t="str">
        <f t="shared" si="59"/>
        <v>60级强化5</v>
      </c>
      <c r="F341" s="86">
        <f>装备属性!EP61</f>
        <v>910.0167265913401</v>
      </c>
      <c r="G341" s="91">
        <f t="shared" si="60"/>
        <v>675.34074673701355</v>
      </c>
      <c r="H341" s="217">
        <f t="shared" si="56"/>
        <v>58</v>
      </c>
      <c r="I341" s="137">
        <f>G341/(VLOOKUP(I283,E284:F374,2,FALSE)+B341)</f>
        <v>1.4012809458944349</v>
      </c>
      <c r="J341" s="132">
        <f>G341/(VLOOKUP(J283,E284:F374,2,FALSE)+B341)</f>
        <v>1.300334813675885</v>
      </c>
      <c r="K341" s="132">
        <f>G341/(VLOOKUP(K283,E284:F374,2,FALSE)+B341)</f>
        <v>1.2576542605028278</v>
      </c>
      <c r="L341" s="132">
        <f>G341/(VLOOKUP(L283,E284:F374,2,FALSE)+B341)</f>
        <v>0.88579016915265518</v>
      </c>
      <c r="M341" s="132">
        <f>G341/(VLOOKUP(M283,E284:F374,2,FALSE)+B341)</f>
        <v>1.2576542605028278</v>
      </c>
      <c r="N341" s="132">
        <f>G341/(VLOOKUP(N283,E284:F374,2,FALSE)+B341)</f>
        <v>1.127688556376141</v>
      </c>
      <c r="O341" s="132">
        <f>G341/(VLOOKUP(O283,E284:F374,2,FALSE)+B341)</f>
        <v>1.0753385177798267</v>
      </c>
      <c r="P341" s="132">
        <f>G341/(VLOOKUP(P283,E284:F374,2,FALSE)+B341)</f>
        <v>0.67472061675849238</v>
      </c>
      <c r="Q341" s="132">
        <f>G341/(VLOOKUP(Q283,E284:F374,2,FALSE)+B341)</f>
        <v>1.0753385177798267</v>
      </c>
      <c r="R341" s="132">
        <f>G341/(VLOOKUP(R283,E284:F374,2,FALSE)+B341)</f>
        <v>0.92462320991919822</v>
      </c>
      <c r="S341" s="132">
        <f>G341/(VLOOKUP(S283,E284:F374,2,FALSE)+B341)</f>
        <v>0.86735503124757574</v>
      </c>
      <c r="T341" s="132">
        <f>G341/(VLOOKUP(T283,E284:F374,2,FALSE)+B341)</f>
        <v>0.48396487363153612</v>
      </c>
      <c r="U341" s="132">
        <f>G341/(VLOOKUP(U283,E284:F374,2,FALSE)+B341)</f>
        <v>0.86735503124757574</v>
      </c>
      <c r="V341" s="132">
        <f>G341/(VLOOKUP(V283,E284:F374,2,FALSE)+B341)</f>
        <v>0.71242005845886536</v>
      </c>
      <c r="W341" s="132">
        <f>G341/(VLOOKUP(W283,E284:F374,2,FALSE)+B341)</f>
        <v>0.65712282345126471</v>
      </c>
      <c r="X341" s="132">
        <f>G341/(VLOOKUP(X283,E284:F374,2,FALSE)+B341)</f>
        <v>0.32975454098644374</v>
      </c>
      <c r="Y341" s="132"/>
      <c r="Z341" s="132"/>
      <c r="AA341" s="132"/>
      <c r="AB341" s="132"/>
      <c r="AC341" s="132"/>
      <c r="AD341" s="132"/>
      <c r="AE341" s="132"/>
      <c r="AF341" s="132"/>
      <c r="AG341" s="132"/>
      <c r="AH341" s="132"/>
      <c r="AI341" s="132"/>
      <c r="AJ341" s="132"/>
      <c r="AM341" s="86">
        <v>58</v>
      </c>
      <c r="AN341" s="86">
        <f>人物属性!Z61</f>
        <v>890.60601885914286</v>
      </c>
      <c r="AO341" s="115">
        <f t="shared" si="63"/>
        <v>0.30150000000000005</v>
      </c>
      <c r="AP341" s="74">
        <f>AP340+(AP343-AP340)/3</f>
        <v>1349.330122888829</v>
      </c>
      <c r="AQ341" s="86" t="str">
        <f t="shared" si="61"/>
        <v>60级强化5</v>
      </c>
      <c r="AR341" s="86">
        <f>装备属性!EQ61</f>
        <v>2037.3508804283733</v>
      </c>
      <c r="AS341" s="134">
        <f t="shared" si="64"/>
        <v>675.34074673701355</v>
      </c>
      <c r="AT341" s="352">
        <f t="shared" si="58"/>
        <v>58</v>
      </c>
      <c r="AU341" s="132">
        <f>AS341/(VLOOKUP(AU283,AQ284:AR374,2,FALSE)+AN341)</f>
        <v>0.62590548916618083</v>
      </c>
      <c r="AV341" s="132">
        <f>AS341/(VLOOKUP(AV283,AQ284:AR374,2,FALSE)+AN341)</f>
        <v>0.58081621677522866</v>
      </c>
      <c r="AW341" s="132">
        <f>AS341/(VLOOKUP(AW283,AQ284:AR374,2,FALSE)+AN341)</f>
        <v>0.56175223635792981</v>
      </c>
      <c r="AX341" s="132">
        <f>AS341/(VLOOKUP(AX283,AQ284:AR374,2,FALSE)+AN341)</f>
        <v>0.39565294222151931</v>
      </c>
      <c r="AY341" s="132">
        <f>AS341/(VLOOKUP(AY283,AQ284:AR374,2,FALSE)+AN341)</f>
        <v>0.56175223635792981</v>
      </c>
      <c r="AZ341" s="132">
        <f>AS341/(VLOOKUP(AZ283,AQ284:AR374,2,FALSE)+AN341)</f>
        <v>0.5037008885146762</v>
      </c>
      <c r="BA341" s="132">
        <f>AS341/(VLOOKUP(BA283,AQ284:AR374,2,FALSE)+AN341)</f>
        <v>0.48031787127498926</v>
      </c>
      <c r="BB341" s="132">
        <f>AS341/(VLOOKUP(BB283,AQ284:AR374,2,FALSE)+AN341)</f>
        <v>0.30137520881879332</v>
      </c>
      <c r="BC341" s="132">
        <f>AS341/(VLOOKUP(BC283,AQ284:AR374,2,FALSE)+AN341)</f>
        <v>0.48031787127498926</v>
      </c>
      <c r="BD341" s="132">
        <f>AS341/(VLOOKUP(BD283,AQ284:AR374,2,FALSE)+AN341)</f>
        <v>0.41299836709724191</v>
      </c>
      <c r="BE341" s="132">
        <f>AS341/(VLOOKUP(BE283,AQ284:AR374,2,FALSE)+AN341)</f>
        <v>0.38741858062391715</v>
      </c>
      <c r="BF341" s="132">
        <f>AS341/(VLOOKUP(BF283,AQ284:AR374,2,FALSE)+AN341)</f>
        <v>0.21617097688875281</v>
      </c>
      <c r="BG341" s="132">
        <f>AS341/(VLOOKUP(BG283,AQ284:AR374,2,FALSE)+AN341)</f>
        <v>0.38741858062391715</v>
      </c>
      <c r="BH341" s="132">
        <f>AS341/(VLOOKUP(BH283,AQ284:AR374,2,FALSE)+AN341)</f>
        <v>0.31821429277829322</v>
      </c>
      <c r="BI341" s="132">
        <f>AS341/(VLOOKUP(BI283,AQ284:AR374,2,FALSE)+AN341)</f>
        <v>0.29351486114156489</v>
      </c>
      <c r="BJ341" s="132">
        <f>AS341/(VLOOKUP(BJ283,AQ284:AR374,2,FALSE)+AN341)</f>
        <v>0.14729036164061154</v>
      </c>
      <c r="BK341" s="132"/>
      <c r="BL341" s="132"/>
      <c r="BM341" s="132"/>
      <c r="BN341" s="132"/>
      <c r="BO341" s="132"/>
      <c r="BP341" s="132"/>
      <c r="BQ341" s="132"/>
      <c r="BR341" s="132"/>
      <c r="BS341" s="132"/>
      <c r="BT341" s="132"/>
      <c r="BU341" s="132"/>
      <c r="BV341" s="132"/>
    </row>
    <row r="342" spans="1:74">
      <c r="A342" s="86">
        <v>59</v>
      </c>
      <c r="B342" s="86">
        <f>人物属性!Y62</f>
        <v>408.87526093536309</v>
      </c>
      <c r="C342" s="115">
        <f t="shared" si="62"/>
        <v>0.67500000000000004</v>
      </c>
      <c r="D342" s="74">
        <f>D341+(D343-D340)/3</f>
        <v>616.31026919707017</v>
      </c>
      <c r="E342" s="86" t="str">
        <f t="shared" si="59"/>
        <v>60级强化6</v>
      </c>
      <c r="F342" s="86">
        <f>装备属性!EP62</f>
        <v>974.43227868878012</v>
      </c>
      <c r="G342" s="91">
        <f t="shared" si="60"/>
        <v>692.00023283939254</v>
      </c>
      <c r="H342" s="217">
        <f t="shared" si="56"/>
        <v>59</v>
      </c>
      <c r="I342" s="137">
        <f>G342/(VLOOKUP(I283,E284:F374,2,FALSE)+B342)</f>
        <v>1.4036045385836866</v>
      </c>
      <c r="J342" s="132">
        <f>G342/(VLOOKUP(J283,E284:F374,2,FALSE)+B342)</f>
        <v>1.3046014781341833</v>
      </c>
      <c r="K342" s="132">
        <f>G342/(VLOOKUP(K283,E284:F374,2,FALSE)+B342)</f>
        <v>1.2626458976160484</v>
      </c>
      <c r="L342" s="132">
        <f>G342/(VLOOKUP(L283,E284:F374,2,FALSE)+B342)</f>
        <v>0.89464964276674297</v>
      </c>
      <c r="M342" s="132">
        <f>G342/(VLOOKUP(M283,E284:F374,2,FALSE)+B342)</f>
        <v>1.2626458976160484</v>
      </c>
      <c r="N342" s="132">
        <f>G342/(VLOOKUP(N283,E284:F374,2,FALSE)+B342)</f>
        <v>1.1345327645891443</v>
      </c>
      <c r="O342" s="132">
        <f>G342/(VLOOKUP(O283,E284:F374,2,FALSE)+B342)</f>
        <v>1.0827773776401926</v>
      </c>
      <c r="P342" s="132">
        <f>G342/(VLOOKUP(P283,E284:F374,2,FALSE)+B342)</f>
        <v>0.68380122997901649</v>
      </c>
      <c r="Q342" s="132">
        <f>G342/(VLOOKUP(Q283,E284:F374,2,FALSE)+B342)</f>
        <v>1.0827773776401926</v>
      </c>
      <c r="R342" s="132">
        <f>G342/(VLOOKUP(R283,E284:F374,2,FALSE)+B342)</f>
        <v>0.93328544650876299</v>
      </c>
      <c r="S342" s="132">
        <f>G342/(VLOOKUP(S283,E284:F374,2,FALSE)+B342)</f>
        <v>0.87629116070169155</v>
      </c>
      <c r="T342" s="132">
        <f>G342/(VLOOKUP(T283,E284:F374,2,FALSE)+B342)</f>
        <v>0.49199996641176602</v>
      </c>
      <c r="U342" s="132">
        <f>G342/(VLOOKUP(U283,E284:F374,2,FALSE)+B342)</f>
        <v>0.87629116070169155</v>
      </c>
      <c r="V342" s="132">
        <f>G342/(VLOOKUP(V283,E284:F374,2,FALSE)+B342)</f>
        <v>0.72156697330006381</v>
      </c>
      <c r="W342" s="132">
        <f>G342/(VLOOKUP(W283,E284:F374,2,FALSE)+B342)</f>
        <v>0.66615667715109517</v>
      </c>
      <c r="X342" s="132">
        <f>G342/(VLOOKUP(X283,E284:F374,2,FALSE)+B342)</f>
        <v>0.33607225764666732</v>
      </c>
      <c r="Y342" s="132"/>
      <c r="Z342" s="132"/>
      <c r="AA342" s="132"/>
      <c r="AB342" s="132"/>
      <c r="AC342" s="132"/>
      <c r="AD342" s="132"/>
      <c r="AE342" s="132"/>
      <c r="AF342" s="132"/>
      <c r="AG342" s="132"/>
      <c r="AH342" s="132"/>
      <c r="AI342" s="132"/>
      <c r="AJ342" s="132"/>
      <c r="AM342" s="86">
        <v>59</v>
      </c>
      <c r="AN342" s="86">
        <f>人物属性!Z62</f>
        <v>915.39237522842484</v>
      </c>
      <c r="AO342" s="115">
        <f t="shared" si="63"/>
        <v>0.30150000000000005</v>
      </c>
      <c r="AP342" s="74">
        <f>AP341+(AP343-AP340)/3</f>
        <v>1379.7991101426946</v>
      </c>
      <c r="AQ342" s="86" t="str">
        <f t="shared" si="61"/>
        <v>60级强化6</v>
      </c>
      <c r="AR342" s="86">
        <f>装备属性!EQ62</f>
        <v>2181.5648030345824</v>
      </c>
      <c r="AS342" s="134">
        <f t="shared" si="64"/>
        <v>692.00023283939265</v>
      </c>
      <c r="AT342" s="352">
        <f t="shared" si="58"/>
        <v>59</v>
      </c>
      <c r="AU342" s="132">
        <f>AS342/(VLOOKUP(AU283,AQ284:AR374,2,FALSE)+AN342)</f>
        <v>0.62694336056738009</v>
      </c>
      <c r="AV342" s="132">
        <f>AS342/(VLOOKUP(AV283,AQ284:AR374,2,FALSE)+AN342)</f>
        <v>0.58272199356660193</v>
      </c>
      <c r="AW342" s="132">
        <f>AS342/(VLOOKUP(AW283,AQ284:AR374,2,FALSE)+AN342)</f>
        <v>0.56398183426850168</v>
      </c>
      <c r="AX342" s="132">
        <f>AS342/(VLOOKUP(AX283,AQ284:AR374,2,FALSE)+AN342)</f>
        <v>0.39961017376914526</v>
      </c>
      <c r="AY342" s="132">
        <f>AS342/(VLOOKUP(AY283,AQ284:AR374,2,FALSE)+AN342)</f>
        <v>0.56398183426850168</v>
      </c>
      <c r="AZ342" s="132">
        <f>AS342/(VLOOKUP(AZ283,AQ284:AR374,2,FALSE)+AN342)</f>
        <v>0.50675796818315122</v>
      </c>
      <c r="BA342" s="132">
        <f>AS342/(VLOOKUP(BA283,AQ284:AR374,2,FALSE)+AN342)</f>
        <v>0.4836405620126194</v>
      </c>
      <c r="BB342" s="132">
        <f>AS342/(VLOOKUP(BB283,AQ284:AR374,2,FALSE)+AN342)</f>
        <v>0.30543121605729412</v>
      </c>
      <c r="BC342" s="132">
        <f>AS342/(VLOOKUP(BC283,AQ284:AR374,2,FALSE)+AN342)</f>
        <v>0.4836405620126194</v>
      </c>
      <c r="BD342" s="132">
        <f>AS342/(VLOOKUP(BD283,AQ284:AR374,2,FALSE)+AN342)</f>
        <v>0.41686749944058082</v>
      </c>
      <c r="BE342" s="132">
        <f>AS342/(VLOOKUP(BE283,AQ284:AR374,2,FALSE)+AN342)</f>
        <v>0.39141005178008892</v>
      </c>
      <c r="BF342" s="132">
        <f>AS342/(VLOOKUP(BF283,AQ284:AR374,2,FALSE)+AN342)</f>
        <v>0.21975998499725552</v>
      </c>
      <c r="BG342" s="132">
        <f>AS342/(VLOOKUP(BG283,AQ284:AR374,2,FALSE)+AN342)</f>
        <v>0.39141005178008892</v>
      </c>
      <c r="BH342" s="132">
        <f>AS342/(VLOOKUP(BH283,AQ284:AR374,2,FALSE)+AN342)</f>
        <v>0.32229991474069519</v>
      </c>
      <c r="BI342" s="132">
        <f>AS342/(VLOOKUP(BI283,AQ284:AR374,2,FALSE)+AN342)</f>
        <v>0.29754998246082254</v>
      </c>
      <c r="BJ342" s="132">
        <f>AS342/(VLOOKUP(BJ283,AQ284:AR374,2,FALSE)+AN342)</f>
        <v>0.15011227508217809</v>
      </c>
      <c r="BK342" s="132"/>
      <c r="BL342" s="132"/>
      <c r="BM342" s="132"/>
      <c r="BN342" s="132"/>
      <c r="BO342" s="132"/>
      <c r="BP342" s="132"/>
      <c r="BQ342" s="132"/>
      <c r="BR342" s="132"/>
      <c r="BS342" s="132"/>
      <c r="BT342" s="132"/>
      <c r="BU342" s="132"/>
      <c r="BV342" s="132"/>
    </row>
    <row r="343" spans="1:74">
      <c r="A343" s="86">
        <v>60</v>
      </c>
      <c r="B343" s="86">
        <f>人物属性!Y63</f>
        <v>419.94650011364246</v>
      </c>
      <c r="C343" s="115">
        <f t="shared" si="62"/>
        <v>0.67500000000000004</v>
      </c>
      <c r="D343" s="74">
        <f>F330</f>
        <v>629.91975017046354</v>
      </c>
      <c r="E343" s="86" t="str">
        <f t="shared" si="59"/>
        <v>60级强化7</v>
      </c>
      <c r="F343" s="86">
        <f>装备属性!EP63</f>
        <v>1041.9677391180455</v>
      </c>
      <c r="G343" s="91">
        <f t="shared" si="60"/>
        <v>708.65971894177153</v>
      </c>
      <c r="H343" s="217">
        <f t="shared" si="56"/>
        <v>60</v>
      </c>
      <c r="I343" s="137">
        <f>G343/(VLOOKUP(I283,E284:F374,2,FALSE)+B343)</f>
        <v>1.4058260655129007</v>
      </c>
      <c r="J343" s="132">
        <f>G343/(VLOOKUP(J283,E284:F374,2,FALSE)+B343)</f>
        <v>1.3086936749170137</v>
      </c>
      <c r="K343" s="132">
        <f>G343/(VLOOKUP(K283,E284:F374,2,FALSE)+B343)</f>
        <v>1.267439856498118</v>
      </c>
      <c r="L343" s="132">
        <f>G343/(VLOOKUP(L283,E284:F374,2,FALSE)+B343)</f>
        <v>0.90325907681582018</v>
      </c>
      <c r="M343" s="132">
        <f>G343/(VLOOKUP(M283,E284:F374,2,FALSE)+B343)</f>
        <v>1.267439856498118</v>
      </c>
      <c r="N343" s="132">
        <f>G343/(VLOOKUP(N283,E284:F374,2,FALSE)+B343)</f>
        <v>1.1411329401520276</v>
      </c>
      <c r="O343" s="132">
        <f>G343/(VLOOKUP(O283,E284:F374,2,FALSE)+B343)</f>
        <v>1.089962895863567</v>
      </c>
      <c r="P343" s="132">
        <f>G343/(VLOOKUP(P283,E284:F374,2,FALSE)+B343)</f>
        <v>0.69268530832067765</v>
      </c>
      <c r="Q343" s="132">
        <f>G343/(VLOOKUP(Q283,E284:F374,2,FALSE)+B343)</f>
        <v>1.089962895863567</v>
      </c>
      <c r="R343" s="132">
        <f>G343/(VLOOKUP(R283,E284:F374,2,FALSE)+B343)</f>
        <v>0.94169280778304021</v>
      </c>
      <c r="S343" s="132">
        <f>G343/(VLOOKUP(S283,E284:F374,2,FALSE)+B343)</f>
        <v>0.88498019087436464</v>
      </c>
      <c r="T343" s="132">
        <f>G343/(VLOOKUP(T283,E284:F374,2,FALSE)+B343)</f>
        <v>0.49990955136465043</v>
      </c>
      <c r="U343" s="132">
        <f>G343/(VLOOKUP(U283,E284:F374,2,FALSE)+B343)</f>
        <v>0.88498019087436464</v>
      </c>
      <c r="V343" s="132">
        <f>G343/(VLOOKUP(V283,E284:F374,2,FALSE)+B343)</f>
        <v>0.73050510935195168</v>
      </c>
      <c r="W343" s="132">
        <f>G343/(VLOOKUP(W283,E284:F374,2,FALSE)+B343)</f>
        <v>0.67500000000000004</v>
      </c>
      <c r="X343" s="132">
        <f>G343/(VLOOKUP(X283,E284:F374,2,FALSE)+B343)</f>
        <v>0.34232239963531991</v>
      </c>
      <c r="Y343" s="131">
        <f>G343/(VLOOKUP(Y283,E284:F374,2,FALSE)+B343)</f>
        <v>0.67500000000000004</v>
      </c>
      <c r="Z343" s="132">
        <f>G343/(VLOOKUP(Z283,E284:F374,2,FALSE)+B343)</f>
        <v>0.53284158893437517</v>
      </c>
      <c r="AA343" s="132">
        <f>G343/(VLOOKUP(AA283,E284:F374,2,FALSE)+B343)</f>
        <v>0.4847478052571737</v>
      </c>
      <c r="AB343" s="131">
        <f>G343/(VLOOKUP(AB283,E284:F374,2,FALSE)+B343)</f>
        <v>0.22499999999999998</v>
      </c>
      <c r="AC343" s="132"/>
      <c r="AD343" s="132"/>
      <c r="AE343" s="132"/>
      <c r="AF343" s="132"/>
      <c r="AG343" s="132"/>
      <c r="AH343" s="132"/>
      <c r="AI343" s="132"/>
      <c r="AJ343" s="132"/>
      <c r="AM343" s="86">
        <v>60</v>
      </c>
      <c r="AN343" s="86">
        <f>人物属性!Z63</f>
        <v>940.17873159770693</v>
      </c>
      <c r="AO343" s="115">
        <f t="shared" si="63"/>
        <v>0.30150000000000005</v>
      </c>
      <c r="AP343" s="74">
        <f>AR330</f>
        <v>1410.2680973965603</v>
      </c>
      <c r="AQ343" s="86" t="str">
        <f t="shared" si="61"/>
        <v>60级强化7</v>
      </c>
      <c r="AR343" s="86">
        <f>装备属性!EQ63</f>
        <v>2332.7635950404001</v>
      </c>
      <c r="AS343" s="134">
        <f t="shared" si="64"/>
        <v>708.65971894177164</v>
      </c>
      <c r="AT343" s="352">
        <f t="shared" si="58"/>
        <v>60</v>
      </c>
      <c r="AU343" s="132">
        <f>AS343/(VLOOKUP(AU283,AQ284:AR374,2,FALSE)+AN343)</f>
        <v>0.62793564259576251</v>
      </c>
      <c r="AV343" s="132">
        <f>AS343/(VLOOKUP(AV283,AQ284:AR374,2,FALSE)+AN343)</f>
        <v>0.58454984146293287</v>
      </c>
      <c r="AW343" s="132">
        <f>AS343/(VLOOKUP(AW283,AQ284:AR374,2,FALSE)+AN343)</f>
        <v>0.56612313590249275</v>
      </c>
      <c r="AX343" s="132">
        <f>AS343/(VLOOKUP(AX283,AQ284:AR374,2,FALSE)+AN343)</f>
        <v>0.40345572097773308</v>
      </c>
      <c r="AY343" s="132">
        <f>AS343/(VLOOKUP(AY283,AQ284:AR374,2,FALSE)+AN343)</f>
        <v>0.56612313590249275</v>
      </c>
      <c r="AZ343" s="132">
        <f>AS343/(VLOOKUP(AZ283,AQ284:AR374,2,FALSE)+AN343)</f>
        <v>0.50970604660123919</v>
      </c>
      <c r="BA343" s="132">
        <f>AS343/(VLOOKUP(BA283,AQ284:AR374,2,FALSE)+AN343)</f>
        <v>0.48685009348572678</v>
      </c>
      <c r="BB343" s="132">
        <f>AS343/(VLOOKUP(BB283,AQ284:AR374,2,FALSE)+AN343)</f>
        <v>0.30939943771656936</v>
      </c>
      <c r="BC343" s="132">
        <f>AS343/(VLOOKUP(BC283,AQ284:AR374,2,FALSE)+AN343)</f>
        <v>0.48685009348572678</v>
      </c>
      <c r="BD343" s="132">
        <f>AS343/(VLOOKUP(BD283,AQ284:AR374,2,FALSE)+AN343)</f>
        <v>0.42062278747642484</v>
      </c>
      <c r="BE343" s="132">
        <f>AS343/(VLOOKUP(BE283,AQ284:AR374,2,FALSE)+AN343)</f>
        <v>0.39529115192388298</v>
      </c>
      <c r="BF343" s="132">
        <f>AS343/(VLOOKUP(BF283,AQ284:AR374,2,FALSE)+AN343)</f>
        <v>0.22329293294287725</v>
      </c>
      <c r="BG343" s="132">
        <f>AS343/(VLOOKUP(BG283,AQ284:AR374,2,FALSE)+AN343)</f>
        <v>0.39529115192388298</v>
      </c>
      <c r="BH343" s="132">
        <f>AS343/(VLOOKUP(BH283,AQ284:AR374,2,FALSE)+AN343)</f>
        <v>0.32629228217720513</v>
      </c>
      <c r="BI343" s="132">
        <f>AS343/(VLOOKUP(BI283,AQ284:AR374,2,FALSE)+AN343)</f>
        <v>0.30150000000000005</v>
      </c>
      <c r="BJ343" s="132">
        <f>AS343/(VLOOKUP(BJ283,AQ284:AR374,2,FALSE)+AN343)</f>
        <v>0.15290400517044292</v>
      </c>
      <c r="BK343" s="131">
        <f>AS343/(VLOOKUP(BK283,AQ284:AR374,2,FALSE)+AN343)</f>
        <v>0.30150000000000005</v>
      </c>
      <c r="BL343" s="132">
        <f>AS343/(VLOOKUP(BL283,AQ284:AR374,2,FALSE)+AN343)</f>
        <v>0.23800257639068764</v>
      </c>
      <c r="BM343" s="132">
        <f>AS343/(VLOOKUP(BM283,AQ284:AR374,2,FALSE)+AN343)</f>
        <v>0.21652068634820429</v>
      </c>
      <c r="BN343" s="131">
        <f>AS343/(VLOOKUP(BN283,AQ284:AR374,2,FALSE)+AN343)</f>
        <v>0.10050000000000001</v>
      </c>
      <c r="BO343" s="132"/>
      <c r="BP343" s="132"/>
      <c r="BQ343" s="132"/>
      <c r="BR343" s="132"/>
      <c r="BS343" s="132"/>
      <c r="BT343" s="132"/>
      <c r="BU343" s="132"/>
      <c r="BV343" s="132"/>
    </row>
    <row r="344" spans="1:74">
      <c r="A344" s="86">
        <v>61</v>
      </c>
      <c r="B344" s="86">
        <f>人物属性!Y64</f>
        <v>447.41636604348128</v>
      </c>
      <c r="C344" s="115">
        <f t="shared" si="62"/>
        <v>0.67500000000000004</v>
      </c>
      <c r="D344" s="74">
        <f>(D343+D345)/2</f>
        <v>655.34440582356353</v>
      </c>
      <c r="E344" s="86" t="str">
        <f t="shared" si="59"/>
        <v>60级强化8</v>
      </c>
      <c r="F344" s="86">
        <f>装备属性!EP64</f>
        <v>1284.5203646964403</v>
      </c>
      <c r="G344" s="91">
        <f t="shared" si="60"/>
        <v>744.36352101025523</v>
      </c>
      <c r="H344" s="217">
        <f t="shared" si="56"/>
        <v>61</v>
      </c>
      <c r="I344" s="137">
        <f>G344/(VLOOKUP(I283,E284:F374,2,FALSE)+B344)</f>
        <v>1.4003439666701161</v>
      </c>
      <c r="J344" s="132">
        <f>G344/(VLOOKUP(J283,E284:F374,2,FALSE)+B344)</f>
        <v>1.3082616010092443</v>
      </c>
      <c r="K344" s="132">
        <f>G344/(VLOOKUP(K283,E284:F374,2,FALSE)+B344)</f>
        <v>1.268952648907903</v>
      </c>
      <c r="L344" s="132">
        <f>G344/(VLOOKUP(L283,E284:F374,2,FALSE)+B344)</f>
        <v>0.91667165551079455</v>
      </c>
      <c r="M344" s="132">
        <f>G344/(VLOOKUP(M283,E284:F374,2,FALSE)+B344)</f>
        <v>1.268952648907903</v>
      </c>
      <c r="N344" s="132">
        <f>G344/(VLOOKUP(N283,E284:F374,2,FALSE)+B344)</f>
        <v>1.1478517381373303</v>
      </c>
      <c r="O344" s="132">
        <f>G344/(VLOOKUP(O283,E284:F374,2,FALSE)+B344)</f>
        <v>1.0984669392478892</v>
      </c>
      <c r="P344" s="132">
        <f>G344/(VLOOKUP(P283,E284:F374,2,FALSE)+B344)</f>
        <v>0.7085590165690987</v>
      </c>
      <c r="Q344" s="132">
        <f>G344/(VLOOKUP(Q283,E284:F374,2,FALSE)+B344)</f>
        <v>1.0984669392478892</v>
      </c>
      <c r="R344" s="132">
        <f>G344/(VLOOKUP(R283,E284:F374,2,FALSE)+B344)</f>
        <v>0.95430245702578442</v>
      </c>
      <c r="S344" s="132">
        <f>G344/(VLOOKUP(S283,E284:F374,2,FALSE)+B344)</f>
        <v>0.89873659957328877</v>
      </c>
      <c r="T344" s="132">
        <f>G344/(VLOOKUP(T283,E284:F374,2,FALSE)+B344)</f>
        <v>0.51511415916085135</v>
      </c>
      <c r="U344" s="132">
        <f>G344/(VLOOKUP(U283,E284:F374,2,FALSE)+B344)</f>
        <v>0.89873659957328877</v>
      </c>
      <c r="V344" s="132">
        <f>G344/(VLOOKUP(V283,E284:F374,2,FALSE)+B344)</f>
        <v>0.74618019711608552</v>
      </c>
      <c r="W344" s="132">
        <f>G344/(VLOOKUP(W283,E284:F374,2,FALSE)+B344)</f>
        <v>0.69092970133235032</v>
      </c>
      <c r="X344" s="132">
        <f>G344/(VLOOKUP(X283,E284:F374,2,FALSE)+B344)</f>
        <v>0.35486052216363617</v>
      </c>
      <c r="Y344" s="132">
        <f>G344/(VLOOKUP(Y283,E284:F374,2,FALSE)+B344)</f>
        <v>0.69092970133235032</v>
      </c>
      <c r="Z344" s="132">
        <f>G344/(VLOOKUP(Z283,E284:F374,2,FALSE)+B344)</f>
        <v>0.54836111263901899</v>
      </c>
      <c r="AA344" s="132">
        <f>G344/(VLOOKUP(AA283,E284:F374,2,FALSE)+B344)</f>
        <v>0.49977941783494961</v>
      </c>
      <c r="AB344" s="132">
        <f>G344/(VLOOKUP(AB283,E284:F374,2,FALSE)+B344)</f>
        <v>0.23429255417346695</v>
      </c>
      <c r="AC344" s="132"/>
      <c r="AD344" s="132"/>
      <c r="AE344" s="132"/>
      <c r="AF344" s="132"/>
      <c r="AG344" s="132"/>
      <c r="AH344" s="132"/>
      <c r="AI344" s="132"/>
      <c r="AJ344" s="132"/>
      <c r="AM344" s="86">
        <v>61</v>
      </c>
      <c r="AN344" s="86">
        <f>人物属性!Z64</f>
        <v>1001.6784314406297</v>
      </c>
      <c r="AO344" s="115">
        <f t="shared" si="63"/>
        <v>0.30150000000000005</v>
      </c>
      <c r="AP344" s="74">
        <f>(AP343+AP345)/2</f>
        <v>1467.1889682617093</v>
      </c>
      <c r="AQ344" s="86" t="str">
        <f t="shared" si="61"/>
        <v>60级强化8</v>
      </c>
      <c r="AR344" s="86">
        <f>装备属性!EQ64</f>
        <v>2875.7918612606868</v>
      </c>
      <c r="AS344" s="134">
        <f t="shared" si="64"/>
        <v>744.36352101025523</v>
      </c>
      <c r="AT344" s="352">
        <f t="shared" si="58"/>
        <v>61</v>
      </c>
      <c r="AU344" s="132">
        <f>AS344/(VLOOKUP(AU283,AQ284:AR374,2,FALSE)+AN344)</f>
        <v>0.62548697177931867</v>
      </c>
      <c r="AV344" s="132">
        <f>AS344/(VLOOKUP(AV283,AQ284:AR374,2,FALSE)+AN344)</f>
        <v>0.58435684845079583</v>
      </c>
      <c r="AW344" s="132">
        <f>AS344/(VLOOKUP(AW283,AQ284:AR374,2,FALSE)+AN344)</f>
        <v>0.56679884984552997</v>
      </c>
      <c r="AX344" s="132">
        <f>AS344/(VLOOKUP(AX283,AQ284:AR374,2,FALSE)+AN344)</f>
        <v>0.40944667279482155</v>
      </c>
      <c r="AY344" s="132">
        <f>AS344/(VLOOKUP(AY283,AQ284:AR374,2,FALSE)+AN344)</f>
        <v>0.56679884984552997</v>
      </c>
      <c r="AZ344" s="132">
        <f>AS344/(VLOOKUP(AZ283,AQ284:AR374,2,FALSE)+AN344)</f>
        <v>0.51270710970134092</v>
      </c>
      <c r="BA344" s="132">
        <f>AS344/(VLOOKUP(BA283,AQ284:AR374,2,FALSE)+AN344)</f>
        <v>0.49064856619739045</v>
      </c>
      <c r="BB344" s="132">
        <f>AS344/(VLOOKUP(BB283,AQ284:AR374,2,FALSE)+AN344)</f>
        <v>0.31648969406753086</v>
      </c>
      <c r="BC344" s="132">
        <f>AS344/(VLOOKUP(BC283,AQ284:AR374,2,FALSE)+AN344)</f>
        <v>0.49064856619739045</v>
      </c>
      <c r="BD344" s="132">
        <f>AS344/(VLOOKUP(BD283,AQ284:AR374,2,FALSE)+AN344)</f>
        <v>0.42625509747151707</v>
      </c>
      <c r="BE344" s="132">
        <f>AS344/(VLOOKUP(BE283,AQ284:AR374,2,FALSE)+AN344)</f>
        <v>0.4014356811427357</v>
      </c>
      <c r="BF344" s="132">
        <f>AS344/(VLOOKUP(BF283,AQ284:AR374,2,FALSE)+AN344)</f>
        <v>0.23008432442518029</v>
      </c>
      <c r="BG344" s="132">
        <f>AS344/(VLOOKUP(BG283,AQ284:AR374,2,FALSE)+AN344)</f>
        <v>0.4014356811427357</v>
      </c>
      <c r="BH344" s="132">
        <f>AS344/(VLOOKUP(BH283,AQ284:AR374,2,FALSE)+AN344)</f>
        <v>0.33329382137851826</v>
      </c>
      <c r="BI344" s="132">
        <f>AS344/(VLOOKUP(BI283,AQ284:AR374,2,FALSE)+AN344)</f>
        <v>0.30861526659511651</v>
      </c>
      <c r="BJ344" s="132">
        <f>AS344/(VLOOKUP(BJ283,AQ284:AR374,2,FALSE)+AN344)</f>
        <v>0.15850436656642417</v>
      </c>
      <c r="BK344" s="132">
        <f>AS344/(VLOOKUP(BK283,AQ284:AR374,2,FALSE)+AN344)</f>
        <v>0.30861526659511651</v>
      </c>
      <c r="BL344" s="132">
        <f>AS344/(VLOOKUP(BL283,AQ284:AR374,2,FALSE)+AN344)</f>
        <v>0.24493463031209517</v>
      </c>
      <c r="BM344" s="132">
        <f>AS344/(VLOOKUP(BM283,AQ284:AR374,2,FALSE)+AN344)</f>
        <v>0.2232348066329442</v>
      </c>
      <c r="BN344" s="132">
        <f>AS344/(VLOOKUP(BN283,AQ284:AR374,2,FALSE)+AN344)</f>
        <v>0.1046506741974819</v>
      </c>
      <c r="BO344" s="132"/>
      <c r="BP344" s="132"/>
      <c r="BQ344" s="132"/>
      <c r="BR344" s="132"/>
      <c r="BS344" s="132"/>
      <c r="BT344" s="132"/>
      <c r="BU344" s="132"/>
      <c r="BV344" s="132"/>
    </row>
    <row r="345" spans="1:74">
      <c r="A345" s="86">
        <v>62</v>
      </c>
      <c r="B345" s="86">
        <f>人物属性!Y65</f>
        <v>474.88623197332009</v>
      </c>
      <c r="C345" s="115">
        <f t="shared" si="62"/>
        <v>0.67500000000000004</v>
      </c>
      <c r="D345" s="74">
        <f>F337</f>
        <v>680.76906147666352</v>
      </c>
      <c r="E345" s="86" t="str">
        <f t="shared" si="59"/>
        <v>60级强化9</v>
      </c>
      <c r="F345" s="86">
        <f>装备属性!EP65</f>
        <v>1567.3159639022699</v>
      </c>
      <c r="G345" s="91">
        <f t="shared" si="60"/>
        <v>780.06732307873904</v>
      </c>
      <c r="H345" s="217">
        <f t="shared" si="56"/>
        <v>62</v>
      </c>
      <c r="I345" s="137">
        <f>G345/(VLOOKUP(I283,E284:F374,2,FALSE)+B345)</f>
        <v>1.3954006338849887</v>
      </c>
      <c r="J345" s="132">
        <f>G345/(VLOOKUP(J283,E284:F374,2,FALSE)+B345)</f>
        <v>1.3078693265308015</v>
      </c>
      <c r="K345" s="132">
        <f>G345/(VLOOKUP(K283,E284:F374,2,FALSE)+B345)</f>
        <v>1.2703300937756958</v>
      </c>
      <c r="L345" s="132">
        <f>G345/(VLOOKUP(L283,E284:F374,2,FALSE)+B345)</f>
        <v>0.92920646779685956</v>
      </c>
      <c r="M345" s="132">
        <f>G345/(VLOOKUP(M283,E284:F374,2,FALSE)+B345)</f>
        <v>1.2703300937756958</v>
      </c>
      <c r="N345" s="132">
        <f>G345/(VLOOKUP(N283,E284:F374,2,FALSE)+B345)</f>
        <v>1.1540244501218797</v>
      </c>
      <c r="O345" s="132">
        <f>G345/(VLOOKUP(O283,E284:F374,2,FALSE)+B345)</f>
        <v>1.1063083754833942</v>
      </c>
      <c r="P345" s="132">
        <f>G345/(VLOOKUP(P283,E284:F374,2,FALSE)+B345)</f>
        <v>0.7236237301777132</v>
      </c>
      <c r="Q345" s="132">
        <f>G345/(VLOOKUP(Q283,E284:F374,2,FALSE)+B345)</f>
        <v>1.1063083754833942</v>
      </c>
      <c r="R345" s="132">
        <f>G345/(VLOOKUP(R283,E284:F374,2,FALSE)+B345)</f>
        <v>0.96605416228722263</v>
      </c>
      <c r="S345" s="132">
        <f>G345/(VLOOKUP(S283,E284:F374,2,FALSE)+B345)</f>
        <v>0.91160978907537671</v>
      </c>
      <c r="T345" s="132">
        <f>G345/(VLOOKUP(T283,E284:F374,2,FALSE)+B345)</f>
        <v>0.5297514812370776</v>
      </c>
      <c r="U345" s="132">
        <f>G345/(VLOOKUP(U283,E284:F374,2,FALSE)+B345)</f>
        <v>0.91160978907537671</v>
      </c>
      <c r="V345" s="132">
        <f>G345/(VLOOKUP(V283,E284:F374,2,FALSE)+B345)</f>
        <v>0.76101513315441127</v>
      </c>
      <c r="W345" s="132">
        <f>G345/(VLOOKUP(W283,E284:F374,2,FALSE)+B345)</f>
        <v>0.70606725134225246</v>
      </c>
      <c r="X345" s="132">
        <f>G345/(VLOOKUP(X283,E284:F374,2,FALSE)+B345)</f>
        <v>0.36707449831387778</v>
      </c>
      <c r="Y345" s="132">
        <f>G345/(VLOOKUP(Y283,E284:F374,2,FALSE)+B345)</f>
        <v>0.70606725134225246</v>
      </c>
      <c r="Z345" s="132">
        <f>G345/(VLOOKUP(Z283,E284:F374,2,FALSE)+B345)</f>
        <v>0.56326496976164719</v>
      </c>
      <c r="AA345" s="132">
        <f>G345/(VLOOKUP(AA283,E284:F374,2,FALSE)+B345)</f>
        <v>0.51426659252998896</v>
      </c>
      <c r="AB345" s="132">
        <f>G345/(VLOOKUP(AB283,E284:F374,2,FALSE)+B345)</f>
        <v>0.2434257935384721</v>
      </c>
      <c r="AC345" s="132"/>
      <c r="AD345" s="132"/>
      <c r="AE345" s="132"/>
      <c r="AF345" s="132"/>
      <c r="AG345" s="132"/>
      <c r="AH345" s="132"/>
      <c r="AI345" s="132"/>
      <c r="AJ345" s="132"/>
      <c r="AM345" s="86">
        <v>62</v>
      </c>
      <c r="AN345" s="86">
        <f>人物属性!Z65</f>
        <v>1063.1781312835524</v>
      </c>
      <c r="AO345" s="115">
        <f t="shared" si="63"/>
        <v>0.30150000000000005</v>
      </c>
      <c r="AP345" s="74">
        <f>AR337</f>
        <v>1524.1098391268586</v>
      </c>
      <c r="AQ345" s="86" t="str">
        <f t="shared" si="61"/>
        <v>60级强化9</v>
      </c>
      <c r="AR345" s="86">
        <f>装备属性!EQ65</f>
        <v>3508.9163370946339</v>
      </c>
      <c r="AS345" s="134">
        <f t="shared" si="64"/>
        <v>780.06732307873892</v>
      </c>
      <c r="AT345" s="352">
        <f t="shared" si="58"/>
        <v>62</v>
      </c>
      <c r="AU345" s="132">
        <f>AS345/(VLOOKUP(AU283,AQ284:AR374,2,FALSE)+AN345)</f>
        <v>0.62327894980196152</v>
      </c>
      <c r="AV345" s="132">
        <f>AS345/(VLOOKUP(AV283,AQ284:AR374,2,FALSE)+AN345)</f>
        <v>0.58418163251709121</v>
      </c>
      <c r="AW345" s="132">
        <f>AS345/(VLOOKUP(AW283,AQ284:AR374,2,FALSE)+AN345)</f>
        <v>0.56741410855314411</v>
      </c>
      <c r="AX345" s="132">
        <f>AS345/(VLOOKUP(AX283,AQ284:AR374,2,FALSE)+AN345)</f>
        <v>0.41504555561593059</v>
      </c>
      <c r="AY345" s="132">
        <f>AS345/(VLOOKUP(AY283,AQ284:AR374,2,FALSE)+AN345)</f>
        <v>0.56741410855314411</v>
      </c>
      <c r="AZ345" s="132">
        <f>AS345/(VLOOKUP(AZ283,AQ284:AR374,2,FALSE)+AN345)</f>
        <v>0.51546425438777288</v>
      </c>
      <c r="BA345" s="132">
        <f>AS345/(VLOOKUP(BA283,AQ284:AR374,2,FALSE)+AN345)</f>
        <v>0.49415107438258271</v>
      </c>
      <c r="BB345" s="132">
        <f>AS345/(VLOOKUP(BB283,AQ284:AR374,2,FALSE)+AN345)</f>
        <v>0.32321859947937859</v>
      </c>
      <c r="BC345" s="132">
        <f>AS345/(VLOOKUP(BC283,AQ284:AR374,2,FALSE)+AN345)</f>
        <v>0.49415107438258271</v>
      </c>
      <c r="BD345" s="132">
        <f>AS345/(VLOOKUP(BD283,AQ284:AR374,2,FALSE)+AN345)</f>
        <v>0.43150419248829269</v>
      </c>
      <c r="BE345" s="132">
        <f>AS345/(VLOOKUP(BE283,AQ284:AR374,2,FALSE)+AN345)</f>
        <v>0.40718570578700153</v>
      </c>
      <c r="BF345" s="132">
        <f>AS345/(VLOOKUP(BF283,AQ284:AR374,2,FALSE)+AN345)</f>
        <v>0.23662232828589466</v>
      </c>
      <c r="BG345" s="132">
        <f>AS345/(VLOOKUP(BG283,AQ284:AR374,2,FALSE)+AN345)</f>
        <v>0.40718570578700153</v>
      </c>
      <c r="BH345" s="132">
        <f>AS345/(VLOOKUP(BH283,AQ284:AR374,2,FALSE)+AN345)</f>
        <v>0.33992009280897034</v>
      </c>
      <c r="BI345" s="132">
        <f>AS345/(VLOOKUP(BI283,AQ284:AR374,2,FALSE)+AN345)</f>
        <v>0.3153767055995394</v>
      </c>
      <c r="BJ345" s="132">
        <f>AS345/(VLOOKUP(BJ283,AQ284:AR374,2,FALSE)+AN345)</f>
        <v>0.16395994258019872</v>
      </c>
      <c r="BK345" s="132">
        <f>AS345/(VLOOKUP(BK283,AQ284:AR374,2,FALSE)+AN345)</f>
        <v>0.3153767055995394</v>
      </c>
      <c r="BL345" s="132">
        <f>AS345/(VLOOKUP(BL283,AQ284:AR374,2,FALSE)+AN345)</f>
        <v>0.25159168649353569</v>
      </c>
      <c r="BM345" s="132">
        <f>AS345/(VLOOKUP(BM283,AQ284:AR374,2,FALSE)+AN345)</f>
        <v>0.22970574466339508</v>
      </c>
      <c r="BN345" s="132">
        <f>AS345/(VLOOKUP(BN283,AQ284:AR374,2,FALSE)+AN345)</f>
        <v>0.10873018778051753</v>
      </c>
      <c r="BO345" s="132"/>
      <c r="BP345" s="132"/>
      <c r="BQ345" s="132"/>
      <c r="BR345" s="132"/>
      <c r="BS345" s="132"/>
      <c r="BT345" s="132"/>
      <c r="BU345" s="132"/>
      <c r="BV345" s="132"/>
    </row>
    <row r="346" spans="1:74">
      <c r="A346" s="86">
        <v>63</v>
      </c>
      <c r="B346" s="86">
        <f>人物属性!Y66</f>
        <v>502.35609790315897</v>
      </c>
      <c r="C346" s="115">
        <f t="shared" si="62"/>
        <v>0.67500000000000004</v>
      </c>
      <c r="D346" s="74">
        <f>(D345+D347)/2</f>
        <v>707.42513706521481</v>
      </c>
      <c r="E346" s="86" t="str">
        <f t="shared" si="59"/>
        <v>60级强化10</v>
      </c>
      <c r="F346" s="86">
        <f>装备属性!EP66</f>
        <v>1897.0314256066274</v>
      </c>
      <c r="G346" s="91">
        <f t="shared" si="60"/>
        <v>816.60233360365237</v>
      </c>
      <c r="H346" s="217">
        <f t="shared" si="56"/>
        <v>63</v>
      </c>
      <c r="I346" s="137">
        <f>G346/(VLOOKUP(I283,E284:F374,2,FALSE)+B346)</f>
        <v>1.3923376059480008</v>
      </c>
      <c r="J346" s="132">
        <f>G346/(VLOOKUP(J283,E284:F374,2,FALSE)+B346)</f>
        <v>1.3088438489844292</v>
      </c>
      <c r="K346" s="132">
        <f>G346/(VLOOKUP(K283,E284:F374,2,FALSE)+B346)</f>
        <v>1.2728852300240676</v>
      </c>
      <c r="L346" s="132">
        <f>G346/(VLOOKUP(L283,E284:F374,2,FALSE)+B346)</f>
        <v>0.94190570274941199</v>
      </c>
      <c r="M346" s="132">
        <f>G346/(VLOOKUP(M283,E284:F374,2,FALSE)+B346)</f>
        <v>1.2728852300240676</v>
      </c>
      <c r="N346" s="132">
        <f>G346/(VLOOKUP(N283,E284:F374,2,FALSE)+B346)</f>
        <v>1.1608967138443995</v>
      </c>
      <c r="O346" s="132">
        <f>G346/(VLOOKUP(O283,E284:F374,2,FALSE)+B346)</f>
        <v>1.1146963772854439</v>
      </c>
      <c r="P346" s="132">
        <f>G346/(VLOOKUP(P283,E284:F374,2,FALSE)+B346)</f>
        <v>0.73869166153667121</v>
      </c>
      <c r="Q346" s="132">
        <f>G346/(VLOOKUP(Q283,E284:F374,2,FALSE)+B346)</f>
        <v>1.1146963772854439</v>
      </c>
      <c r="R346" s="132">
        <f>G346/(VLOOKUP(R283,E284:F374,2,FALSE)+B346)</f>
        <v>0.9780281244880501</v>
      </c>
      <c r="S346" s="132">
        <f>G346/(VLOOKUP(S283,E284:F374,2,FALSE)+B346)</f>
        <v>0.92462333486292514</v>
      </c>
      <c r="T346" s="132">
        <f>G346/(VLOOKUP(T283,E284:F374,2,FALSE)+B346)</f>
        <v>0.54440682875884039</v>
      </c>
      <c r="U346" s="132">
        <f>G346/(VLOOKUP(U283,E284:F374,2,FALSE)+B346)</f>
        <v>0.92462333486292514</v>
      </c>
      <c r="V346" s="132">
        <f>G346/(VLOOKUP(V283,E284:F374,2,FALSE)+B346)</f>
        <v>0.77586544303593252</v>
      </c>
      <c r="W346" s="132">
        <f>G346/(VLOOKUP(W283,E284:F374,2,FALSE)+B346)</f>
        <v>0.72120440879575798</v>
      </c>
      <c r="X346" s="132">
        <f>G346/(VLOOKUP(X283,E284:F374,2,FALSE)+B346)</f>
        <v>0.37936288618487296</v>
      </c>
      <c r="Y346" s="132">
        <f>G346/(VLOOKUP(Y283,E284:F374,2,FALSE)+B346)</f>
        <v>0.72120440879575798</v>
      </c>
      <c r="Z346" s="132">
        <f>G346/(VLOOKUP(Z283,E284:F374,2,FALSE)+B346)</f>
        <v>0.5781776025717017</v>
      </c>
      <c r="AA346" s="132">
        <f>G346/(VLOOKUP(AA283,E284:F374,2,FALSE)+B346)</f>
        <v>0.52877661668343456</v>
      </c>
      <c r="AB346" s="132">
        <f>G346/(VLOOKUP(AB283,E284:F374,2,FALSE)+B346)</f>
        <v>0.25266096046651848</v>
      </c>
      <c r="AC346" s="132"/>
      <c r="AD346" s="132"/>
      <c r="AE346" s="132"/>
      <c r="AF346" s="132"/>
      <c r="AG346" s="132"/>
      <c r="AH346" s="132"/>
      <c r="AI346" s="132"/>
      <c r="AJ346" s="132"/>
      <c r="AM346" s="86">
        <v>63</v>
      </c>
      <c r="AN346" s="86">
        <f>人物属性!Z66</f>
        <v>1124.6778311264752</v>
      </c>
      <c r="AO346" s="115">
        <f t="shared" si="63"/>
        <v>0.30150000000000005</v>
      </c>
      <c r="AP346" s="74">
        <f>(AP345+AP347)/2</f>
        <v>1583.7876202952571</v>
      </c>
      <c r="AQ346" s="86" t="str">
        <f t="shared" si="61"/>
        <v>60级强化10</v>
      </c>
      <c r="AR346" s="86">
        <f>装备属性!EQ66</f>
        <v>4247.0852812088669</v>
      </c>
      <c r="AS346" s="134">
        <f t="shared" si="64"/>
        <v>816.60233360365237</v>
      </c>
      <c r="AT346" s="352">
        <f t="shared" si="58"/>
        <v>63</v>
      </c>
      <c r="AU346" s="132">
        <f>AS346/(VLOOKUP(AU283,AQ284:AR374,2,FALSE)+AN346)</f>
        <v>0.62191079732344046</v>
      </c>
      <c r="AV346" s="132">
        <f>AS346/(VLOOKUP(AV283,AQ284:AR374,2,FALSE)+AN346)</f>
        <v>0.58461691921304504</v>
      </c>
      <c r="AW346" s="132">
        <f>AS346/(VLOOKUP(AW283,AQ284:AR374,2,FALSE)+AN346)</f>
        <v>0.56855540274408367</v>
      </c>
      <c r="AX346" s="132">
        <f>AS346/(VLOOKUP(AX283,AQ284:AR374,2,FALSE)+AN346)</f>
        <v>0.42071788056140408</v>
      </c>
      <c r="AY346" s="132">
        <f>AS346/(VLOOKUP(AY283,AQ284:AR374,2,FALSE)+AN346)</f>
        <v>0.56855540274408367</v>
      </c>
      <c r="AZ346" s="132">
        <f>AS346/(VLOOKUP(AZ283,AQ284:AR374,2,FALSE)+AN346)</f>
        <v>0.51853386551716529</v>
      </c>
      <c r="BA346" s="132">
        <f>AS346/(VLOOKUP(BA283,AQ284:AR374,2,FALSE)+AN346)</f>
        <v>0.49789771518749826</v>
      </c>
      <c r="BB346" s="132">
        <f>AS346/(VLOOKUP(BB283,AQ284:AR374,2,FALSE)+AN346)</f>
        <v>0.32994894215304649</v>
      </c>
      <c r="BC346" s="132">
        <f>AS346/(VLOOKUP(BC283,AQ284:AR374,2,FALSE)+AN346)</f>
        <v>0.49789771518749826</v>
      </c>
      <c r="BD346" s="132">
        <f>AS346/(VLOOKUP(BD283,AQ284:AR374,2,FALSE)+AN346)</f>
        <v>0.43685256227132913</v>
      </c>
      <c r="BE346" s="132">
        <f>AS346/(VLOOKUP(BE283,AQ284:AR374,2,FALSE)+AN346)</f>
        <v>0.41299842290543992</v>
      </c>
      <c r="BF346" s="132">
        <f>AS346/(VLOOKUP(BF283,AQ284:AR374,2,FALSE)+AN346)</f>
        <v>0.24316838351228204</v>
      </c>
      <c r="BG346" s="132">
        <f>AS346/(VLOOKUP(BG283,AQ284:AR374,2,FALSE)+AN346)</f>
        <v>0.41299842290543992</v>
      </c>
      <c r="BH346" s="132">
        <f>AS346/(VLOOKUP(BH283,AQ284:AR374,2,FALSE)+AN346)</f>
        <v>0.34655323122271658</v>
      </c>
      <c r="BI346" s="132">
        <f>AS346/(VLOOKUP(BI283,AQ284:AR374,2,FALSE)+AN346)</f>
        <v>0.32213796926210519</v>
      </c>
      <c r="BJ346" s="132">
        <f>AS346/(VLOOKUP(BJ283,AQ284:AR374,2,FALSE)+AN346)</f>
        <v>0.16944875582924326</v>
      </c>
      <c r="BK346" s="132">
        <f>AS346/(VLOOKUP(BK283,AQ284:AR374,2,FALSE)+AN346)</f>
        <v>0.32213796926210519</v>
      </c>
      <c r="BL346" s="132">
        <f>AS346/(VLOOKUP(BL283,AQ284:AR374,2,FALSE)+AN346)</f>
        <v>0.25825266248202677</v>
      </c>
      <c r="BM346" s="132">
        <f>AS346/(VLOOKUP(BM283,AQ284:AR374,2,FALSE)+AN346)</f>
        <v>0.23618688878526747</v>
      </c>
      <c r="BN346" s="132">
        <f>AS346/(VLOOKUP(BN283,AQ284:AR374,2,FALSE)+AN346)</f>
        <v>0.11285522900837827</v>
      </c>
      <c r="BO346" s="132"/>
      <c r="BP346" s="132"/>
      <c r="BQ346" s="132"/>
      <c r="BR346" s="132"/>
      <c r="BS346" s="132"/>
      <c r="BT346" s="132"/>
      <c r="BU346" s="132"/>
      <c r="BV346" s="132"/>
    </row>
    <row r="347" spans="1:74">
      <c r="A347" s="86">
        <v>64</v>
      </c>
      <c r="B347" s="86">
        <f>人物属性!Y67</f>
        <v>529.82596383299779</v>
      </c>
      <c r="C347" s="115">
        <f t="shared" si="62"/>
        <v>0.67500000000000004</v>
      </c>
      <c r="D347" s="74">
        <f>F338</f>
        <v>734.08121265376622</v>
      </c>
      <c r="E347" s="86" t="str">
        <f t="shared" si="59"/>
        <v>60级强化11</v>
      </c>
      <c r="F347" s="86">
        <f>装备属性!EP67</f>
        <v>2281.4514306993947</v>
      </c>
      <c r="G347" s="91">
        <f t="shared" si="60"/>
        <v>853.1373441285657</v>
      </c>
      <c r="H347" s="217">
        <f t="shared" si="56"/>
        <v>64</v>
      </c>
      <c r="I347" s="137">
        <f>G347/(VLOOKUP(I283,E284:F374,2,FALSE)+B347)</f>
        <v>1.3895486674505519</v>
      </c>
      <c r="J347" s="132">
        <f>G347/(VLOOKUP(J283,E284:F374,2,FALSE)+B347)</f>
        <v>1.3097361768437226</v>
      </c>
      <c r="K347" s="132">
        <f>G347/(VLOOKUP(K283,E284:F374,2,FALSE)+B347)</f>
        <v>1.2752305349348161</v>
      </c>
      <c r="L347" s="132">
        <f>G347/(VLOOKUP(L283,E284:F374,2,FALSE)+B347)</f>
        <v>0.95382490322559854</v>
      </c>
      <c r="M347" s="132">
        <f>G347/(VLOOKUP(M283,E284:F374,2,FALSE)+B347)</f>
        <v>1.2752305349348161</v>
      </c>
      <c r="N347" s="132">
        <f>G347/(VLOOKUP(N283,E284:F374,2,FALSE)+B347)</f>
        <v>1.1672524040029706</v>
      </c>
      <c r="O347" s="132">
        <f>G347/(VLOOKUP(O283,E284:F374,2,FALSE)+B347)</f>
        <v>1.1224780562067167</v>
      </c>
      <c r="P347" s="132">
        <f>G347/(VLOOKUP(P283,E284:F374,2,FALSE)+B347)</f>
        <v>0.75302890340340212</v>
      </c>
      <c r="Q347" s="132">
        <f>G347/(VLOOKUP(Q283,E284:F374,2,FALSE)+B347)</f>
        <v>1.1224780562067167</v>
      </c>
      <c r="R347" s="132">
        <f>G347/(VLOOKUP(R283,E284:F374,2,FALSE)+B347)</f>
        <v>0.98923929346876183</v>
      </c>
      <c r="S347" s="132">
        <f>G347/(VLOOKUP(S283,E284:F374,2,FALSE)+B347)</f>
        <v>0.93685176414749205</v>
      </c>
      <c r="T347" s="132">
        <f>G347/(VLOOKUP(T283,E284:F374,2,FALSE)+B347)</f>
        <v>0.55853505064652254</v>
      </c>
      <c r="U347" s="132">
        <f>G347/(VLOOKUP(U283,E284:F374,2,FALSE)+B347)</f>
        <v>0.93685176414749205</v>
      </c>
      <c r="V347" s="132">
        <f>G347/(VLOOKUP(V283,E284:F374,2,FALSE)+B347)</f>
        <v>0.78996029832756787</v>
      </c>
      <c r="W347" s="132">
        <f>G347/(VLOOKUP(W283,E284:F374,2,FALSE)+B347)</f>
        <v>0.73562448546028392</v>
      </c>
      <c r="X347" s="132">
        <f>G347/(VLOOKUP(X283,E284:F374,2,FALSE)+B347)</f>
        <v>0.39134159024737758</v>
      </c>
      <c r="Y347" s="132">
        <f>G347/(VLOOKUP(Y283,E284:F374,2,FALSE)+B347)</f>
        <v>0.73562448546028392</v>
      </c>
      <c r="Z347" s="132">
        <f>G347/(VLOOKUP(Z283,E284:F374,2,FALSE)+B347)</f>
        <v>0.59252121763186261</v>
      </c>
      <c r="AA347" s="132">
        <f>G347/(VLOOKUP(AA283,E284:F374,2,FALSE)+B347)</f>
        <v>0.54277946433224666</v>
      </c>
      <c r="AB347" s="132">
        <f>G347/(VLOOKUP(AB283,E284:F374,2,FALSE)+B347)</f>
        <v>0.26174046518076699</v>
      </c>
      <c r="AC347" s="132"/>
      <c r="AD347" s="132"/>
      <c r="AE347" s="132"/>
      <c r="AF347" s="132"/>
      <c r="AG347" s="132"/>
      <c r="AH347" s="132"/>
      <c r="AI347" s="132"/>
      <c r="AJ347" s="132"/>
      <c r="AM347" s="86">
        <v>64</v>
      </c>
      <c r="AN347" s="86">
        <f>人物属性!Z67</f>
        <v>1186.177530969398</v>
      </c>
      <c r="AO347" s="115">
        <f t="shared" si="63"/>
        <v>0.30150000000000005</v>
      </c>
      <c r="AP347" s="74">
        <f>AR338</f>
        <v>1643.4654014636556</v>
      </c>
      <c r="AQ347" s="86" t="str">
        <f t="shared" si="61"/>
        <v>60级强化11</v>
      </c>
      <c r="AR347" s="86">
        <f>装备属性!EQ67</f>
        <v>5107.7270836553607</v>
      </c>
      <c r="AS347" s="134">
        <f t="shared" si="64"/>
        <v>853.13734412856581</v>
      </c>
      <c r="AT347" s="352">
        <f t="shared" si="58"/>
        <v>64</v>
      </c>
      <c r="AU347" s="132">
        <f>AS347/(VLOOKUP(AU283,AQ284:AR374,2,FALSE)+AN347)</f>
        <v>0.62066507146124672</v>
      </c>
      <c r="AV347" s="132">
        <f>AS347/(VLOOKUP(AV283,AQ284:AR374,2,FALSE)+AN347)</f>
        <v>0.58501549232352945</v>
      </c>
      <c r="AW347" s="132">
        <f>AS347/(VLOOKUP(AW283,AQ284:AR374,2,FALSE)+AN347)</f>
        <v>0.56960297227088463</v>
      </c>
      <c r="AX347" s="132">
        <f>AS347/(VLOOKUP(AX283,AQ284:AR374,2,FALSE)+AN347)</f>
        <v>0.42604179010743404</v>
      </c>
      <c r="AY347" s="132">
        <f>AS347/(VLOOKUP(AY283,AQ284:AR374,2,FALSE)+AN347)</f>
        <v>0.56960297227088463</v>
      </c>
      <c r="AZ347" s="132">
        <f>AS347/(VLOOKUP(AZ283,AQ284:AR374,2,FALSE)+AN347)</f>
        <v>0.5213727404546602</v>
      </c>
      <c r="BA347" s="132">
        <f>AS347/(VLOOKUP(BA283,AQ284:AR374,2,FALSE)+AN347)</f>
        <v>0.50137353177233346</v>
      </c>
      <c r="BB347" s="132">
        <f>AS347/(VLOOKUP(BB283,AQ284:AR374,2,FALSE)+AN347)</f>
        <v>0.33635291018685298</v>
      </c>
      <c r="BC347" s="132">
        <f>AS347/(VLOOKUP(BC283,AQ284:AR374,2,FALSE)+AN347)</f>
        <v>0.50137353177233346</v>
      </c>
      <c r="BD347" s="132">
        <f>AS347/(VLOOKUP(BD283,AQ284:AR374,2,FALSE)+AN347)</f>
        <v>0.44186021774938034</v>
      </c>
      <c r="BE347" s="132">
        <f>AS347/(VLOOKUP(BE283,AQ284:AR374,2,FALSE)+AN347)</f>
        <v>0.4184604546525465</v>
      </c>
      <c r="BF347" s="132">
        <f>AS347/(VLOOKUP(BF283,AQ284:AR374,2,FALSE)+AN347)</f>
        <v>0.24947898928878015</v>
      </c>
      <c r="BG347" s="132">
        <f>AS347/(VLOOKUP(BG283,AQ284:AR374,2,FALSE)+AN347)</f>
        <v>0.4184604546525465</v>
      </c>
      <c r="BH347" s="132">
        <f>AS347/(VLOOKUP(BH283,AQ284:AR374,2,FALSE)+AN347)</f>
        <v>0.35284893325298039</v>
      </c>
      <c r="BI347" s="132">
        <f>AS347/(VLOOKUP(BI283,AQ284:AR374,2,FALSE)+AN347)</f>
        <v>0.32857893683892681</v>
      </c>
      <c r="BJ347" s="132">
        <f>AS347/(VLOOKUP(BJ283,AQ284:AR374,2,FALSE)+AN347)</f>
        <v>0.17479924364382868</v>
      </c>
      <c r="BK347" s="132">
        <f>AS347/(VLOOKUP(BK283,AQ284:AR374,2,FALSE)+AN347)</f>
        <v>0.32857893683892681</v>
      </c>
      <c r="BL347" s="132">
        <f>AS347/(VLOOKUP(BL283,AQ284:AR374,2,FALSE)+AN347)</f>
        <v>0.26465947720889865</v>
      </c>
      <c r="BM347" s="132">
        <f>AS347/(VLOOKUP(BM283,AQ284:AR374,2,FALSE)+AN347)</f>
        <v>0.24244149406840357</v>
      </c>
      <c r="BN347" s="132">
        <f>AS347/(VLOOKUP(BN283,AQ284:AR374,2,FALSE)+AN347)</f>
        <v>0.11691074111407596</v>
      </c>
      <c r="BO347" s="132"/>
      <c r="BP347" s="132"/>
      <c r="BQ347" s="132"/>
      <c r="BR347" s="132"/>
      <c r="BS347" s="132"/>
      <c r="BT347" s="132"/>
      <c r="BU347" s="132"/>
      <c r="BV347" s="132"/>
    </row>
    <row r="348" spans="1:74">
      <c r="A348" s="86">
        <v>65</v>
      </c>
      <c r="B348" s="86">
        <f>人物属性!Y68</f>
        <v>557.29582976283666</v>
      </c>
      <c r="C348" s="115">
        <f t="shared" si="62"/>
        <v>0.67500000000000004</v>
      </c>
      <c r="D348" s="74">
        <f>(D347+D349)/2</f>
        <v>762.02835087571202</v>
      </c>
      <c r="E348" s="86" t="str">
        <f t="shared" si="59"/>
        <v>60级强化12</v>
      </c>
      <c r="F348" s="86">
        <f>装备属性!EP68</f>
        <v>2729.6522507386758</v>
      </c>
      <c r="G348" s="91">
        <f t="shared" si="60"/>
        <v>890.54382193102037</v>
      </c>
      <c r="H348" s="217">
        <f t="shared" ref="H348" si="65">H254</f>
        <v>65</v>
      </c>
      <c r="I348" s="137">
        <f>G348/(VLOOKUP(I283,E284:F374,2,FALSE)+B348)</f>
        <v>1.3883572212399828</v>
      </c>
      <c r="J348" s="132">
        <f>G348/(VLOOKUP(J283,E284:F374,2,FALSE)+B348)</f>
        <v>1.311840026980206</v>
      </c>
      <c r="K348" s="132">
        <f>G348/(VLOOKUP(K283,E284:F374,2,FALSE)+B348)</f>
        <v>1.2786420885158363</v>
      </c>
      <c r="L348" s="132">
        <f>G348/(VLOOKUP(L283,E284:F374,2,FALSE)+B348)</f>
        <v>0.96597908333635929</v>
      </c>
      <c r="M348" s="132">
        <f>G348/(VLOOKUP(M283,E284:F374,2,FALSE)+B348)</f>
        <v>1.2786420885158363</v>
      </c>
      <c r="N348" s="132">
        <f>G348/(VLOOKUP(N283,E284:F374,2,FALSE)+B348)</f>
        <v>1.1742967973609431</v>
      </c>
      <c r="O348" s="132">
        <f>G348/(VLOOKUP(O283,E284:F374,2,FALSE)+B348)</f>
        <v>1.1308234605643848</v>
      </c>
      <c r="P348" s="132">
        <f>G348/(VLOOKUP(P283,E284:F374,2,FALSE)+B348)</f>
        <v>0.76743834646525444</v>
      </c>
      <c r="Q348" s="132">
        <f>G348/(VLOOKUP(Q283,E284:F374,2,FALSE)+B348)</f>
        <v>1.1308234605643848</v>
      </c>
      <c r="R348" s="132">
        <f>G348/(VLOOKUP(R283,E284:F374,2,FALSE)+B348)</f>
        <v>1.0007376096218059</v>
      </c>
      <c r="S348" s="132">
        <f>G348/(VLOOKUP(S283,E284:F374,2,FALSE)+B348)</f>
        <v>0.94929300437888653</v>
      </c>
      <c r="T348" s="132">
        <f>G348/(VLOOKUP(T283,E284:F374,2,FALSE)+B348)</f>
        <v>0.57272454014706864</v>
      </c>
      <c r="U348" s="132">
        <f>G348/(VLOOKUP(U283,E284:F374,2,FALSE)+B348)</f>
        <v>0.94929300437888653</v>
      </c>
      <c r="V348" s="132">
        <f>G348/(VLOOKUP(V283,E284:F374,2,FALSE)+B348)</f>
        <v>0.80414283266619713</v>
      </c>
      <c r="W348" s="132">
        <f>G348/(VLOOKUP(W283,E284:F374,2,FALSE)+B348)</f>
        <v>0.75011129990481817</v>
      </c>
      <c r="X348" s="132">
        <f>G348/(VLOOKUP(X283,E284:F374,2,FALSE)+B348)</f>
        <v>0.40341694675374473</v>
      </c>
      <c r="Y348" s="132">
        <f>G348/(VLOOKUP(Y283,E284:F374,2,FALSE)+B348)</f>
        <v>0.75011129990481817</v>
      </c>
      <c r="Z348" s="132">
        <f>G348/(VLOOKUP(Z283,E284:F374,2,FALSE)+B348)</f>
        <v>0.6069216937281241</v>
      </c>
      <c r="AA348" s="132">
        <f>G348/(VLOOKUP(AA283,E284:F374,2,FALSE)+B348)</f>
        <v>0.55684618799526386</v>
      </c>
      <c r="AB348" s="132">
        <f>G348/(VLOOKUP(AB283,E284:F374,2,FALSE)+B348)</f>
        <v>0.27093334002256098</v>
      </c>
      <c r="AC348" s="132"/>
      <c r="AD348" s="132"/>
      <c r="AE348" s="132"/>
      <c r="AF348" s="132"/>
      <c r="AG348" s="132"/>
      <c r="AH348" s="132"/>
      <c r="AI348" s="132"/>
      <c r="AJ348" s="132"/>
      <c r="AM348" s="86">
        <v>65</v>
      </c>
      <c r="AN348" s="86">
        <f>人物属性!Z68</f>
        <v>1247.6772308123207</v>
      </c>
      <c r="AO348" s="115">
        <f t="shared" si="63"/>
        <v>0.30150000000000005</v>
      </c>
      <c r="AP348" s="74">
        <f>(AP347+AP349)/2</f>
        <v>1706.0336213635344</v>
      </c>
      <c r="AQ348" s="86" t="str">
        <f t="shared" si="61"/>
        <v>60级强化12</v>
      </c>
      <c r="AR348" s="86">
        <f>装备属性!EQ68</f>
        <v>6111.1617553850947</v>
      </c>
      <c r="AS348" s="134">
        <f t="shared" ref="AS348:AS363" si="66">AO348*(AN348+AP348)</f>
        <v>890.54382193102049</v>
      </c>
      <c r="AT348" s="352">
        <f t="shared" ref="AT348:AT363" si="67">H348</f>
        <v>65</v>
      </c>
      <c r="AU348" s="132">
        <f>AS348/(VLOOKUP(AU283,AQ284:AR374,2,FALSE)+AN348)</f>
        <v>0.62013289215385914</v>
      </c>
      <c r="AV348" s="132">
        <f>AS348/(VLOOKUP(AV283,AQ284:AR374,2,FALSE)+AN348)</f>
        <v>0.58595521205115886</v>
      </c>
      <c r="AW348" s="132">
        <f>AS348/(VLOOKUP(AW283,AQ284:AR374,2,FALSE)+AN348)</f>
        <v>0.57112679953707357</v>
      </c>
      <c r="AX348" s="132">
        <f>AS348/(VLOOKUP(AX283,AQ284:AR374,2,FALSE)+AN348)</f>
        <v>0.43147065722357392</v>
      </c>
      <c r="AY348" s="132">
        <f>AS348/(VLOOKUP(AY283,AQ284:AR374,2,FALSE)+AN348)</f>
        <v>0.57112679953707357</v>
      </c>
      <c r="AZ348" s="132">
        <f>AS348/(VLOOKUP(AZ283,AQ284:AR374,2,FALSE)+AN348)</f>
        <v>0.52451923615455465</v>
      </c>
      <c r="BA348" s="132">
        <f>AS348/(VLOOKUP(BA283,AQ284:AR374,2,FALSE)+AN348)</f>
        <v>0.50510114571875875</v>
      </c>
      <c r="BB348" s="132">
        <f>AS348/(VLOOKUP(BB283,AQ284:AR374,2,FALSE)+AN348)</f>
        <v>0.3427891280878137</v>
      </c>
      <c r="BC348" s="132">
        <f>AS348/(VLOOKUP(BC283,AQ284:AR374,2,FALSE)+AN348)</f>
        <v>0.50510114571875875</v>
      </c>
      <c r="BD348" s="132">
        <f>AS348/(VLOOKUP(BD283,AQ284:AR374,2,FALSE)+AN348)</f>
        <v>0.4469961322977401</v>
      </c>
      <c r="BE348" s="132">
        <f>AS348/(VLOOKUP(BE283,AQ284:AR374,2,FALSE)+AN348)</f>
        <v>0.4240175419559028</v>
      </c>
      <c r="BF348" s="132">
        <f>AS348/(VLOOKUP(BF283,AQ284:AR374,2,FALSE)+AN348)</f>
        <v>0.25581696126569076</v>
      </c>
      <c r="BG348" s="132">
        <f>AS348/(VLOOKUP(BG283,AQ284:AR374,2,FALSE)+AN348)</f>
        <v>0.4240175419559028</v>
      </c>
      <c r="BH348" s="132">
        <f>AS348/(VLOOKUP(BH283,AQ284:AR374,2,FALSE)+AN348)</f>
        <v>0.35918379859090138</v>
      </c>
      <c r="BI348" s="132">
        <f>AS348/(VLOOKUP(BI283,AQ284:AR374,2,FALSE)+AN348)</f>
        <v>0.33504971395748551</v>
      </c>
      <c r="BJ348" s="132">
        <f>AS348/(VLOOKUP(BJ283,AQ284:AR374,2,FALSE)+AN348)</f>
        <v>0.18019290288333936</v>
      </c>
      <c r="BK348" s="132">
        <f>AS348/(VLOOKUP(BK283,AQ284:AR374,2,FALSE)+AN348)</f>
        <v>0.33504971395748551</v>
      </c>
      <c r="BL348" s="132">
        <f>AS348/(VLOOKUP(BL283,AQ284:AR374,2,FALSE)+AN348)</f>
        <v>0.2710916898652288</v>
      </c>
      <c r="BM348" s="132">
        <f>AS348/(VLOOKUP(BM283,AQ284:AR374,2,FALSE)+AN348)</f>
        <v>0.24872463063788458</v>
      </c>
      <c r="BN348" s="132">
        <f>AS348/(VLOOKUP(BN283,AQ284:AR374,2,FALSE)+AN348)</f>
        <v>0.12101689187674392</v>
      </c>
      <c r="BO348" s="132"/>
      <c r="BP348" s="132"/>
      <c r="BQ348" s="132"/>
      <c r="BR348" s="132"/>
      <c r="BS348" s="132"/>
      <c r="BT348" s="132"/>
      <c r="BU348" s="132"/>
      <c r="BV348" s="132"/>
    </row>
    <row r="349" spans="1:74">
      <c r="A349" s="86">
        <v>66</v>
      </c>
      <c r="B349" s="86">
        <f>人物属性!Y69</f>
        <v>584.76569569267542</v>
      </c>
      <c r="C349" s="115">
        <f t="shared" si="62"/>
        <v>0.67500000000000004</v>
      </c>
      <c r="D349" s="74">
        <f>F339</f>
        <v>789.97548909765794</v>
      </c>
      <c r="E349" s="86" t="str">
        <f t="shared" ref="E349:E374" si="68">E255</f>
        <v>70级强化0</v>
      </c>
      <c r="F349" s="86">
        <f>装备属性!EP69</f>
        <v>1041.9677391180455</v>
      </c>
      <c r="G349" s="91">
        <f t="shared" ref="G349:G363" si="69">C349*(B349+D349)</f>
        <v>927.95029973347505</v>
      </c>
      <c r="H349" s="217">
        <f t="shared" ref="H349:H363" si="70">H255</f>
        <v>66</v>
      </c>
      <c r="I349" s="137">
        <f>G349/(VLOOKUP(I283,E284:F374,2,FALSE)+B349)</f>
        <v>1.3872636327872478</v>
      </c>
      <c r="J349" s="132">
        <f>G349/(VLOOKUP(J283,E284:F374,2,FALSE)+B349)</f>
        <v>1.313780233396886</v>
      </c>
      <c r="K349" s="132">
        <f>G349/(VLOOKUP(K283,E284:F374,2,FALSE)+B349)</f>
        <v>1.2817947418280409</v>
      </c>
      <c r="L349" s="132">
        <f>G349/(VLOOKUP(L283,E284:F374,2,FALSE)+B349)</f>
        <v>0.97742991082342279</v>
      </c>
      <c r="M349" s="132">
        <f>G349/(VLOOKUP(M283,E284:F374,2,FALSE)+B349)</f>
        <v>1.2817947418280409</v>
      </c>
      <c r="N349" s="132">
        <f>G349/(VLOOKUP(N283,E284:F374,2,FALSE)+B349)</f>
        <v>1.1808486981599777</v>
      </c>
      <c r="O349" s="132">
        <f>G349/(VLOOKUP(O283,E284:F374,2,FALSE)+B349)</f>
        <v>1.1386062868753599</v>
      </c>
      <c r="P349" s="132">
        <f>G349/(VLOOKUP(P283,E284:F374,2,FALSE)+B349)</f>
        <v>0.78118134979585963</v>
      </c>
      <c r="Q349" s="132">
        <f>G349/(VLOOKUP(Q283,E284:F374,2,FALSE)+B349)</f>
        <v>1.1386062868753599</v>
      </c>
      <c r="R349" s="132">
        <f>G349/(VLOOKUP(R283,E284:F374,2,FALSE)+B349)</f>
        <v>1.0115473016068872</v>
      </c>
      <c r="S349" s="132">
        <f>G349/(VLOOKUP(S283,E284:F374,2,FALSE)+B349)</f>
        <v>0.96102636272886643</v>
      </c>
      <c r="T349" s="132">
        <f>G349/(VLOOKUP(T283,E284:F374,2,FALSE)+B349)</f>
        <v>0.58642137976287745</v>
      </c>
      <c r="U349" s="132">
        <f>G349/(VLOOKUP(U283,E284:F374,2,FALSE)+B349)</f>
        <v>0.96102636272886643</v>
      </c>
      <c r="V349" s="132">
        <f>G349/(VLOOKUP(V283,E284:F374,2,FALSE)+B349)</f>
        <v>0.81763880911899078</v>
      </c>
      <c r="W349" s="132">
        <f>G349/(VLOOKUP(W283,E284:F374,2,FALSE)+B349)</f>
        <v>0.76394288158617574</v>
      </c>
      <c r="X349" s="132">
        <f>G349/(VLOOKUP(X283,E284:F374,2,FALSE)+B349)</f>
        <v>0.41519546875345786</v>
      </c>
      <c r="Y349" s="132">
        <f>G349/(VLOOKUP(Y283,E284:F374,2,FALSE)+B349)</f>
        <v>0.76394288158617574</v>
      </c>
      <c r="Z349" s="132">
        <f>G349/(VLOOKUP(Z283,E284:F374,2,FALSE)+B349)</f>
        <v>0.62079288992144721</v>
      </c>
      <c r="AA349" s="132">
        <f>G349/(VLOOKUP(AA283,E284:F374,2,FALSE)+B349)</f>
        <v>0.57043783565034234</v>
      </c>
      <c r="AB349" s="132">
        <f>G349/(VLOOKUP(AB283,E284:F374,2,FALSE)+B349)</f>
        <v>0.27997383393744996</v>
      </c>
      <c r="AC349" s="132"/>
      <c r="AD349" s="132"/>
      <c r="AE349" s="132"/>
      <c r="AF349" s="132"/>
      <c r="AG349" s="132"/>
      <c r="AH349" s="132"/>
      <c r="AI349" s="132"/>
      <c r="AJ349" s="132"/>
      <c r="AM349" s="86">
        <v>66</v>
      </c>
      <c r="AN349" s="86">
        <f>人物属性!Z69</f>
        <v>1309.1769306552435</v>
      </c>
      <c r="AO349" s="115">
        <f t="shared" si="63"/>
        <v>0.30150000000000005</v>
      </c>
      <c r="AP349" s="74">
        <f>AR339</f>
        <v>1768.6018412634132</v>
      </c>
      <c r="AQ349" s="86" t="str">
        <f t="shared" ref="AQ349:AQ374" si="71">E349</f>
        <v>70级强化0</v>
      </c>
      <c r="AR349" s="86">
        <f>装备属性!EQ69</f>
        <v>2332.7635950404001</v>
      </c>
      <c r="AS349" s="134">
        <f t="shared" si="66"/>
        <v>927.95029973347516</v>
      </c>
      <c r="AT349" s="352">
        <f t="shared" si="67"/>
        <v>66</v>
      </c>
      <c r="AU349" s="132">
        <f>AS349/(VLOOKUP(AU283,AQ284:AR374,2,FALSE)+AN349)</f>
        <v>0.61964442264497066</v>
      </c>
      <c r="AV349" s="132">
        <f>AS349/(VLOOKUP(AV283,AQ284:AR374,2,FALSE)+AN349)</f>
        <v>0.58682183758394257</v>
      </c>
      <c r="AW349" s="132">
        <f>AS349/(VLOOKUP(AW283,AQ284:AR374,2,FALSE)+AN349)</f>
        <v>0.57253498468319164</v>
      </c>
      <c r="AX349" s="132">
        <f>AS349/(VLOOKUP(AX283,AQ284:AR374,2,FALSE)+AN349)</f>
        <v>0.43658536016779559</v>
      </c>
      <c r="AY349" s="132">
        <f>AS349/(VLOOKUP(AY283,AQ284:AR374,2,FALSE)+AN349)</f>
        <v>0.57253498468319164</v>
      </c>
      <c r="AZ349" s="132">
        <f>AS349/(VLOOKUP(AZ283,AQ284:AR374,2,FALSE)+AN349)</f>
        <v>0.52744575184479014</v>
      </c>
      <c r="BA349" s="132">
        <f>AS349/(VLOOKUP(BA283,AQ284:AR374,2,FALSE)+AN349)</f>
        <v>0.50857747480432758</v>
      </c>
      <c r="BB349" s="132">
        <f>AS349/(VLOOKUP(BB283,AQ284:AR374,2,FALSE)+AN349)</f>
        <v>0.3489276695754841</v>
      </c>
      <c r="BC349" s="132">
        <f>AS349/(VLOOKUP(BC283,AQ284:AR374,2,FALSE)+AN349)</f>
        <v>0.50857747480432758</v>
      </c>
      <c r="BD349" s="132">
        <f>AS349/(VLOOKUP(BD283,AQ284:AR374,2,FALSE)+AN349)</f>
        <v>0.45182446138440968</v>
      </c>
      <c r="BE349" s="132">
        <f>AS349/(VLOOKUP(BE283,AQ284:AR374,2,FALSE)+AN349)</f>
        <v>0.42925844201889368</v>
      </c>
      <c r="BF349" s="132">
        <f>AS349/(VLOOKUP(BF283,AQ284:AR374,2,FALSE)+AN349)</f>
        <v>0.26193488296075196</v>
      </c>
      <c r="BG349" s="132">
        <f>AS349/(VLOOKUP(BG283,AQ284:AR374,2,FALSE)+AN349)</f>
        <v>0.42925844201889368</v>
      </c>
      <c r="BH349" s="132">
        <f>AS349/(VLOOKUP(BH283,AQ284:AR374,2,FALSE)+AN349)</f>
        <v>0.36521200140648263</v>
      </c>
      <c r="BI349" s="132">
        <f>AS349/(VLOOKUP(BI283,AQ284:AR374,2,FALSE)+AN349)</f>
        <v>0.34122782044182515</v>
      </c>
      <c r="BJ349" s="132">
        <f>AS349/(VLOOKUP(BJ283,AQ284:AR374,2,FALSE)+AN349)</f>
        <v>0.18545397604321118</v>
      </c>
      <c r="BK349" s="132">
        <f>AS349/(VLOOKUP(BK283,AQ284:AR374,2,FALSE)+AN349)</f>
        <v>0.34122782044182515</v>
      </c>
      <c r="BL349" s="132">
        <f>AS349/(VLOOKUP(BL283,AQ284:AR374,2,FALSE)+AN349)</f>
        <v>0.27728749083157977</v>
      </c>
      <c r="BM349" s="132">
        <f>AS349/(VLOOKUP(BM283,AQ284:AR374,2,FALSE)+AN349)</f>
        <v>0.25479556659048636</v>
      </c>
      <c r="BN349" s="132">
        <f>AS349/(VLOOKUP(BN283,AQ284:AR374,2,FALSE)+AN349)</f>
        <v>0.12505497915872768</v>
      </c>
      <c r="BO349" s="132"/>
      <c r="BP349" s="132"/>
      <c r="BQ349" s="132"/>
      <c r="BR349" s="132"/>
      <c r="BS349" s="132"/>
      <c r="BT349" s="132"/>
      <c r="BU349" s="132"/>
      <c r="BV349" s="132"/>
    </row>
    <row r="350" spans="1:74">
      <c r="A350" s="86">
        <v>67</v>
      </c>
      <c r="B350" s="86">
        <f>人物属性!Y70</f>
        <v>612.2355616225143</v>
      </c>
      <c r="C350" s="115">
        <f t="shared" ref="C350:C363" si="72">C349</f>
        <v>0.67500000000000004</v>
      </c>
      <c r="D350" s="74">
        <f>F340</f>
        <v>848.57695368324028</v>
      </c>
      <c r="E350" s="86" t="str">
        <f t="shared" si="68"/>
        <v>70级强化1</v>
      </c>
      <c r="F350" s="86">
        <f>装备属性!EP70</f>
        <v>1126.0789960251243</v>
      </c>
      <c r="G350" s="91">
        <f t="shared" si="69"/>
        <v>986.04844783138435</v>
      </c>
      <c r="H350" s="217">
        <f t="shared" si="70"/>
        <v>67</v>
      </c>
      <c r="I350" s="137">
        <f>G350/(VLOOKUP(I283,E284:F374,2,FALSE)+B350)</f>
        <v>1.4159696455997566</v>
      </c>
      <c r="J350" s="132">
        <f>G350/(VLOOKUP(J283,E284:F374,2,FALSE)+B350)</f>
        <v>1.3437735031102047</v>
      </c>
      <c r="K350" s="132">
        <f>G350/(VLOOKUP(K283,E284:F374,2,FALSE)+B350)</f>
        <v>1.31225379452015</v>
      </c>
      <c r="L350" s="132">
        <f>G350/(VLOOKUP(L283,E284:F374,2,FALSE)+B350)</f>
        <v>1.0094188065628797</v>
      </c>
      <c r="M350" s="132">
        <f>G350/(VLOOKUP(M283,E284:F374,2,FALSE)+B350)</f>
        <v>1.31225379452015</v>
      </c>
      <c r="N350" s="132">
        <f>G350/(VLOOKUP(N283,E284:F374,2,FALSE)+B350)</f>
        <v>1.2123995292257206</v>
      </c>
      <c r="O350" s="132">
        <f>G350/(VLOOKUP(O283,E284:F374,2,FALSE)+B350)</f>
        <v>1.1704426452633416</v>
      </c>
      <c r="P350" s="132">
        <f>G350/(VLOOKUP(P283,E284:F374,2,FALSE)+B350)</f>
        <v>0.81132837091617271</v>
      </c>
      <c r="Q350" s="132">
        <f>G350/(VLOOKUP(Q283,E284:F374,2,FALSE)+B350)</f>
        <v>1.1704426452633416</v>
      </c>
      <c r="R350" s="132">
        <f>G350/(VLOOKUP(R283,E284:F374,2,FALSE)+B350)</f>
        <v>1.0436283853095074</v>
      </c>
      <c r="S350" s="132">
        <f>G350/(VLOOKUP(S283,E284:F374,2,FALSE)+B350)</f>
        <v>0.99294701645478778</v>
      </c>
      <c r="T350" s="132">
        <f>G350/(VLOOKUP(T283,E284:F374,2,FALSE)+B350)</f>
        <v>0.61250383581529133</v>
      </c>
      <c r="U350" s="132">
        <f>G350/(VLOOKUP(U283,E284:F374,2,FALSE)+B350)</f>
        <v>0.99294701645478778</v>
      </c>
      <c r="V350" s="132">
        <f>G350/(VLOOKUP(V283,E284:F374,2,FALSE)+B350)</f>
        <v>0.84829795655427964</v>
      </c>
      <c r="W350" s="132">
        <f>G350/(VLOOKUP(W283,E284:F374,2,FALSE)+B350)</f>
        <v>0.79382057820779395</v>
      </c>
      <c r="X350" s="132">
        <f>G350/(VLOOKUP(X283,E284:F374,2,FALSE)+B350)</f>
        <v>0.43583369258054211</v>
      </c>
      <c r="Y350" s="132">
        <f>G350/(VLOOKUP(Y283,E284:F374,2,FALSE)+B350)</f>
        <v>0.79382057820779395</v>
      </c>
      <c r="Z350" s="132">
        <f>G350/(VLOOKUP(Z283,E284:F374,2,FALSE)+B350)</f>
        <v>0.64775625923898028</v>
      </c>
      <c r="AA350" s="132">
        <f>G350/(VLOOKUP(AA283,E284:F374,2,FALSE)+B350)</f>
        <v>0.59608661607067681</v>
      </c>
      <c r="AB350" s="132">
        <f>G350/(VLOOKUP(AB283,E284:F374,2,FALSE)+B350)</f>
        <v>0.29505731586324496</v>
      </c>
      <c r="AC350" s="132"/>
      <c r="AD350" s="132"/>
      <c r="AE350" s="132"/>
      <c r="AF350" s="132"/>
      <c r="AG350" s="132"/>
      <c r="AH350" s="132"/>
      <c r="AI350" s="132"/>
      <c r="AJ350" s="132"/>
      <c r="AM350" s="86">
        <v>67</v>
      </c>
      <c r="AN350" s="86">
        <f>人物属性!Z70</f>
        <v>1370.6766304981663</v>
      </c>
      <c r="AO350" s="115">
        <f t="shared" ref="AO350:AO363" si="73">AO349</f>
        <v>0.30150000000000005</v>
      </c>
      <c r="AP350" s="74">
        <f>AR340</f>
        <v>1899.7991500371049</v>
      </c>
      <c r="AQ350" s="86" t="str">
        <f t="shared" si="71"/>
        <v>70级强化1</v>
      </c>
      <c r="AR350" s="86">
        <f>装备属性!EQ70</f>
        <v>2521.0723791607261</v>
      </c>
      <c r="AS350" s="134">
        <f t="shared" si="66"/>
        <v>986.04844783138435</v>
      </c>
      <c r="AT350" s="352">
        <f t="shared" si="67"/>
        <v>67</v>
      </c>
      <c r="AU350" s="132">
        <f>AS350/(VLOOKUP(AU283,AQ284:AR374,2,FALSE)+AN350)</f>
        <v>0.63246644170122468</v>
      </c>
      <c r="AV350" s="132">
        <f>AS350/(VLOOKUP(AV283,AQ284:AR374,2,FALSE)+AN350)</f>
        <v>0.60021883138922483</v>
      </c>
      <c r="AW350" s="132">
        <f>AS350/(VLOOKUP(AW283,AQ284:AR374,2,FALSE)+AN350)</f>
        <v>0.58614002821900024</v>
      </c>
      <c r="AX350" s="132">
        <f>AS350/(VLOOKUP(AX283,AQ284:AR374,2,FALSE)+AN350)</f>
        <v>0.45087373359808625</v>
      </c>
      <c r="AY350" s="132">
        <f>AS350/(VLOOKUP(AY283,AQ284:AR374,2,FALSE)+AN350)</f>
        <v>0.58614002821900024</v>
      </c>
      <c r="AZ350" s="132">
        <f>AS350/(VLOOKUP(AZ283,AQ284:AR374,2,FALSE)+AN350)</f>
        <v>0.54153845638748854</v>
      </c>
      <c r="BA350" s="132">
        <f>AS350/(VLOOKUP(BA283,AQ284:AR374,2,FALSE)+AN350)</f>
        <v>0.52279771488429261</v>
      </c>
      <c r="BB350" s="132">
        <f>AS350/(VLOOKUP(BB283,AQ284:AR374,2,FALSE)+AN350)</f>
        <v>0.36239333900922388</v>
      </c>
      <c r="BC350" s="132">
        <f>AS350/(VLOOKUP(BC283,AQ284:AR374,2,FALSE)+AN350)</f>
        <v>0.52279771488429261</v>
      </c>
      <c r="BD350" s="132">
        <f>AS350/(VLOOKUP(BD283,AQ284:AR374,2,FALSE)+AN350)</f>
        <v>0.46615401210491336</v>
      </c>
      <c r="BE350" s="132">
        <f>AS350/(VLOOKUP(BE283,AQ284:AR374,2,FALSE)+AN350)</f>
        <v>0.44351633401647195</v>
      </c>
      <c r="BF350" s="132">
        <f>AS350/(VLOOKUP(BF283,AQ284:AR374,2,FALSE)+AN350)</f>
        <v>0.2735850466641635</v>
      </c>
      <c r="BG350" s="132">
        <f>AS350/(VLOOKUP(BG283,AQ284:AR374,2,FALSE)+AN350)</f>
        <v>0.44351633401647195</v>
      </c>
      <c r="BH350" s="132">
        <f>AS350/(VLOOKUP(BH283,AQ284:AR374,2,FALSE)+AN350)</f>
        <v>0.3789064205942449</v>
      </c>
      <c r="BI350" s="132">
        <f>AS350/(VLOOKUP(BI283,AQ284:AR374,2,FALSE)+AN350)</f>
        <v>0.35457319159948136</v>
      </c>
      <c r="BJ350" s="132">
        <f>AS350/(VLOOKUP(BJ283,AQ284:AR374,2,FALSE)+AN350)</f>
        <v>0.19467238268597548</v>
      </c>
      <c r="BK350" s="132">
        <f>AS350/(VLOOKUP(BK283,AQ284:AR374,2,FALSE)+AN350)</f>
        <v>0.35457319159948136</v>
      </c>
      <c r="BL350" s="132">
        <f>AS350/(VLOOKUP(BL283,AQ284:AR374,2,FALSE)+AN350)</f>
        <v>0.28933112912674452</v>
      </c>
      <c r="BM350" s="132">
        <f>AS350/(VLOOKUP(BM283,AQ284:AR374,2,FALSE)+AN350)</f>
        <v>0.26625202184490232</v>
      </c>
      <c r="BN350" s="132">
        <f>AS350/(VLOOKUP(BN283,AQ284:AR374,2,FALSE)+AN350)</f>
        <v>0.13179226775224942</v>
      </c>
      <c r="BO350" s="132"/>
      <c r="BP350" s="132"/>
      <c r="BQ350" s="132"/>
      <c r="BR350" s="132"/>
      <c r="BS350" s="132"/>
      <c r="BT350" s="132"/>
      <c r="BU350" s="132"/>
      <c r="BV350" s="132"/>
    </row>
    <row r="351" spans="1:74">
      <c r="A351" s="86">
        <v>68</v>
      </c>
      <c r="B351" s="86">
        <f>人物属性!Y71</f>
        <v>639.70542755235317</v>
      </c>
      <c r="C351" s="115">
        <f t="shared" si="72"/>
        <v>0.67500000000000004</v>
      </c>
      <c r="D351" s="74">
        <f>F341</f>
        <v>910.0167265913401</v>
      </c>
      <c r="E351" s="86" t="str">
        <f t="shared" si="68"/>
        <v>70级强化2</v>
      </c>
      <c r="F351" s="86">
        <f>装备属性!EP71</f>
        <v>1214.2641047068141</v>
      </c>
      <c r="G351" s="91">
        <f t="shared" si="69"/>
        <v>1046.062454046993</v>
      </c>
      <c r="H351" s="217">
        <f t="shared" si="70"/>
        <v>68</v>
      </c>
      <c r="I351" s="137">
        <f>G351/(VLOOKUP(I283,E284:F374,2,FALSE)+B351)</f>
        <v>1.4451436545704193</v>
      </c>
      <c r="J351" s="132">
        <f>G351/(VLOOKUP(J283,E284:F374,2,FALSE)+B351)</f>
        <v>1.3741188676877338</v>
      </c>
      <c r="K351" s="132">
        <f>G351/(VLOOKUP(K283,E284:F374,2,FALSE)+B351)</f>
        <v>1.3430241199576325</v>
      </c>
      <c r="L351" s="132">
        <f>G351/(VLOOKUP(L283,E284:F374,2,FALSE)+B351)</f>
        <v>1.0415654181159022</v>
      </c>
      <c r="M351" s="132">
        <f>G351/(VLOOKUP(M283,E284:F374,2,FALSE)+B351)</f>
        <v>1.3430241199576325</v>
      </c>
      <c r="N351" s="132">
        <f>G351/(VLOOKUP(N283,E284:F374,2,FALSE)+B351)</f>
        <v>1.2441673795096522</v>
      </c>
      <c r="O351" s="132">
        <f>G351/(VLOOKUP(O283,E284:F374,2,FALSE)+B351)</f>
        <v>1.2024707174517244</v>
      </c>
      <c r="P351" s="132">
        <f>G351/(VLOOKUP(P283,E284:F374,2,FALSE)+B351)</f>
        <v>0.84168426279581754</v>
      </c>
      <c r="Q351" s="132">
        <f>G351/(VLOOKUP(Q283,E284:F374,2,FALSE)+B351)</f>
        <v>1.2024707174517244</v>
      </c>
      <c r="R351" s="132">
        <f>G351/(VLOOKUP(R283,E284:F374,2,FALSE)+B351)</f>
        <v>1.0758671697728508</v>
      </c>
      <c r="S351" s="132">
        <f>G351/(VLOOKUP(S283,E284:F374,2,FALSE)+B351)</f>
        <v>1.0250265554513334</v>
      </c>
      <c r="T351" s="132">
        <f>G351/(VLOOKUP(T283,E284:F374,2,FALSE)+B351)</f>
        <v>0.63888121931666919</v>
      </c>
      <c r="U351" s="132">
        <f>G351/(VLOOKUP(U283,E284:F374,2,FALSE)+B351)</f>
        <v>1.0250265554513334</v>
      </c>
      <c r="V351" s="132">
        <f>G351/(VLOOKUP(V283,E284:F374,2,FALSE)+B351)</f>
        <v>0.87915162591873786</v>
      </c>
      <c r="W351" s="132">
        <f>G351/(VLOOKUP(W283,E284:F374,2,FALSE)+B351)</f>
        <v>0.82391439016922863</v>
      </c>
      <c r="X351" s="132">
        <f>G351/(VLOOKUP(X283,E284:F374,2,FALSE)+B351)</f>
        <v>0.45681341410838183</v>
      </c>
      <c r="Y351" s="132">
        <f>G351/(VLOOKUP(Y283,E284:F374,2,FALSE)+B351)</f>
        <v>0.82391439016922863</v>
      </c>
      <c r="Z351" s="132">
        <f>G351/(VLOOKUP(Z283,E284:F374,2,FALSE)+B351)</f>
        <v>0.67500000000000004</v>
      </c>
      <c r="AA351" s="132">
        <f>G351/(VLOOKUP(AA283,E284:F374,2,FALSE)+B351)</f>
        <v>0.62203671603925714</v>
      </c>
      <c r="AB351" s="132">
        <f>G351/(VLOOKUP(AB283,E284:F374,2,FALSE)+B351)</f>
        <v>0.31046346334401814</v>
      </c>
      <c r="AC351" s="132"/>
      <c r="AD351" s="132"/>
      <c r="AE351" s="132"/>
      <c r="AF351" s="132"/>
      <c r="AG351" s="132"/>
      <c r="AH351" s="132"/>
      <c r="AI351" s="132"/>
      <c r="AJ351" s="132"/>
      <c r="AM351" s="86">
        <v>68</v>
      </c>
      <c r="AN351" s="86">
        <f>人物属性!Z71</f>
        <v>1432.1763303410889</v>
      </c>
      <c r="AO351" s="115">
        <f t="shared" si="73"/>
        <v>0.30150000000000005</v>
      </c>
      <c r="AP351" s="74">
        <f>AR341</f>
        <v>2037.3508804283733</v>
      </c>
      <c r="AQ351" s="86" t="str">
        <f t="shared" si="71"/>
        <v>70级强化2</v>
      </c>
      <c r="AR351" s="86">
        <f>装备属性!EQ71</f>
        <v>2718.5017269555537</v>
      </c>
      <c r="AS351" s="134">
        <f t="shared" si="66"/>
        <v>1046.062454046993</v>
      </c>
      <c r="AT351" s="352">
        <f t="shared" si="67"/>
        <v>68</v>
      </c>
      <c r="AU351" s="132">
        <f>AS351/(VLOOKUP(AU283,AQ284:AR374,2,FALSE)+AN351)</f>
        <v>0.64549749904145393</v>
      </c>
      <c r="AV351" s="132">
        <f>AS351/(VLOOKUP(AV283,AQ284:AR374,2,FALSE)+AN351)</f>
        <v>0.61377309423385462</v>
      </c>
      <c r="AW351" s="132">
        <f>AS351/(VLOOKUP(AW283,AQ284:AR374,2,FALSE)+AN351)</f>
        <v>0.59988410691440919</v>
      </c>
      <c r="AX351" s="132">
        <f>AS351/(VLOOKUP(AX283,AQ284:AR374,2,FALSE)+AN351)</f>
        <v>0.46523255342510306</v>
      </c>
      <c r="AY351" s="132">
        <f>AS351/(VLOOKUP(AY283,AQ284:AR374,2,FALSE)+AN351)</f>
        <v>0.59988410691440919</v>
      </c>
      <c r="AZ351" s="132">
        <f>AS351/(VLOOKUP(AZ283,AQ284:AR374,2,FALSE)+AN351)</f>
        <v>0.55572809618097807</v>
      </c>
      <c r="BA351" s="132">
        <f>AS351/(VLOOKUP(BA283,AQ284:AR374,2,FALSE)+AN351)</f>
        <v>0.53710358712843687</v>
      </c>
      <c r="BB351" s="132">
        <f>AS351/(VLOOKUP(BB283,AQ284:AR374,2,FALSE)+AN351)</f>
        <v>0.37595230404879859</v>
      </c>
      <c r="BC351" s="132">
        <f>AS351/(VLOOKUP(BC283,AQ284:AR374,2,FALSE)+AN351)</f>
        <v>0.53710358712843687</v>
      </c>
      <c r="BD351" s="132">
        <f>AS351/(VLOOKUP(BD283,AQ284:AR374,2,FALSE)+AN351)</f>
        <v>0.48055400249854008</v>
      </c>
      <c r="BE351" s="132">
        <f>AS351/(VLOOKUP(BE283,AQ284:AR374,2,FALSE)+AN351)</f>
        <v>0.4578451947682623</v>
      </c>
      <c r="BF351" s="132">
        <f>AS351/(VLOOKUP(BF283,AQ284:AR374,2,FALSE)+AN351)</f>
        <v>0.2853669446281123</v>
      </c>
      <c r="BG351" s="132">
        <f>AS351/(VLOOKUP(BG283,AQ284:AR374,2,FALSE)+AN351)</f>
        <v>0.4578451947682623</v>
      </c>
      <c r="BH351" s="132">
        <f>AS351/(VLOOKUP(BH283,AQ284:AR374,2,FALSE)+AN351)</f>
        <v>0.39268772624370302</v>
      </c>
      <c r="BI351" s="132">
        <f>AS351/(VLOOKUP(BI283,AQ284:AR374,2,FALSE)+AN351)</f>
        <v>0.36801509427558882</v>
      </c>
      <c r="BJ351" s="132">
        <f>AS351/(VLOOKUP(BJ283,AQ284:AR374,2,FALSE)+AN351)</f>
        <v>0.20404332496841054</v>
      </c>
      <c r="BK351" s="132">
        <f>AS351/(VLOOKUP(BK283,AQ284:AR374,2,FALSE)+AN351)</f>
        <v>0.36801509427558882</v>
      </c>
      <c r="BL351" s="132">
        <f>AS351/(VLOOKUP(BL283,AQ284:AR374,2,FALSE)+AN351)</f>
        <v>0.30150000000000005</v>
      </c>
      <c r="BM351" s="132">
        <f>AS351/(VLOOKUP(BM283,AQ284:AR374,2,FALSE)+AN351)</f>
        <v>0.27784306649753487</v>
      </c>
      <c r="BN351" s="132">
        <f>AS351/(VLOOKUP(BN283,AQ284:AR374,2,FALSE)+AN351)</f>
        <v>0.13867368029366145</v>
      </c>
      <c r="BO351" s="132"/>
      <c r="BP351" s="132"/>
      <c r="BQ351" s="132"/>
      <c r="BR351" s="132"/>
      <c r="BS351" s="132"/>
      <c r="BT351" s="132"/>
      <c r="BU351" s="132"/>
      <c r="BV351" s="132"/>
    </row>
    <row r="352" spans="1:74">
      <c r="A352" s="86">
        <v>69</v>
      </c>
      <c r="B352" s="86">
        <f>人物属性!Y72</f>
        <v>667.17529348219193</v>
      </c>
      <c r="C352" s="115">
        <f t="shared" si="72"/>
        <v>0.67500000000000004</v>
      </c>
      <c r="D352" s="74">
        <f>F342</f>
        <v>974.43227868878012</v>
      </c>
      <c r="E352" s="86" t="str">
        <f t="shared" si="68"/>
        <v>70级强化3</v>
      </c>
      <c r="F352" s="86">
        <f>装备属性!EP72</f>
        <v>1306.7203784466362</v>
      </c>
      <c r="G352" s="91">
        <f t="shared" si="69"/>
        <v>1108.0851112154062</v>
      </c>
      <c r="H352" s="217">
        <f t="shared" si="70"/>
        <v>69</v>
      </c>
      <c r="I352" s="137">
        <f>G352/(VLOOKUP(I283,E284:F374,2,FALSE)+B352)</f>
        <v>1.4748578336176204</v>
      </c>
      <c r="J352" s="132">
        <f>G352/(VLOOKUP(J283,E284:F374,2,FALSE)+B352)</f>
        <v>1.4048971872554357</v>
      </c>
      <c r="K352" s="132">
        <f>G352/(VLOOKUP(K283,E284:F374,2,FALSE)+B352)</f>
        <v>1.3741889828508884</v>
      </c>
      <c r="L352" s="132">
        <f>G352/(VLOOKUP(L283,E284:F374,2,FALSE)+B352)</f>
        <v>1.073947082669632</v>
      </c>
      <c r="M352" s="132">
        <f>G352/(VLOOKUP(M283,E284:F374,2,FALSE)+B352)</f>
        <v>1.3741889828508884</v>
      </c>
      <c r="N352" s="132">
        <f>G352/(VLOOKUP(N283,E284:F374,2,FALSE)+B352)</f>
        <v>1.2762385248265993</v>
      </c>
      <c r="O352" s="132">
        <f>G352/(VLOOKUP(O283,E284:F374,2,FALSE)+B352)</f>
        <v>1.234776300182364</v>
      </c>
      <c r="P352" s="132">
        <f>G352/(VLOOKUP(P283,E284:F374,2,FALSE)+B352)</f>
        <v>0.8723085235480027</v>
      </c>
      <c r="Q352" s="132">
        <f>G352/(VLOOKUP(Q283,E284:F374,2,FALSE)+B352)</f>
        <v>1.234776300182364</v>
      </c>
      <c r="R352" s="132">
        <f>G352/(VLOOKUP(R283,E284:F374,2,FALSE)+B352)</f>
        <v>1.1083434703810362</v>
      </c>
      <c r="S352" s="132">
        <f>G352/(VLOOKUP(S283,E284:F374,2,FALSE)+B352)</f>
        <v>1.0573410291077425</v>
      </c>
      <c r="T352" s="132">
        <f>G352/(VLOOKUP(T283,E284:F374,2,FALSE)+B352)</f>
        <v>0.66559466901681308</v>
      </c>
      <c r="U352" s="132">
        <f>G352/(VLOOKUP(U283,E284:F374,2,FALSE)+B352)</f>
        <v>1.0573410291077425</v>
      </c>
      <c r="V352" s="132">
        <f>G352/(VLOOKUP(V283,E284:F374,2,FALSE)+B352)</f>
        <v>0.91026287548008522</v>
      </c>
      <c r="W352" s="132">
        <f>G352/(VLOOKUP(W283,E284:F374,2,FALSE)+B352)</f>
        <v>0.85428212576852336</v>
      </c>
      <c r="X352" s="132">
        <f>G352/(VLOOKUP(X283,E284:F374,2,FALSE)+B352)</f>
        <v>0.47816253126430636</v>
      </c>
      <c r="Y352" s="132">
        <f>G352/(VLOOKUP(Y283,E284:F374,2,FALSE)+B352)</f>
        <v>0.85428212576852336</v>
      </c>
      <c r="Z352" s="132">
        <f>G352/(VLOOKUP(Z283,E284:F374,2,FALSE)+B352)</f>
        <v>0.70256829676563093</v>
      </c>
      <c r="AA352" s="132">
        <f>G352/(VLOOKUP(AA283,E284:F374,2,FALSE)+B352)</f>
        <v>0.64832789888251763</v>
      </c>
      <c r="AB352" s="132">
        <f>G352/(VLOOKUP(AB283,E284:F374,2,FALSE)+B352)</f>
        <v>0.32621176576968919</v>
      </c>
      <c r="AC352" s="132"/>
      <c r="AD352" s="132"/>
      <c r="AE352" s="132"/>
      <c r="AF352" s="132"/>
      <c r="AG352" s="132"/>
      <c r="AH352" s="132"/>
      <c r="AI352" s="132"/>
      <c r="AJ352" s="132"/>
      <c r="AM352" s="86">
        <v>69</v>
      </c>
      <c r="AN352" s="86">
        <f>人物属性!Z72</f>
        <v>1493.6760301840118</v>
      </c>
      <c r="AO352" s="115">
        <f t="shared" si="73"/>
        <v>0.30150000000000005</v>
      </c>
      <c r="AP352" s="74">
        <f>AR342</f>
        <v>2181.5648030345824</v>
      </c>
      <c r="AQ352" s="86" t="str">
        <f t="shared" si="71"/>
        <v>70级强化3</v>
      </c>
      <c r="AR352" s="86">
        <f>装备属性!EQ72</f>
        <v>2925.4933845820215</v>
      </c>
      <c r="AS352" s="134">
        <f t="shared" si="66"/>
        <v>1108.0851112154064</v>
      </c>
      <c r="AT352" s="352">
        <f t="shared" si="67"/>
        <v>69</v>
      </c>
      <c r="AU352" s="132">
        <f>AS352/(VLOOKUP(AU283,AQ284:AR374,2,FALSE)+AN352)</f>
        <v>0.65876983234920383</v>
      </c>
      <c r="AV352" s="132">
        <f>AS352/(VLOOKUP(AV283,AQ284:AR374,2,FALSE)+AN352)</f>
        <v>0.62752074364076138</v>
      </c>
      <c r="AW352" s="132">
        <f>AS352/(VLOOKUP(AW283,AQ284:AR374,2,FALSE)+AN352)</f>
        <v>0.61380441234006367</v>
      </c>
      <c r="AX352" s="132">
        <f>AS352/(VLOOKUP(AX283,AQ284:AR374,2,FALSE)+AN352)</f>
        <v>0.47969636359243578</v>
      </c>
      <c r="AY352" s="132">
        <f>AS352/(VLOOKUP(AY283,AQ284:AR374,2,FALSE)+AN352)</f>
        <v>0.61380441234006367</v>
      </c>
      <c r="AZ352" s="132">
        <f>AS352/(VLOOKUP(AZ283,AQ284:AR374,2,FALSE)+AN352)</f>
        <v>0.57005320775588109</v>
      </c>
      <c r="BA352" s="132">
        <f>AS352/(VLOOKUP(BA283,AQ284:AR374,2,FALSE)+AN352)</f>
        <v>0.55153341408145595</v>
      </c>
      <c r="BB352" s="132">
        <f>AS352/(VLOOKUP(BB283,AQ284:AR374,2,FALSE)+AN352)</f>
        <v>0.38963114051810799</v>
      </c>
      <c r="BC352" s="132">
        <f>AS352/(VLOOKUP(BC283,AQ284:AR374,2,FALSE)+AN352)</f>
        <v>0.55153341408145595</v>
      </c>
      <c r="BD352" s="132">
        <f>AS352/(VLOOKUP(BD283,AQ284:AR374,2,FALSE)+AN352)</f>
        <v>0.49506008343686297</v>
      </c>
      <c r="BE352" s="132">
        <f>AS352/(VLOOKUP(BE283,AQ284:AR374,2,FALSE)+AN352)</f>
        <v>0.47227899300145842</v>
      </c>
      <c r="BF352" s="132">
        <f>AS352/(VLOOKUP(BF283,AQ284:AR374,2,FALSE)+AN352)</f>
        <v>0.29729895216084323</v>
      </c>
      <c r="BG352" s="132">
        <f>AS352/(VLOOKUP(BG283,AQ284:AR374,2,FALSE)+AN352)</f>
        <v>0.47227899300145842</v>
      </c>
      <c r="BH352" s="132">
        <f>AS352/(VLOOKUP(BH283,AQ284:AR374,2,FALSE)+AN352)</f>
        <v>0.40658408438110488</v>
      </c>
      <c r="BI352" s="132">
        <f>AS352/(VLOOKUP(BI283,AQ284:AR374,2,FALSE)+AN352)</f>
        <v>0.38157934950994055</v>
      </c>
      <c r="BJ352" s="132">
        <f>AS352/(VLOOKUP(BJ283,AQ284:AR374,2,FALSE)+AN352)</f>
        <v>0.21357926396472354</v>
      </c>
      <c r="BK352" s="132">
        <f>AS352/(VLOOKUP(BK283,AQ284:AR374,2,FALSE)+AN352)</f>
        <v>0.38157934950994055</v>
      </c>
      <c r="BL352" s="132">
        <f>AS352/(VLOOKUP(BL283,AQ284:AR374,2,FALSE)+AN352)</f>
        <v>0.31381383922198186</v>
      </c>
      <c r="BM352" s="132">
        <f>AS352/(VLOOKUP(BM283,AQ284:AR374,2,FALSE)+AN352)</f>
        <v>0.28958646150085793</v>
      </c>
      <c r="BN352" s="132">
        <f>AS352/(VLOOKUP(BN283,AQ284:AR374,2,FALSE)+AN352)</f>
        <v>0.14570792204379451</v>
      </c>
      <c r="BO352" s="132"/>
      <c r="BP352" s="132"/>
      <c r="BQ352" s="132"/>
      <c r="BR352" s="132"/>
      <c r="BS352" s="132"/>
      <c r="BT352" s="132"/>
      <c r="BU352" s="132"/>
      <c r="BV352" s="132"/>
    </row>
    <row r="353" spans="1:74">
      <c r="A353" s="86">
        <v>70</v>
      </c>
      <c r="B353" s="86">
        <f>人物属性!Y73</f>
        <v>694.64515941203047</v>
      </c>
      <c r="C353" s="115">
        <f t="shared" si="72"/>
        <v>0.67500000000000004</v>
      </c>
      <c r="D353" s="74">
        <f>F343</f>
        <v>1041.9677391180455</v>
      </c>
      <c r="E353" s="86" t="str">
        <f t="shared" si="68"/>
        <v>70级强化4</v>
      </c>
      <c r="F353" s="86">
        <f>装备属性!EP73</f>
        <v>1403.6546872164784</v>
      </c>
      <c r="G353" s="91">
        <f t="shared" si="69"/>
        <v>1172.2137065078014</v>
      </c>
      <c r="H353" s="217">
        <f t="shared" si="70"/>
        <v>70</v>
      </c>
      <c r="I353" s="137">
        <f>G353/(VLOOKUP(I283,E284:F374,2,FALSE)+B353)</f>
        <v>1.5051799445446032</v>
      </c>
      <c r="J353" s="132">
        <f>G353/(VLOOKUP(J283,E284:F374,2,FALSE)+B353)</f>
        <v>1.4361839427064744</v>
      </c>
      <c r="K353" s="132">
        <f>G353/(VLOOKUP(K283,E284:F374,2,FALSE)+B353)</f>
        <v>1.4058260655129009</v>
      </c>
      <c r="L353" s="132">
        <f>G353/(VLOOKUP(L283,E284:F374,2,FALSE)+B353)</f>
        <v>1.1066373579399214</v>
      </c>
      <c r="M353" s="132">
        <f>G353/(VLOOKUP(M283,E284:F374,2,FALSE)+B353)</f>
        <v>1.4058260655129009</v>
      </c>
      <c r="N353" s="132">
        <f>G353/(VLOOKUP(N283,E284:F374,2,FALSE)+B353)</f>
        <v>1.3086936749170137</v>
      </c>
      <c r="O353" s="132">
        <f>G353/(VLOOKUP(O283,E284:F374,2,FALSE)+B353)</f>
        <v>1.2674398564981182</v>
      </c>
      <c r="P353" s="132">
        <f>G353/(VLOOKUP(P283,E284:F374,2,FALSE)+B353)</f>
        <v>0.90325907681582029</v>
      </c>
      <c r="Q353" s="132">
        <f>G353/(VLOOKUP(Q283,E284:F374,2,FALSE)+B353)</f>
        <v>1.2674398564981182</v>
      </c>
      <c r="R353" s="132">
        <f>G353/(VLOOKUP(R283,E284:F374,2,FALSE)+B353)</f>
        <v>1.1411329401520278</v>
      </c>
      <c r="S353" s="132">
        <f>G353/(VLOOKUP(S283,E284:F374,2,FALSE)+B353)</f>
        <v>1.0899628958635674</v>
      </c>
      <c r="T353" s="132">
        <f>G353/(VLOOKUP(T283,E284:F374,2,FALSE)+B353)</f>
        <v>0.69268530832067765</v>
      </c>
      <c r="U353" s="132">
        <f>G353/(VLOOKUP(U283,E284:F374,2,FALSE)+B353)</f>
        <v>1.0899628958635674</v>
      </c>
      <c r="V353" s="132">
        <f>G353/(VLOOKUP(V283,E284:F374,2,FALSE)+B353)</f>
        <v>0.94169280778304054</v>
      </c>
      <c r="W353" s="132">
        <f>G353/(VLOOKUP(W283,E284:F374,2,FALSE)+B353)</f>
        <v>0.88498019087436486</v>
      </c>
      <c r="X353" s="132">
        <f>G353/(VLOOKUP(X283,E284:F374,2,FALSE)+B353)</f>
        <v>0.49990955136465048</v>
      </c>
      <c r="Y353" s="132">
        <f>G353/(VLOOKUP(Y283,E284:F374,2,FALSE)+B353)</f>
        <v>0.88498019087436486</v>
      </c>
      <c r="Z353" s="132">
        <f>G353/(VLOOKUP(Z283,E284:F374,2,FALSE)+B353)</f>
        <v>0.73050510935195179</v>
      </c>
      <c r="AA353" s="132">
        <f>G353/(VLOOKUP(AA283,E284:F374,2,FALSE)+B353)</f>
        <v>0.67500000000000004</v>
      </c>
      <c r="AB353" s="132">
        <f>G353/(VLOOKUP(AB283,E284:F374,2,FALSE)+B353)</f>
        <v>0.34232239963532002</v>
      </c>
      <c r="AC353" s="131">
        <f>G353/(VLOOKUP(AC283,E284:F374,2,FALSE)+B353)</f>
        <v>0.67500000000000004</v>
      </c>
      <c r="AD353" s="132">
        <f>G353/(VLOOKUP(AD283,E284:F374,2,FALSE)+B353)</f>
        <v>0.53284158893437528</v>
      </c>
      <c r="AE353" s="132">
        <f>G353/(VLOOKUP(AE283,E284:F374,2,FALSE)+B353)</f>
        <v>0.48474780525717381</v>
      </c>
      <c r="AF353" s="131">
        <f>G353/(VLOOKUP(AF283,E284:F374,2,FALSE)+B353)</f>
        <v>0.22500000000000001</v>
      </c>
      <c r="AG353" s="132"/>
      <c r="AH353" s="132"/>
      <c r="AI353" s="132"/>
      <c r="AJ353" s="132"/>
      <c r="AM353" s="86">
        <v>70</v>
      </c>
      <c r="AN353" s="86">
        <f>人物属性!Z73</f>
        <v>1555.1757300269339</v>
      </c>
      <c r="AO353" s="115">
        <f t="shared" si="73"/>
        <v>0.30150000000000005</v>
      </c>
      <c r="AP353" s="74">
        <f>AR343</f>
        <v>2332.7635950404001</v>
      </c>
      <c r="AQ353" s="86" t="str">
        <f t="shared" si="71"/>
        <v>70级强化4</v>
      </c>
      <c r="AR353" s="86">
        <f>装备属性!EQ73</f>
        <v>3142.5104937682349</v>
      </c>
      <c r="AS353" s="134">
        <f t="shared" si="66"/>
        <v>1172.2137065078014</v>
      </c>
      <c r="AT353" s="352">
        <f t="shared" si="67"/>
        <v>70</v>
      </c>
      <c r="AU353" s="132">
        <f>AS353/(VLOOKUP(AU283,AQ284:AR374,2,FALSE)+AN353)</f>
        <v>0.67231370856325612</v>
      </c>
      <c r="AV353" s="132">
        <f>AS353/(VLOOKUP(AV283,AQ284:AR374,2,FALSE)+AN353)</f>
        <v>0.64149549440889198</v>
      </c>
      <c r="AW353" s="132">
        <f>AS353/(VLOOKUP(AW283,AQ284:AR374,2,FALSE)+AN353)</f>
        <v>0.62793564259576229</v>
      </c>
      <c r="AX353" s="132">
        <f>AS353/(VLOOKUP(AX283,AQ284:AR374,2,FALSE)+AN353)</f>
        <v>0.49429801987983152</v>
      </c>
      <c r="AY353" s="132">
        <f>AS353/(VLOOKUP(AY283,AQ284:AR374,2,FALSE)+AN353)</f>
        <v>0.62793564259576229</v>
      </c>
      <c r="AZ353" s="132">
        <f>AS353/(VLOOKUP(AZ283,AQ284:AR374,2,FALSE)+AN353)</f>
        <v>0.58454984146293276</v>
      </c>
      <c r="BA353" s="132">
        <f>AS353/(VLOOKUP(BA283,AQ284:AR374,2,FALSE)+AN353)</f>
        <v>0.56612313590249275</v>
      </c>
      <c r="BB353" s="132">
        <f>AS353/(VLOOKUP(BB283,AQ284:AR374,2,FALSE)+AN353)</f>
        <v>0.40345572097773313</v>
      </c>
      <c r="BC353" s="132">
        <f>AS353/(VLOOKUP(BC283,AQ284:AR374,2,FALSE)+AN353)</f>
        <v>0.56612313590249275</v>
      </c>
      <c r="BD353" s="132">
        <f>AS353/(VLOOKUP(BD283,AQ284:AR374,2,FALSE)+AN353)</f>
        <v>0.50970604660123919</v>
      </c>
      <c r="BE353" s="132">
        <f>AS353/(VLOOKUP(BE283,AQ284:AR374,2,FALSE)+AN353)</f>
        <v>0.48685009348572666</v>
      </c>
      <c r="BF353" s="132">
        <f>AS353/(VLOOKUP(BF283,AQ284:AR374,2,FALSE)+AN353)</f>
        <v>0.30939943771656936</v>
      </c>
      <c r="BG353" s="132">
        <f>AS353/(VLOOKUP(BG283,AQ284:AR374,2,FALSE)+AN353)</f>
        <v>0.48685009348572666</v>
      </c>
      <c r="BH353" s="132">
        <f>AS353/(VLOOKUP(BH283,AQ284:AR374,2,FALSE)+AN353)</f>
        <v>0.42062278747642479</v>
      </c>
      <c r="BI353" s="132">
        <f>AS353/(VLOOKUP(BI283,AQ284:AR374,2,FALSE)+AN353)</f>
        <v>0.39529115192388292</v>
      </c>
      <c r="BJ353" s="132">
        <f>AS353/(VLOOKUP(BJ283,AQ284:AR374,2,FALSE)+AN353)</f>
        <v>0.22329293294287719</v>
      </c>
      <c r="BK353" s="132">
        <f>AS353/(VLOOKUP(BK283,AQ284:AR374,2,FALSE)+AN353)</f>
        <v>0.39529115192388292</v>
      </c>
      <c r="BL353" s="132">
        <f>AS353/(VLOOKUP(BL283,AQ284:AR374,2,FALSE)+AN353)</f>
        <v>0.32629228217720507</v>
      </c>
      <c r="BM353" s="132">
        <f>AS353/(VLOOKUP(BM283,AQ284:AR374,2,FALSE)+AN353)</f>
        <v>0.30150000000000005</v>
      </c>
      <c r="BN353" s="132">
        <f>AS353/(VLOOKUP(BN283,AQ284:AR374,2,FALSE)+AN353)</f>
        <v>0.15290400517044295</v>
      </c>
      <c r="BO353" s="131">
        <f>AS353/(VLOOKUP(BO283,AQ284:AR374,2,FALSE)+AN353)</f>
        <v>0.30150000000000005</v>
      </c>
      <c r="BP353" s="132">
        <f>AS353/(VLOOKUP(BP283,AQ284:AR374,2,FALSE)+AN353)</f>
        <v>0.23800257639068764</v>
      </c>
      <c r="BQ353" s="132">
        <f>AS353/(VLOOKUP(BQ283,AQ284:AR374,2,FALSE)+AN353)</f>
        <v>0.21652068634820432</v>
      </c>
      <c r="BR353" s="131">
        <f>AS353/(VLOOKUP(BR283,AQ284:AR374,2,FALSE)+AN353)</f>
        <v>0.10050000000000001</v>
      </c>
      <c r="BS353" s="132"/>
      <c r="BT353" s="132"/>
      <c r="BU353" s="132"/>
      <c r="BV353" s="132"/>
    </row>
    <row r="354" spans="1:74">
      <c r="A354" s="86">
        <v>71</v>
      </c>
      <c r="B354" s="86">
        <f>人物属性!Y74</f>
        <v>740.08382693919464</v>
      </c>
      <c r="C354" s="115">
        <f t="shared" si="72"/>
        <v>0.67500000000000004</v>
      </c>
      <c r="D354" s="74">
        <f>(D353+D355)/2</f>
        <v>1084.0233675715849</v>
      </c>
      <c r="E354" s="86" t="str">
        <f t="shared" si="68"/>
        <v>70级强化5</v>
      </c>
      <c r="F354" s="86">
        <f>装备属性!EP74</f>
        <v>1505.2839205460489</v>
      </c>
      <c r="G354" s="91">
        <f t="shared" si="69"/>
        <v>1231.2723562947763</v>
      </c>
      <c r="H354" s="217">
        <f t="shared" si="70"/>
        <v>71</v>
      </c>
      <c r="I354" s="137">
        <f>G354/(VLOOKUP(I283,E284:F374,2,FALSE)+B354)</f>
        <v>1.493854493065929</v>
      </c>
      <c r="J354" s="132">
        <f>G354/(VLOOKUP(J283,E284:F374,2,FALSE)+B354)</f>
        <v>1.4289887769587948</v>
      </c>
      <c r="K354" s="132">
        <f>G354/(VLOOKUP(K283,E284:F374,2,FALSE)+B354)</f>
        <v>1.4003439666701165</v>
      </c>
      <c r="L354" s="132">
        <f>G354/(VLOOKUP(L283,E284:F374,2,FALSE)+B354)</f>
        <v>1.1145802879555551</v>
      </c>
      <c r="M354" s="132">
        <f>G354/(VLOOKUP(M283,E284:F374,2,FALSE)+B354)</f>
        <v>1.4003439666701165</v>
      </c>
      <c r="N354" s="132">
        <f>G354/(VLOOKUP(N283,E284:F374,2,FALSE)+B354)</f>
        <v>1.3082616010092445</v>
      </c>
      <c r="O354" s="132">
        <f>G354/(VLOOKUP(O283,E284:F374,2,FALSE)+B354)</f>
        <v>1.268952648907903</v>
      </c>
      <c r="P354" s="132">
        <f>G354/(VLOOKUP(P283,E284:F374,2,FALSE)+B354)</f>
        <v>0.91667165551079455</v>
      </c>
      <c r="Q354" s="132">
        <f>G354/(VLOOKUP(Q283,E284:F374,2,FALSE)+B354)</f>
        <v>1.268952648907903</v>
      </c>
      <c r="R354" s="132">
        <f>G354/(VLOOKUP(R283,E284:F374,2,FALSE)+B354)</f>
        <v>1.1478517381373308</v>
      </c>
      <c r="S354" s="132">
        <f>G354/(VLOOKUP(S283,E284:F374,2,FALSE)+B354)</f>
        <v>1.098466939247889</v>
      </c>
      <c r="T354" s="132">
        <f>G354/(VLOOKUP(T283,E284:F374,2,FALSE)+B354)</f>
        <v>0.70855901656909892</v>
      </c>
      <c r="U354" s="132">
        <f>G354/(VLOOKUP(U283,E284:F374,2,FALSE)+B354)</f>
        <v>1.098466939247889</v>
      </c>
      <c r="V354" s="132">
        <f>G354/(VLOOKUP(V283,E284:F374,2,FALSE)+B354)</f>
        <v>0.95430245702578442</v>
      </c>
      <c r="W354" s="132">
        <f>G354/(VLOOKUP(W283,E284:F374,2,FALSE)+B354)</f>
        <v>0.89873659957328889</v>
      </c>
      <c r="X354" s="132">
        <f>G354/(VLOOKUP(X283,E284:F374,2,FALSE)+B354)</f>
        <v>0.51511415916085146</v>
      </c>
      <c r="Y354" s="132">
        <f>G354/(VLOOKUP(Y283,E284:F374,2,FALSE)+B354)</f>
        <v>0.89873659957328889</v>
      </c>
      <c r="Z354" s="132">
        <f>G354/(VLOOKUP(Z283,E284:F374,2,FALSE)+B354)</f>
        <v>0.74618019711608552</v>
      </c>
      <c r="AA354" s="132">
        <f>G354/(VLOOKUP(AA283,E284:F374,2,FALSE)+B354)</f>
        <v>0.69092970133235043</v>
      </c>
      <c r="AB354" s="132">
        <f>G354/(VLOOKUP(AB283,E284:F374,2,FALSE)+B354)</f>
        <v>0.35486052216363623</v>
      </c>
      <c r="AC354" s="132">
        <f>G354/(VLOOKUP(AC283,E284:F374,2,FALSE)+B354)</f>
        <v>0.69092970133235043</v>
      </c>
      <c r="AD354" s="132">
        <f>G354/(VLOOKUP(AD283,E284:F374,2,FALSE)+B354)</f>
        <v>0.5483611126390191</v>
      </c>
      <c r="AE354" s="132">
        <f>G354/(VLOOKUP(AE283,E284:F374,2,FALSE)+B354)</f>
        <v>0.49977941783494972</v>
      </c>
      <c r="AF354" s="132">
        <f>G354/(VLOOKUP(AF283,E284:F374,2,FALSE)+B354)</f>
        <v>0.234292554173467</v>
      </c>
      <c r="AG354" s="132"/>
      <c r="AH354" s="132"/>
      <c r="AI354" s="132"/>
      <c r="AJ354" s="132"/>
      <c r="AM354" s="86">
        <v>71</v>
      </c>
      <c r="AN354" s="86">
        <f>人物属性!Z74</f>
        <v>1656.904090162376</v>
      </c>
      <c r="AO354" s="115">
        <f t="shared" si="73"/>
        <v>0.30150000000000005</v>
      </c>
      <c r="AP354" s="74">
        <f>(AP353+AP355)/2</f>
        <v>2426.9179871005631</v>
      </c>
      <c r="AQ354" s="86" t="str">
        <f t="shared" si="71"/>
        <v>70级强化5</v>
      </c>
      <c r="AR354" s="86">
        <f>装备属性!EQ74</f>
        <v>3370.0386280881689</v>
      </c>
      <c r="AS354" s="134">
        <f t="shared" si="66"/>
        <v>1231.2723562947763</v>
      </c>
      <c r="AT354" s="352">
        <f t="shared" si="67"/>
        <v>71</v>
      </c>
      <c r="AU354" s="132">
        <f>AS354/(VLOOKUP(AU283,AQ284:AR374,2,FALSE)+AN354)</f>
        <v>0.66725500690278161</v>
      </c>
      <c r="AV354" s="132">
        <f>AS354/(VLOOKUP(AV283,AQ284:AR374,2,FALSE)+AN354)</f>
        <v>0.63828165370826173</v>
      </c>
      <c r="AW354" s="132">
        <f>AS354/(VLOOKUP(AW283,AQ284:AR374,2,FALSE)+AN354)</f>
        <v>0.62548697177931867</v>
      </c>
      <c r="AX354" s="132">
        <f>AS354/(VLOOKUP(AX283,AQ284:AR374,2,FALSE)+AN354)</f>
        <v>0.49784586195348129</v>
      </c>
      <c r="AY354" s="132">
        <f>AS354/(VLOOKUP(AY283,AQ284:AR374,2,FALSE)+AN354)</f>
        <v>0.62548697177931867</v>
      </c>
      <c r="AZ354" s="132">
        <f>AS354/(VLOOKUP(AZ283,AQ284:AR374,2,FALSE)+AN354)</f>
        <v>0.58435684845079594</v>
      </c>
      <c r="BA354" s="132">
        <f>AS354/(VLOOKUP(BA283,AQ284:AR374,2,FALSE)+AN354)</f>
        <v>0.56679884984553008</v>
      </c>
      <c r="BB354" s="132">
        <f>AS354/(VLOOKUP(BB283,AQ284:AR374,2,FALSE)+AN354)</f>
        <v>0.40944667279482161</v>
      </c>
      <c r="BC354" s="132">
        <f>AS354/(VLOOKUP(BC283,AQ284:AR374,2,FALSE)+AN354)</f>
        <v>0.56679884984553008</v>
      </c>
      <c r="BD354" s="132">
        <f>AS354/(VLOOKUP(BD283,AQ284:AR374,2,FALSE)+AN354)</f>
        <v>0.51270710970134104</v>
      </c>
      <c r="BE354" s="132">
        <f>AS354/(VLOOKUP(BE283,AQ284:AR374,2,FALSE)+AN354)</f>
        <v>0.49064856619739045</v>
      </c>
      <c r="BF354" s="132">
        <f>AS354/(VLOOKUP(BF283,AQ284:AR374,2,FALSE)+AN354)</f>
        <v>0.3164896940675308</v>
      </c>
      <c r="BG354" s="132">
        <f>AS354/(VLOOKUP(BG283,AQ284:AR374,2,FALSE)+AN354)</f>
        <v>0.49064856619739045</v>
      </c>
      <c r="BH354" s="132">
        <f>AS354/(VLOOKUP(BH283,AQ284:AR374,2,FALSE)+AN354)</f>
        <v>0.42625509747151719</v>
      </c>
      <c r="BI354" s="132">
        <f>AS354/(VLOOKUP(BI283,AQ284:AR374,2,FALSE)+AN354)</f>
        <v>0.4014356811427357</v>
      </c>
      <c r="BJ354" s="132">
        <f>AS354/(VLOOKUP(BJ283,AQ284:AR374,2,FALSE)+AN354)</f>
        <v>0.23008432442518029</v>
      </c>
      <c r="BK354" s="132">
        <f>AS354/(VLOOKUP(BK283,AQ284:AR374,2,FALSE)+AN354)</f>
        <v>0.4014356811427357</v>
      </c>
      <c r="BL354" s="132">
        <f>AS354/(VLOOKUP(BL283,AQ284:AR374,2,FALSE)+AN354)</f>
        <v>0.33329382137851821</v>
      </c>
      <c r="BM354" s="132">
        <f>AS354/(VLOOKUP(BM283,AQ284:AR374,2,FALSE)+AN354)</f>
        <v>0.30861526659511657</v>
      </c>
      <c r="BN354" s="132">
        <f>AS354/(VLOOKUP(BN283,AQ284:AR374,2,FALSE)+AN354)</f>
        <v>0.15850436656642422</v>
      </c>
      <c r="BO354" s="132">
        <f>AS354/(VLOOKUP(BO283,AQ284:AR374,2,FALSE)+AN354)</f>
        <v>0.30861526659511657</v>
      </c>
      <c r="BP354" s="132">
        <f>AS354/(VLOOKUP(BP283,AQ284:AR374,2,FALSE)+AN354)</f>
        <v>0.24493463031209523</v>
      </c>
      <c r="BQ354" s="132">
        <f>AS354/(VLOOKUP(BQ283,AQ284:AR374,2,FALSE)+AN354)</f>
        <v>0.2232348066329442</v>
      </c>
      <c r="BR354" s="132">
        <f>AS354/(VLOOKUP(BR283,AQ284:AR374,2,FALSE)+AN354)</f>
        <v>0.10465067419748193</v>
      </c>
      <c r="BS354" s="132"/>
      <c r="BT354" s="132"/>
      <c r="BU354" s="132"/>
      <c r="BV354" s="132"/>
    </row>
    <row r="355" spans="1:74">
      <c r="A355" s="86">
        <v>72</v>
      </c>
      <c r="B355" s="86">
        <f>人物属性!Y75</f>
        <v>785.52249446635869</v>
      </c>
      <c r="C355" s="115">
        <f t="shared" si="72"/>
        <v>0.67500000000000004</v>
      </c>
      <c r="D355" s="74">
        <f>F350</f>
        <v>1126.0789960251243</v>
      </c>
      <c r="E355" s="86" t="str">
        <f t="shared" si="68"/>
        <v>70级强化6</v>
      </c>
      <c r="F355" s="86">
        <f>装备属性!EP75</f>
        <v>1611.8354728109955</v>
      </c>
      <c r="G355" s="91">
        <f t="shared" si="69"/>
        <v>1290.3310060817512</v>
      </c>
      <c r="H355" s="217">
        <f t="shared" si="70"/>
        <v>72</v>
      </c>
      <c r="I355" s="137">
        <f>G355/(VLOOKUP(I283,E284:F374,2,FALSE)+B355)</f>
        <v>1.4837125183481732</v>
      </c>
      <c r="J355" s="132">
        <f>G355/(VLOOKUP(J283,E284:F374,2,FALSE)+B355)</f>
        <v>1.422514472901955</v>
      </c>
      <c r="K355" s="132">
        <f>G355/(VLOOKUP(K283,E284:F374,2,FALSE)+B355)</f>
        <v>1.3954006338849887</v>
      </c>
      <c r="L355" s="132">
        <f>G355/(VLOOKUP(L283,E284:F374,2,FALSE)+B355)</f>
        <v>1.1218956111792813</v>
      </c>
      <c r="M355" s="132">
        <f>G355/(VLOOKUP(M283,E284:F374,2,FALSE)+B355)</f>
        <v>1.3954006338849887</v>
      </c>
      <c r="N355" s="132">
        <f>G355/(VLOOKUP(N283,E284:F374,2,FALSE)+B355)</f>
        <v>1.3078693265308012</v>
      </c>
      <c r="O355" s="132">
        <f>G355/(VLOOKUP(O283,E284:F374,2,FALSE)+B355)</f>
        <v>1.2703300937756958</v>
      </c>
      <c r="P355" s="132">
        <f>G355/(VLOOKUP(P283,E284:F374,2,FALSE)+B355)</f>
        <v>0.92920646779685956</v>
      </c>
      <c r="Q355" s="132">
        <f>G355/(VLOOKUP(Q283,E284:F374,2,FALSE)+B355)</f>
        <v>1.2703300937756958</v>
      </c>
      <c r="R355" s="132">
        <f>G355/(VLOOKUP(R283,E284:F374,2,FALSE)+B355)</f>
        <v>1.1540244501218797</v>
      </c>
      <c r="S355" s="132">
        <f>G355/(VLOOKUP(S283,E284:F374,2,FALSE)+B355)</f>
        <v>1.1063083754833942</v>
      </c>
      <c r="T355" s="132">
        <f>G355/(VLOOKUP(T283,E284:F374,2,FALSE)+B355)</f>
        <v>0.7236237301777132</v>
      </c>
      <c r="U355" s="132">
        <f>G355/(VLOOKUP(U283,E284:F374,2,FALSE)+B355)</f>
        <v>1.1063083754833942</v>
      </c>
      <c r="V355" s="132">
        <f>G355/(VLOOKUP(V283,E284:F374,2,FALSE)+B355)</f>
        <v>0.96605416228722252</v>
      </c>
      <c r="W355" s="132">
        <f>G355/(VLOOKUP(W283,E284:F374,2,FALSE)+B355)</f>
        <v>0.91160978907537671</v>
      </c>
      <c r="X355" s="132">
        <f>G355/(VLOOKUP(X283,E284:F374,2,FALSE)+B355)</f>
        <v>0.52975148123707771</v>
      </c>
      <c r="Y355" s="132">
        <f>G355/(VLOOKUP(Y283,E284:F374,2,FALSE)+B355)</f>
        <v>0.91160978907537671</v>
      </c>
      <c r="Z355" s="132">
        <f>G355/(VLOOKUP(Z283,E284:F374,2,FALSE)+B355)</f>
        <v>0.76101513315441116</v>
      </c>
      <c r="AA355" s="132">
        <f>G355/(VLOOKUP(AA283,E284:F374,2,FALSE)+B355)</f>
        <v>0.70606725134225246</v>
      </c>
      <c r="AB355" s="132">
        <f>G355/(VLOOKUP(AB283,E284:F374,2,FALSE)+B355)</f>
        <v>0.36707449831387778</v>
      </c>
      <c r="AC355" s="132">
        <f>G355/(VLOOKUP(AC283,E284:F374,2,FALSE)+B355)</f>
        <v>0.70606725134225246</v>
      </c>
      <c r="AD355" s="132">
        <f>G355/(VLOOKUP(AD283,E284:F374,2,FALSE)+B355)</f>
        <v>0.56326496976164731</v>
      </c>
      <c r="AE355" s="132">
        <f>G355/(VLOOKUP(AE283,E284:F374,2,FALSE)+B355)</f>
        <v>0.51426659252998908</v>
      </c>
      <c r="AF355" s="132">
        <f>G355/(VLOOKUP(AF283,E284:F374,2,FALSE)+B355)</f>
        <v>0.24342579353847213</v>
      </c>
      <c r="AG355" s="132"/>
      <c r="AH355" s="132"/>
      <c r="AI355" s="132"/>
      <c r="AJ355" s="132"/>
      <c r="AM355" s="86">
        <v>72</v>
      </c>
      <c r="AN355" s="86">
        <f>人物属性!Z75</f>
        <v>1758.632450297818</v>
      </c>
      <c r="AO355" s="115">
        <f t="shared" si="73"/>
        <v>0.30150000000000005</v>
      </c>
      <c r="AP355" s="74">
        <f>AR350</f>
        <v>2521.0723791607261</v>
      </c>
      <c r="AQ355" s="86" t="str">
        <f t="shared" si="71"/>
        <v>70级强化6</v>
      </c>
      <c r="AR355" s="86">
        <f>装备属性!EQ75</f>
        <v>3608.5868794276016</v>
      </c>
      <c r="AS355" s="134">
        <f t="shared" si="66"/>
        <v>1290.3310060817512</v>
      </c>
      <c r="AT355" s="352">
        <f t="shared" si="67"/>
        <v>72</v>
      </c>
      <c r="AU355" s="132">
        <f>AS355/(VLOOKUP(AU283,AQ284:AR374,2,FALSE)+AN355)</f>
        <v>0.66272492486218404</v>
      </c>
      <c r="AV355" s="132">
        <f>AS355/(VLOOKUP(AV283,AQ284:AR374,2,FALSE)+AN355)</f>
        <v>0.63538979789620664</v>
      </c>
      <c r="AW355" s="132">
        <f>AS355/(VLOOKUP(AW283,AQ284:AR374,2,FALSE)+AN355)</f>
        <v>0.62327894980196152</v>
      </c>
      <c r="AX355" s="132">
        <f>AS355/(VLOOKUP(AX283,AQ284:AR374,2,FALSE)+AN355)</f>
        <v>0.5011133729934123</v>
      </c>
      <c r="AY355" s="132">
        <f>AS355/(VLOOKUP(AY283,AQ284:AR374,2,FALSE)+AN355)</f>
        <v>0.62327894980196152</v>
      </c>
      <c r="AZ355" s="132">
        <f>AS355/(VLOOKUP(AZ283,AQ284:AR374,2,FALSE)+AN355)</f>
        <v>0.58418163251709121</v>
      </c>
      <c r="BA355" s="132">
        <f>AS355/(VLOOKUP(BA283,AQ284:AR374,2,FALSE)+AN355)</f>
        <v>0.56741410855314411</v>
      </c>
      <c r="BB355" s="132">
        <f>AS355/(VLOOKUP(BB283,AQ284:AR374,2,FALSE)+AN355)</f>
        <v>0.41504555561593065</v>
      </c>
      <c r="BC355" s="132">
        <f>AS355/(VLOOKUP(BC283,AQ284:AR374,2,FALSE)+AN355)</f>
        <v>0.56741410855314411</v>
      </c>
      <c r="BD355" s="132">
        <f>AS355/(VLOOKUP(BD283,AQ284:AR374,2,FALSE)+AN355)</f>
        <v>0.51546425438777299</v>
      </c>
      <c r="BE355" s="132">
        <f>AS355/(VLOOKUP(BE283,AQ284:AR374,2,FALSE)+AN355)</f>
        <v>0.49415107438258271</v>
      </c>
      <c r="BF355" s="132">
        <f>AS355/(VLOOKUP(BF283,AQ284:AR374,2,FALSE)+AN355)</f>
        <v>0.32321859947937859</v>
      </c>
      <c r="BG355" s="132">
        <f>AS355/(VLOOKUP(BG283,AQ284:AR374,2,FALSE)+AN355)</f>
        <v>0.49415107438258271</v>
      </c>
      <c r="BH355" s="132">
        <f>AS355/(VLOOKUP(BH283,AQ284:AR374,2,FALSE)+AN355)</f>
        <v>0.4315041924882928</v>
      </c>
      <c r="BI355" s="132">
        <f>AS355/(VLOOKUP(BI283,AQ284:AR374,2,FALSE)+AN355)</f>
        <v>0.40718570578700153</v>
      </c>
      <c r="BJ355" s="132">
        <f>AS355/(VLOOKUP(BJ283,AQ284:AR374,2,FALSE)+AN355)</f>
        <v>0.23662232828589469</v>
      </c>
      <c r="BK355" s="132">
        <f>AS355/(VLOOKUP(BK283,AQ284:AR374,2,FALSE)+AN355)</f>
        <v>0.40718570578700153</v>
      </c>
      <c r="BL355" s="132">
        <f>AS355/(VLOOKUP(BL283,AQ284:AR374,2,FALSE)+AN355)</f>
        <v>0.33992009280897029</v>
      </c>
      <c r="BM355" s="132">
        <f>AS355/(VLOOKUP(BM283,AQ284:AR374,2,FALSE)+AN355)</f>
        <v>0.31537670559953945</v>
      </c>
      <c r="BN355" s="132">
        <f>AS355/(VLOOKUP(BN283,AQ284:AR374,2,FALSE)+AN355)</f>
        <v>0.16395994258019875</v>
      </c>
      <c r="BO355" s="132">
        <f>AS355/(VLOOKUP(BO283,AQ284:AR374,2,FALSE)+AN355)</f>
        <v>0.31537670559953945</v>
      </c>
      <c r="BP355" s="132">
        <f>AS355/(VLOOKUP(BP283,AQ284:AR374,2,FALSE)+AN355)</f>
        <v>0.25159168649353575</v>
      </c>
      <c r="BQ355" s="132">
        <f>AS355/(VLOOKUP(BQ283,AQ284:AR374,2,FALSE)+AN355)</f>
        <v>0.22970574466339511</v>
      </c>
      <c r="BR355" s="132">
        <f>AS355/(VLOOKUP(BR283,AQ284:AR374,2,FALSE)+AN355)</f>
        <v>0.10873018778051755</v>
      </c>
      <c r="BS355" s="132"/>
      <c r="BT355" s="132"/>
      <c r="BU355" s="132"/>
      <c r="BV355" s="132"/>
    </row>
    <row r="356" spans="1:74">
      <c r="A356" s="86">
        <v>73</v>
      </c>
      <c r="B356" s="86">
        <f>人物属性!Y76</f>
        <v>830.96116199352275</v>
      </c>
      <c r="C356" s="115">
        <f t="shared" si="72"/>
        <v>0.67500000000000004</v>
      </c>
      <c r="D356" s="74">
        <f>(D355+D357)/2</f>
        <v>1170.1715503659693</v>
      </c>
      <c r="E356" s="86" t="str">
        <f t="shared" si="68"/>
        <v>70级强化7</v>
      </c>
      <c r="F356" s="86">
        <f>装备属性!EP76</f>
        <v>1723.5477520255065</v>
      </c>
      <c r="G356" s="91">
        <f t="shared" si="69"/>
        <v>1350.7645808426571</v>
      </c>
      <c r="H356" s="217">
        <f t="shared" si="70"/>
        <v>73</v>
      </c>
      <c r="I356" s="137">
        <f>G356/(VLOOKUP(I283,E284:F374,2,FALSE)+B356)</f>
        <v>1.4760802087145941</v>
      </c>
      <c r="J356" s="132">
        <f>G356/(VLOOKUP(J283,E284:F374,2,FALSE)+B356)</f>
        <v>1.4181013331017462</v>
      </c>
      <c r="K356" s="132">
        <f>G356/(VLOOKUP(K283,E284:F374,2,FALSE)+B356)</f>
        <v>1.3923376059480008</v>
      </c>
      <c r="L356" s="132">
        <f>G356/(VLOOKUP(L283,E284:F374,2,FALSE)+B356)</f>
        <v>1.1298048987289011</v>
      </c>
      <c r="M356" s="132">
        <f>G356/(VLOOKUP(M283,E284:F374,2,FALSE)+B356)</f>
        <v>1.3923376059480008</v>
      </c>
      <c r="N356" s="132">
        <f>G356/(VLOOKUP(N283,E284:F374,2,FALSE)+B356)</f>
        <v>1.308843848984429</v>
      </c>
      <c r="O356" s="132">
        <f>G356/(VLOOKUP(O283,E284:F374,2,FALSE)+B356)</f>
        <v>1.2728852300240678</v>
      </c>
      <c r="P356" s="132">
        <f>G356/(VLOOKUP(P283,E284:F374,2,FALSE)+B356)</f>
        <v>0.94190570274941199</v>
      </c>
      <c r="Q356" s="132">
        <f>G356/(VLOOKUP(Q283,E284:F374,2,FALSE)+B356)</f>
        <v>1.2728852300240678</v>
      </c>
      <c r="R356" s="132">
        <f>G356/(VLOOKUP(R283,E284:F374,2,FALSE)+B356)</f>
        <v>1.1608967138443997</v>
      </c>
      <c r="S356" s="132">
        <f>G356/(VLOOKUP(S283,E284:F374,2,FALSE)+B356)</f>
        <v>1.1146963772854439</v>
      </c>
      <c r="T356" s="132">
        <f>G356/(VLOOKUP(T283,E284:F374,2,FALSE)+B356)</f>
        <v>0.73869166153667121</v>
      </c>
      <c r="U356" s="132">
        <f>G356/(VLOOKUP(U283,E284:F374,2,FALSE)+B356)</f>
        <v>1.1146963772854439</v>
      </c>
      <c r="V356" s="132">
        <f>G356/(VLOOKUP(V283,E284:F374,2,FALSE)+B356)</f>
        <v>0.97802812448805032</v>
      </c>
      <c r="W356" s="132">
        <f>G356/(VLOOKUP(W283,E284:F374,2,FALSE)+B356)</f>
        <v>0.92462333486292514</v>
      </c>
      <c r="X356" s="132">
        <f>G356/(VLOOKUP(X283,E284:F374,2,FALSE)+B356)</f>
        <v>0.54440682875884028</v>
      </c>
      <c r="Y356" s="132">
        <f>G356/(VLOOKUP(Y283,E284:F374,2,FALSE)+B356)</f>
        <v>0.92462333486292514</v>
      </c>
      <c r="Z356" s="132">
        <f>G356/(VLOOKUP(Z283,E284:F374,2,FALSE)+B356)</f>
        <v>0.77586544303593263</v>
      </c>
      <c r="AA356" s="132">
        <f>G356/(VLOOKUP(AA283,E284:F374,2,FALSE)+B356)</f>
        <v>0.72120440879575787</v>
      </c>
      <c r="AB356" s="132">
        <f>G356/(VLOOKUP(AB283,E284:F374,2,FALSE)+B356)</f>
        <v>0.37936288618487296</v>
      </c>
      <c r="AC356" s="132">
        <f>G356/(VLOOKUP(AC283,E284:F374,2,FALSE)+B356)</f>
        <v>0.72120440879575787</v>
      </c>
      <c r="AD356" s="132">
        <f>G356/(VLOOKUP(AD283,E284:F374,2,FALSE)+B356)</f>
        <v>0.57817760257170181</v>
      </c>
      <c r="AE356" s="132">
        <f>G356/(VLOOKUP(AE283,E284:F374,2,FALSE)+B356)</f>
        <v>0.52877661668343456</v>
      </c>
      <c r="AF356" s="132">
        <f>G356/(VLOOKUP(AF283,E284:F374,2,FALSE)+B356)</f>
        <v>0.25266096046651848</v>
      </c>
      <c r="AG356" s="132"/>
      <c r="AH356" s="132"/>
      <c r="AI356" s="132"/>
      <c r="AJ356" s="132"/>
      <c r="AM356" s="86">
        <v>73</v>
      </c>
      <c r="AN356" s="86">
        <f>人物属性!Z76</f>
        <v>1860.3608104332598</v>
      </c>
      <c r="AO356" s="115">
        <f t="shared" si="73"/>
        <v>0.30150000000000005</v>
      </c>
      <c r="AP356" s="74">
        <f>(AP355+AP357)/2</f>
        <v>2619.7870530581399</v>
      </c>
      <c r="AQ356" s="86" t="str">
        <f t="shared" si="71"/>
        <v>70级强化7</v>
      </c>
      <c r="AR356" s="86">
        <f>装备属性!EQ76</f>
        <v>3858.6889970720295</v>
      </c>
      <c r="AS356" s="134">
        <f t="shared" si="66"/>
        <v>1350.7645808426573</v>
      </c>
      <c r="AT356" s="352">
        <f t="shared" si="67"/>
        <v>73</v>
      </c>
      <c r="AU356" s="132">
        <f>AS356/(VLOOKUP(AU283,AQ284:AR374,2,FALSE)+AN356)</f>
        <v>0.65931582655918541</v>
      </c>
      <c r="AV356" s="132">
        <f>AS356/(VLOOKUP(AV283,AQ284:AR374,2,FALSE)+AN356)</f>
        <v>0.63341859545211354</v>
      </c>
      <c r="AW356" s="132">
        <f>AS356/(VLOOKUP(AW283,AQ284:AR374,2,FALSE)+AN356)</f>
        <v>0.62191079732344057</v>
      </c>
      <c r="AX356" s="132">
        <f>AS356/(VLOOKUP(AX283,AQ284:AR374,2,FALSE)+AN356)</f>
        <v>0.50464618809890938</v>
      </c>
      <c r="AY356" s="132">
        <f>AS356/(VLOOKUP(AY283,AQ284:AR374,2,FALSE)+AN356)</f>
        <v>0.62191079732344057</v>
      </c>
      <c r="AZ356" s="132">
        <f>AS356/(VLOOKUP(AZ283,AQ284:AR374,2,FALSE)+AN356)</f>
        <v>0.58461691921304504</v>
      </c>
      <c r="BA356" s="132">
        <f>AS356/(VLOOKUP(BA283,AQ284:AR374,2,FALSE)+AN356)</f>
        <v>0.56855540274408378</v>
      </c>
      <c r="BB356" s="132">
        <f>AS356/(VLOOKUP(BB283,AQ284:AR374,2,FALSE)+AN356)</f>
        <v>0.42071788056140413</v>
      </c>
      <c r="BC356" s="132">
        <f>AS356/(VLOOKUP(BC283,AQ284:AR374,2,FALSE)+AN356)</f>
        <v>0.56855540274408378</v>
      </c>
      <c r="BD356" s="132">
        <f>AS356/(VLOOKUP(BD283,AQ284:AR374,2,FALSE)+AN356)</f>
        <v>0.51853386551716529</v>
      </c>
      <c r="BE356" s="132">
        <f>AS356/(VLOOKUP(BE283,AQ284:AR374,2,FALSE)+AN356)</f>
        <v>0.49789771518749837</v>
      </c>
      <c r="BF356" s="132">
        <f>AS356/(VLOOKUP(BF283,AQ284:AR374,2,FALSE)+AN356)</f>
        <v>0.32994894215304654</v>
      </c>
      <c r="BG356" s="132">
        <f>AS356/(VLOOKUP(BG283,AQ284:AR374,2,FALSE)+AN356)</f>
        <v>0.49789771518749837</v>
      </c>
      <c r="BH356" s="132">
        <f>AS356/(VLOOKUP(BH283,AQ284:AR374,2,FALSE)+AN356)</f>
        <v>0.43685256227132924</v>
      </c>
      <c r="BI356" s="132">
        <f>AS356/(VLOOKUP(BI283,AQ284:AR374,2,FALSE)+AN356)</f>
        <v>0.41299842290543998</v>
      </c>
      <c r="BJ356" s="132">
        <f>AS356/(VLOOKUP(BJ283,AQ284:AR374,2,FALSE)+AN356)</f>
        <v>0.24316838351228209</v>
      </c>
      <c r="BK356" s="132">
        <f>AS356/(VLOOKUP(BK283,AQ284:AR374,2,FALSE)+AN356)</f>
        <v>0.41299842290543998</v>
      </c>
      <c r="BL356" s="132">
        <f>AS356/(VLOOKUP(BL283,AQ284:AR374,2,FALSE)+AN356)</f>
        <v>0.34655323122271664</v>
      </c>
      <c r="BM356" s="132">
        <f>AS356/(VLOOKUP(BM283,AQ284:AR374,2,FALSE)+AN356)</f>
        <v>0.32213796926210531</v>
      </c>
      <c r="BN356" s="132">
        <f>AS356/(VLOOKUP(BN283,AQ284:AR374,2,FALSE)+AN356)</f>
        <v>0.16944875582924329</v>
      </c>
      <c r="BO356" s="132">
        <f>AS356/(VLOOKUP(BO283,AQ284:AR374,2,FALSE)+AN356)</f>
        <v>0.32213796926210531</v>
      </c>
      <c r="BP356" s="132">
        <f>AS356/(VLOOKUP(BP283,AQ284:AR374,2,FALSE)+AN356)</f>
        <v>0.25825266248202688</v>
      </c>
      <c r="BQ356" s="132">
        <f>AS356/(VLOOKUP(BQ283,AQ284:AR374,2,FALSE)+AN356)</f>
        <v>0.2361868887852675</v>
      </c>
      <c r="BR356" s="132">
        <f>AS356/(VLOOKUP(BR283,AQ284:AR374,2,FALSE)+AN356)</f>
        <v>0.11285522900837829</v>
      </c>
      <c r="BS356" s="132"/>
      <c r="BT356" s="132"/>
      <c r="BU356" s="132"/>
      <c r="BV356" s="132"/>
    </row>
    <row r="357" spans="1:74">
      <c r="A357" s="86">
        <v>74</v>
      </c>
      <c r="B357" s="86">
        <f>人物属性!Y77</f>
        <v>876.39982952068692</v>
      </c>
      <c r="C357" s="115">
        <f t="shared" si="72"/>
        <v>0.67500000000000004</v>
      </c>
      <c r="D357" s="74">
        <f>F351</f>
        <v>1214.2641047068141</v>
      </c>
      <c r="E357" s="86" t="str">
        <f t="shared" si="68"/>
        <v>70级强化8</v>
      </c>
      <c r="F357" s="86">
        <f>装备属性!EP77</f>
        <v>2124.7607808639796</v>
      </c>
      <c r="G357" s="91">
        <f t="shared" si="69"/>
        <v>1411.1981556035635</v>
      </c>
      <c r="H357" s="217">
        <f t="shared" si="70"/>
        <v>74</v>
      </c>
      <c r="I357" s="137">
        <f>G357/(VLOOKUP(I283,E284:F374,2,FALSE)+B357)</f>
        <v>1.4691699962032037</v>
      </c>
      <c r="J357" s="132">
        <f>G357/(VLOOKUP(J283,E284:F374,2,FALSE)+B357)</f>
        <v>1.4140900695510832</v>
      </c>
      <c r="K357" s="132">
        <f>G357/(VLOOKUP(K283,E284:F374,2,FALSE)+B357)</f>
        <v>1.3895486674505526</v>
      </c>
      <c r="L357" s="132">
        <f>G357/(VLOOKUP(L283,E284:F374,2,FALSE)+B357)</f>
        <v>1.1371350017190522</v>
      </c>
      <c r="M357" s="132">
        <f>G357/(VLOOKUP(M283,E284:F374,2,FALSE)+B357)</f>
        <v>1.3895486674505526</v>
      </c>
      <c r="N357" s="132">
        <f>G357/(VLOOKUP(N283,E284:F374,2,FALSE)+B357)</f>
        <v>1.309736176843723</v>
      </c>
      <c r="O357" s="132">
        <f>G357/(VLOOKUP(O283,E284:F374,2,FALSE)+B357)</f>
        <v>1.2752305349348165</v>
      </c>
      <c r="P357" s="132">
        <f>G357/(VLOOKUP(P283,E284:F374,2,FALSE)+B357)</f>
        <v>0.95382490322559865</v>
      </c>
      <c r="Q357" s="132">
        <f>G357/(VLOOKUP(Q283,E284:F374,2,FALSE)+B357)</f>
        <v>1.2752305349348165</v>
      </c>
      <c r="R357" s="132">
        <f>G357/(VLOOKUP(R283,E284:F374,2,FALSE)+B357)</f>
        <v>1.167252404002971</v>
      </c>
      <c r="S357" s="132">
        <f>G357/(VLOOKUP(S283,E284:F374,2,FALSE)+B357)</f>
        <v>1.1224780562067167</v>
      </c>
      <c r="T357" s="132">
        <f>G357/(VLOOKUP(T283,E284:F374,2,FALSE)+B357)</f>
        <v>0.75302890340340223</v>
      </c>
      <c r="U357" s="132">
        <f>G357/(VLOOKUP(U283,E284:F374,2,FALSE)+B357)</f>
        <v>1.1224780562067167</v>
      </c>
      <c r="V357" s="132">
        <f>G357/(VLOOKUP(V283,E284:F374,2,FALSE)+B357)</f>
        <v>0.98923929346876194</v>
      </c>
      <c r="W357" s="132">
        <f>G357/(VLOOKUP(W283,E284:F374,2,FALSE)+B357)</f>
        <v>0.93685176414749227</v>
      </c>
      <c r="X357" s="132">
        <f>G357/(VLOOKUP(X283,E284:F374,2,FALSE)+B357)</f>
        <v>0.55853505064652276</v>
      </c>
      <c r="Y357" s="132">
        <f>G357/(VLOOKUP(Y283,E284:F374,2,FALSE)+B357)</f>
        <v>0.93685176414749227</v>
      </c>
      <c r="Z357" s="132">
        <f>G357/(VLOOKUP(Z283,E284:F374,2,FALSE)+B357)</f>
        <v>0.78996029832756798</v>
      </c>
      <c r="AA357" s="132">
        <f>G357/(VLOOKUP(AA283,E284:F374,2,FALSE)+B357)</f>
        <v>0.73562448546028392</v>
      </c>
      <c r="AB357" s="132">
        <f>G357/(VLOOKUP(AB283,E284:F374,2,FALSE)+B357)</f>
        <v>0.39134159024737769</v>
      </c>
      <c r="AC357" s="132">
        <f>G357/(VLOOKUP(AC283,E284:F374,2,FALSE)+B357)</f>
        <v>0.73562448546028392</v>
      </c>
      <c r="AD357" s="132">
        <f>G357/(VLOOKUP(AD283,E284:F374,2,FALSE)+B357)</f>
        <v>0.59252121763186283</v>
      </c>
      <c r="AE357" s="132">
        <f>G357/(VLOOKUP(AE283,E284:F374,2,FALSE)+B357)</f>
        <v>0.54277946433224689</v>
      </c>
      <c r="AF357" s="132">
        <f>G357/(VLOOKUP(AF283,E284:F374,2,FALSE)+B357)</f>
        <v>0.2617404651807671</v>
      </c>
      <c r="AG357" s="132"/>
      <c r="AH357" s="132"/>
      <c r="AI357" s="132"/>
      <c r="AJ357" s="132"/>
      <c r="AM357" s="86">
        <v>74</v>
      </c>
      <c r="AN357" s="86">
        <f>人物属性!Z77</f>
        <v>1962.0891705687018</v>
      </c>
      <c r="AO357" s="115">
        <f t="shared" si="73"/>
        <v>0.30150000000000005</v>
      </c>
      <c r="AP357" s="74">
        <f>AR351</f>
        <v>2718.5017269555537</v>
      </c>
      <c r="AQ357" s="86" t="str">
        <f t="shared" si="71"/>
        <v>70级强化8</v>
      </c>
      <c r="AR357" s="86">
        <f>装备属性!EQ77</f>
        <v>4756.9271213372676</v>
      </c>
      <c r="AS357" s="134">
        <f t="shared" si="66"/>
        <v>1411.1981556035632</v>
      </c>
      <c r="AT357" s="352">
        <f t="shared" si="67"/>
        <v>74</v>
      </c>
      <c r="AU357" s="132">
        <f>AS357/(VLOOKUP(AU283,AQ284:AR374,2,FALSE)+AN357)</f>
        <v>0.65622926497076428</v>
      </c>
      <c r="AV357" s="132">
        <f>AS357/(VLOOKUP(AV283,AQ284:AR374,2,FALSE)+AN357)</f>
        <v>0.63162689773281722</v>
      </c>
      <c r="AW357" s="132">
        <f>AS357/(VLOOKUP(AW283,AQ284:AR374,2,FALSE)+AN357)</f>
        <v>0.62066507146124683</v>
      </c>
      <c r="AX357" s="132">
        <f>AS357/(VLOOKUP(AX283,AQ284:AR374,2,FALSE)+AN357)</f>
        <v>0.50792030076784334</v>
      </c>
      <c r="AY357" s="132">
        <f>AS357/(VLOOKUP(AY283,AQ284:AR374,2,FALSE)+AN357)</f>
        <v>0.62066507146124683</v>
      </c>
      <c r="AZ357" s="132">
        <f>AS357/(VLOOKUP(AZ283,AQ284:AR374,2,FALSE)+AN357)</f>
        <v>0.58501549232352945</v>
      </c>
      <c r="BA357" s="132">
        <f>AS357/(VLOOKUP(BA283,AQ284:AR374,2,FALSE)+AN357)</f>
        <v>0.56960297227088463</v>
      </c>
      <c r="BB357" s="132">
        <f>AS357/(VLOOKUP(BB283,AQ284:AR374,2,FALSE)+AN357)</f>
        <v>0.42604179010743404</v>
      </c>
      <c r="BC357" s="132">
        <f>AS357/(VLOOKUP(BC283,AQ284:AR374,2,FALSE)+AN357)</f>
        <v>0.56960297227088463</v>
      </c>
      <c r="BD357" s="132">
        <f>AS357/(VLOOKUP(BD283,AQ284:AR374,2,FALSE)+AN357)</f>
        <v>0.52137274045466031</v>
      </c>
      <c r="BE357" s="132">
        <f>AS357/(VLOOKUP(BE283,AQ284:AR374,2,FALSE)+AN357)</f>
        <v>0.50137353177233357</v>
      </c>
      <c r="BF357" s="132">
        <f>AS357/(VLOOKUP(BF283,AQ284:AR374,2,FALSE)+AN357)</f>
        <v>0.33635291018685293</v>
      </c>
      <c r="BG357" s="132">
        <f>AS357/(VLOOKUP(BG283,AQ284:AR374,2,FALSE)+AN357)</f>
        <v>0.50137353177233357</v>
      </c>
      <c r="BH357" s="132">
        <f>AS357/(VLOOKUP(BH283,AQ284:AR374,2,FALSE)+AN357)</f>
        <v>0.44186021774938034</v>
      </c>
      <c r="BI357" s="132">
        <f>AS357/(VLOOKUP(BI283,AQ284:AR374,2,FALSE)+AN357)</f>
        <v>0.41846045465254655</v>
      </c>
      <c r="BJ357" s="132">
        <f>AS357/(VLOOKUP(BJ283,AQ284:AR374,2,FALSE)+AN357)</f>
        <v>0.24947898928878012</v>
      </c>
      <c r="BK357" s="132">
        <f>AS357/(VLOOKUP(BK283,AQ284:AR374,2,FALSE)+AN357)</f>
        <v>0.41846045465254655</v>
      </c>
      <c r="BL357" s="132">
        <f>AS357/(VLOOKUP(BL283,AQ284:AR374,2,FALSE)+AN357)</f>
        <v>0.35284893325298033</v>
      </c>
      <c r="BM357" s="132">
        <f>AS357/(VLOOKUP(BM283,AQ284:AR374,2,FALSE)+AN357)</f>
        <v>0.32857893683892681</v>
      </c>
      <c r="BN357" s="132">
        <f>AS357/(VLOOKUP(BN283,AQ284:AR374,2,FALSE)+AN357)</f>
        <v>0.17479924364382868</v>
      </c>
      <c r="BO357" s="132">
        <f>AS357/(VLOOKUP(BO283,AQ284:AR374,2,FALSE)+AN357)</f>
        <v>0.32857893683892681</v>
      </c>
      <c r="BP357" s="132">
        <f>AS357/(VLOOKUP(BP283,AQ284:AR374,2,FALSE)+AN357)</f>
        <v>0.26465947720889865</v>
      </c>
      <c r="BQ357" s="132">
        <f>AS357/(VLOOKUP(BQ283,AQ284:AR374,2,FALSE)+AN357)</f>
        <v>0.24244149406840354</v>
      </c>
      <c r="BR357" s="132">
        <f>AS357/(VLOOKUP(BR283,AQ284:AR374,2,FALSE)+AN357)</f>
        <v>0.11691074111407596</v>
      </c>
      <c r="BS357" s="132"/>
      <c r="BT357" s="132"/>
      <c r="BU357" s="132"/>
      <c r="BV357" s="132"/>
    </row>
    <row r="358" spans="1:74">
      <c r="A358" s="86">
        <v>75</v>
      </c>
      <c r="B358" s="86">
        <f>人物属性!Y78</f>
        <v>921.83849704785098</v>
      </c>
      <c r="C358" s="115">
        <f t="shared" si="72"/>
        <v>0.67500000000000004</v>
      </c>
      <c r="D358" s="74">
        <f>(D357+D359)/2</f>
        <v>1260.4922415767251</v>
      </c>
      <c r="E358" s="86" t="str">
        <f t="shared" si="68"/>
        <v>70级强化9</v>
      </c>
      <c r="F358" s="86">
        <f>装备属性!EP78</f>
        <v>2592.5408291277336</v>
      </c>
      <c r="G358" s="91">
        <f t="shared" si="69"/>
        <v>1473.0732485715889</v>
      </c>
      <c r="H358" s="217">
        <f t="shared" si="70"/>
        <v>75</v>
      </c>
      <c r="I358" s="137">
        <f>G358/(VLOOKUP(I283,E284:F374,2,FALSE)+B358)</f>
        <v>1.4643169820408355</v>
      </c>
      <c r="J358" s="132">
        <f>G358/(VLOOKUP(J283,E284:F374,2,FALSE)+B358)</f>
        <v>1.4118097454599163</v>
      </c>
      <c r="K358" s="132">
        <f>G358/(VLOOKUP(K283,E284:F374,2,FALSE)+B358)</f>
        <v>1.3883572212399831</v>
      </c>
      <c r="L358" s="132">
        <f>G358/(VLOOKUP(L283,E284:F374,2,FALSE)+B358)</f>
        <v>1.145067831277476</v>
      </c>
      <c r="M358" s="132">
        <f>G358/(VLOOKUP(M283,E284:F374,2,FALSE)+B358)</f>
        <v>1.3883572212399831</v>
      </c>
      <c r="N358" s="132">
        <f>G358/(VLOOKUP(N283,E284:F374,2,FALSE)+B358)</f>
        <v>1.3118400269802062</v>
      </c>
      <c r="O358" s="132">
        <f>G358/(VLOOKUP(O283,E284:F374,2,FALSE)+B358)</f>
        <v>1.2786420885158363</v>
      </c>
      <c r="P358" s="132">
        <f>G358/(VLOOKUP(P283,E284:F374,2,FALSE)+B358)</f>
        <v>0.96597908333635951</v>
      </c>
      <c r="Q358" s="132">
        <f>G358/(VLOOKUP(Q283,E284:F374,2,FALSE)+B358)</f>
        <v>1.2786420885158363</v>
      </c>
      <c r="R358" s="132">
        <f>G358/(VLOOKUP(R283,E284:F374,2,FALSE)+B358)</f>
        <v>1.1742967973609431</v>
      </c>
      <c r="S358" s="132">
        <f>G358/(VLOOKUP(S283,E284:F374,2,FALSE)+B358)</f>
        <v>1.130823460564385</v>
      </c>
      <c r="T358" s="132">
        <f>G358/(VLOOKUP(T283,E284:F374,2,FALSE)+B358)</f>
        <v>0.76743834646525444</v>
      </c>
      <c r="U358" s="132">
        <f>G358/(VLOOKUP(U283,E284:F374,2,FALSE)+B358)</f>
        <v>1.130823460564385</v>
      </c>
      <c r="V358" s="132">
        <f>G358/(VLOOKUP(V283,E284:F374,2,FALSE)+B358)</f>
        <v>1.0007376096218059</v>
      </c>
      <c r="W358" s="132">
        <f>G358/(VLOOKUP(W283,E284:F374,2,FALSE)+B358)</f>
        <v>0.94929300437888675</v>
      </c>
      <c r="X358" s="132">
        <f>G358/(VLOOKUP(X283,E284:F374,2,FALSE)+B358)</f>
        <v>0.57272454014706875</v>
      </c>
      <c r="Y358" s="132">
        <f>G358/(VLOOKUP(Y283,E284:F374,2,FALSE)+B358)</f>
        <v>0.94929300437888675</v>
      </c>
      <c r="Z358" s="132">
        <f>G358/(VLOOKUP(Z283,E284:F374,2,FALSE)+B358)</f>
        <v>0.80414283266619702</v>
      </c>
      <c r="AA358" s="132">
        <f>G358/(VLOOKUP(AA283,E284:F374,2,FALSE)+B358)</f>
        <v>0.75011129990481817</v>
      </c>
      <c r="AB358" s="132">
        <f>G358/(VLOOKUP(AB283,E284:F374,2,FALSE)+B358)</f>
        <v>0.40341694675374479</v>
      </c>
      <c r="AC358" s="132">
        <f>G358/(VLOOKUP(AC283,E284:F374,2,FALSE)+B358)</f>
        <v>0.75011129990481817</v>
      </c>
      <c r="AD358" s="132">
        <f>G358/(VLOOKUP(AD283,E284:F374,2,FALSE)+B358)</f>
        <v>0.6069216937281241</v>
      </c>
      <c r="AE358" s="132">
        <f>G358/(VLOOKUP(AE283,E284:F374,2,FALSE)+B358)</f>
        <v>0.55684618799526397</v>
      </c>
      <c r="AF358" s="132">
        <f>G358/(VLOOKUP(AF283,E284:F374,2,FALSE)+B358)</f>
        <v>0.27093334002256098</v>
      </c>
      <c r="AG358" s="132"/>
      <c r="AH358" s="132"/>
      <c r="AI358" s="132"/>
      <c r="AJ358" s="132"/>
      <c r="AM358" s="86">
        <v>75</v>
      </c>
      <c r="AN358" s="86">
        <f>人物属性!Z78</f>
        <v>2063.8175307041438</v>
      </c>
      <c r="AO358" s="115">
        <f t="shared" si="73"/>
        <v>0.30150000000000005</v>
      </c>
      <c r="AP358" s="74">
        <f>(AP357+AP359)/2</f>
        <v>2821.9975557687876</v>
      </c>
      <c r="AQ358" s="86" t="str">
        <f t="shared" si="71"/>
        <v>70级强化9</v>
      </c>
      <c r="AR358" s="86">
        <f>装备属性!EQ78</f>
        <v>5804.1958861068661</v>
      </c>
      <c r="AS358" s="134">
        <f t="shared" si="66"/>
        <v>1473.0732485715891</v>
      </c>
      <c r="AT358" s="352">
        <f t="shared" si="67"/>
        <v>75</v>
      </c>
      <c r="AU358" s="132">
        <f>AS358/(VLOOKUP(AU283,AQ284:AR374,2,FALSE)+AN358)</f>
        <v>0.65406158531157343</v>
      </c>
      <c r="AV358" s="132">
        <f>AS358/(VLOOKUP(AV283,AQ284:AR374,2,FALSE)+AN358)</f>
        <v>0.63060835297209605</v>
      </c>
      <c r="AW358" s="132">
        <f>AS358/(VLOOKUP(AW283,AQ284:AR374,2,FALSE)+AN358)</f>
        <v>0.62013289215385925</v>
      </c>
      <c r="AX358" s="132">
        <f>AS358/(VLOOKUP(AX283,AQ284:AR374,2,FALSE)+AN358)</f>
        <v>0.51146363130393946</v>
      </c>
      <c r="AY358" s="132">
        <f>AS358/(VLOOKUP(AY283,AQ284:AR374,2,FALSE)+AN358)</f>
        <v>0.62013289215385925</v>
      </c>
      <c r="AZ358" s="132">
        <f>AS358/(VLOOKUP(AZ283,AQ284:AR374,2,FALSE)+AN358)</f>
        <v>0.58595521205115886</v>
      </c>
      <c r="BA358" s="132">
        <f>AS358/(VLOOKUP(BA283,AQ284:AR374,2,FALSE)+AN358)</f>
        <v>0.57112679953707368</v>
      </c>
      <c r="BB358" s="132">
        <f>AS358/(VLOOKUP(BB283,AQ284:AR374,2,FALSE)+AN358)</f>
        <v>0.43147065722357397</v>
      </c>
      <c r="BC358" s="132">
        <f>AS358/(VLOOKUP(BC283,AQ284:AR374,2,FALSE)+AN358)</f>
        <v>0.57112679953707368</v>
      </c>
      <c r="BD358" s="132">
        <f>AS358/(VLOOKUP(BD283,AQ284:AR374,2,FALSE)+AN358)</f>
        <v>0.52451923615455476</v>
      </c>
      <c r="BE358" s="132">
        <f>AS358/(VLOOKUP(BE283,AQ284:AR374,2,FALSE)+AN358)</f>
        <v>0.50510114571875875</v>
      </c>
      <c r="BF358" s="132">
        <f>AS358/(VLOOKUP(BF283,AQ284:AR374,2,FALSE)+AN358)</f>
        <v>0.34278912808781375</v>
      </c>
      <c r="BG358" s="132">
        <f>AS358/(VLOOKUP(BG283,AQ284:AR374,2,FALSE)+AN358)</f>
        <v>0.50510114571875875</v>
      </c>
      <c r="BH358" s="132">
        <f>AS358/(VLOOKUP(BH283,AQ284:AR374,2,FALSE)+AN358)</f>
        <v>0.4469961322977401</v>
      </c>
      <c r="BI358" s="132">
        <f>AS358/(VLOOKUP(BI283,AQ284:AR374,2,FALSE)+AN358)</f>
        <v>0.4240175419559028</v>
      </c>
      <c r="BJ358" s="132">
        <f>AS358/(VLOOKUP(BJ283,AQ284:AR374,2,FALSE)+AN358)</f>
        <v>0.25581696126569076</v>
      </c>
      <c r="BK358" s="132">
        <f>AS358/(VLOOKUP(BK283,AQ284:AR374,2,FALSE)+AN358)</f>
        <v>0.4240175419559028</v>
      </c>
      <c r="BL358" s="132">
        <f>AS358/(VLOOKUP(BL283,AQ284:AR374,2,FALSE)+AN358)</f>
        <v>0.35918379859090138</v>
      </c>
      <c r="BM358" s="132">
        <f>AS358/(VLOOKUP(BM283,AQ284:AR374,2,FALSE)+AN358)</f>
        <v>0.33504971395748551</v>
      </c>
      <c r="BN358" s="132">
        <f>AS358/(VLOOKUP(BN283,AQ284:AR374,2,FALSE)+AN358)</f>
        <v>0.18019290288333936</v>
      </c>
      <c r="BO358" s="132">
        <f>AS358/(VLOOKUP(BO283,AQ284:AR374,2,FALSE)+AN358)</f>
        <v>0.33504971395748551</v>
      </c>
      <c r="BP358" s="132">
        <f>AS358/(VLOOKUP(BP283,AQ284:AR374,2,FALSE)+AN358)</f>
        <v>0.27109168986522886</v>
      </c>
      <c r="BQ358" s="132">
        <f>AS358/(VLOOKUP(BQ283,AQ284:AR374,2,FALSE)+AN358)</f>
        <v>0.24872463063788461</v>
      </c>
      <c r="BR358" s="132">
        <f>AS358/(VLOOKUP(BR283,AQ284:AR374,2,FALSE)+AN358)</f>
        <v>0.12101689187674393</v>
      </c>
      <c r="BS358" s="132"/>
      <c r="BT358" s="132"/>
      <c r="BU358" s="132"/>
      <c r="BV358" s="132"/>
    </row>
    <row r="359" spans="1:74">
      <c r="A359" s="86">
        <v>76</v>
      </c>
      <c r="B359" s="86">
        <f>人物属性!Y79</f>
        <v>967.27716457501504</v>
      </c>
      <c r="C359" s="115">
        <f t="shared" si="72"/>
        <v>0.67500000000000004</v>
      </c>
      <c r="D359" s="74">
        <f>F352</f>
        <v>1306.7203784466362</v>
      </c>
      <c r="E359" s="86" t="str">
        <f t="shared" si="68"/>
        <v>70级强化10</v>
      </c>
      <c r="F359" s="86">
        <f>装备属性!EP79</f>
        <v>3137.9323239830424</v>
      </c>
      <c r="G359" s="91">
        <f t="shared" si="69"/>
        <v>1534.9483415396148</v>
      </c>
      <c r="H359" s="217">
        <f t="shared" si="70"/>
        <v>76</v>
      </c>
      <c r="I359" s="137">
        <f>G359/(VLOOKUP(I283,E284:F374,2,FALSE)+B359)</f>
        <v>1.4598834288483529</v>
      </c>
      <c r="J359" s="132">
        <f>G359/(VLOOKUP(J283,E284:F374,2,FALSE)+B359)</f>
        <v>1.4097197443259397</v>
      </c>
      <c r="K359" s="132">
        <f>G359/(VLOOKUP(K283,E284:F374,2,FALSE)+B359)</f>
        <v>1.3872636327872478</v>
      </c>
      <c r="L359" s="132">
        <f>G359/(VLOOKUP(L283,E284:F374,2,FALSE)+B359)</f>
        <v>1.1524593888220329</v>
      </c>
      <c r="M359" s="132">
        <f>G359/(VLOOKUP(M283,E284:F374,2,FALSE)+B359)</f>
        <v>1.3872636327872478</v>
      </c>
      <c r="N359" s="132">
        <f>G359/(VLOOKUP(N283,E284:F374,2,FALSE)+B359)</f>
        <v>1.3137802333968862</v>
      </c>
      <c r="O359" s="132">
        <f>G359/(VLOOKUP(O283,E284:F374,2,FALSE)+B359)</f>
        <v>1.2817947418280411</v>
      </c>
      <c r="P359" s="132">
        <f>G359/(VLOOKUP(P283,E284:F374,2,FALSE)+B359)</f>
        <v>0.9774299108234229</v>
      </c>
      <c r="Q359" s="132">
        <f>G359/(VLOOKUP(Q283,E284:F374,2,FALSE)+B359)</f>
        <v>1.2817947418280411</v>
      </c>
      <c r="R359" s="132">
        <f>G359/(VLOOKUP(R283,E284:F374,2,FALSE)+B359)</f>
        <v>1.1808486981599779</v>
      </c>
      <c r="S359" s="132">
        <f>G359/(VLOOKUP(S283,E284:F374,2,FALSE)+B359)</f>
        <v>1.1386062868753601</v>
      </c>
      <c r="T359" s="132">
        <f>G359/(VLOOKUP(T283,E284:F374,2,FALSE)+B359)</f>
        <v>0.78118134979585974</v>
      </c>
      <c r="U359" s="132">
        <f>G359/(VLOOKUP(U283,E284:F374,2,FALSE)+B359)</f>
        <v>1.1386062868753601</v>
      </c>
      <c r="V359" s="132">
        <f>G359/(VLOOKUP(V283,E284:F374,2,FALSE)+B359)</f>
        <v>1.0115473016068874</v>
      </c>
      <c r="W359" s="132">
        <f>G359/(VLOOKUP(W283,E284:F374,2,FALSE)+B359)</f>
        <v>0.96102636272886655</v>
      </c>
      <c r="X359" s="132">
        <f>G359/(VLOOKUP(X283,E284:F374,2,FALSE)+B359)</f>
        <v>0.58642137976287745</v>
      </c>
      <c r="Y359" s="132">
        <f>G359/(VLOOKUP(Y283,E284:F374,2,FALSE)+B359)</f>
        <v>0.96102636272886655</v>
      </c>
      <c r="Z359" s="132">
        <f>G359/(VLOOKUP(Z283,E284:F374,2,FALSE)+B359)</f>
        <v>0.81763880911899078</v>
      </c>
      <c r="AA359" s="132">
        <f>G359/(VLOOKUP(AA283,E284:F374,2,FALSE)+B359)</f>
        <v>0.76394288158617574</v>
      </c>
      <c r="AB359" s="132">
        <f>G359/(VLOOKUP(AB283,E284:F374,2,FALSE)+B359)</f>
        <v>0.41519546875345792</v>
      </c>
      <c r="AC359" s="132">
        <f>G359/(VLOOKUP(AC283,E284:F374,2,FALSE)+B359)</f>
        <v>0.76394288158617574</v>
      </c>
      <c r="AD359" s="132">
        <f>G359/(VLOOKUP(AD283,E284:F374,2,FALSE)+B359)</f>
        <v>0.62079288992144721</v>
      </c>
      <c r="AE359" s="132">
        <f>G359/(VLOOKUP(AE283,E284:F374,2,FALSE)+B359)</f>
        <v>0.57043783565034245</v>
      </c>
      <c r="AF359" s="132">
        <f>G359/(VLOOKUP(AF283,E284:F374,2,FALSE)+B359)</f>
        <v>0.27997383393744996</v>
      </c>
      <c r="AG359" s="132"/>
      <c r="AH359" s="132"/>
      <c r="AI359" s="132"/>
      <c r="AJ359" s="132"/>
      <c r="AM359" s="86">
        <v>76</v>
      </c>
      <c r="AN359" s="86">
        <f>人物属性!Z79</f>
        <v>2165.5458908395858</v>
      </c>
      <c r="AO359" s="115">
        <f t="shared" si="73"/>
        <v>0.30150000000000005</v>
      </c>
      <c r="AP359" s="74">
        <f>AR352</f>
        <v>2925.4933845820215</v>
      </c>
      <c r="AQ359" s="86" t="str">
        <f t="shared" si="71"/>
        <v>70级强化10</v>
      </c>
      <c r="AR359" s="86">
        <f>装备属性!EQ79</f>
        <v>7025.2216208575564</v>
      </c>
      <c r="AS359" s="134">
        <f t="shared" si="66"/>
        <v>1534.9483415396148</v>
      </c>
      <c r="AT359" s="352">
        <f t="shared" si="67"/>
        <v>76</v>
      </c>
      <c r="AU359" s="132">
        <f>AS359/(VLOOKUP(AU283,AQ284:AR374,2,FALSE)+AN359)</f>
        <v>0.6520812648855977</v>
      </c>
      <c r="AV359" s="132">
        <f>AS359/(VLOOKUP(AV283,AQ284:AR374,2,FALSE)+AN359)</f>
        <v>0.62967481913225309</v>
      </c>
      <c r="AW359" s="132">
        <f>AS359/(VLOOKUP(AW283,AQ284:AR374,2,FALSE)+AN359)</f>
        <v>0.61964442264497077</v>
      </c>
      <c r="AX359" s="132">
        <f>AS359/(VLOOKUP(AX283,AQ284:AR374,2,FALSE)+AN359)</f>
        <v>0.51476519367384144</v>
      </c>
      <c r="AY359" s="132">
        <f>AS359/(VLOOKUP(AY283,AQ284:AR374,2,FALSE)+AN359)</f>
        <v>0.61964442264497077</v>
      </c>
      <c r="AZ359" s="132">
        <f>AS359/(VLOOKUP(AZ283,AQ284:AR374,2,FALSE)+AN359)</f>
        <v>0.58682183758394257</v>
      </c>
      <c r="BA359" s="132">
        <f>AS359/(VLOOKUP(BA283,AQ284:AR374,2,FALSE)+AN359)</f>
        <v>0.57253498468319164</v>
      </c>
      <c r="BB359" s="132">
        <f>AS359/(VLOOKUP(BB283,AQ284:AR374,2,FALSE)+AN359)</f>
        <v>0.43658536016779564</v>
      </c>
      <c r="BC359" s="132">
        <f>AS359/(VLOOKUP(BC283,AQ284:AR374,2,FALSE)+AN359)</f>
        <v>0.57253498468319164</v>
      </c>
      <c r="BD359" s="132">
        <f>AS359/(VLOOKUP(BD283,AQ284:AR374,2,FALSE)+AN359)</f>
        <v>0.52744575184479014</v>
      </c>
      <c r="BE359" s="132">
        <f>AS359/(VLOOKUP(BE283,AQ284:AR374,2,FALSE)+AN359)</f>
        <v>0.50857747480432747</v>
      </c>
      <c r="BF359" s="132">
        <f>AS359/(VLOOKUP(BF283,AQ284:AR374,2,FALSE)+AN359)</f>
        <v>0.34892766957548399</v>
      </c>
      <c r="BG359" s="132">
        <f>AS359/(VLOOKUP(BG283,AQ284:AR374,2,FALSE)+AN359)</f>
        <v>0.50857747480432747</v>
      </c>
      <c r="BH359" s="132">
        <f>AS359/(VLOOKUP(BH283,AQ284:AR374,2,FALSE)+AN359)</f>
        <v>0.45182446138440968</v>
      </c>
      <c r="BI359" s="132">
        <f>AS359/(VLOOKUP(BI283,AQ284:AR374,2,FALSE)+AN359)</f>
        <v>0.42925844201889374</v>
      </c>
      <c r="BJ359" s="132">
        <f>AS359/(VLOOKUP(BJ283,AQ284:AR374,2,FALSE)+AN359)</f>
        <v>0.2619348829607519</v>
      </c>
      <c r="BK359" s="132">
        <f>AS359/(VLOOKUP(BK283,AQ284:AR374,2,FALSE)+AN359)</f>
        <v>0.42925844201889374</v>
      </c>
      <c r="BL359" s="132">
        <f>AS359/(VLOOKUP(BL283,AQ284:AR374,2,FALSE)+AN359)</f>
        <v>0.36521200140648258</v>
      </c>
      <c r="BM359" s="132">
        <f>AS359/(VLOOKUP(BM283,AQ284:AR374,2,FALSE)+AN359)</f>
        <v>0.3412278204418252</v>
      </c>
      <c r="BN359" s="132">
        <f>AS359/(VLOOKUP(BN283,AQ284:AR374,2,FALSE)+AN359)</f>
        <v>0.1854539760432112</v>
      </c>
      <c r="BO359" s="132">
        <f>AS359/(VLOOKUP(BO283,AQ284:AR374,2,FALSE)+AN359)</f>
        <v>0.3412278204418252</v>
      </c>
      <c r="BP359" s="132">
        <f>AS359/(VLOOKUP(BP283,AQ284:AR374,2,FALSE)+AN359)</f>
        <v>0.27728749083157977</v>
      </c>
      <c r="BQ359" s="132">
        <f>AS359/(VLOOKUP(BQ283,AQ284:AR374,2,FALSE)+AN359)</f>
        <v>0.2547955665904863</v>
      </c>
      <c r="BR359" s="132">
        <f>AS359/(VLOOKUP(BR283,AQ284:AR374,2,FALSE)+AN359)</f>
        <v>0.12505497915872765</v>
      </c>
      <c r="BS359" s="132"/>
      <c r="BT359" s="132"/>
      <c r="BU359" s="132"/>
      <c r="BV359" s="132"/>
    </row>
    <row r="360" spans="1:74">
      <c r="A360" s="86">
        <v>77</v>
      </c>
      <c r="B360" s="86">
        <f>人物属性!Y80</f>
        <v>1012.7158321021792</v>
      </c>
      <c r="C360" s="115">
        <f t="shared" si="72"/>
        <v>0.67500000000000004</v>
      </c>
      <c r="D360" s="74">
        <f>F353</f>
        <v>1403.6546872164784</v>
      </c>
      <c r="E360" s="86" t="str">
        <f t="shared" si="68"/>
        <v>70级强化11</v>
      </c>
      <c r="F360" s="86">
        <f>装备属性!EP80</f>
        <v>3773.8121221158422</v>
      </c>
      <c r="G360" s="91">
        <f t="shared" si="69"/>
        <v>1631.0501005400938</v>
      </c>
      <c r="H360" s="217">
        <f t="shared" si="70"/>
        <v>77</v>
      </c>
      <c r="I360" s="137">
        <f>G360/(VLOOKUP(I283,E284:F374,2,FALSE)+B360)</f>
        <v>1.4870215139627181</v>
      </c>
      <c r="J360" s="132">
        <f>G360/(VLOOKUP(J283,E284:F374,2,FALSE)+B360)</f>
        <v>1.4379722290951684</v>
      </c>
      <c r="K360" s="132">
        <f>G360/(VLOOKUP(K283,E284:F374,2,FALSE)+B360)</f>
        <v>1.4159696455997568</v>
      </c>
      <c r="L360" s="132">
        <f>G360/(VLOOKUP(L283,E284:F374,2,FALSE)+B360)</f>
        <v>1.1842132925177449</v>
      </c>
      <c r="M360" s="132">
        <f>G360/(VLOOKUP(M283,E284:F374,2,FALSE)+B360)</f>
        <v>1.4159696455997568</v>
      </c>
      <c r="N360" s="132">
        <f>G360/(VLOOKUP(N283,E284:F374,2,FALSE)+B360)</f>
        <v>1.3437735031102049</v>
      </c>
      <c r="O360" s="132">
        <f>G360/(VLOOKUP(O283,E284:F374,2,FALSE)+B360)</f>
        <v>1.31225379452015</v>
      </c>
      <c r="P360" s="132">
        <f>G360/(VLOOKUP(P283,E284:F374,2,FALSE)+B360)</f>
        <v>1.0094188065628797</v>
      </c>
      <c r="Q360" s="132">
        <f>G360/(VLOOKUP(Q283,E284:F374,2,FALSE)+B360)</f>
        <v>1.31225379452015</v>
      </c>
      <c r="R360" s="132">
        <f>G360/(VLOOKUP(R283,E284:F374,2,FALSE)+B360)</f>
        <v>1.2123995292257208</v>
      </c>
      <c r="S360" s="132">
        <f>G360/(VLOOKUP(S283,E284:F374,2,FALSE)+B360)</f>
        <v>1.1704426452633416</v>
      </c>
      <c r="T360" s="132">
        <f>G360/(VLOOKUP(T283,E284:F374,2,FALSE)+B360)</f>
        <v>0.81132837091617283</v>
      </c>
      <c r="U360" s="132">
        <f>G360/(VLOOKUP(U283,E284:F374,2,FALSE)+B360)</f>
        <v>1.1704426452633416</v>
      </c>
      <c r="V360" s="132">
        <f>G360/(VLOOKUP(V283,E284:F374,2,FALSE)+B360)</f>
        <v>1.0436283853095074</v>
      </c>
      <c r="W360" s="132">
        <f>G360/(VLOOKUP(W283,E284:F374,2,FALSE)+B360)</f>
        <v>0.99294701645478789</v>
      </c>
      <c r="X360" s="132">
        <f>G360/(VLOOKUP(X283,E284:F374,2,FALSE)+B360)</f>
        <v>0.61250383581529133</v>
      </c>
      <c r="Y360" s="132">
        <f>G360/(VLOOKUP(Y283,E284:F374,2,FALSE)+B360)</f>
        <v>0.99294701645478789</v>
      </c>
      <c r="Z360" s="132">
        <f>G360/(VLOOKUP(Z283,E284:F374,2,FALSE)+B360)</f>
        <v>0.84829795655427953</v>
      </c>
      <c r="AA360" s="132">
        <f>G360/(VLOOKUP(AA283,E284:F374,2,FALSE)+B360)</f>
        <v>0.79382057820779406</v>
      </c>
      <c r="AB360" s="132">
        <f>G360/(VLOOKUP(AB283,E284:F374,2,FALSE)+B360)</f>
        <v>0.43583369258054205</v>
      </c>
      <c r="AC360" s="132">
        <f>G360/(VLOOKUP(AC283,E284:F374,2,FALSE)+B360)</f>
        <v>0.79382057820779406</v>
      </c>
      <c r="AD360" s="132">
        <f>G360/(VLOOKUP(AD283,E284:F374,2,FALSE)+B360)</f>
        <v>0.64775625923898028</v>
      </c>
      <c r="AE360" s="132">
        <f>G360/(VLOOKUP(AE283,E284:F374,2,FALSE)+B360)</f>
        <v>0.59608661607067681</v>
      </c>
      <c r="AF360" s="132">
        <f>G360/(VLOOKUP(AF283,E284:F374,2,FALSE)+B360)</f>
        <v>0.29505731586324496</v>
      </c>
      <c r="AG360" s="132"/>
      <c r="AH360" s="132"/>
      <c r="AI360" s="132"/>
      <c r="AJ360" s="132"/>
      <c r="AM360" s="86">
        <v>77</v>
      </c>
      <c r="AN360" s="86">
        <f>人物属性!Z80</f>
        <v>2267.2742509750278</v>
      </c>
      <c r="AO360" s="115">
        <f t="shared" si="73"/>
        <v>0.30150000000000005</v>
      </c>
      <c r="AP360" s="74">
        <f>AR353</f>
        <v>3142.5104937682349</v>
      </c>
      <c r="AQ360" s="86" t="str">
        <f t="shared" si="71"/>
        <v>70级强化11</v>
      </c>
      <c r="AR360" s="86">
        <f>装备属性!EQ80</f>
        <v>8448.8331092145727</v>
      </c>
      <c r="AS360" s="134">
        <f t="shared" si="66"/>
        <v>1631.050100540094</v>
      </c>
      <c r="AT360" s="352">
        <f t="shared" si="67"/>
        <v>77</v>
      </c>
      <c r="AU360" s="132">
        <f>AS360/(VLOOKUP(AU283,AQ284:AR374,2,FALSE)+AN360)</f>
        <v>0.66420294290334747</v>
      </c>
      <c r="AV360" s="132">
        <f>AS360/(VLOOKUP(AV283,AQ284:AR374,2,FALSE)+AN360)</f>
        <v>0.64229426232917541</v>
      </c>
      <c r="AW360" s="132">
        <f>AS360/(VLOOKUP(AW283,AQ284:AR374,2,FALSE)+AN360)</f>
        <v>0.6324664417012249</v>
      </c>
      <c r="AX360" s="132">
        <f>AS360/(VLOOKUP(AX283,AQ284:AR374,2,FALSE)+AN360)</f>
        <v>0.52894860399125954</v>
      </c>
      <c r="AY360" s="132">
        <f>AS360/(VLOOKUP(AY283,AQ284:AR374,2,FALSE)+AN360)</f>
        <v>0.6324664417012249</v>
      </c>
      <c r="AZ360" s="132">
        <f>AS360/(VLOOKUP(AZ283,AQ284:AR374,2,FALSE)+AN360)</f>
        <v>0.60021883138922494</v>
      </c>
      <c r="BA360" s="132">
        <f>AS360/(VLOOKUP(BA283,AQ284:AR374,2,FALSE)+AN360)</f>
        <v>0.58614002821900046</v>
      </c>
      <c r="BB360" s="132">
        <f>AS360/(VLOOKUP(BB283,AQ284:AR374,2,FALSE)+AN360)</f>
        <v>0.45087373359808636</v>
      </c>
      <c r="BC360" s="132">
        <f>AS360/(VLOOKUP(BC283,AQ284:AR374,2,FALSE)+AN360)</f>
        <v>0.58614002821900046</v>
      </c>
      <c r="BD360" s="132">
        <f>AS360/(VLOOKUP(BD283,AQ284:AR374,2,FALSE)+AN360)</f>
        <v>0.54153845638748865</v>
      </c>
      <c r="BE360" s="132">
        <f>AS360/(VLOOKUP(BE283,AQ284:AR374,2,FALSE)+AN360)</f>
        <v>0.52279771488429272</v>
      </c>
      <c r="BF360" s="132">
        <f>AS360/(VLOOKUP(BF283,AQ284:AR374,2,FALSE)+AN360)</f>
        <v>0.36239333900922394</v>
      </c>
      <c r="BG360" s="132">
        <f>AS360/(VLOOKUP(BG283,AQ284:AR374,2,FALSE)+AN360)</f>
        <v>0.52279771488429272</v>
      </c>
      <c r="BH360" s="132">
        <f>AS360/(VLOOKUP(BH283,AQ284:AR374,2,FALSE)+AN360)</f>
        <v>0.46615401210491342</v>
      </c>
      <c r="BI360" s="132">
        <f>AS360/(VLOOKUP(BI283,AQ284:AR374,2,FALSE)+AN360)</f>
        <v>0.443516334016472</v>
      </c>
      <c r="BJ360" s="132">
        <f>AS360/(VLOOKUP(BJ283,AQ284:AR374,2,FALSE)+AN360)</f>
        <v>0.2735850466641635</v>
      </c>
      <c r="BK360" s="132">
        <f>AS360/(VLOOKUP(BK283,AQ284:AR374,2,FALSE)+AN360)</f>
        <v>0.443516334016472</v>
      </c>
      <c r="BL360" s="132">
        <f>AS360/(VLOOKUP(BL283,AQ284:AR374,2,FALSE)+AN360)</f>
        <v>0.3789064205942449</v>
      </c>
      <c r="BM360" s="132">
        <f>AS360/(VLOOKUP(BM283,AQ284:AR374,2,FALSE)+AN360)</f>
        <v>0.35457319159948142</v>
      </c>
      <c r="BN360" s="132">
        <f>AS360/(VLOOKUP(BN283,AQ284:AR374,2,FALSE)+AN360)</f>
        <v>0.19467238268597548</v>
      </c>
      <c r="BO360" s="132">
        <f>AS360/(VLOOKUP(BO283,AQ284:AR374,2,FALSE)+AN360)</f>
        <v>0.35457319159948142</v>
      </c>
      <c r="BP360" s="132">
        <f>AS360/(VLOOKUP(BP283,AQ284:AR374,2,FALSE)+AN360)</f>
        <v>0.28933112912674458</v>
      </c>
      <c r="BQ360" s="132">
        <f>AS360/(VLOOKUP(BQ283,AQ284:AR374,2,FALSE)+AN360)</f>
        <v>0.26625202184490238</v>
      </c>
      <c r="BR360" s="132">
        <f>AS360/(VLOOKUP(BR283,AQ284:AR374,2,FALSE)+AN360)</f>
        <v>0.13179226775224942</v>
      </c>
      <c r="BS360" s="132"/>
      <c r="BT360" s="132"/>
      <c r="BU360" s="132"/>
      <c r="BV360" s="132"/>
    </row>
    <row r="361" spans="1:74">
      <c r="A361" s="86">
        <v>78</v>
      </c>
      <c r="B361" s="86">
        <f>人物属性!Y81</f>
        <v>1058.1544996293433</v>
      </c>
      <c r="C361" s="115">
        <f t="shared" si="72"/>
        <v>0.67500000000000004</v>
      </c>
      <c r="D361" s="74">
        <f>F354</f>
        <v>1505.2839205460489</v>
      </c>
      <c r="E361" s="86" t="str">
        <f t="shared" si="68"/>
        <v>70级强化12</v>
      </c>
      <c r="F361" s="86">
        <f>装备属性!EP81</f>
        <v>4515.1935361781971</v>
      </c>
      <c r="G361" s="91">
        <f t="shared" si="69"/>
        <v>1730.3209336183897</v>
      </c>
      <c r="H361" s="217">
        <f t="shared" si="70"/>
        <v>78</v>
      </c>
      <c r="I361" s="137">
        <f>G361/(VLOOKUP(I283,E284:F374,2,FALSE)+B361)</f>
        <v>1.5147748838799813</v>
      </c>
      <c r="J361" s="132">
        <f>G361/(VLOOKUP(J283,E284:F374,2,FALSE)+B361)</f>
        <v>1.4667346389794835</v>
      </c>
      <c r="K361" s="132">
        <f>G361/(VLOOKUP(K283,E284:F374,2,FALSE)+B361)</f>
        <v>1.4451436545704193</v>
      </c>
      <c r="L361" s="132">
        <f>G361/(VLOOKUP(L283,E284:F374,2,FALSE)+B361)</f>
        <v>1.2161663602387938</v>
      </c>
      <c r="M361" s="132">
        <f>G361/(VLOOKUP(M283,E284:F374,2,FALSE)+B361)</f>
        <v>1.4451436545704193</v>
      </c>
      <c r="N361" s="132">
        <f>G361/(VLOOKUP(N283,E284:F374,2,FALSE)+B361)</f>
        <v>1.3741188676877341</v>
      </c>
      <c r="O361" s="132">
        <f>G361/(VLOOKUP(O283,E284:F374,2,FALSE)+B361)</f>
        <v>1.3430241199576323</v>
      </c>
      <c r="P361" s="132">
        <f>G361/(VLOOKUP(P283,E284:F374,2,FALSE)+B361)</f>
        <v>1.0415654181159022</v>
      </c>
      <c r="Q361" s="132">
        <f>G361/(VLOOKUP(Q283,E284:F374,2,FALSE)+B361)</f>
        <v>1.3430241199576323</v>
      </c>
      <c r="R361" s="132">
        <f>G361/(VLOOKUP(R283,E284:F374,2,FALSE)+B361)</f>
        <v>1.2441673795096524</v>
      </c>
      <c r="S361" s="132">
        <f>G361/(VLOOKUP(S283,E284:F374,2,FALSE)+B361)</f>
        <v>1.2024707174517244</v>
      </c>
      <c r="T361" s="132">
        <f>G361/(VLOOKUP(T283,E284:F374,2,FALSE)+B361)</f>
        <v>0.84168426279581743</v>
      </c>
      <c r="U361" s="132">
        <f>G361/(VLOOKUP(U283,E284:F374,2,FALSE)+B361)</f>
        <v>1.2024707174517244</v>
      </c>
      <c r="V361" s="132">
        <f>G361/(VLOOKUP(V283,E284:F374,2,FALSE)+B361)</f>
        <v>1.0758671697728508</v>
      </c>
      <c r="W361" s="132">
        <f>G361/(VLOOKUP(W283,E284:F374,2,FALSE)+B361)</f>
        <v>1.0250265554513336</v>
      </c>
      <c r="X361" s="132">
        <f>G361/(VLOOKUP(X283,E284:F374,2,FALSE)+B361)</f>
        <v>0.63888121931666919</v>
      </c>
      <c r="Y361" s="132">
        <f>G361/(VLOOKUP(Y283,E284:F374,2,FALSE)+B361)</f>
        <v>1.0250265554513336</v>
      </c>
      <c r="Z361" s="132">
        <f>G361/(VLOOKUP(Z283,E284:F374,2,FALSE)+B361)</f>
        <v>0.87915162591873786</v>
      </c>
      <c r="AA361" s="132">
        <f>G361/(VLOOKUP(AA283,E284:F374,2,FALSE)+B361)</f>
        <v>0.82391439016922841</v>
      </c>
      <c r="AB361" s="132">
        <f>G361/(VLOOKUP(AB283,E284:F374,2,FALSE)+B361)</f>
        <v>0.45681341410838178</v>
      </c>
      <c r="AC361" s="132">
        <f>G361/(VLOOKUP(AC283,E284:F374,2,FALSE)+B361)</f>
        <v>0.82391439016922841</v>
      </c>
      <c r="AD361" s="132">
        <f>G361/(VLOOKUP(AD283,E284:F374,2,FALSE)+B361)</f>
        <v>0.67500000000000004</v>
      </c>
      <c r="AE361" s="132">
        <f>G361/(VLOOKUP(AE283,E284:F374,2,FALSE)+B361)</f>
        <v>0.62203671603925714</v>
      </c>
      <c r="AF361" s="132">
        <f>G361/(VLOOKUP(AF283,E284:F374,2,FALSE)+B361)</f>
        <v>0.31046346334401814</v>
      </c>
      <c r="AG361" s="132"/>
      <c r="AH361" s="132"/>
      <c r="AI361" s="132"/>
      <c r="AJ361" s="132"/>
      <c r="AM361" s="86">
        <v>78</v>
      </c>
      <c r="AN361" s="86">
        <f>人物属性!Z81</f>
        <v>2369.0026111104698</v>
      </c>
      <c r="AO361" s="115">
        <f t="shared" si="73"/>
        <v>0.30150000000000005</v>
      </c>
      <c r="AP361" s="74">
        <f>AR354</f>
        <v>3370.0386280881689</v>
      </c>
      <c r="AQ361" s="86" t="str">
        <f t="shared" si="71"/>
        <v>70级强化12</v>
      </c>
      <c r="AR361" s="86">
        <f>装备属性!EQ81</f>
        <v>10108.642245175068</v>
      </c>
      <c r="AS361" s="134">
        <f t="shared" si="66"/>
        <v>1730.32093361839</v>
      </c>
      <c r="AT361" s="352">
        <f t="shared" si="67"/>
        <v>78</v>
      </c>
      <c r="AU361" s="132">
        <f>AS361/(VLOOKUP(AU283,AQ284:AR374,2,FALSE)+AN361)</f>
        <v>0.6765994481330585</v>
      </c>
      <c r="AV361" s="132">
        <f>AS361/(VLOOKUP(AV283,AQ284:AR374,2,FALSE)+AN361)</f>
        <v>0.65514147207750273</v>
      </c>
      <c r="AW361" s="132">
        <f>AS361/(VLOOKUP(AW283,AQ284:AR374,2,FALSE)+AN361)</f>
        <v>0.64549749904145404</v>
      </c>
      <c r="AX361" s="132">
        <f>AS361/(VLOOKUP(AX283,AQ284:AR374,2,FALSE)+AN361)</f>
        <v>0.54322097423999471</v>
      </c>
      <c r="AY361" s="132">
        <f>AS361/(VLOOKUP(AY283,AQ284:AR374,2,FALSE)+AN361)</f>
        <v>0.64549749904145404</v>
      </c>
      <c r="AZ361" s="132">
        <f>AS361/(VLOOKUP(AZ283,AQ284:AR374,2,FALSE)+AN361)</f>
        <v>0.61377309423385462</v>
      </c>
      <c r="BA361" s="132">
        <f>AS361/(VLOOKUP(BA283,AQ284:AR374,2,FALSE)+AN361)</f>
        <v>0.59988410691440919</v>
      </c>
      <c r="BB361" s="132">
        <f>AS361/(VLOOKUP(BB283,AQ284:AR374,2,FALSE)+AN361)</f>
        <v>0.46523255342510306</v>
      </c>
      <c r="BC361" s="132">
        <f>AS361/(VLOOKUP(BC283,AQ284:AR374,2,FALSE)+AN361)</f>
        <v>0.59988410691440919</v>
      </c>
      <c r="BD361" s="132">
        <f>AS361/(VLOOKUP(BD283,AQ284:AR374,2,FALSE)+AN361)</f>
        <v>0.55572809618097818</v>
      </c>
      <c r="BE361" s="132">
        <f>AS361/(VLOOKUP(BE283,AQ284:AR374,2,FALSE)+AN361)</f>
        <v>0.53710358712843698</v>
      </c>
      <c r="BF361" s="132">
        <f>AS361/(VLOOKUP(BF283,AQ284:AR374,2,FALSE)+AN361)</f>
        <v>0.37595230404879854</v>
      </c>
      <c r="BG361" s="132">
        <f>AS361/(VLOOKUP(BG283,AQ284:AR374,2,FALSE)+AN361)</f>
        <v>0.53710358712843698</v>
      </c>
      <c r="BH361" s="132">
        <f>AS361/(VLOOKUP(BH283,AQ284:AR374,2,FALSE)+AN361)</f>
        <v>0.48055400249854013</v>
      </c>
      <c r="BI361" s="132">
        <f>AS361/(VLOOKUP(BI283,AQ284:AR374,2,FALSE)+AN361)</f>
        <v>0.45784519476826235</v>
      </c>
      <c r="BJ361" s="132">
        <f>AS361/(VLOOKUP(BJ283,AQ284:AR374,2,FALSE)+AN361)</f>
        <v>0.28536694462811224</v>
      </c>
      <c r="BK361" s="132">
        <f>AS361/(VLOOKUP(BK283,AQ284:AR374,2,FALSE)+AN361)</f>
        <v>0.45784519476826235</v>
      </c>
      <c r="BL361" s="132">
        <f>AS361/(VLOOKUP(BL283,AQ284:AR374,2,FALSE)+AN361)</f>
        <v>0.39268772624370302</v>
      </c>
      <c r="BM361" s="132">
        <f>AS361/(VLOOKUP(BM283,AQ284:AR374,2,FALSE)+AN361)</f>
        <v>0.36801509427558882</v>
      </c>
      <c r="BN361" s="132">
        <f>AS361/(VLOOKUP(BN283,AQ284:AR374,2,FALSE)+AN361)</f>
        <v>0.20404332496841057</v>
      </c>
      <c r="BO361" s="132">
        <f>AS361/(VLOOKUP(BO283,AQ284:AR374,2,FALSE)+AN361)</f>
        <v>0.36801509427558882</v>
      </c>
      <c r="BP361" s="132">
        <f>AS361/(VLOOKUP(BP283,AQ284:AR374,2,FALSE)+AN361)</f>
        <v>0.30150000000000005</v>
      </c>
      <c r="BQ361" s="132">
        <f>AS361/(VLOOKUP(BQ283,AQ284:AR374,2,FALSE)+AN361)</f>
        <v>0.27784306649753487</v>
      </c>
      <c r="BR361" s="132">
        <f>AS361/(VLOOKUP(BR283,AQ284:AR374,2,FALSE)+AN361)</f>
        <v>0.13867368029366148</v>
      </c>
      <c r="BS361" s="132"/>
      <c r="BT361" s="132"/>
      <c r="BU361" s="132"/>
      <c r="BV361" s="132"/>
    </row>
    <row r="362" spans="1:74">
      <c r="A362" s="86">
        <v>79</v>
      </c>
      <c r="B362" s="86">
        <f>人物属性!Y82</f>
        <v>1103.5931671565074</v>
      </c>
      <c r="C362" s="115">
        <f t="shared" si="72"/>
        <v>0.67500000000000004</v>
      </c>
      <c r="D362" s="74">
        <f>F355</f>
        <v>1611.8354728109955</v>
      </c>
      <c r="E362" s="86" t="str">
        <f t="shared" si="68"/>
        <v>80级强化0</v>
      </c>
      <c r="F362" s="86">
        <f>装备属性!EP82</f>
        <v>1723.5477520255065</v>
      </c>
      <c r="G362" s="91">
        <f t="shared" si="69"/>
        <v>1832.9143319780646</v>
      </c>
      <c r="H362" s="217">
        <f t="shared" si="70"/>
        <v>79</v>
      </c>
      <c r="I362" s="137">
        <f>G362/(VLOOKUP(I283,E284:F374,2,FALSE)+B362)</f>
        <v>1.543202152745629</v>
      </c>
      <c r="J362" s="132">
        <f>G362/(VLOOKUP(J283,E284:F374,2,FALSE)+B362)</f>
        <v>1.4960755209886738</v>
      </c>
      <c r="K362" s="132">
        <f>G362/(VLOOKUP(K283,E284:F374,2,FALSE)+B362)</f>
        <v>1.4748578336176206</v>
      </c>
      <c r="L362" s="132">
        <f>G362/(VLOOKUP(L283,E284:F374,2,FALSE)+B362)</f>
        <v>1.2484046439552861</v>
      </c>
      <c r="M362" s="132">
        <f>G362/(VLOOKUP(M283,E284:F374,2,FALSE)+B362)</f>
        <v>1.4748578336176206</v>
      </c>
      <c r="N362" s="132">
        <f>G362/(VLOOKUP(N283,E284:F374,2,FALSE)+B362)</f>
        <v>1.4048971872554359</v>
      </c>
      <c r="O362" s="132">
        <f>G362/(VLOOKUP(O283,E284:F374,2,FALSE)+B362)</f>
        <v>1.3741889828508884</v>
      </c>
      <c r="P362" s="132">
        <f>G362/(VLOOKUP(P283,E284:F374,2,FALSE)+B362)</f>
        <v>1.073947082669632</v>
      </c>
      <c r="Q362" s="132">
        <f>G362/(VLOOKUP(Q283,E284:F374,2,FALSE)+B362)</f>
        <v>1.3741889828508884</v>
      </c>
      <c r="R362" s="132">
        <f>G362/(VLOOKUP(R283,E284:F374,2,FALSE)+B362)</f>
        <v>1.2762385248265993</v>
      </c>
      <c r="S362" s="132">
        <f>G362/(VLOOKUP(S283,E284:F374,2,FALSE)+B362)</f>
        <v>1.234776300182364</v>
      </c>
      <c r="T362" s="132">
        <f>G362/(VLOOKUP(T283,E284:F374,2,FALSE)+B362)</f>
        <v>0.8723085235480027</v>
      </c>
      <c r="U362" s="132">
        <f>G362/(VLOOKUP(U283,E284:F374,2,FALSE)+B362)</f>
        <v>1.234776300182364</v>
      </c>
      <c r="V362" s="132">
        <f>G362/(VLOOKUP(V283,E284:F374,2,FALSE)+B362)</f>
        <v>1.1083434703810364</v>
      </c>
      <c r="W362" s="132">
        <f>G362/(VLOOKUP(W283,E284:F374,2,FALSE)+B362)</f>
        <v>1.0573410291077425</v>
      </c>
      <c r="X362" s="132">
        <f>G362/(VLOOKUP(X283,E284:F374,2,FALSE)+B362)</f>
        <v>0.66559466901681308</v>
      </c>
      <c r="Y362" s="132">
        <f>G362/(VLOOKUP(Y283,E284:F374,2,FALSE)+B362)</f>
        <v>1.0573410291077425</v>
      </c>
      <c r="Z362" s="132">
        <f>G362/(VLOOKUP(Z283,E284:F374,2,FALSE)+B362)</f>
        <v>0.91026287548008522</v>
      </c>
      <c r="AA362" s="132">
        <f>G362/(VLOOKUP(AA283,E284:F374,2,FALSE)+B362)</f>
        <v>0.85428212576852336</v>
      </c>
      <c r="AB362" s="132">
        <f>G362/(VLOOKUP(AB283,E284:F374,2,FALSE)+B362)</f>
        <v>0.47816253126430641</v>
      </c>
      <c r="AC362" s="132">
        <f>G362/(VLOOKUP(AC283,E284:F374,2,FALSE)+B362)</f>
        <v>0.85428212576852336</v>
      </c>
      <c r="AD362" s="132">
        <f>G362/(VLOOKUP(AD283,E284:F374,2,FALSE)+B362)</f>
        <v>0.70256829676563093</v>
      </c>
      <c r="AE362" s="132">
        <f>G362/(VLOOKUP(AE283,E284:F374,2,FALSE)+B362)</f>
        <v>0.64832789888251763</v>
      </c>
      <c r="AF362" s="132">
        <f>G362/(VLOOKUP(AF283,E284:F374,2,FALSE)+B362)</f>
        <v>0.32621176576968919</v>
      </c>
      <c r="AG362" s="132"/>
      <c r="AH362" s="132"/>
      <c r="AI362" s="132"/>
      <c r="AJ362" s="132"/>
      <c r="AM362" s="86">
        <v>79</v>
      </c>
      <c r="AN362" s="86">
        <f>人物属性!Z82</f>
        <v>2470.7309712459119</v>
      </c>
      <c r="AO362" s="115">
        <f t="shared" si="73"/>
        <v>0.30150000000000005</v>
      </c>
      <c r="AP362" s="74">
        <f>AR355</f>
        <v>3608.5868794276016</v>
      </c>
      <c r="AQ362" s="86" t="str">
        <f t="shared" si="71"/>
        <v>80级强化0</v>
      </c>
      <c r="AR362" s="86">
        <f>装备属性!EQ82</f>
        <v>3858.6889970720295</v>
      </c>
      <c r="AS362" s="134">
        <f t="shared" si="66"/>
        <v>1832.9143319780644</v>
      </c>
      <c r="AT362" s="352">
        <f t="shared" si="67"/>
        <v>79</v>
      </c>
      <c r="AU362" s="132">
        <f>AS362/(VLOOKUP(AU283,AQ284:AR374,2,FALSE)+AN362)</f>
        <v>0.68929696155971432</v>
      </c>
      <c r="AV362" s="132">
        <f>AS362/(VLOOKUP(AV283,AQ284:AR374,2,FALSE)+AN362)</f>
        <v>0.66824706604160766</v>
      </c>
      <c r="AW362" s="132">
        <f>AS362/(VLOOKUP(AW283,AQ284:AR374,2,FALSE)+AN362)</f>
        <v>0.65876983234920383</v>
      </c>
      <c r="AX362" s="132">
        <f>AS362/(VLOOKUP(AX283,AQ284:AR374,2,FALSE)+AN362)</f>
        <v>0.55762074096669445</v>
      </c>
      <c r="AY362" s="132">
        <f>AS362/(VLOOKUP(AY283,AQ284:AR374,2,FALSE)+AN362)</f>
        <v>0.65876983234920383</v>
      </c>
      <c r="AZ362" s="132">
        <f>AS362/(VLOOKUP(AZ283,AQ284:AR374,2,FALSE)+AN362)</f>
        <v>0.62752074364076127</v>
      </c>
      <c r="BA362" s="132">
        <f>AS362/(VLOOKUP(BA283,AQ284:AR374,2,FALSE)+AN362)</f>
        <v>0.61380441234006344</v>
      </c>
      <c r="BB362" s="132">
        <f>AS362/(VLOOKUP(BB283,AQ284:AR374,2,FALSE)+AN362)</f>
        <v>0.47969636359243567</v>
      </c>
      <c r="BC362" s="132">
        <f>AS362/(VLOOKUP(BC283,AQ284:AR374,2,FALSE)+AN362)</f>
        <v>0.61380441234006344</v>
      </c>
      <c r="BD362" s="132">
        <f>AS362/(VLOOKUP(BD283,AQ284:AR374,2,FALSE)+AN362)</f>
        <v>0.57005320775588098</v>
      </c>
      <c r="BE362" s="132">
        <f>AS362/(VLOOKUP(BE283,AQ284:AR374,2,FALSE)+AN362)</f>
        <v>0.55153341408145584</v>
      </c>
      <c r="BF362" s="132">
        <f>AS362/(VLOOKUP(BF283,AQ284:AR374,2,FALSE)+AN362)</f>
        <v>0.38963114051810788</v>
      </c>
      <c r="BG362" s="132">
        <f>AS362/(VLOOKUP(BG283,AQ284:AR374,2,FALSE)+AN362)</f>
        <v>0.55153341408145584</v>
      </c>
      <c r="BH362" s="132">
        <f>AS362/(VLOOKUP(BH283,AQ284:AR374,2,FALSE)+AN362)</f>
        <v>0.49506008343686286</v>
      </c>
      <c r="BI362" s="132">
        <f>AS362/(VLOOKUP(BI283,AQ284:AR374,2,FALSE)+AN362)</f>
        <v>0.47227899300145831</v>
      </c>
      <c r="BJ362" s="132">
        <f>AS362/(VLOOKUP(BJ283,AQ284:AR374,2,FALSE)+AN362)</f>
        <v>0.29729895216084318</v>
      </c>
      <c r="BK362" s="132">
        <f>AS362/(VLOOKUP(BK283,AQ284:AR374,2,FALSE)+AN362)</f>
        <v>0.47227899300145831</v>
      </c>
      <c r="BL362" s="132">
        <f>AS362/(VLOOKUP(BL283,AQ284:AR374,2,FALSE)+AN362)</f>
        <v>0.40658408438110466</v>
      </c>
      <c r="BM362" s="132">
        <f>AS362/(VLOOKUP(BM283,AQ284:AR374,2,FALSE)+AN362)</f>
        <v>0.38157934950994044</v>
      </c>
      <c r="BN362" s="132">
        <f>AS362/(VLOOKUP(BN283,AQ284:AR374,2,FALSE)+AN362)</f>
        <v>0.21357926396472351</v>
      </c>
      <c r="BO362" s="132">
        <f>AS362/(VLOOKUP(BO283,AQ284:AR374,2,FALSE)+AN362)</f>
        <v>0.38157934950994044</v>
      </c>
      <c r="BP362" s="132">
        <f>AS362/(VLOOKUP(BP283,AQ284:AR374,2,FALSE)+AN362)</f>
        <v>0.31381383922198186</v>
      </c>
      <c r="BQ362" s="132">
        <f>AS362/(VLOOKUP(BQ283,AQ284:AR374,2,FALSE)+AN362)</f>
        <v>0.28958646150085787</v>
      </c>
      <c r="BR362" s="132">
        <f>AS362/(VLOOKUP(BR283,AQ284:AR374,2,FALSE)+AN362)</f>
        <v>0.14570792204379449</v>
      </c>
      <c r="BS362" s="132"/>
      <c r="BT362" s="132"/>
      <c r="BU362" s="132"/>
      <c r="BV362" s="132"/>
    </row>
    <row r="363" spans="1:74">
      <c r="A363" s="86">
        <v>80</v>
      </c>
      <c r="B363" s="86">
        <f>人物属性!Y83</f>
        <v>1149.0318346836711</v>
      </c>
      <c r="C363" s="115">
        <f t="shared" si="72"/>
        <v>0.67500000000000004</v>
      </c>
      <c r="D363" s="74">
        <f>F356</f>
        <v>1723.5477520255065</v>
      </c>
      <c r="E363" s="86" t="str">
        <f t="shared" si="68"/>
        <v>80级强化1</v>
      </c>
      <c r="F363" s="86">
        <f>装备属性!EP83</f>
        <v>1862.6785161746373</v>
      </c>
      <c r="G363" s="91">
        <f t="shared" si="69"/>
        <v>1938.9912210286948</v>
      </c>
      <c r="H363" s="217">
        <f t="shared" si="70"/>
        <v>80</v>
      </c>
      <c r="I363" s="137">
        <f>G363/(VLOOKUP(J283,E284:F374,2,FALSE)+B363)</f>
        <v>1.5260594676348085</v>
      </c>
      <c r="J363" s="132">
        <f>G363/(VLOOKUP(K283,E284:F374,2,FALSE)+B363)</f>
        <v>1.505179944544603</v>
      </c>
      <c r="K363" s="132">
        <f>G363/(VLOOKUP(L283,E284:F374,2,FALSE)+B363)</f>
        <v>1.2810087741897982</v>
      </c>
      <c r="L363" s="132">
        <f>G363/(VLOOKUP(M283,E284:F374,2,FALSE)+B363)</f>
        <v>1.505179944544603</v>
      </c>
      <c r="M363" s="132">
        <f>G363/(VLOOKUP(N283,E284:F374,2,FALSE)+B363)</f>
        <v>1.4361839427064744</v>
      </c>
      <c r="N363" s="132">
        <f>G363/(VLOOKUP(O283,E284:F374,2,FALSE)+B363)</f>
        <v>1.4058260655129007</v>
      </c>
      <c r="O363" s="132">
        <f>G363/(VLOOKUP(P283,E284:F374,2,FALSE)+B363)</f>
        <v>1.1066373579399214</v>
      </c>
      <c r="P363" s="132">
        <f>G363/(VLOOKUP(Q283,E284:F374,2,FALSE)+B363)</f>
        <v>1.4058260655129007</v>
      </c>
      <c r="Q363" s="132">
        <f>G363/(VLOOKUP(R283,E284:F374,2,FALSE)+B363)</f>
        <v>1.3086936749170137</v>
      </c>
      <c r="R363" s="132">
        <f>G363/(VLOOKUP(S283,E284:F374,2,FALSE)+B363)</f>
        <v>1.267439856498118</v>
      </c>
      <c r="S363" s="132">
        <f>G363/(VLOOKUP(T283,E284:F374,2,FALSE)+B363)</f>
        <v>0.90325907681582007</v>
      </c>
      <c r="T363" s="132">
        <f>G363/(VLOOKUP(U283,E284:F374,2,FALSE)+B363)</f>
        <v>1.267439856498118</v>
      </c>
      <c r="U363" s="132">
        <f>G363/(VLOOKUP(V283,E284:F374,2,FALSE)+B363)</f>
        <v>1.1411329401520278</v>
      </c>
      <c r="V363" s="132">
        <f>G363/(VLOOKUP(W283,E284:F374,2,FALSE)+B363)</f>
        <v>1.0899628958635672</v>
      </c>
      <c r="W363" s="132">
        <f>G363/(VLOOKUP(W283,E284:F374,2,FALSE)+B363)</f>
        <v>1.0899628958635672</v>
      </c>
      <c r="X363" s="132">
        <f>G363/(VLOOKUP(X283,E284:F374,2,FALSE)+B363)</f>
        <v>0.69268530832067765</v>
      </c>
      <c r="Y363" s="132">
        <f>G363/(VLOOKUP(Y283,E284:F374,2,FALSE)+B363)</f>
        <v>1.0899628958635672</v>
      </c>
      <c r="Z363" s="132">
        <f>G363/(VLOOKUP(Z283,E284:F374,2,FALSE)+B363)</f>
        <v>0.94169280778304032</v>
      </c>
      <c r="AA363" s="132">
        <f>G363/(VLOOKUP(AA283,E284:F374,2,FALSE)+B363)</f>
        <v>0.88498019087436453</v>
      </c>
      <c r="AB363" s="132">
        <f>G363/(VLOOKUP(AB283,E284:F374,2,FALSE)+B363)</f>
        <v>0.49990955136465037</v>
      </c>
      <c r="AC363" s="132">
        <f>G363/(VLOOKUP(AC283,E284:F374,2,FALSE)+B363)</f>
        <v>0.88498019087436453</v>
      </c>
      <c r="AD363" s="132">
        <f>G363/(VLOOKUP(AD283,E284:F374,2,FALSE)+B363)</f>
        <v>0.73050510935195168</v>
      </c>
      <c r="AE363" s="132">
        <f>G363/(VLOOKUP(AE283,E284:F374,2,FALSE)+B363)</f>
        <v>0.67500000000000004</v>
      </c>
      <c r="AF363" s="132">
        <f>G363/(VLOOKUP(AF283,E284:F374,2,FALSE)+B363)</f>
        <v>0.34232239963531996</v>
      </c>
      <c r="AG363" s="131">
        <f>G363/(VLOOKUP(AG283,E284:F374,2,FALSE)+B363)</f>
        <v>0.67500000000000004</v>
      </c>
      <c r="AH363" s="132">
        <f>G363/(VLOOKUP(AH283,E284:F374,2,FALSE)+B363)</f>
        <v>0.53284158893437517</v>
      </c>
      <c r="AI363" s="132">
        <f>G363/(VLOOKUP(AI283,E284:F374,2,FALSE)+B363)</f>
        <v>0.48474780525717376</v>
      </c>
      <c r="AJ363" s="131">
        <f>G363/(VLOOKUP(AJ283,E284:F374,2,FALSE)+B363)</f>
        <v>0.22499999999999998</v>
      </c>
      <c r="AM363" s="86">
        <v>80</v>
      </c>
      <c r="AN363" s="86">
        <f>人物属性!Z83</f>
        <v>2572.459331381353</v>
      </c>
      <c r="AO363" s="115">
        <f t="shared" si="73"/>
        <v>0.30150000000000005</v>
      </c>
      <c r="AP363" s="74">
        <f>AR356</f>
        <v>3858.6889970720295</v>
      </c>
      <c r="AQ363" s="86" t="str">
        <f t="shared" si="71"/>
        <v>80级强化1</v>
      </c>
      <c r="AR363" s="86">
        <f>装备属性!EQ83</f>
        <v>4170.1757824805309</v>
      </c>
      <c r="AS363" s="134">
        <f t="shared" si="66"/>
        <v>1938.991221028695</v>
      </c>
      <c r="AT363" s="352">
        <f t="shared" si="67"/>
        <v>80</v>
      </c>
      <c r="AU363" s="132">
        <f>AS363/(VLOOKUP(AV283,AQ284:AR374,2,FALSE)+AN363)</f>
        <v>0.68163989554354798</v>
      </c>
      <c r="AV363" s="132">
        <f>AS363/(VLOOKUP(AW283,AQ284:AR374,2,FALSE)+AN363)</f>
        <v>0.67231370856325623</v>
      </c>
      <c r="AW363" s="132">
        <f>AS363/(VLOOKUP(AX283,AQ284:AR374,2,FALSE)+AN363)</f>
        <v>0.57218391913810995</v>
      </c>
      <c r="AX363" s="132">
        <f>AS363/(VLOOKUP(AY283,AQ284:AR374,2,FALSE)+AN363)</f>
        <v>0.67231370856325623</v>
      </c>
      <c r="AY363" s="132">
        <f>AS363/(VLOOKUP(AZ283,AQ284:AR374,2,FALSE)+AN363)</f>
        <v>0.64149549440889198</v>
      </c>
      <c r="AZ363" s="132">
        <f>AS363/(VLOOKUP(BA283,AQ284:AR374,2,FALSE)+AN363)</f>
        <v>0.6279356425957624</v>
      </c>
      <c r="BA363" s="132">
        <f>AS363/(VLOOKUP(BB283,AQ284:AR374,2,FALSE)+AN363)</f>
        <v>0.49429801987983163</v>
      </c>
      <c r="BB363" s="132">
        <f>AS363/(VLOOKUP(BC283,AQ284:AR374,2,FALSE)+AN363)</f>
        <v>0.6279356425957624</v>
      </c>
      <c r="BC363" s="132">
        <f>AS363/(VLOOKUP(BD283,AQ284:AR374,2,FALSE)+AN363)</f>
        <v>0.58454984146293287</v>
      </c>
      <c r="BD363" s="132">
        <f>AS363/(VLOOKUP(BE283,AQ284:AR374,2,FALSE)+AN363)</f>
        <v>0.56612313590249275</v>
      </c>
      <c r="BE363" s="132">
        <f>AS363/(VLOOKUP(BF283,AQ284:AR374,2,FALSE)+AN363)</f>
        <v>0.40345572097773313</v>
      </c>
      <c r="BF363" s="132">
        <f>AS363/(VLOOKUP(BG283,AQ284:AR374,2,FALSE)+AN363)</f>
        <v>0.56612313590249275</v>
      </c>
      <c r="BG363" s="132">
        <f>AS363/(VLOOKUP(BH283,AQ284:AR374,2,FALSE)+AN363)</f>
        <v>0.50970604660123919</v>
      </c>
      <c r="BH363" s="132">
        <f>AS363/(VLOOKUP(BI283,AQ284:AR374,2,FALSE)+AN363)</f>
        <v>0.48685009348572672</v>
      </c>
      <c r="BI363" s="132">
        <f>AS363/(VLOOKUP(BI283,AQ284:AR374,2,FALSE)+AN363)</f>
        <v>0.48685009348572672</v>
      </c>
      <c r="BJ363" s="132">
        <f>AS363/(VLOOKUP(BJ283,AQ284:AR374,2,FALSE)+AN363)</f>
        <v>0.30939943771656936</v>
      </c>
      <c r="BK363" s="132">
        <f>AS363/(VLOOKUP(BK283,AQ284:AR374,2,FALSE)+AN363)</f>
        <v>0.48685009348572672</v>
      </c>
      <c r="BL363" s="132">
        <f>AS363/(VLOOKUP(BL283,AQ284:AR374,2,FALSE)+AN363)</f>
        <v>0.42062278747642468</v>
      </c>
      <c r="BM363" s="132">
        <f>AS363/(VLOOKUP(BM283,AQ284:AR374,2,FALSE)+AN363)</f>
        <v>0.39529115192388298</v>
      </c>
      <c r="BN363" s="132">
        <f>AS363/(VLOOKUP(BN283,AQ284:AR374,2,FALSE)+AN363)</f>
        <v>0.22329293294287719</v>
      </c>
      <c r="BO363" s="132">
        <f>AS363/(VLOOKUP(BO283,AQ284:AR374,2,FALSE)+AN363)</f>
        <v>0.39529115192388298</v>
      </c>
      <c r="BP363" s="132">
        <f>AS363/(VLOOKUP(BP283,AQ284:AR374,2,FALSE)+AN363)</f>
        <v>0.32629228217720518</v>
      </c>
      <c r="BQ363" s="132">
        <f>AS363/(VLOOKUP(BQ283,AQ284:AR374,2,FALSE)+AN363)</f>
        <v>0.30150000000000005</v>
      </c>
      <c r="BR363" s="132">
        <f>AS363/(VLOOKUP(BR283,AQ284:AR374,2,FALSE)+AN363)</f>
        <v>0.15290400517044295</v>
      </c>
      <c r="BS363" s="131">
        <f>AS363/(VLOOKUP(BS283,AQ284:AR374,2,FALSE)+AN363)</f>
        <v>0.30150000000000005</v>
      </c>
      <c r="BT363" s="132">
        <f>AS363/(VLOOKUP(BT283,AQ284:AR374,2,FALSE)+AN363)</f>
        <v>0.23800257639068761</v>
      </c>
      <c r="BU363" s="132">
        <f>AS363/(VLOOKUP(BU283,AQ284:AR374,2,FALSE)+AN363)</f>
        <v>0.21652068634820432</v>
      </c>
      <c r="BV363" s="131">
        <f>AS363/(VLOOKUP(BV283,AQ284:AR374,2,FALSE)+AN363)</f>
        <v>0.10050000000000001</v>
      </c>
    </row>
    <row r="364" spans="1:74">
      <c r="A364" s="86"/>
      <c r="B364" s="86"/>
      <c r="C364" s="115"/>
      <c r="D364" s="74"/>
      <c r="E364" s="86" t="str">
        <f t="shared" si="68"/>
        <v>80级强化2</v>
      </c>
      <c r="F364" s="86">
        <f>装备属性!EP84</f>
        <v>2008.5479515941079</v>
      </c>
      <c r="G364" s="91"/>
      <c r="H364" s="216"/>
      <c r="I364" s="138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M364" s="86"/>
      <c r="AN364" s="86"/>
      <c r="AO364" s="115"/>
      <c r="AP364" s="74"/>
      <c r="AQ364" s="86" t="str">
        <f t="shared" si="71"/>
        <v>80级强化2</v>
      </c>
      <c r="AR364" s="86">
        <f>装备属性!EQ84</f>
        <v>4496.7491453599423</v>
      </c>
      <c r="AS364" s="134"/>
      <c r="AT364" s="134"/>
      <c r="AU364" s="43"/>
      <c r="AV364" s="43"/>
      <c r="AW364" s="43"/>
      <c r="AX364" s="43"/>
      <c r="AY364" s="43"/>
      <c r="AZ364" s="43"/>
      <c r="BA364" s="43"/>
      <c r="BB364" s="43"/>
      <c r="BC364" s="43"/>
      <c r="BD364" s="43"/>
      <c r="BE364" s="43"/>
      <c r="BF364" s="43"/>
      <c r="BG364" s="43"/>
      <c r="BH364" s="43"/>
      <c r="BI364" s="43"/>
      <c r="BJ364" s="43"/>
      <c r="BK364" s="43"/>
      <c r="BL364" s="43"/>
      <c r="BM364" s="43"/>
      <c r="BN364" s="43"/>
      <c r="BO364" s="43"/>
      <c r="BP364" s="43"/>
      <c r="BQ364" s="43"/>
      <c r="BR364" s="43"/>
      <c r="BS364" s="43"/>
      <c r="BT364" s="43"/>
      <c r="BU364" s="43"/>
      <c r="BV364" s="43"/>
    </row>
    <row r="365" spans="1:74">
      <c r="A365" s="86"/>
      <c r="B365" s="86"/>
      <c r="C365" s="115"/>
      <c r="D365" s="74"/>
      <c r="E365" s="86" t="str">
        <f t="shared" si="68"/>
        <v>80级强化3</v>
      </c>
      <c r="F365" s="86">
        <f>装备属性!EP85</f>
        <v>2161.4824396616623</v>
      </c>
      <c r="G365" s="91"/>
      <c r="H365" s="216"/>
      <c r="I365" s="138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M365" s="86"/>
      <c r="AN365" s="86"/>
      <c r="AO365" s="115"/>
      <c r="AP365" s="74"/>
      <c r="AQ365" s="86" t="str">
        <f t="shared" si="71"/>
        <v>80级强化3</v>
      </c>
      <c r="AR365" s="86">
        <f>装备属性!EQ85</f>
        <v>4839.1397902873032</v>
      </c>
      <c r="AS365" s="134"/>
      <c r="AT365" s="134"/>
      <c r="AU365" s="43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  <c r="BG365" s="43"/>
      <c r="BH365" s="43"/>
      <c r="BI365" s="43"/>
      <c r="BJ365" s="43"/>
      <c r="BK365" s="43"/>
      <c r="BL365" s="43"/>
      <c r="BM365" s="43"/>
      <c r="BN365" s="43"/>
      <c r="BO365" s="43"/>
      <c r="BP365" s="43"/>
      <c r="BQ365" s="43"/>
      <c r="BR365" s="43"/>
      <c r="BS365" s="43"/>
      <c r="BT365" s="43"/>
      <c r="BU365" s="43"/>
      <c r="BV365" s="43"/>
    </row>
    <row r="366" spans="1:74">
      <c r="A366" s="86"/>
      <c r="B366" s="86"/>
      <c r="C366" s="115"/>
      <c r="D366" s="74"/>
      <c r="E366" s="86" t="str">
        <f t="shared" si="68"/>
        <v>80级强化4</v>
      </c>
      <c r="F366" s="86">
        <f>装备属性!EP86</f>
        <v>2321.8241697384701</v>
      </c>
      <c r="G366" s="91"/>
      <c r="H366" s="216"/>
      <c r="I366" s="138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M366" s="86"/>
      <c r="AN366" s="86"/>
      <c r="AO366" s="115"/>
      <c r="AP366" s="74"/>
      <c r="AQ366" s="86" t="str">
        <f t="shared" si="71"/>
        <v>80级强化4</v>
      </c>
      <c r="AR366" s="86">
        <f>装备属性!EQ86</f>
        <v>5198.1138128473212</v>
      </c>
      <c r="AS366" s="134"/>
      <c r="AT366" s="134"/>
      <c r="AU366" s="43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  <c r="BG366" s="43"/>
      <c r="BH366" s="43"/>
      <c r="BI366" s="43"/>
      <c r="BJ366" s="43"/>
      <c r="BK366" s="43"/>
      <c r="BL366" s="43"/>
      <c r="BM366" s="43"/>
      <c r="BN366" s="43"/>
      <c r="BO366" s="43"/>
      <c r="BP366" s="43"/>
      <c r="BQ366" s="43"/>
      <c r="BR366" s="43"/>
      <c r="BS366" s="43"/>
      <c r="BT366" s="43"/>
      <c r="BU366" s="43"/>
      <c r="BV366" s="43"/>
    </row>
    <row r="367" spans="1:74">
      <c r="A367" s="86"/>
      <c r="B367" s="86"/>
      <c r="C367" s="115"/>
      <c r="D367" s="74"/>
      <c r="E367" s="86" t="str">
        <f t="shared" si="68"/>
        <v>80级强化5</v>
      </c>
      <c r="F367" s="86">
        <f>装备属性!EP87</f>
        <v>2489.9319048143379</v>
      </c>
      <c r="G367" s="91"/>
      <c r="H367" s="216"/>
      <c r="I367" s="138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M367" s="86"/>
      <c r="AN367" s="86"/>
      <c r="AO367" s="115"/>
      <c r="AP367" s="74"/>
      <c r="AQ367" s="86" t="str">
        <f t="shared" si="71"/>
        <v>80级强化5</v>
      </c>
      <c r="AR367" s="86">
        <f>装备属性!EQ87</f>
        <v>5574.4744137634425</v>
      </c>
      <c r="AS367" s="134"/>
      <c r="AT367" s="134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  <c r="BI367" s="43"/>
      <c r="BJ367" s="43"/>
      <c r="BK367" s="43"/>
      <c r="BL367" s="43"/>
      <c r="BM367" s="43"/>
      <c r="BN367" s="43"/>
      <c r="BO367" s="43"/>
      <c r="BP367" s="43"/>
      <c r="BQ367" s="43"/>
      <c r="BR367" s="43"/>
      <c r="BS367" s="43"/>
      <c r="BT367" s="43"/>
      <c r="BU367" s="43"/>
      <c r="BV367" s="43"/>
    </row>
    <row r="368" spans="1:74">
      <c r="A368" s="86"/>
      <c r="B368" s="86"/>
      <c r="C368" s="115"/>
      <c r="D368" s="74"/>
      <c r="E368" s="86" t="str">
        <f t="shared" si="68"/>
        <v>80级强化6</v>
      </c>
      <c r="F368" s="86">
        <f>装备属性!EP88</f>
        <v>2666.1817842362493</v>
      </c>
      <c r="G368" s="91"/>
      <c r="H368" s="216"/>
      <c r="I368" s="138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M368" s="86"/>
      <c r="AN368" s="86"/>
      <c r="AO368" s="115"/>
      <c r="AP368" s="74"/>
      <c r="AQ368" s="86" t="str">
        <f t="shared" si="71"/>
        <v>80级强化6</v>
      </c>
      <c r="AR368" s="86">
        <f>装备属性!EQ88</f>
        <v>5969.0636960513039</v>
      </c>
      <c r="AS368" s="134"/>
      <c r="AT368" s="134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3"/>
    </row>
    <row r="369" spans="1:74">
      <c r="A369" s="86"/>
      <c r="B369" s="86"/>
      <c r="C369" s="115"/>
      <c r="D369" s="74"/>
      <c r="E369" s="86" t="str">
        <f t="shared" si="68"/>
        <v>80级强化7</v>
      </c>
      <c r="F369" s="86">
        <f>装备属性!EP89</f>
        <v>2850.9681653163284</v>
      </c>
      <c r="G369" s="91"/>
      <c r="H369" s="216"/>
      <c r="I369" s="138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M369" s="86"/>
      <c r="AN369" s="86"/>
      <c r="AO369" s="115"/>
      <c r="AP369" s="74"/>
      <c r="AQ369" s="86" t="str">
        <f t="shared" si="71"/>
        <v>80级强化7</v>
      </c>
      <c r="AR369" s="86">
        <f>装备属性!EQ89</f>
        <v>6382.7645492156607</v>
      </c>
      <c r="AS369" s="134"/>
      <c r="AT369" s="134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  <c r="BI369" s="43"/>
      <c r="BJ369" s="43"/>
      <c r="BK369" s="43"/>
      <c r="BL369" s="43"/>
      <c r="BM369" s="43"/>
      <c r="BN369" s="43"/>
      <c r="BO369" s="43"/>
      <c r="BP369" s="43"/>
      <c r="BQ369" s="43"/>
      <c r="BR369" s="43"/>
      <c r="BS369" s="43"/>
      <c r="BT369" s="43"/>
      <c r="BU369" s="43"/>
      <c r="BV369" s="43"/>
    </row>
    <row r="370" spans="1:74">
      <c r="A370" s="86"/>
      <c r="B370" s="86"/>
      <c r="C370" s="115"/>
      <c r="D370" s="74"/>
      <c r="E370" s="86" t="str">
        <f t="shared" si="68"/>
        <v>80级强化8</v>
      </c>
      <c r="F370" s="86">
        <f>装备属性!EP90</f>
        <v>3514.6257700356559</v>
      </c>
      <c r="G370" s="91"/>
      <c r="H370" s="216"/>
      <c r="I370" s="138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M370" s="86"/>
      <c r="AN370" s="86"/>
      <c r="AO370" s="115"/>
      <c r="AP370" s="74"/>
      <c r="AQ370" s="86" t="str">
        <f t="shared" si="71"/>
        <v>80级强化8</v>
      </c>
      <c r="AR370" s="86">
        <f>装备属性!EQ90</f>
        <v>7868.5651567962441</v>
      </c>
      <c r="AS370" s="134"/>
      <c r="AT370" s="134"/>
      <c r="AU370" s="43"/>
      <c r="AV370" s="43"/>
      <c r="AW370" s="43"/>
      <c r="AX370" s="43"/>
      <c r="AY370" s="43"/>
      <c r="AZ370" s="43"/>
      <c r="BA370" s="43"/>
      <c r="BB370" s="43"/>
      <c r="BC370" s="43"/>
      <c r="BD370" s="43"/>
      <c r="BE370" s="43"/>
      <c r="BF370" s="43"/>
      <c r="BG370" s="43"/>
      <c r="BH370" s="43"/>
      <c r="BI370" s="43"/>
      <c r="BJ370" s="43"/>
      <c r="BK370" s="43"/>
      <c r="BL370" s="43"/>
      <c r="BM370" s="43"/>
      <c r="BN370" s="43"/>
      <c r="BO370" s="43"/>
      <c r="BP370" s="43"/>
      <c r="BQ370" s="43"/>
      <c r="BR370" s="43"/>
      <c r="BS370" s="43"/>
      <c r="BT370" s="43"/>
      <c r="BU370" s="43"/>
      <c r="BV370" s="43"/>
    </row>
    <row r="371" spans="1:74">
      <c r="A371" s="86"/>
      <c r="B371" s="86"/>
      <c r="C371" s="115"/>
      <c r="D371" s="74"/>
      <c r="E371" s="86" t="str">
        <f t="shared" si="68"/>
        <v>80级强化9</v>
      </c>
      <c r="F371" s="86">
        <f>装备属性!EP91</f>
        <v>4288.3937288304305</v>
      </c>
      <c r="G371" s="91"/>
      <c r="H371" s="216"/>
      <c r="I371" s="138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M371" s="86"/>
      <c r="AN371" s="86"/>
      <c r="AO371" s="115"/>
      <c r="AP371" s="74"/>
      <c r="AQ371" s="86" t="str">
        <f t="shared" si="71"/>
        <v>80级强化9</v>
      </c>
      <c r="AR371" s="86">
        <f>装备属性!EQ91</f>
        <v>9600.8814824561869</v>
      </c>
      <c r="AS371" s="134"/>
      <c r="AT371" s="134"/>
      <c r="AU371" s="43"/>
      <c r="AV371" s="43"/>
      <c r="AW371" s="43"/>
      <c r="AX371" s="43"/>
      <c r="AY371" s="43"/>
      <c r="AZ371" s="43"/>
      <c r="BA371" s="43"/>
      <c r="BB371" s="43"/>
      <c r="BC371" s="43"/>
      <c r="BD371" s="43"/>
      <c r="BE371" s="43"/>
      <c r="BF371" s="43"/>
      <c r="BG371" s="43"/>
      <c r="BH371" s="43"/>
      <c r="BI371" s="43"/>
      <c r="BJ371" s="43"/>
      <c r="BK371" s="43"/>
      <c r="BL371" s="43"/>
      <c r="BM371" s="43"/>
      <c r="BN371" s="43"/>
      <c r="BO371" s="43"/>
      <c r="BP371" s="43"/>
      <c r="BQ371" s="43"/>
      <c r="BR371" s="43"/>
      <c r="BS371" s="43"/>
      <c r="BT371" s="43"/>
      <c r="BU371" s="43"/>
      <c r="BV371" s="43"/>
    </row>
    <row r="372" spans="1:74">
      <c r="A372" s="86"/>
      <c r="B372" s="86"/>
      <c r="C372" s="115"/>
      <c r="D372" s="74"/>
      <c r="E372" s="86" t="str">
        <f t="shared" si="68"/>
        <v>80级强化10</v>
      </c>
      <c r="F372" s="86">
        <f>装备属性!EP92</f>
        <v>5190.5409351607823</v>
      </c>
      <c r="G372" s="91"/>
      <c r="H372" s="216"/>
      <c r="I372" s="138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M372" s="86"/>
      <c r="AN372" s="86"/>
      <c r="AO372" s="115"/>
      <c r="AP372" s="74"/>
      <c r="AQ372" s="86" t="str">
        <f t="shared" si="71"/>
        <v>80级强化10</v>
      </c>
      <c r="AR372" s="86">
        <f>装备属性!EQ92</f>
        <v>11620.614033942049</v>
      </c>
      <c r="AS372" s="134"/>
      <c r="AT372" s="134"/>
      <c r="AU372" s="43"/>
      <c r="AV372" s="43"/>
      <c r="AW372" s="43"/>
      <c r="AX372" s="43"/>
      <c r="AY372" s="43"/>
      <c r="AZ372" s="43"/>
      <c r="BA372" s="43"/>
      <c r="BB372" s="43"/>
      <c r="BC372" s="43"/>
      <c r="BD372" s="43"/>
      <c r="BE372" s="43"/>
      <c r="BF372" s="43"/>
      <c r="BG372" s="43"/>
      <c r="BH372" s="43"/>
      <c r="BI372" s="43"/>
      <c r="BJ372" s="43"/>
      <c r="BK372" s="43"/>
      <c r="BL372" s="43"/>
      <c r="BM372" s="43"/>
      <c r="BN372" s="43"/>
      <c r="BO372" s="43"/>
      <c r="BP372" s="43"/>
      <c r="BQ372" s="43"/>
      <c r="BR372" s="43"/>
      <c r="BS372" s="43"/>
      <c r="BT372" s="43"/>
      <c r="BU372" s="43"/>
      <c r="BV372" s="43"/>
    </row>
    <row r="373" spans="1:74">
      <c r="A373" s="86"/>
      <c r="B373" s="86"/>
      <c r="C373" s="115"/>
      <c r="D373" s="74"/>
      <c r="E373" s="86" t="str">
        <f t="shared" si="68"/>
        <v>80级强化11</v>
      </c>
      <c r="F373" s="86">
        <f>装备属性!EP93</f>
        <v>6242.3673550054918</v>
      </c>
      <c r="G373" s="91"/>
      <c r="H373" s="216"/>
      <c r="I373" s="138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M373" s="86"/>
      <c r="AN373" s="86"/>
      <c r="AO373" s="115"/>
      <c r="AP373" s="74"/>
      <c r="AQ373" s="86" t="str">
        <f t="shared" si="71"/>
        <v>80级强化11</v>
      </c>
      <c r="AR373" s="86">
        <f>装备属性!EQ93</f>
        <v>13975.4493022511</v>
      </c>
      <c r="AS373" s="134"/>
      <c r="AT373" s="134"/>
      <c r="AU373" s="43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  <c r="BG373" s="43"/>
      <c r="BH373" s="43"/>
      <c r="BI373" s="43"/>
      <c r="BJ373" s="43"/>
      <c r="BK373" s="43"/>
      <c r="BL373" s="43"/>
      <c r="BM373" s="43"/>
      <c r="BN373" s="43"/>
      <c r="BO373" s="43"/>
      <c r="BP373" s="43"/>
      <c r="BQ373" s="43"/>
      <c r="BR373" s="43"/>
      <c r="BS373" s="43"/>
      <c r="BT373" s="43"/>
      <c r="BU373" s="43"/>
      <c r="BV373" s="43"/>
    </row>
    <row r="374" spans="1:74">
      <c r="A374" s="86"/>
      <c r="B374" s="86"/>
      <c r="C374" s="115"/>
      <c r="D374" s="74"/>
      <c r="E374" s="86" t="str">
        <f t="shared" si="68"/>
        <v>80级强化12</v>
      </c>
      <c r="F374" s="86">
        <f>装备属性!EP94</f>
        <v>7468.706925443862</v>
      </c>
      <c r="G374" s="91"/>
      <c r="H374" s="216"/>
      <c r="I374" s="138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M374" s="86"/>
      <c r="AN374" s="86"/>
      <c r="AO374" s="115"/>
      <c r="AP374" s="74"/>
      <c r="AQ374" s="86" t="str">
        <f t="shared" si="71"/>
        <v>80级强化12</v>
      </c>
      <c r="AR374" s="86">
        <f>装备属性!EQ94</f>
        <v>16720.985653978794</v>
      </c>
      <c r="AS374" s="134"/>
      <c r="AT374" s="134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  <c r="BI374" s="43"/>
      <c r="BJ374" s="43"/>
      <c r="BK374" s="43"/>
      <c r="BL374" s="43"/>
      <c r="BM374" s="43"/>
      <c r="BN374" s="43"/>
      <c r="BO374" s="43"/>
      <c r="BP374" s="43"/>
      <c r="BQ374" s="43"/>
      <c r="BR374" s="43"/>
      <c r="BS374" s="43"/>
      <c r="BT374" s="43"/>
      <c r="BU374" s="43"/>
      <c r="BV374" s="43"/>
    </row>
    <row r="376" spans="1:74">
      <c r="A376" s="80" t="s">
        <v>1054</v>
      </c>
    </row>
    <row r="377" spans="1:74" ht="40.5">
      <c r="A377" s="112" t="s">
        <v>191</v>
      </c>
      <c r="B377" s="112" t="str">
        <f>B283</f>
        <v>裸体物理防御</v>
      </c>
      <c r="C377" s="112" t="str">
        <f t="shared" ref="C377:AJ377" si="74">C283</f>
        <v>受伤比</v>
      </c>
      <c r="D377" s="112" t="str">
        <f t="shared" si="74"/>
        <v>实际装备附加防御值</v>
      </c>
      <c r="E377" s="112" t="str">
        <f t="shared" si="74"/>
        <v>装备品质等级及强化情况</v>
      </c>
      <c r="F377" s="112" t="str">
        <f t="shared" si="74"/>
        <v>附加物理防御</v>
      </c>
      <c r="G377" s="112" t="str">
        <f t="shared" si="74"/>
        <v>防御值转化受伤系数</v>
      </c>
      <c r="H377" s="353" t="str">
        <f>H283</f>
        <v>等级</v>
      </c>
      <c r="I377" s="112" t="str">
        <f t="shared" si="74"/>
        <v>1级强化0</v>
      </c>
      <c r="J377" s="112" t="str">
        <f t="shared" si="74"/>
        <v>1级强化5</v>
      </c>
      <c r="K377" s="112" t="str">
        <f t="shared" si="74"/>
        <v>1级强化7</v>
      </c>
      <c r="L377" s="112" t="str">
        <f t="shared" si="74"/>
        <v>1级强化12</v>
      </c>
      <c r="M377" s="112" t="str">
        <f t="shared" si="74"/>
        <v>15级强化0</v>
      </c>
      <c r="N377" s="112" t="str">
        <f t="shared" si="74"/>
        <v>15级强化5</v>
      </c>
      <c r="O377" s="112" t="str">
        <f t="shared" si="74"/>
        <v>15级强化7</v>
      </c>
      <c r="P377" s="112" t="str">
        <f t="shared" si="74"/>
        <v>15级强化12</v>
      </c>
      <c r="Q377" s="112" t="str">
        <f t="shared" si="74"/>
        <v>30级强化0</v>
      </c>
      <c r="R377" s="112" t="str">
        <f t="shared" si="74"/>
        <v>30级强化5</v>
      </c>
      <c r="S377" s="112" t="str">
        <f t="shared" si="74"/>
        <v>30级强化7</v>
      </c>
      <c r="T377" s="112" t="str">
        <f t="shared" si="74"/>
        <v>30级强化12</v>
      </c>
      <c r="U377" s="112" t="str">
        <f t="shared" si="74"/>
        <v>45级强化0</v>
      </c>
      <c r="V377" s="112" t="str">
        <f t="shared" si="74"/>
        <v>45级强化5</v>
      </c>
      <c r="W377" s="112" t="str">
        <f t="shared" si="74"/>
        <v>45级强化7</v>
      </c>
      <c r="X377" s="112" t="str">
        <f t="shared" si="74"/>
        <v>45级强化12</v>
      </c>
      <c r="Y377" s="112" t="str">
        <f t="shared" si="74"/>
        <v>60级强化0</v>
      </c>
      <c r="Z377" s="112" t="str">
        <f t="shared" si="74"/>
        <v>60级强化5</v>
      </c>
      <c r="AA377" s="112" t="str">
        <f t="shared" si="74"/>
        <v>60级强化7</v>
      </c>
      <c r="AB377" s="112" t="str">
        <f t="shared" si="74"/>
        <v>60级强化12</v>
      </c>
      <c r="AC377" s="112" t="str">
        <f t="shared" si="74"/>
        <v>70级强化0</v>
      </c>
      <c r="AD377" s="112" t="str">
        <f t="shared" si="74"/>
        <v>70级强化5</v>
      </c>
      <c r="AE377" s="112" t="str">
        <f t="shared" si="74"/>
        <v>70级强化7</v>
      </c>
      <c r="AF377" s="112" t="str">
        <f t="shared" si="74"/>
        <v>70级强化12</v>
      </c>
      <c r="AG377" s="112" t="str">
        <f t="shared" si="74"/>
        <v>80级强化0</v>
      </c>
      <c r="AH377" s="112" t="str">
        <f t="shared" si="74"/>
        <v>80级强化5</v>
      </c>
      <c r="AI377" s="112" t="str">
        <f t="shared" si="74"/>
        <v>80级强化7</v>
      </c>
      <c r="AJ377" s="112" t="str">
        <f t="shared" si="74"/>
        <v>80级强化12</v>
      </c>
      <c r="AK377" s="124"/>
      <c r="AL377" s="124"/>
      <c r="AM377" s="112" t="str">
        <f>AM283</f>
        <v>等级</v>
      </c>
      <c r="AN377" s="112" t="str">
        <f t="shared" ref="AN377:BV377" si="75">AN283</f>
        <v>裸体魔法防御</v>
      </c>
      <c r="AO377" s="112" t="str">
        <f t="shared" si="75"/>
        <v>受伤比</v>
      </c>
      <c r="AP377" s="112" t="str">
        <f t="shared" si="75"/>
        <v>实际装备附加防御值</v>
      </c>
      <c r="AQ377" s="112" t="str">
        <f t="shared" si="75"/>
        <v>装备品质等级及强化情况</v>
      </c>
      <c r="AR377" s="112" t="str">
        <f t="shared" si="75"/>
        <v>附加魔法防御</v>
      </c>
      <c r="AS377" s="112" t="str">
        <f t="shared" si="75"/>
        <v>防御值转化受伤系数</v>
      </c>
      <c r="AT377" s="133" t="str">
        <f>H377</f>
        <v>等级</v>
      </c>
      <c r="AU377" s="112" t="str">
        <f t="shared" si="75"/>
        <v>1级强化0</v>
      </c>
      <c r="AV377" s="112" t="str">
        <f t="shared" si="75"/>
        <v>1级强化5</v>
      </c>
      <c r="AW377" s="112" t="str">
        <f t="shared" si="75"/>
        <v>1级强化7</v>
      </c>
      <c r="AX377" s="112" t="str">
        <f t="shared" si="75"/>
        <v>1级强化12</v>
      </c>
      <c r="AY377" s="112" t="str">
        <f t="shared" si="75"/>
        <v>15级强化0</v>
      </c>
      <c r="AZ377" s="112" t="str">
        <f t="shared" si="75"/>
        <v>15级强化5</v>
      </c>
      <c r="BA377" s="112" t="str">
        <f t="shared" si="75"/>
        <v>15级强化7</v>
      </c>
      <c r="BB377" s="112" t="str">
        <f t="shared" si="75"/>
        <v>15级强化12</v>
      </c>
      <c r="BC377" s="112" t="str">
        <f t="shared" si="75"/>
        <v>30级强化0</v>
      </c>
      <c r="BD377" s="112" t="str">
        <f t="shared" si="75"/>
        <v>30级强化5</v>
      </c>
      <c r="BE377" s="112" t="str">
        <f t="shared" si="75"/>
        <v>30级强化7</v>
      </c>
      <c r="BF377" s="112" t="str">
        <f t="shared" si="75"/>
        <v>30级强化12</v>
      </c>
      <c r="BG377" s="112" t="str">
        <f t="shared" si="75"/>
        <v>45级强化0</v>
      </c>
      <c r="BH377" s="112" t="str">
        <f t="shared" si="75"/>
        <v>45级强化5</v>
      </c>
      <c r="BI377" s="112" t="str">
        <f t="shared" si="75"/>
        <v>45级强化7</v>
      </c>
      <c r="BJ377" s="112" t="str">
        <f t="shared" si="75"/>
        <v>45级强化12</v>
      </c>
      <c r="BK377" s="112" t="str">
        <f t="shared" si="75"/>
        <v>60级强化0</v>
      </c>
      <c r="BL377" s="112" t="str">
        <f t="shared" si="75"/>
        <v>60级强化5</v>
      </c>
      <c r="BM377" s="112" t="str">
        <f t="shared" si="75"/>
        <v>60级强化7</v>
      </c>
      <c r="BN377" s="112" t="str">
        <f t="shared" si="75"/>
        <v>60级强化12</v>
      </c>
      <c r="BO377" s="112" t="str">
        <f t="shared" si="75"/>
        <v>70级强化0</v>
      </c>
      <c r="BP377" s="112" t="str">
        <f t="shared" si="75"/>
        <v>70级强化5</v>
      </c>
      <c r="BQ377" s="112" t="str">
        <f t="shared" si="75"/>
        <v>70级强化7</v>
      </c>
      <c r="BR377" s="112" t="str">
        <f t="shared" si="75"/>
        <v>70级强化12</v>
      </c>
      <c r="BS377" s="112" t="str">
        <f t="shared" si="75"/>
        <v>80级强化0</v>
      </c>
      <c r="BT377" s="112" t="str">
        <f t="shared" si="75"/>
        <v>80级强化5</v>
      </c>
      <c r="BU377" s="112" t="str">
        <f t="shared" si="75"/>
        <v>80级强化7</v>
      </c>
      <c r="BV377" s="112" t="str">
        <f t="shared" si="75"/>
        <v>80级强化12</v>
      </c>
    </row>
    <row r="378" spans="1:74">
      <c r="A378" s="86">
        <v>1</v>
      </c>
      <c r="B378" s="86">
        <f>人物属性!AF4</f>
        <v>84.141264600852708</v>
      </c>
      <c r="C378" s="115">
        <f>职业设计!B30</f>
        <v>0.45</v>
      </c>
      <c r="D378" s="74">
        <f>F378</f>
        <v>126.21189690127906</v>
      </c>
      <c r="E378" s="86" t="str">
        <f>E284</f>
        <v>1级强化0</v>
      </c>
      <c r="F378" s="86">
        <f>装备属性!GI4</f>
        <v>126.21189690127906</v>
      </c>
      <c r="G378" s="91">
        <f>C378*(B378+D378)</f>
        <v>94.658922675959303</v>
      </c>
      <c r="H378" s="217">
        <f t="shared" ref="H378:H441" si="76">H284</f>
        <v>1</v>
      </c>
      <c r="I378" s="136">
        <f>G378/(VLOOKUP(I377,E378:F468,2,FALSE)+B378)</f>
        <v>0.45</v>
      </c>
      <c r="J378" s="132">
        <f>G378/(VLOOKUP(J377,E378:F468,2,FALSE)+B378)</f>
        <v>0.35522772595625018</v>
      </c>
      <c r="K378" s="132">
        <f>G378/(VLOOKUP(K377,E378:F468,2,FALSE)+B378)</f>
        <v>0.32316520350478256</v>
      </c>
      <c r="L378" s="131">
        <f>G378/(VLOOKUP(L377,E378:F468,2,FALSE)+B378)</f>
        <v>0.15</v>
      </c>
      <c r="M378" s="132"/>
      <c r="N378" s="132"/>
      <c r="O378" s="132"/>
      <c r="P378" s="132"/>
      <c r="Q378" s="132"/>
      <c r="R378" s="132"/>
      <c r="S378" s="132"/>
      <c r="T378" s="132"/>
      <c r="U378" s="132"/>
      <c r="V378" s="132"/>
      <c r="W378" s="132"/>
      <c r="X378" s="132"/>
      <c r="Y378" s="132"/>
      <c r="Z378" s="132"/>
      <c r="AA378" s="132"/>
      <c r="AB378" s="132"/>
      <c r="AC378" s="132"/>
      <c r="AD378" s="132"/>
      <c r="AE378" s="132"/>
      <c r="AF378" s="132"/>
      <c r="AG378" s="132"/>
      <c r="AH378" s="132"/>
      <c r="AI378" s="132"/>
      <c r="AJ378" s="132"/>
      <c r="AM378" s="86">
        <v>1</v>
      </c>
      <c r="AN378" s="86">
        <f>人物属性!AG4</f>
        <v>105.17658075106588</v>
      </c>
      <c r="AO378" s="115">
        <f>职业设计!E30</f>
        <v>0.36000000000000004</v>
      </c>
      <c r="AP378" s="74">
        <f>AR378</f>
        <v>157.76487112659882</v>
      </c>
      <c r="AQ378" s="86" t="str">
        <f>E378</f>
        <v>1级强化0</v>
      </c>
      <c r="AR378" s="86">
        <f>装备属性!GJ4</f>
        <v>157.76487112659882</v>
      </c>
      <c r="AS378" s="134">
        <f t="shared" ref="AS378:AS409" si="77">AO378*(AN378+AP378)</f>
        <v>94.658922675959303</v>
      </c>
      <c r="AT378" s="352">
        <f t="shared" ref="AT378:AT441" si="78">H378</f>
        <v>1</v>
      </c>
      <c r="AU378" s="131">
        <f>AS378/(VLOOKUP(AU377,AQ378:AR468,2,FALSE)+AN378)</f>
        <v>0.36000000000000004</v>
      </c>
      <c r="AV378" s="132">
        <f>AS378/(VLOOKUP(AV377,AQ378:AR468,2,FALSE)+AN378)</f>
        <v>0.28418218076500013</v>
      </c>
      <c r="AW378" s="132">
        <f>AS378/(VLOOKUP(AW377,AQ378:AR468,2,FALSE)+AN378)</f>
        <v>0.25853216280382602</v>
      </c>
      <c r="AX378" s="131">
        <f>AS378/(VLOOKUP(AX377,AQ378:AR468,2,FALSE)+AN378)</f>
        <v>0.12</v>
      </c>
      <c r="AY378" s="132"/>
      <c r="AZ378" s="132"/>
      <c r="BA378" s="132"/>
      <c r="BB378" s="132"/>
      <c r="BC378" s="132"/>
      <c r="BD378" s="132"/>
      <c r="BE378" s="132"/>
      <c r="BF378" s="132"/>
      <c r="BG378" s="132"/>
      <c r="BH378" s="132"/>
      <c r="BI378" s="132"/>
      <c r="BJ378" s="132"/>
      <c r="BK378" s="132"/>
      <c r="BL378" s="132"/>
      <c r="BM378" s="132"/>
      <c r="BN378" s="132"/>
      <c r="BO378" s="132"/>
      <c r="BP378" s="132"/>
      <c r="BQ378" s="132"/>
      <c r="BR378" s="132"/>
      <c r="BS378" s="132"/>
      <c r="BT378" s="132"/>
      <c r="BU378" s="132"/>
      <c r="BV378" s="132"/>
    </row>
    <row r="379" spans="1:74">
      <c r="A379" s="86">
        <v>2</v>
      </c>
      <c r="B379" s="86">
        <f>人物属性!AF5</f>
        <v>88.072631465657494</v>
      </c>
      <c r="C379" s="115">
        <f>C378</f>
        <v>0.45</v>
      </c>
      <c r="D379" s="74">
        <f>(D378+D380)/2</f>
        <v>131.30602836353472</v>
      </c>
      <c r="E379" s="86" t="str">
        <f t="shared" ref="E379:E442" si="79">E285</f>
        <v>1级强化1</v>
      </c>
      <c r="F379" s="86">
        <f>装备属性!GI5</f>
        <v>136.40015982579035</v>
      </c>
      <c r="G379" s="91">
        <f t="shared" ref="G379:G442" si="80">C379*(B379+D379)</f>
        <v>98.720396923136491</v>
      </c>
      <c r="H379" s="217">
        <f t="shared" si="76"/>
        <v>2</v>
      </c>
      <c r="I379" s="137">
        <f>G379/(VLOOKUP(I377,E378:F468,2,FALSE)+B379)</f>
        <v>0.46069773527508084</v>
      </c>
      <c r="J379" s="132">
        <f>G379/(VLOOKUP(J377,E378:F468,2,FALSE)+B379)</f>
        <v>0.36508309461769622</v>
      </c>
      <c r="K379" s="132">
        <f>G379/(VLOOKUP(K377,E378:F468,2,FALSE)+B379)</f>
        <v>0.33256745010644245</v>
      </c>
      <c r="L379" s="132">
        <f>G379/(VLOOKUP(L377,E378:F468,2,FALSE)+B379)</f>
        <v>0.15546743186923012</v>
      </c>
      <c r="M379" s="132"/>
      <c r="N379" s="132"/>
      <c r="O379" s="132"/>
      <c r="P379" s="132"/>
      <c r="Q379" s="132"/>
      <c r="R379" s="132"/>
      <c r="S379" s="132"/>
      <c r="T379" s="132"/>
      <c r="U379" s="132"/>
      <c r="V379" s="132"/>
      <c r="W379" s="132"/>
      <c r="X379" s="132"/>
      <c r="Y379" s="132"/>
      <c r="Z379" s="132"/>
      <c r="AA379" s="132"/>
      <c r="AB379" s="132"/>
      <c r="AC379" s="132"/>
      <c r="AD379" s="132"/>
      <c r="AE379" s="132"/>
      <c r="AF379" s="132"/>
      <c r="AG379" s="132"/>
      <c r="AH379" s="132"/>
      <c r="AI379" s="132"/>
      <c r="AJ379" s="132"/>
      <c r="AM379" s="86">
        <v>2</v>
      </c>
      <c r="AN379" s="86">
        <f>人物属性!AG5</f>
        <v>110.09078933207186</v>
      </c>
      <c r="AO379" s="115">
        <f>AO378</f>
        <v>0.36000000000000004</v>
      </c>
      <c r="AP379" s="74">
        <f>(AP378+AP380)/2</f>
        <v>164.13253545441836</v>
      </c>
      <c r="AQ379" s="86" t="str">
        <f t="shared" ref="AQ379:AQ442" si="81">E379</f>
        <v>1级强化1</v>
      </c>
      <c r="AR379" s="86">
        <f>装备属性!GJ5</f>
        <v>170.50019978223793</v>
      </c>
      <c r="AS379" s="134">
        <f t="shared" si="77"/>
        <v>98.720396923136505</v>
      </c>
      <c r="AT379" s="352">
        <f t="shared" si="78"/>
        <v>2</v>
      </c>
      <c r="AU379" s="132">
        <f>AS379/(VLOOKUP(AU377,AQ378:AR468,2,FALSE)+AN379)</f>
        <v>0.36855818822006475</v>
      </c>
      <c r="AV379" s="132">
        <f>AS379/(VLOOKUP(AV377,AQ378:AR468,2,FALSE)+AN379)</f>
        <v>0.29206647569415706</v>
      </c>
      <c r="AW379" s="132">
        <f>AS379/(VLOOKUP(AW377,AQ378:AR468,2,FALSE)+AN379)</f>
        <v>0.26605396008515403</v>
      </c>
      <c r="AX379" s="132">
        <f>AS379/(VLOOKUP(AX377,AQ378:AR468,2,FALSE)+AN379)</f>
        <v>0.12437394549538412</v>
      </c>
      <c r="AY379" s="132"/>
      <c r="AZ379" s="132"/>
      <c r="BA379" s="132"/>
      <c r="BB379" s="132"/>
      <c r="BC379" s="132"/>
      <c r="BD379" s="132"/>
      <c r="BE379" s="132"/>
      <c r="BF379" s="132"/>
      <c r="BG379" s="132"/>
      <c r="BH379" s="132"/>
      <c r="BI379" s="132"/>
      <c r="BJ379" s="132"/>
      <c r="BK379" s="132"/>
      <c r="BL379" s="132"/>
      <c r="BM379" s="132"/>
      <c r="BN379" s="132"/>
      <c r="BO379" s="132"/>
      <c r="BP379" s="132"/>
      <c r="BQ379" s="132"/>
      <c r="BR379" s="132"/>
      <c r="BS379" s="132"/>
      <c r="BT379" s="132"/>
      <c r="BU379" s="132"/>
      <c r="BV379" s="132"/>
    </row>
    <row r="380" spans="1:74">
      <c r="A380" s="86">
        <v>3</v>
      </c>
      <c r="B380" s="86">
        <f>人物属性!AF6</f>
        <v>92.003998330462281</v>
      </c>
      <c r="C380" s="115">
        <f t="shared" ref="C380:C443" si="82">C379</f>
        <v>0.45</v>
      </c>
      <c r="D380" s="74">
        <f>F379</f>
        <v>136.40015982579035</v>
      </c>
      <c r="E380" s="86" t="str">
        <f t="shared" si="79"/>
        <v>1级强化2</v>
      </c>
      <c r="F380" s="86">
        <f>装备属性!GI6</f>
        <v>147.08188194377291</v>
      </c>
      <c r="G380" s="91">
        <f t="shared" si="80"/>
        <v>102.78187117031369</v>
      </c>
      <c r="H380" s="217">
        <f t="shared" si="76"/>
        <v>3</v>
      </c>
      <c r="I380" s="137">
        <f>G380/(VLOOKUP(I377,E378:F468,2,FALSE)+B380)</f>
        <v>0.47101001080219751</v>
      </c>
      <c r="J380" s="132">
        <f>G380/(VLOOKUP(J377,E378:F468,2,FALSE)+B380)</f>
        <v>0.37465599959778229</v>
      </c>
      <c r="K380" s="132">
        <f>G380/(VLOOKUP(K377,E378:F468,2,FALSE)+B380)</f>
        <v>0.34172390679885389</v>
      </c>
      <c r="L380" s="132">
        <f>G380/(VLOOKUP(L377,E378:F468,2,FALSE)+B380)</f>
        <v>0.16086758017913871</v>
      </c>
      <c r="M380" s="132"/>
      <c r="N380" s="132"/>
      <c r="O380" s="132"/>
      <c r="P380" s="132"/>
      <c r="Q380" s="132"/>
      <c r="R380" s="132"/>
      <c r="S380" s="132"/>
      <c r="T380" s="132"/>
      <c r="U380" s="132"/>
      <c r="V380" s="132"/>
      <c r="W380" s="132"/>
      <c r="X380" s="132"/>
      <c r="Y380" s="132"/>
      <c r="Z380" s="132"/>
      <c r="AA380" s="132"/>
      <c r="AB380" s="132"/>
      <c r="AC380" s="132"/>
      <c r="AD380" s="132"/>
      <c r="AE380" s="132"/>
      <c r="AF380" s="132"/>
      <c r="AG380" s="132"/>
      <c r="AH380" s="132"/>
      <c r="AI380" s="132"/>
      <c r="AJ380" s="132"/>
      <c r="AM380" s="86">
        <v>3</v>
      </c>
      <c r="AN380" s="86">
        <f>人物属性!AG6</f>
        <v>115.00499791307784</v>
      </c>
      <c r="AO380" s="115">
        <f t="shared" ref="AO380:AO443" si="83">AO379</f>
        <v>0.36000000000000004</v>
      </c>
      <c r="AP380" s="74">
        <f>AR379</f>
        <v>170.50019978223793</v>
      </c>
      <c r="AQ380" s="86" t="str">
        <f t="shared" si="81"/>
        <v>1级强化2</v>
      </c>
      <c r="AR380" s="86">
        <f>装备属性!GJ6</f>
        <v>183.85235242971612</v>
      </c>
      <c r="AS380" s="134">
        <f t="shared" si="77"/>
        <v>102.78187117031368</v>
      </c>
      <c r="AT380" s="352">
        <f t="shared" si="78"/>
        <v>3</v>
      </c>
      <c r="AU380" s="132">
        <f>AS380/(VLOOKUP(AU377,AQ378:AR468,2,FALSE)+AN380)</f>
        <v>0.37680800864175795</v>
      </c>
      <c r="AV380" s="132">
        <f>AS380/(VLOOKUP(AV377,AQ378:AR468,2,FALSE)+AN380)</f>
        <v>0.2997247996782258</v>
      </c>
      <c r="AW380" s="132">
        <f>AS380/(VLOOKUP(AW377,AQ378:AR468,2,FALSE)+AN380)</f>
        <v>0.27337912543908305</v>
      </c>
      <c r="AX380" s="132">
        <f>AS380/(VLOOKUP(AX377,AQ378:AR468,2,FALSE)+AN380)</f>
        <v>0.12869406414331097</v>
      </c>
      <c r="AY380" s="132"/>
      <c r="AZ380" s="132"/>
      <c r="BA380" s="132"/>
      <c r="BB380" s="132"/>
      <c r="BC380" s="132"/>
      <c r="BD380" s="132"/>
      <c r="BE380" s="132"/>
      <c r="BF380" s="132"/>
      <c r="BG380" s="132"/>
      <c r="BH380" s="132"/>
      <c r="BI380" s="132"/>
      <c r="BJ380" s="132"/>
      <c r="BK380" s="132"/>
      <c r="BL380" s="132"/>
      <c r="BM380" s="132"/>
      <c r="BN380" s="132"/>
      <c r="BO380" s="132"/>
      <c r="BP380" s="132"/>
      <c r="BQ380" s="132"/>
      <c r="BR380" s="132"/>
      <c r="BS380" s="132"/>
      <c r="BT380" s="132"/>
      <c r="BU380" s="132"/>
      <c r="BV380" s="132"/>
    </row>
    <row r="381" spans="1:74">
      <c r="A381" s="86">
        <v>4</v>
      </c>
      <c r="B381" s="86">
        <f>人物属性!AF7</f>
        <v>95.935365195267067</v>
      </c>
      <c r="C381" s="115">
        <f t="shared" si="82"/>
        <v>0.45</v>
      </c>
      <c r="D381" s="74">
        <f>(D380+D382)/2</f>
        <v>141.74102088478162</v>
      </c>
      <c r="E381" s="86" t="str">
        <f t="shared" si="79"/>
        <v>1级强化3</v>
      </c>
      <c r="F381" s="86">
        <f>装备属性!GI7</f>
        <v>158.28096349979495</v>
      </c>
      <c r="G381" s="91">
        <f t="shared" si="80"/>
        <v>106.95437373602192</v>
      </c>
      <c r="H381" s="217">
        <f t="shared" si="76"/>
        <v>4</v>
      </c>
      <c r="I381" s="137">
        <f>G381/(VLOOKUP(I377,E378:F468,2,FALSE)+B381)</f>
        <v>0.48145708718903368</v>
      </c>
      <c r="J381" s="132">
        <f>G381/(VLOOKUP(J377,E378:F468,2,FALSE)+B381)</f>
        <v>0.38435741059980949</v>
      </c>
      <c r="K381" s="132">
        <f>G381/(VLOOKUP(K377,E378:F468,2,FALSE)+B381)</f>
        <v>0.3510084657996359</v>
      </c>
      <c r="L381" s="132">
        <f>G381/(VLOOKUP(L377,E378:F468,2,FALSE)+B381)</f>
        <v>0.16637439101976817</v>
      </c>
      <c r="M381" s="132"/>
      <c r="N381" s="132"/>
      <c r="O381" s="132"/>
      <c r="P381" s="132"/>
      <c r="Q381" s="132"/>
      <c r="R381" s="132"/>
      <c r="S381" s="132"/>
      <c r="T381" s="132"/>
      <c r="U381" s="132"/>
      <c r="V381" s="132"/>
      <c r="W381" s="132"/>
      <c r="X381" s="132"/>
      <c r="Y381" s="132"/>
      <c r="Z381" s="132"/>
      <c r="AA381" s="132"/>
      <c r="AB381" s="132"/>
      <c r="AC381" s="132"/>
      <c r="AD381" s="132"/>
      <c r="AE381" s="132"/>
      <c r="AF381" s="132"/>
      <c r="AG381" s="132"/>
      <c r="AH381" s="132"/>
      <c r="AI381" s="132"/>
      <c r="AJ381" s="132"/>
      <c r="AM381" s="86">
        <v>4</v>
      </c>
      <c r="AN381" s="86">
        <f>人物属性!AG7</f>
        <v>119.91920649408382</v>
      </c>
      <c r="AO381" s="115">
        <f t="shared" si="83"/>
        <v>0.36000000000000004</v>
      </c>
      <c r="AP381" s="74">
        <f>(AP380+AP382)/2</f>
        <v>177.17627610597702</v>
      </c>
      <c r="AQ381" s="86" t="str">
        <f t="shared" si="81"/>
        <v>1级强化3</v>
      </c>
      <c r="AR381" s="86">
        <f>装备属性!GJ7</f>
        <v>197.85120437474367</v>
      </c>
      <c r="AS381" s="134">
        <f t="shared" si="77"/>
        <v>106.95437373602192</v>
      </c>
      <c r="AT381" s="352">
        <f t="shared" si="78"/>
        <v>4</v>
      </c>
      <c r="AU381" s="132">
        <f>AS381/(VLOOKUP(AU377,AQ378:AR468,2,FALSE)+AN381)</f>
        <v>0.38516566975122701</v>
      </c>
      <c r="AV381" s="132">
        <f>AS381/(VLOOKUP(AV377,AQ378:AR468,2,FALSE)+AN381)</f>
        <v>0.30748592847984757</v>
      </c>
      <c r="AW381" s="132">
        <f>AS381/(VLOOKUP(AW377,AQ378:AR468,2,FALSE)+AN381)</f>
        <v>0.28080677263970877</v>
      </c>
      <c r="AX381" s="132">
        <f>AS381/(VLOOKUP(AX377,AQ378:AR468,2,FALSE)+AN381)</f>
        <v>0.13309951281581453</v>
      </c>
      <c r="AY381" s="132"/>
      <c r="AZ381" s="132"/>
      <c r="BA381" s="132"/>
      <c r="BB381" s="132"/>
      <c r="BC381" s="132"/>
      <c r="BD381" s="132"/>
      <c r="BE381" s="132"/>
      <c r="BF381" s="132"/>
      <c r="BG381" s="132"/>
      <c r="BH381" s="132"/>
      <c r="BI381" s="132"/>
      <c r="BJ381" s="132"/>
      <c r="BK381" s="132"/>
      <c r="BL381" s="132"/>
      <c r="BM381" s="132"/>
      <c r="BN381" s="132"/>
      <c r="BO381" s="132"/>
      <c r="BP381" s="132"/>
      <c r="BQ381" s="132"/>
      <c r="BR381" s="132"/>
      <c r="BS381" s="132"/>
      <c r="BT381" s="132"/>
      <c r="BU381" s="132"/>
      <c r="BV381" s="132"/>
    </row>
    <row r="382" spans="1:74">
      <c r="A382" s="86">
        <v>5</v>
      </c>
      <c r="B382" s="86">
        <f>人物属性!AF8</f>
        <v>99.866732060071854</v>
      </c>
      <c r="C382" s="115">
        <f t="shared" si="82"/>
        <v>0.45</v>
      </c>
      <c r="D382" s="74">
        <f>F380</f>
        <v>147.08188194377291</v>
      </c>
      <c r="E382" s="86" t="str">
        <f t="shared" si="79"/>
        <v>1级强化4</v>
      </c>
      <c r="F382" s="86">
        <f>装备属性!GI8</f>
        <v>170.02246232490398</v>
      </c>
      <c r="G382" s="91">
        <f t="shared" si="80"/>
        <v>111.12687630173015</v>
      </c>
      <c r="H382" s="217">
        <f t="shared" si="76"/>
        <v>5</v>
      </c>
      <c r="I382" s="137">
        <f>G382/(VLOOKUP(I377,E378:F468,2,FALSE)+B382)</f>
        <v>0.49154082724346204</v>
      </c>
      <c r="J382" s="132">
        <f>G382/(VLOOKUP(J377,E378:F468,2,FALSE)+B382)</f>
        <v>0.3937885176380938</v>
      </c>
      <c r="K382" s="132">
        <f>G382/(VLOOKUP(K377,E378:F468,2,FALSE)+B382)</f>
        <v>0.36005649471353091</v>
      </c>
      <c r="L382" s="132">
        <f>G382/(VLOOKUP(L377,E378:F468,2,FALSE)+B382)</f>
        <v>0.17181425752718821</v>
      </c>
      <c r="M382" s="132"/>
      <c r="N382" s="132"/>
      <c r="O382" s="132"/>
      <c r="P382" s="132"/>
      <c r="Q382" s="132"/>
      <c r="R382" s="132"/>
      <c r="S382" s="132"/>
      <c r="T382" s="132"/>
      <c r="U382" s="132"/>
      <c r="V382" s="132"/>
      <c r="W382" s="132"/>
      <c r="X382" s="132"/>
      <c r="Y382" s="132"/>
      <c r="Z382" s="132"/>
      <c r="AA382" s="132"/>
      <c r="AB382" s="132"/>
      <c r="AC382" s="132"/>
      <c r="AD382" s="132"/>
      <c r="AE382" s="132"/>
      <c r="AF382" s="132"/>
      <c r="AG382" s="132"/>
      <c r="AH382" s="132"/>
      <c r="AI382" s="132"/>
      <c r="AJ382" s="132"/>
      <c r="AM382" s="86">
        <v>5</v>
      </c>
      <c r="AN382" s="86">
        <f>人物属性!AG8</f>
        <v>124.83341507508982</v>
      </c>
      <c r="AO382" s="115">
        <f t="shared" si="83"/>
        <v>0.36000000000000004</v>
      </c>
      <c r="AP382" s="74">
        <f>AR380</f>
        <v>183.85235242971612</v>
      </c>
      <c r="AQ382" s="86" t="str">
        <f t="shared" si="81"/>
        <v>1级强化4</v>
      </c>
      <c r="AR382" s="86">
        <f>装备属性!GJ8</f>
        <v>212.52807790612997</v>
      </c>
      <c r="AS382" s="134">
        <f t="shared" si="77"/>
        <v>111.12687630173015</v>
      </c>
      <c r="AT382" s="352">
        <f t="shared" si="78"/>
        <v>5</v>
      </c>
      <c r="AU382" s="132">
        <f>AS382/(VLOOKUP(AU377,AQ378:AR468,2,FALSE)+AN382)</f>
        <v>0.39323266179476962</v>
      </c>
      <c r="AV382" s="132">
        <f>AS382/(VLOOKUP(AV377,AQ378:AR468,2,FALSE)+AN382)</f>
        <v>0.31503081411047512</v>
      </c>
      <c r="AW382" s="132">
        <f>AS382/(VLOOKUP(AW377,AQ378:AR468,2,FALSE)+AN382)</f>
        <v>0.28804519577082477</v>
      </c>
      <c r="AX382" s="132">
        <f>AS382/(VLOOKUP(AX377,AQ378:AR468,2,FALSE)+AN382)</f>
        <v>0.13745140602175057</v>
      </c>
      <c r="AY382" s="132"/>
      <c r="AZ382" s="132"/>
      <c r="BA382" s="132"/>
      <c r="BB382" s="132"/>
      <c r="BC382" s="132"/>
      <c r="BD382" s="132"/>
      <c r="BE382" s="132"/>
      <c r="BF382" s="132"/>
      <c r="BG382" s="132"/>
      <c r="BH382" s="132"/>
      <c r="BI382" s="132"/>
      <c r="BJ382" s="132"/>
      <c r="BK382" s="132"/>
      <c r="BL382" s="132"/>
      <c r="BM382" s="132"/>
      <c r="BN382" s="132"/>
      <c r="BO382" s="132"/>
      <c r="BP382" s="132"/>
      <c r="BQ382" s="132"/>
      <c r="BR382" s="132"/>
      <c r="BS382" s="132"/>
      <c r="BT382" s="132"/>
      <c r="BU382" s="132"/>
      <c r="BV382" s="132"/>
    </row>
    <row r="383" spans="1:74">
      <c r="A383" s="86">
        <v>6</v>
      </c>
      <c r="B383" s="86">
        <f>人物属性!AF9</f>
        <v>103.79809892487664</v>
      </c>
      <c r="C383" s="115">
        <f t="shared" si="82"/>
        <v>0.45</v>
      </c>
      <c r="D383" s="74">
        <f>(D382+D384)/2</f>
        <v>152.68142272178392</v>
      </c>
      <c r="E383" s="86" t="str">
        <f t="shared" si="79"/>
        <v>1级强化5</v>
      </c>
      <c r="F383" s="86">
        <f>装备属性!GI9</f>
        <v>182.33264990326879</v>
      </c>
      <c r="G383" s="91">
        <f t="shared" si="80"/>
        <v>115.41578474099725</v>
      </c>
      <c r="H383" s="217">
        <f t="shared" si="76"/>
        <v>6</v>
      </c>
      <c r="I383" s="137">
        <f>G383/(VLOOKUP(I377,E378:F468,2,FALSE)+B383)</f>
        <v>0.50178595206892607</v>
      </c>
      <c r="J383" s="132">
        <f>G383/(VLOOKUP(J377,E378:F468,2,FALSE)+B383)</f>
        <v>0.40336729000180876</v>
      </c>
      <c r="K383" s="132">
        <f>G383/(VLOOKUP(K377,E378:F468,2,FALSE)+B383)</f>
        <v>0.36924933541258864</v>
      </c>
      <c r="L383" s="132">
        <f>G383/(VLOOKUP(L377,E378:F468,2,FALSE)+B383)</f>
        <v>0.17736728187244882</v>
      </c>
      <c r="M383" s="132"/>
      <c r="N383" s="132"/>
      <c r="O383" s="132"/>
      <c r="P383" s="132"/>
      <c r="Q383" s="132"/>
      <c r="R383" s="132"/>
      <c r="S383" s="132"/>
      <c r="T383" s="132"/>
      <c r="U383" s="132"/>
      <c r="V383" s="132"/>
      <c r="W383" s="132"/>
      <c r="X383" s="132"/>
      <c r="Y383" s="132"/>
      <c r="Z383" s="132"/>
      <c r="AA383" s="132"/>
      <c r="AB383" s="132"/>
      <c r="AC383" s="132"/>
      <c r="AD383" s="132"/>
      <c r="AE383" s="132"/>
      <c r="AF383" s="132"/>
      <c r="AG383" s="132"/>
      <c r="AH383" s="132"/>
      <c r="AI383" s="132"/>
      <c r="AJ383" s="132"/>
      <c r="AM383" s="86">
        <v>6</v>
      </c>
      <c r="AN383" s="86">
        <f>人物属性!AG9</f>
        <v>129.74762365609578</v>
      </c>
      <c r="AO383" s="115">
        <f t="shared" si="83"/>
        <v>0.36000000000000004</v>
      </c>
      <c r="AP383" s="74">
        <f>(AP382+AP384)/2</f>
        <v>190.85177840222991</v>
      </c>
      <c r="AQ383" s="86" t="str">
        <f t="shared" si="81"/>
        <v>1级强化5</v>
      </c>
      <c r="AR383" s="86">
        <f>装备属性!GJ9</f>
        <v>227.91581237908596</v>
      </c>
      <c r="AS383" s="134">
        <f t="shared" si="77"/>
        <v>115.41578474099727</v>
      </c>
      <c r="AT383" s="352">
        <f t="shared" si="78"/>
        <v>6</v>
      </c>
      <c r="AU383" s="132">
        <f>AS383/(VLOOKUP(AU377,AQ378:AR468,2,FALSE)+AN383)</f>
        <v>0.40142876165514096</v>
      </c>
      <c r="AV383" s="132">
        <f>AS383/(VLOOKUP(AV377,AQ378:AR468,2,FALSE)+AN383)</f>
        <v>0.32269383200144713</v>
      </c>
      <c r="AW383" s="132">
        <f>AS383/(VLOOKUP(AW377,AQ378:AR468,2,FALSE)+AN383)</f>
        <v>0.29539946833007097</v>
      </c>
      <c r="AX383" s="132">
        <f>AS383/(VLOOKUP(AX377,AQ378:AR468,2,FALSE)+AN383)</f>
        <v>0.14189382549795906</v>
      </c>
      <c r="AY383" s="132"/>
      <c r="AZ383" s="132"/>
      <c r="BA383" s="132"/>
      <c r="BB383" s="132"/>
      <c r="BC383" s="132"/>
      <c r="BD383" s="132"/>
      <c r="BE383" s="132"/>
      <c r="BF383" s="132"/>
      <c r="BG383" s="132"/>
      <c r="BH383" s="132"/>
      <c r="BI383" s="132"/>
      <c r="BJ383" s="132"/>
      <c r="BK383" s="132"/>
      <c r="BL383" s="132"/>
      <c r="BM383" s="132"/>
      <c r="BN383" s="132"/>
      <c r="BO383" s="132"/>
      <c r="BP383" s="132"/>
      <c r="BQ383" s="132"/>
      <c r="BR383" s="132"/>
      <c r="BS383" s="132"/>
      <c r="BT383" s="132"/>
      <c r="BU383" s="132"/>
      <c r="BV383" s="132"/>
    </row>
    <row r="384" spans="1:74">
      <c r="A384" s="86">
        <v>7</v>
      </c>
      <c r="B384" s="86">
        <f>人物属性!AF10</f>
        <v>107.72946578968143</v>
      </c>
      <c r="C384" s="115">
        <f t="shared" si="82"/>
        <v>0.45</v>
      </c>
      <c r="D384" s="74">
        <f>F381</f>
        <v>158.28096349979495</v>
      </c>
      <c r="E384" s="86" t="str">
        <f t="shared" si="79"/>
        <v>1级强化6</v>
      </c>
      <c r="F384" s="86">
        <f>装备属性!GI10</f>
        <v>195.2390701543579</v>
      </c>
      <c r="G384" s="91">
        <f t="shared" si="80"/>
        <v>119.70469318026439</v>
      </c>
      <c r="H384" s="217">
        <f t="shared" si="76"/>
        <v>7</v>
      </c>
      <c r="I384" s="137">
        <f>G384/(VLOOKUP(I377,E378:F468,2,FALSE)+B384)</f>
        <v>0.51168673980238288</v>
      </c>
      <c r="J384" s="132">
        <f>G384/(VLOOKUP(J377,E378:F468,2,FALSE)+B384)</f>
        <v>0.41268640992393385</v>
      </c>
      <c r="K384" s="132">
        <f>G384/(VLOOKUP(K377,E378:F468,2,FALSE)+B384)</f>
        <v>0.3782138006191722</v>
      </c>
      <c r="L384" s="132">
        <f>G384/(VLOOKUP(L377,E378:F468,2,FALSE)+B384)</f>
        <v>0.18285361087489396</v>
      </c>
      <c r="M384" s="132"/>
      <c r="N384" s="132"/>
      <c r="O384" s="132"/>
      <c r="P384" s="132"/>
      <c r="Q384" s="132"/>
      <c r="R384" s="132"/>
      <c r="S384" s="132"/>
      <c r="T384" s="132"/>
      <c r="U384" s="132"/>
      <c r="V384" s="132"/>
      <c r="W384" s="132"/>
      <c r="X384" s="132"/>
      <c r="Y384" s="132"/>
      <c r="Z384" s="132"/>
      <c r="AA384" s="132"/>
      <c r="AB384" s="132"/>
      <c r="AC384" s="132"/>
      <c r="AD384" s="132"/>
      <c r="AE384" s="132"/>
      <c r="AF384" s="132"/>
      <c r="AG384" s="132"/>
      <c r="AH384" s="132"/>
      <c r="AI384" s="132"/>
      <c r="AJ384" s="132"/>
      <c r="AM384" s="86">
        <v>7</v>
      </c>
      <c r="AN384" s="86">
        <f>人物属性!AG10</f>
        <v>134.66183223710178</v>
      </c>
      <c r="AO384" s="115">
        <f t="shared" si="83"/>
        <v>0.36000000000000004</v>
      </c>
      <c r="AP384" s="74">
        <f>AR381</f>
        <v>197.85120437474367</v>
      </c>
      <c r="AQ384" s="86" t="str">
        <f t="shared" si="81"/>
        <v>1级强化6</v>
      </c>
      <c r="AR384" s="86">
        <f>装备属性!GJ10</f>
        <v>244.04883769294736</v>
      </c>
      <c r="AS384" s="134">
        <f t="shared" si="77"/>
        <v>119.70469318026437</v>
      </c>
      <c r="AT384" s="352">
        <f t="shared" si="78"/>
        <v>7</v>
      </c>
      <c r="AU384" s="132">
        <f>AS384/(VLOOKUP(AU377,AQ378:AR468,2,FALSE)+AN384)</f>
        <v>0.40934939184190627</v>
      </c>
      <c r="AV384" s="132">
        <f>AS384/(VLOOKUP(AV377,AQ378:AR468,2,FALSE)+AN384)</f>
        <v>0.33014912793914708</v>
      </c>
      <c r="AW384" s="132">
        <f>AS384/(VLOOKUP(AW377,AQ378:AR468,2,FALSE)+AN384)</f>
        <v>0.30257104049533778</v>
      </c>
      <c r="AX384" s="132">
        <f>AS384/(VLOOKUP(AX377,AQ378:AR468,2,FALSE)+AN384)</f>
        <v>0.14628288869991515</v>
      </c>
      <c r="AY384" s="132"/>
      <c r="AZ384" s="132"/>
      <c r="BA384" s="132"/>
      <c r="BB384" s="132"/>
      <c r="BC384" s="132"/>
      <c r="BD384" s="132"/>
      <c r="BE384" s="132"/>
      <c r="BF384" s="132"/>
      <c r="BG384" s="132"/>
      <c r="BH384" s="132"/>
      <c r="BI384" s="132"/>
      <c r="BJ384" s="132"/>
      <c r="BK384" s="132"/>
      <c r="BL384" s="132"/>
      <c r="BM384" s="132"/>
      <c r="BN384" s="132"/>
      <c r="BO384" s="132"/>
      <c r="BP384" s="132"/>
      <c r="BQ384" s="132"/>
      <c r="BR384" s="132"/>
      <c r="BS384" s="132"/>
      <c r="BT384" s="132"/>
      <c r="BU384" s="132"/>
      <c r="BV384" s="132"/>
    </row>
    <row r="385" spans="1:74">
      <c r="A385" s="86">
        <v>8</v>
      </c>
      <c r="B385" s="86">
        <f>人物属性!AF11</f>
        <v>111.66083265448621</v>
      </c>
      <c r="C385" s="115">
        <f t="shared" si="82"/>
        <v>0.45</v>
      </c>
      <c r="D385" s="74">
        <f>(D384+D386)/2</f>
        <v>164.15171291234947</v>
      </c>
      <c r="E385" s="86" t="str">
        <f t="shared" si="79"/>
        <v>1级强化7</v>
      </c>
      <c r="F385" s="86">
        <f>装备属性!GI11</f>
        <v>208.77060106217942</v>
      </c>
      <c r="G385" s="91">
        <f t="shared" si="80"/>
        <v>124.11564550507606</v>
      </c>
      <c r="H385" s="217">
        <f t="shared" si="76"/>
        <v>8</v>
      </c>
      <c r="I385" s="137">
        <f>G385/(VLOOKUP(I377,E378:F468,2,FALSE)+B385)</f>
        <v>0.52177332700921997</v>
      </c>
      <c r="J385" s="132">
        <f>G385/(VLOOKUP(J377,E378:F468,2,FALSE)+B385)</f>
        <v>0.42217141830922578</v>
      </c>
      <c r="K385" s="132">
        <f>G385/(VLOOKUP(K377,E378:F468,2,FALSE)+B385)</f>
        <v>0.38733916977328309</v>
      </c>
      <c r="L385" s="132">
        <f>G385/(VLOOKUP(L377,E378:F468,2,FALSE)+B385)</f>
        <v>0.18845975289164402</v>
      </c>
      <c r="M385" s="132"/>
      <c r="N385" s="132"/>
      <c r="O385" s="132"/>
      <c r="P385" s="132"/>
      <c r="Q385" s="132"/>
      <c r="R385" s="132"/>
      <c r="S385" s="132"/>
      <c r="T385" s="132"/>
      <c r="U385" s="132"/>
      <c r="V385" s="132"/>
      <c r="W385" s="132"/>
      <c r="X385" s="132"/>
      <c r="Y385" s="132"/>
      <c r="Z385" s="132"/>
      <c r="AA385" s="132"/>
      <c r="AB385" s="132"/>
      <c r="AC385" s="132"/>
      <c r="AD385" s="132"/>
      <c r="AE385" s="132"/>
      <c r="AF385" s="132"/>
      <c r="AG385" s="132"/>
      <c r="AH385" s="132"/>
      <c r="AI385" s="132"/>
      <c r="AJ385" s="132"/>
      <c r="AM385" s="86">
        <v>8</v>
      </c>
      <c r="AN385" s="86">
        <f>人物属性!AG11</f>
        <v>139.57604081810777</v>
      </c>
      <c r="AO385" s="115">
        <f t="shared" si="83"/>
        <v>0.36000000000000004</v>
      </c>
      <c r="AP385" s="74">
        <f>(AP384+AP386)/2</f>
        <v>205.18964114043683</v>
      </c>
      <c r="AQ385" s="86" t="str">
        <f t="shared" si="81"/>
        <v>1级强化7</v>
      </c>
      <c r="AR385" s="86">
        <f>装备属性!GJ11</f>
        <v>260.96325132772427</v>
      </c>
      <c r="AS385" s="134">
        <f t="shared" si="77"/>
        <v>124.11564550507609</v>
      </c>
      <c r="AT385" s="352">
        <f t="shared" si="78"/>
        <v>8</v>
      </c>
      <c r="AU385" s="132">
        <f>AS385/(VLOOKUP(AU377,AQ378:AR468,2,FALSE)+AN385)</f>
        <v>0.41741866160737606</v>
      </c>
      <c r="AV385" s="132">
        <f>AS385/(VLOOKUP(AV377,AQ378:AR468,2,FALSE)+AN385)</f>
        <v>0.3377371346473807</v>
      </c>
      <c r="AW385" s="132">
        <f>AS385/(VLOOKUP(AW377,AQ378:AR468,2,FALSE)+AN385)</f>
        <v>0.30987133581862653</v>
      </c>
      <c r="AX385" s="132">
        <f>AS385/(VLOOKUP(AX377,AQ378:AR468,2,FALSE)+AN385)</f>
        <v>0.15076780231331521</v>
      </c>
      <c r="AY385" s="132"/>
      <c r="AZ385" s="132"/>
      <c r="BA385" s="132"/>
      <c r="BB385" s="132"/>
      <c r="BC385" s="132"/>
      <c r="BD385" s="132"/>
      <c r="BE385" s="132"/>
      <c r="BF385" s="132"/>
      <c r="BG385" s="132"/>
      <c r="BH385" s="132"/>
      <c r="BI385" s="132"/>
      <c r="BJ385" s="132"/>
      <c r="BK385" s="132"/>
      <c r="BL385" s="132"/>
      <c r="BM385" s="132"/>
      <c r="BN385" s="132"/>
      <c r="BO385" s="132"/>
      <c r="BP385" s="132"/>
      <c r="BQ385" s="132"/>
      <c r="BR385" s="132"/>
      <c r="BS385" s="132"/>
      <c r="BT385" s="132"/>
      <c r="BU385" s="132"/>
      <c r="BV385" s="132"/>
    </row>
    <row r="386" spans="1:74">
      <c r="A386" s="86">
        <v>9</v>
      </c>
      <c r="B386" s="86">
        <f>人物属性!AF12</f>
        <v>115.592199519291</v>
      </c>
      <c r="C386" s="115">
        <f t="shared" si="82"/>
        <v>0.45</v>
      </c>
      <c r="D386" s="74">
        <f>F382</f>
        <v>170.02246232490398</v>
      </c>
      <c r="E386" s="86" t="str">
        <f t="shared" si="79"/>
        <v>1级强化8</v>
      </c>
      <c r="F386" s="86">
        <f>装备属性!GI12</f>
        <v>257.36889785212873</v>
      </c>
      <c r="G386" s="91">
        <f t="shared" si="80"/>
        <v>128.52659782988775</v>
      </c>
      <c r="H386" s="217">
        <f t="shared" si="76"/>
        <v>9</v>
      </c>
      <c r="I386" s="137">
        <f>G386/(VLOOKUP(I377,E378:F468,2,FALSE)+B386)</f>
        <v>0.53153192908006541</v>
      </c>
      <c r="J386" s="132">
        <f>G386/(VLOOKUP(J377,E378:F468,2,FALSE)+B386)</f>
        <v>0.43140610150176795</v>
      </c>
      <c r="K386" s="132">
        <f>G386/(VLOOKUP(K377,E378:F468,2,FALSE)+B386)</f>
        <v>0.39624333493077496</v>
      </c>
      <c r="L386" s="132">
        <f>G386/(VLOOKUP(L377,E378:F468,2,FALSE)+B386)</f>
        <v>0.193999360706613</v>
      </c>
      <c r="M386" s="132"/>
      <c r="N386" s="132"/>
      <c r="O386" s="132"/>
      <c r="P386" s="132"/>
      <c r="Q386" s="132"/>
      <c r="R386" s="132"/>
      <c r="S386" s="132"/>
      <c r="T386" s="132"/>
      <c r="U386" s="132"/>
      <c r="V386" s="132"/>
      <c r="W386" s="132"/>
      <c r="X386" s="132"/>
      <c r="Y386" s="132"/>
      <c r="Z386" s="132"/>
      <c r="AA386" s="132"/>
      <c r="AB386" s="132"/>
      <c r="AC386" s="132"/>
      <c r="AD386" s="132"/>
      <c r="AE386" s="132"/>
      <c r="AF386" s="132"/>
      <c r="AG386" s="132"/>
      <c r="AH386" s="132"/>
      <c r="AI386" s="132"/>
      <c r="AJ386" s="132"/>
      <c r="AM386" s="86">
        <v>9</v>
      </c>
      <c r="AN386" s="86">
        <f>人物属性!AG12</f>
        <v>144.49024939911374</v>
      </c>
      <c r="AO386" s="115">
        <f t="shared" si="83"/>
        <v>0.36000000000000004</v>
      </c>
      <c r="AP386" s="74">
        <f>AR382</f>
        <v>212.52807790612997</v>
      </c>
      <c r="AQ386" s="86" t="str">
        <f t="shared" si="81"/>
        <v>1级强化8</v>
      </c>
      <c r="AR386" s="86">
        <f>装备属性!GJ12</f>
        <v>321.71112231516088</v>
      </c>
      <c r="AS386" s="134">
        <f t="shared" si="77"/>
        <v>128.52659782988775</v>
      </c>
      <c r="AT386" s="352">
        <f t="shared" si="78"/>
        <v>9</v>
      </c>
      <c r="AU386" s="132">
        <f>AS386/(VLOOKUP(AU377,AQ378:AR468,2,FALSE)+AN386)</f>
        <v>0.42522554326405243</v>
      </c>
      <c r="AV386" s="132">
        <f>AS386/(VLOOKUP(AV377,AQ378:AR468,2,FALSE)+AN386)</f>
        <v>0.34512488120141432</v>
      </c>
      <c r="AW386" s="132">
        <f>AS386/(VLOOKUP(AW377,AQ378:AR468,2,FALSE)+AN386)</f>
        <v>0.31699466794462</v>
      </c>
      <c r="AX386" s="132">
        <f>AS386/(VLOOKUP(AX377,AQ378:AR468,2,FALSE)+AN386)</f>
        <v>0.15519948856529037</v>
      </c>
      <c r="AY386" s="132"/>
      <c r="AZ386" s="132"/>
      <c r="BA386" s="132"/>
      <c r="BB386" s="132"/>
      <c r="BC386" s="132"/>
      <c r="BD386" s="132"/>
      <c r="BE386" s="132"/>
      <c r="BF386" s="132"/>
      <c r="BG386" s="132"/>
      <c r="BH386" s="132"/>
      <c r="BI386" s="132"/>
      <c r="BJ386" s="132"/>
      <c r="BK386" s="132"/>
      <c r="BL386" s="132"/>
      <c r="BM386" s="132"/>
      <c r="BN386" s="132"/>
      <c r="BO386" s="132"/>
      <c r="BP386" s="132"/>
      <c r="BQ386" s="132"/>
      <c r="BR386" s="132"/>
      <c r="BS386" s="132"/>
      <c r="BT386" s="132"/>
      <c r="BU386" s="132"/>
      <c r="BV386" s="132"/>
    </row>
    <row r="387" spans="1:74">
      <c r="A387" s="86">
        <v>10</v>
      </c>
      <c r="B387" s="86">
        <f>人物属性!AF13</f>
        <v>119.52356638409579</v>
      </c>
      <c r="C387" s="115">
        <f t="shared" si="82"/>
        <v>0.45</v>
      </c>
      <c r="D387" s="74">
        <f>(D386+D388)/2</f>
        <v>176.17755611408637</v>
      </c>
      <c r="E387" s="86" t="str">
        <f t="shared" si="79"/>
        <v>1级强化9</v>
      </c>
      <c r="F387" s="86">
        <f>装备属性!GI13</f>
        <v>314.03035195234213</v>
      </c>
      <c r="G387" s="91">
        <f t="shared" si="80"/>
        <v>133.06550512418198</v>
      </c>
      <c r="H387" s="217">
        <f t="shared" si="76"/>
        <v>10</v>
      </c>
      <c r="I387" s="137">
        <f>G387/(VLOOKUP(I377,E378:F468,2,FALSE)+B387)</f>
        <v>0.54149898978826583</v>
      </c>
      <c r="J387" s="132">
        <f>G387/(VLOOKUP(J377,E378:F468,2,FALSE)+B387)</f>
        <v>0.4408241339562301</v>
      </c>
      <c r="K387" s="132">
        <f>G387/(VLOOKUP(K377,E378:F468,2,FALSE)+B387)</f>
        <v>0.40532399999448038</v>
      </c>
      <c r="L387" s="132">
        <f>G387/(VLOOKUP(L377,E378:F468,2,FALSE)+B387)</f>
        <v>0.19966560900242103</v>
      </c>
      <c r="M387" s="132"/>
      <c r="N387" s="132"/>
      <c r="O387" s="132"/>
      <c r="P387" s="132"/>
      <c r="Q387" s="132"/>
      <c r="R387" s="132"/>
      <c r="S387" s="132"/>
      <c r="T387" s="132"/>
      <c r="U387" s="132"/>
      <c r="V387" s="132"/>
      <c r="W387" s="132"/>
      <c r="X387" s="132"/>
      <c r="Y387" s="132"/>
      <c r="Z387" s="132"/>
      <c r="AA387" s="132"/>
      <c r="AB387" s="132"/>
      <c r="AC387" s="132"/>
      <c r="AD387" s="132"/>
      <c r="AE387" s="132"/>
      <c r="AF387" s="132"/>
      <c r="AG387" s="132"/>
      <c r="AH387" s="132"/>
      <c r="AI387" s="132"/>
      <c r="AJ387" s="132"/>
      <c r="AM387" s="86">
        <v>10</v>
      </c>
      <c r="AN387" s="86">
        <f>人物属性!AG13</f>
        <v>149.40445798011973</v>
      </c>
      <c r="AO387" s="115">
        <f t="shared" si="83"/>
        <v>0.36000000000000004</v>
      </c>
      <c r="AP387" s="74">
        <f>(AP386+AP388)/2</f>
        <v>220.22194514260798</v>
      </c>
      <c r="AQ387" s="86" t="str">
        <f t="shared" si="81"/>
        <v>1级强化9</v>
      </c>
      <c r="AR387" s="86">
        <f>装备属性!GJ13</f>
        <v>392.53793994042763</v>
      </c>
      <c r="AS387" s="134">
        <f t="shared" si="77"/>
        <v>133.06550512418198</v>
      </c>
      <c r="AT387" s="352">
        <f t="shared" si="78"/>
        <v>10</v>
      </c>
      <c r="AU387" s="132">
        <f>AS387/(VLOOKUP(AU377,AQ378:AR468,2,FALSE)+AN387)</f>
        <v>0.43319919183061267</v>
      </c>
      <c r="AV387" s="132">
        <f>AS387/(VLOOKUP(AV377,AQ378:AR468,2,FALSE)+AN387)</f>
        <v>0.35265930716498417</v>
      </c>
      <c r="AW387" s="132">
        <f>AS387/(VLOOKUP(AW377,AQ378:AR468,2,FALSE)+AN387)</f>
        <v>0.32425919999558428</v>
      </c>
      <c r="AX387" s="132">
        <f>AS387/(VLOOKUP(AX377,AQ378:AR468,2,FALSE)+AN387)</f>
        <v>0.15973248720193683</v>
      </c>
      <c r="AY387" s="132"/>
      <c r="AZ387" s="132"/>
      <c r="BA387" s="132"/>
      <c r="BB387" s="132"/>
      <c r="BC387" s="132"/>
      <c r="BD387" s="132"/>
      <c r="BE387" s="132"/>
      <c r="BF387" s="132"/>
      <c r="BG387" s="132"/>
      <c r="BH387" s="132"/>
      <c r="BI387" s="132"/>
      <c r="BJ387" s="132"/>
      <c r="BK387" s="132"/>
      <c r="BL387" s="132"/>
      <c r="BM387" s="132"/>
      <c r="BN387" s="132"/>
      <c r="BO387" s="132"/>
      <c r="BP387" s="132"/>
      <c r="BQ387" s="132"/>
      <c r="BR387" s="132"/>
      <c r="BS387" s="132"/>
      <c r="BT387" s="132"/>
      <c r="BU387" s="132"/>
      <c r="BV387" s="132"/>
    </row>
    <row r="388" spans="1:74">
      <c r="A388" s="86">
        <v>11</v>
      </c>
      <c r="B388" s="86">
        <f>人物属性!AF14</f>
        <v>123.45493324890057</v>
      </c>
      <c r="C388" s="115">
        <f t="shared" si="82"/>
        <v>0.45</v>
      </c>
      <c r="D388" s="74">
        <f>F383</f>
        <v>182.33264990326879</v>
      </c>
      <c r="E388" s="86" t="str">
        <f t="shared" si="79"/>
        <v>1级强化10</v>
      </c>
      <c r="F388" s="86">
        <f>装备属性!GI14</f>
        <v>380.09275727957112</v>
      </c>
      <c r="G388" s="91">
        <f t="shared" si="80"/>
        <v>137.60441241847622</v>
      </c>
      <c r="H388" s="217">
        <f t="shared" si="76"/>
        <v>11</v>
      </c>
      <c r="I388" s="137">
        <f>G388/(VLOOKUP(I377,E378:F468,2,FALSE)+B388)</f>
        <v>0.55115215880180957</v>
      </c>
      <c r="J388" s="132">
        <f>G388/(VLOOKUP(J377,E378:F468,2,FALSE)+B388)</f>
        <v>0.45</v>
      </c>
      <c r="K388" s="132">
        <f>G388/(VLOOKUP(K377,E378:F468,2,FALSE)+B388)</f>
        <v>0.41418975426985116</v>
      </c>
      <c r="L388" s="132">
        <f>G388/(VLOOKUP(L377,E378:F468,2,FALSE)+B388)</f>
        <v>0.20526539848885381</v>
      </c>
      <c r="M388" s="132"/>
      <c r="N388" s="132"/>
      <c r="O388" s="132"/>
      <c r="P388" s="132"/>
      <c r="Q388" s="132"/>
      <c r="R388" s="132"/>
      <c r="S388" s="132"/>
      <c r="T388" s="132"/>
      <c r="U388" s="132"/>
      <c r="V388" s="132"/>
      <c r="W388" s="132"/>
      <c r="X388" s="132"/>
      <c r="Y388" s="132"/>
      <c r="Z388" s="132"/>
      <c r="AA388" s="132"/>
      <c r="AB388" s="132"/>
      <c r="AC388" s="132"/>
      <c r="AD388" s="132"/>
      <c r="AE388" s="132"/>
      <c r="AF388" s="132"/>
      <c r="AG388" s="132"/>
      <c r="AH388" s="132"/>
      <c r="AI388" s="132"/>
      <c r="AJ388" s="132"/>
      <c r="AM388" s="86">
        <v>11</v>
      </c>
      <c r="AN388" s="86">
        <f>人物属性!AG14</f>
        <v>154.3186665611257</v>
      </c>
      <c r="AO388" s="115">
        <f t="shared" si="83"/>
        <v>0.36000000000000004</v>
      </c>
      <c r="AP388" s="74">
        <f>AR383</f>
        <v>227.91581237908596</v>
      </c>
      <c r="AQ388" s="86" t="str">
        <f t="shared" si="81"/>
        <v>1级强化10</v>
      </c>
      <c r="AR388" s="86">
        <f>装备属性!GJ14</f>
        <v>475.11594659946388</v>
      </c>
      <c r="AS388" s="134">
        <f t="shared" si="77"/>
        <v>137.60441241847622</v>
      </c>
      <c r="AT388" s="352">
        <f t="shared" si="78"/>
        <v>11</v>
      </c>
      <c r="AU388" s="132">
        <f>AS388/(VLOOKUP(AU377,AQ378:AR468,2,FALSE)+AN388)</f>
        <v>0.44092172704144766</v>
      </c>
      <c r="AV388" s="132">
        <f>AS388/(VLOOKUP(AV377,AQ378:AR468,2,FALSE)+AN388)</f>
        <v>0.36000000000000004</v>
      </c>
      <c r="AW388" s="132">
        <f>AS388/(VLOOKUP(AW377,AQ378:AR468,2,FALSE)+AN388)</f>
        <v>0.33135180341588089</v>
      </c>
      <c r="AX388" s="132">
        <f>AS388/(VLOOKUP(AX377,AQ378:AR468,2,FALSE)+AN388)</f>
        <v>0.16421231879108306</v>
      </c>
      <c r="AY388" s="132"/>
      <c r="AZ388" s="132"/>
      <c r="BA388" s="132"/>
      <c r="BB388" s="132"/>
      <c r="BC388" s="132"/>
      <c r="BD388" s="132"/>
      <c r="BE388" s="132"/>
      <c r="BF388" s="132"/>
      <c r="BG388" s="132"/>
      <c r="BH388" s="132"/>
      <c r="BI388" s="132"/>
      <c r="BJ388" s="132"/>
      <c r="BK388" s="132"/>
      <c r="BL388" s="132"/>
      <c r="BM388" s="132"/>
      <c r="BN388" s="132"/>
      <c r="BO388" s="132"/>
      <c r="BP388" s="132"/>
      <c r="BQ388" s="132"/>
      <c r="BR388" s="132"/>
      <c r="BS388" s="132"/>
      <c r="BT388" s="132"/>
      <c r="BU388" s="132"/>
      <c r="BV388" s="132"/>
    </row>
    <row r="389" spans="1:74">
      <c r="A389" s="86">
        <v>12</v>
      </c>
      <c r="B389" s="86">
        <f>人物属性!AF15</f>
        <v>127.38630011370536</v>
      </c>
      <c r="C389" s="115">
        <f t="shared" si="82"/>
        <v>0.45</v>
      </c>
      <c r="D389" s="74">
        <f>(D388+D390)/2</f>
        <v>188.78586002881335</v>
      </c>
      <c r="E389" s="86" t="str">
        <f t="shared" si="79"/>
        <v>1级强化11</v>
      </c>
      <c r="F389" s="86">
        <f>装备属性!GI15</f>
        <v>457.11586702716653</v>
      </c>
      <c r="G389" s="91">
        <f t="shared" si="80"/>
        <v>142.27747206413341</v>
      </c>
      <c r="H389" s="217">
        <f t="shared" si="76"/>
        <v>12</v>
      </c>
      <c r="I389" s="137">
        <f>G389/(VLOOKUP(I377,E378:F468,2,FALSE)+B389)</f>
        <v>0.56103502997588983</v>
      </c>
      <c r="J389" s="132">
        <f>G389/(VLOOKUP(J377,E378:F468,2,FALSE)+B389)</f>
        <v>0.45937606354514599</v>
      </c>
      <c r="K389" s="132">
        <f>G389/(VLOOKUP(K377,E378:F468,2,FALSE)+B389)</f>
        <v>0.4232472145193017</v>
      </c>
      <c r="L389" s="132">
        <f>G389/(VLOOKUP(L377,E378:F468,2,FALSE)+B389)</f>
        <v>0.21099884079091163</v>
      </c>
      <c r="M389" s="132"/>
      <c r="N389" s="132"/>
      <c r="O389" s="132"/>
      <c r="P389" s="132"/>
      <c r="Q389" s="132"/>
      <c r="R389" s="132"/>
      <c r="S389" s="132"/>
      <c r="T389" s="132"/>
      <c r="U389" s="132"/>
      <c r="V389" s="132"/>
      <c r="W389" s="132"/>
      <c r="X389" s="132"/>
      <c r="Y389" s="132"/>
      <c r="Z389" s="132"/>
      <c r="AA389" s="132"/>
      <c r="AB389" s="132"/>
      <c r="AC389" s="132"/>
      <c r="AD389" s="132"/>
      <c r="AE389" s="132"/>
      <c r="AF389" s="132"/>
      <c r="AG389" s="132"/>
      <c r="AH389" s="132"/>
      <c r="AI389" s="132"/>
      <c r="AJ389" s="132"/>
      <c r="AM389" s="86">
        <v>12</v>
      </c>
      <c r="AN389" s="86">
        <f>人物属性!AG15</f>
        <v>159.23287514213169</v>
      </c>
      <c r="AO389" s="115">
        <f t="shared" si="83"/>
        <v>0.36000000000000004</v>
      </c>
      <c r="AP389" s="74">
        <f>(AP388+AP390)/2</f>
        <v>235.98232503601668</v>
      </c>
      <c r="AQ389" s="86" t="str">
        <f t="shared" si="81"/>
        <v>1级强化11</v>
      </c>
      <c r="AR389" s="86">
        <f>装备属性!GJ15</f>
        <v>571.39483378395812</v>
      </c>
      <c r="AS389" s="134">
        <f t="shared" si="77"/>
        <v>142.27747206413343</v>
      </c>
      <c r="AT389" s="352">
        <f t="shared" si="78"/>
        <v>12</v>
      </c>
      <c r="AU389" s="132">
        <f>AS389/(VLOOKUP(AU377,AQ378:AR468,2,FALSE)+AN389)</f>
        <v>0.44882802398071198</v>
      </c>
      <c r="AV389" s="132">
        <f>AS389/(VLOOKUP(AV377,AQ378:AR468,2,FALSE)+AN389)</f>
        <v>0.36750085083611689</v>
      </c>
      <c r="AW389" s="132">
        <f>AS389/(VLOOKUP(AW377,AQ378:AR468,2,FALSE)+AN389)</f>
        <v>0.33859777161544147</v>
      </c>
      <c r="AX389" s="132">
        <f>AS389/(VLOOKUP(AX377,AQ378:AR468,2,FALSE)+AN389)</f>
        <v>0.16879907263272936</v>
      </c>
      <c r="AY389" s="132"/>
      <c r="AZ389" s="132"/>
      <c r="BA389" s="132"/>
      <c r="BB389" s="132"/>
      <c r="BC389" s="132"/>
      <c r="BD389" s="132"/>
      <c r="BE389" s="132"/>
      <c r="BF389" s="132"/>
      <c r="BG389" s="132"/>
      <c r="BH389" s="132"/>
      <c r="BI389" s="132"/>
      <c r="BJ389" s="132"/>
      <c r="BK389" s="132"/>
      <c r="BL389" s="132"/>
      <c r="BM389" s="132"/>
      <c r="BN389" s="132"/>
      <c r="BO389" s="132"/>
      <c r="BP389" s="132"/>
      <c r="BQ389" s="132"/>
      <c r="BR389" s="132"/>
      <c r="BS389" s="132"/>
      <c r="BT389" s="132"/>
      <c r="BU389" s="132"/>
      <c r="BV389" s="132"/>
    </row>
    <row r="390" spans="1:74">
      <c r="A390" s="86">
        <v>13</v>
      </c>
      <c r="B390" s="86">
        <f>人物属性!AF16</f>
        <v>131.31766697851015</v>
      </c>
      <c r="C390" s="115">
        <f t="shared" si="82"/>
        <v>0.45</v>
      </c>
      <c r="D390" s="74">
        <f>F384</f>
        <v>195.2390701543579</v>
      </c>
      <c r="E390" s="86" t="str">
        <f t="shared" si="79"/>
        <v>1级强化12</v>
      </c>
      <c r="F390" s="86">
        <f>装备属性!GI16</f>
        <v>546.91821990554263</v>
      </c>
      <c r="G390" s="91">
        <f t="shared" si="80"/>
        <v>146.95053170979065</v>
      </c>
      <c r="H390" s="217">
        <f t="shared" si="76"/>
        <v>13</v>
      </c>
      <c r="I390" s="137">
        <f>G390/(VLOOKUP(I377,E378:F468,2,FALSE)+B390)</f>
        <v>0.57061616342574517</v>
      </c>
      <c r="J390" s="132">
        <f>G390/(VLOOKUP(J377,E378:F468,2,FALSE)+B390)</f>
        <v>0.4685170835174996</v>
      </c>
      <c r="K390" s="132">
        <f>G390/(VLOOKUP(K377,E378:F468,2,FALSE)+B390)</f>
        <v>0.4320952691382135</v>
      </c>
      <c r="L390" s="132">
        <f>G390/(VLOOKUP(L377,E378:F468,2,FALSE)+B390)</f>
        <v>0.21666581576051644</v>
      </c>
      <c r="M390" s="132"/>
      <c r="N390" s="132"/>
      <c r="O390" s="132"/>
      <c r="P390" s="132"/>
      <c r="Q390" s="132"/>
      <c r="R390" s="132"/>
      <c r="S390" s="132"/>
      <c r="T390" s="132"/>
      <c r="U390" s="132"/>
      <c r="V390" s="132"/>
      <c r="W390" s="132"/>
      <c r="X390" s="132"/>
      <c r="Y390" s="132"/>
      <c r="Z390" s="132"/>
      <c r="AA390" s="132"/>
      <c r="AB390" s="132"/>
      <c r="AC390" s="132"/>
      <c r="AD390" s="132"/>
      <c r="AE390" s="132"/>
      <c r="AF390" s="132"/>
      <c r="AG390" s="132"/>
      <c r="AH390" s="132"/>
      <c r="AI390" s="132"/>
      <c r="AJ390" s="132"/>
      <c r="AM390" s="86">
        <v>13</v>
      </c>
      <c r="AN390" s="86">
        <f>人物属性!AG16</f>
        <v>164.14708372313768</v>
      </c>
      <c r="AO390" s="115">
        <f t="shared" si="83"/>
        <v>0.36000000000000004</v>
      </c>
      <c r="AP390" s="74">
        <f>AR384</f>
        <v>244.04883769294736</v>
      </c>
      <c r="AQ390" s="86" t="str">
        <f t="shared" si="81"/>
        <v>1级强化12</v>
      </c>
      <c r="AR390" s="86">
        <f>装备属性!GJ16</f>
        <v>683.64777488192829</v>
      </c>
      <c r="AS390" s="134">
        <f t="shared" si="77"/>
        <v>146.95053170979065</v>
      </c>
      <c r="AT390" s="352">
        <f t="shared" si="78"/>
        <v>13</v>
      </c>
      <c r="AU390" s="132">
        <f>AS390/(VLOOKUP(AU377,AQ378:AR468,2,FALSE)+AN390)</f>
        <v>0.45649293074059605</v>
      </c>
      <c r="AV390" s="132">
        <f>AS390/(VLOOKUP(AV377,AQ378:AR468,2,FALSE)+AN390)</f>
        <v>0.37481366681399975</v>
      </c>
      <c r="AW390" s="132">
        <f>AS390/(VLOOKUP(AW377,AQ378:AR468,2,FALSE)+AN390)</f>
        <v>0.3456762153105708</v>
      </c>
      <c r="AX390" s="132">
        <f>AS390/(VLOOKUP(AX377,AQ378:AR468,2,FALSE)+AN390)</f>
        <v>0.17333265260841316</v>
      </c>
      <c r="AY390" s="132"/>
      <c r="AZ390" s="132"/>
      <c r="BA390" s="132"/>
      <c r="BB390" s="132"/>
      <c r="BC390" s="132"/>
      <c r="BD390" s="132"/>
      <c r="BE390" s="132"/>
      <c r="BF390" s="132"/>
      <c r="BG390" s="132"/>
      <c r="BH390" s="132"/>
      <c r="BI390" s="132"/>
      <c r="BJ390" s="132"/>
      <c r="BK390" s="132"/>
      <c r="BL390" s="132"/>
      <c r="BM390" s="132"/>
      <c r="BN390" s="132"/>
      <c r="BO390" s="132"/>
      <c r="BP390" s="132"/>
      <c r="BQ390" s="132"/>
      <c r="BR390" s="132"/>
      <c r="BS390" s="132"/>
      <c r="BT390" s="132"/>
      <c r="BU390" s="132"/>
      <c r="BV390" s="132"/>
    </row>
    <row r="391" spans="1:74">
      <c r="A391" s="86">
        <v>14</v>
      </c>
      <c r="B391" s="86">
        <f>人物属性!AF17</f>
        <v>135.24903384331492</v>
      </c>
      <c r="C391" s="115">
        <f t="shared" si="82"/>
        <v>0.45</v>
      </c>
      <c r="D391" s="74">
        <f>(D390+D392)/2</f>
        <v>202.00483560826865</v>
      </c>
      <c r="E391" s="86" t="str">
        <f t="shared" si="79"/>
        <v>15级强化0</v>
      </c>
      <c r="F391" s="86">
        <f>装备属性!GI17</f>
        <v>208.77060106217942</v>
      </c>
      <c r="G391" s="91">
        <f t="shared" si="80"/>
        <v>151.76424125321262</v>
      </c>
      <c r="H391" s="217">
        <f t="shared" si="76"/>
        <v>14</v>
      </c>
      <c r="I391" s="137">
        <f>G391/(VLOOKUP(I377,E378:F468,2,FALSE)+B391)</f>
        <v>0.58044710856423254</v>
      </c>
      <c r="J391" s="132">
        <f>G391/(VLOOKUP(J377,E378:F468,2,FALSE)+B391)</f>
        <v>0.47787466664580641</v>
      </c>
      <c r="K391" s="132">
        <f>G391/(VLOOKUP(K377,E378:F468,2,FALSE)+B391)</f>
        <v>0.44114993987161166</v>
      </c>
      <c r="L391" s="132">
        <f>G391/(VLOOKUP(L377,E378:F468,2,FALSE)+B391)</f>
        <v>0.22247365351999907</v>
      </c>
      <c r="M391" s="132"/>
      <c r="N391" s="132"/>
      <c r="O391" s="132"/>
      <c r="P391" s="132"/>
      <c r="Q391" s="132"/>
      <c r="R391" s="132"/>
      <c r="S391" s="132"/>
      <c r="T391" s="132"/>
      <c r="U391" s="132"/>
      <c r="V391" s="132"/>
      <c r="W391" s="132"/>
      <c r="X391" s="132"/>
      <c r="Y391" s="132"/>
      <c r="Z391" s="132"/>
      <c r="AA391" s="132"/>
      <c r="AB391" s="132"/>
      <c r="AC391" s="132"/>
      <c r="AD391" s="132"/>
      <c r="AE391" s="132"/>
      <c r="AF391" s="132"/>
      <c r="AG391" s="132"/>
      <c r="AH391" s="132"/>
      <c r="AI391" s="132"/>
      <c r="AJ391" s="132"/>
      <c r="AM391" s="86">
        <v>14</v>
      </c>
      <c r="AN391" s="86">
        <f>人物属性!AG17</f>
        <v>169.06129230414365</v>
      </c>
      <c r="AO391" s="115">
        <f t="shared" si="83"/>
        <v>0.36000000000000004</v>
      </c>
      <c r="AP391" s="74">
        <f>(AP390+AP392)/2</f>
        <v>252.50604451033581</v>
      </c>
      <c r="AQ391" s="86" t="str">
        <f t="shared" si="81"/>
        <v>15级强化0</v>
      </c>
      <c r="AR391" s="86">
        <f>装备属性!GJ17</f>
        <v>260.96325132772427</v>
      </c>
      <c r="AS391" s="134">
        <f t="shared" si="77"/>
        <v>151.76424125321262</v>
      </c>
      <c r="AT391" s="352">
        <f t="shared" si="78"/>
        <v>14</v>
      </c>
      <c r="AU391" s="132">
        <f>AS391/(VLOOKUP(AU377,AQ378:AR468,2,FALSE)+AN391)</f>
        <v>0.46435768685138606</v>
      </c>
      <c r="AV391" s="132">
        <f>AS391/(VLOOKUP(AV377,AQ378:AR468,2,FALSE)+AN391)</f>
        <v>0.38229973331664513</v>
      </c>
      <c r="AW391" s="132">
        <f>AS391/(VLOOKUP(AW377,AQ378:AR468,2,FALSE)+AN391)</f>
        <v>0.35291995189728931</v>
      </c>
      <c r="AX391" s="132">
        <f>AS391/(VLOOKUP(AX377,AQ378:AR468,2,FALSE)+AN391)</f>
        <v>0.17797892281599925</v>
      </c>
      <c r="AY391" s="132"/>
      <c r="AZ391" s="132"/>
      <c r="BA391" s="132"/>
      <c r="BB391" s="132"/>
      <c r="BC391" s="132"/>
      <c r="BD391" s="132"/>
      <c r="BE391" s="132"/>
      <c r="BF391" s="132"/>
      <c r="BG391" s="132"/>
      <c r="BH391" s="132"/>
      <c r="BI391" s="132"/>
      <c r="BJ391" s="132"/>
      <c r="BK391" s="132"/>
      <c r="BL391" s="132"/>
      <c r="BM391" s="132"/>
      <c r="BN391" s="132"/>
      <c r="BO391" s="132"/>
      <c r="BP391" s="132"/>
      <c r="BQ391" s="132"/>
      <c r="BR391" s="132"/>
      <c r="BS391" s="132"/>
      <c r="BT391" s="132"/>
      <c r="BU391" s="132"/>
      <c r="BV391" s="132"/>
    </row>
    <row r="392" spans="1:74">
      <c r="A392" s="86">
        <v>15</v>
      </c>
      <c r="B392" s="86">
        <f>人物属性!AF18</f>
        <v>139.18040070811963</v>
      </c>
      <c r="C392" s="115">
        <f t="shared" si="82"/>
        <v>0.45</v>
      </c>
      <c r="D392" s="74">
        <f>F391</f>
        <v>208.77060106217942</v>
      </c>
      <c r="E392" s="86" t="str">
        <f t="shared" si="79"/>
        <v>15级强化1</v>
      </c>
      <c r="F392" s="86">
        <f>装备属性!GI18</f>
        <v>225.62328949133322</v>
      </c>
      <c r="G392" s="91">
        <f t="shared" si="80"/>
        <v>156.57795079663458</v>
      </c>
      <c r="H392" s="217">
        <f t="shared" si="76"/>
        <v>15</v>
      </c>
      <c r="I392" s="137">
        <f>G392/(VLOOKUP(I377,E378:F468,2,FALSE)+B392)</f>
        <v>0.58998679391624309</v>
      </c>
      <c r="J392" s="132">
        <f>G392/(VLOOKUP(J377,E378:F468,2,FALSE)+B392)</f>
        <v>0.48700340623463451</v>
      </c>
      <c r="K392" s="132">
        <f>G392/(VLOOKUP(K377,E378:F468,2,FALSE)+B392)</f>
        <v>0.45</v>
      </c>
      <c r="L392" s="132">
        <f>G392/(VLOOKUP(L377,E378:F468,2,FALSE)+B392)</f>
        <v>0.22821493309021335</v>
      </c>
      <c r="M392" s="131">
        <f>G392/(VLOOKUP(M377,E378:F468,2,FALSE)+B392)</f>
        <v>0.45</v>
      </c>
      <c r="N392" s="132">
        <f>G392/(VLOOKUP(N377,E378:F468,2,FALSE)+B392)</f>
        <v>0.35522772595625013</v>
      </c>
      <c r="O392" s="132">
        <f>G392/(VLOOKUP(O377,E378:F468,2,FALSE)+B392)</f>
        <v>0.32316520350478251</v>
      </c>
      <c r="P392" s="131">
        <f>G392/(VLOOKUP(P377,E378:F468,2,FALSE)+B392)</f>
        <v>0.15</v>
      </c>
      <c r="Q392" s="132"/>
      <c r="R392" s="132"/>
      <c r="S392" s="132"/>
      <c r="T392" s="132"/>
      <c r="U392" s="132"/>
      <c r="V392" s="132"/>
      <c r="W392" s="132"/>
      <c r="X392" s="132"/>
      <c r="Y392" s="132"/>
      <c r="Z392" s="132"/>
      <c r="AA392" s="132"/>
      <c r="AB392" s="132"/>
      <c r="AC392" s="132"/>
      <c r="AD392" s="132"/>
      <c r="AE392" s="132"/>
      <c r="AF392" s="132"/>
      <c r="AG392" s="132"/>
      <c r="AH392" s="132"/>
      <c r="AI392" s="132"/>
      <c r="AJ392" s="132"/>
      <c r="AM392" s="86">
        <v>15</v>
      </c>
      <c r="AN392" s="86">
        <f>人物属性!AG18</f>
        <v>173.97550088514953</v>
      </c>
      <c r="AO392" s="115">
        <f t="shared" si="83"/>
        <v>0.36000000000000004</v>
      </c>
      <c r="AP392" s="74">
        <f>AR391</f>
        <v>260.96325132772427</v>
      </c>
      <c r="AQ392" s="86" t="str">
        <f t="shared" si="81"/>
        <v>15级强化1</v>
      </c>
      <c r="AR392" s="86">
        <f>装备属性!GJ18</f>
        <v>282.02911186416651</v>
      </c>
      <c r="AS392" s="134">
        <f t="shared" si="77"/>
        <v>156.57795079663458</v>
      </c>
      <c r="AT392" s="352">
        <f t="shared" si="78"/>
        <v>15</v>
      </c>
      <c r="AU392" s="132">
        <f>AS392/(VLOOKUP(AU377,AQ378:AR468,2,FALSE)+AN392)</f>
        <v>0.47198943513299452</v>
      </c>
      <c r="AV392" s="132">
        <f>AS392/(VLOOKUP(AV377,AQ378:AR468,2,FALSE)+AN392)</f>
        <v>0.38960272498770765</v>
      </c>
      <c r="AW392" s="132">
        <f>AS392/(VLOOKUP(AW377,AQ378:AR468,2,FALSE)+AN392)</f>
        <v>0.36000000000000004</v>
      </c>
      <c r="AX392" s="132">
        <f>AS392/(VLOOKUP(AX377,AQ378:AR468,2,FALSE)+AN392)</f>
        <v>0.18257194647217068</v>
      </c>
      <c r="AY392" s="131">
        <f>AS392/(VLOOKUP(AY377,AQ378:AR468,2,FALSE)+AN392)</f>
        <v>0.36000000000000004</v>
      </c>
      <c r="AZ392" s="132">
        <f>AS392/(VLOOKUP(AZ377,AQ378:AR468,2,FALSE)+AN392)</f>
        <v>0.28418218076500018</v>
      </c>
      <c r="BA392" s="132">
        <f>AS392/(VLOOKUP(BA377,AQ378:AR468,2,FALSE)+AN392)</f>
        <v>0.25853216280382602</v>
      </c>
      <c r="BB392" s="131">
        <f>AS392/(VLOOKUP(BB377,AQ378:AR468,2,FALSE)+AN392)</f>
        <v>0.12</v>
      </c>
      <c r="BC392" s="132"/>
      <c r="BD392" s="132"/>
      <c r="BE392" s="132"/>
      <c r="BF392" s="132"/>
      <c r="BG392" s="132"/>
      <c r="BH392" s="132"/>
      <c r="BI392" s="132"/>
      <c r="BJ392" s="132"/>
      <c r="BK392" s="132"/>
      <c r="BL392" s="132"/>
      <c r="BM392" s="132"/>
      <c r="BN392" s="132"/>
      <c r="BO392" s="132"/>
      <c r="BP392" s="132"/>
      <c r="BQ392" s="132"/>
      <c r="BR392" s="132"/>
      <c r="BS392" s="132"/>
      <c r="BT392" s="132"/>
      <c r="BU392" s="132"/>
      <c r="BV392" s="132"/>
    </row>
    <row r="393" spans="1:74">
      <c r="A393" s="86">
        <v>16</v>
      </c>
      <c r="B393" s="86">
        <f>人物属性!AF19</f>
        <v>145.24985153336948</v>
      </c>
      <c r="C393" s="115">
        <f t="shared" si="82"/>
        <v>0.45</v>
      </c>
      <c r="D393" s="74">
        <f>(D392+D394)/2</f>
        <v>217.19694527675631</v>
      </c>
      <c r="E393" s="86" t="str">
        <f t="shared" si="79"/>
        <v>15级强化2</v>
      </c>
      <c r="F393" s="86">
        <f>装备属性!GI19</f>
        <v>243.29222246596947</v>
      </c>
      <c r="G393" s="91">
        <f t="shared" si="80"/>
        <v>163.10105856455661</v>
      </c>
      <c r="H393" s="217">
        <f t="shared" si="76"/>
        <v>16</v>
      </c>
      <c r="I393" s="137">
        <f>G393/(VLOOKUP(I377,E378:F468,2,FALSE)+B393)</f>
        <v>0.600825197307021</v>
      </c>
      <c r="J393" s="132">
        <f>G393/(VLOOKUP(J377,E378:F468,2,FALSE)+B393)</f>
        <v>0.49789307380358955</v>
      </c>
      <c r="K393" s="132">
        <f>G393/(VLOOKUP(K377,E378:F468,2,FALSE)+B393)</f>
        <v>0.46071083568409421</v>
      </c>
      <c r="L393" s="132">
        <f>G393/(VLOOKUP(L377,E378:F468,2,FALSE)+B393)</f>
        <v>0.23563794011112696</v>
      </c>
      <c r="M393" s="132">
        <f>G393/(VLOOKUP(M377,E378:F468,2,FALSE)+B393)</f>
        <v>0.46071083568409421</v>
      </c>
      <c r="N393" s="132">
        <f>G393/(VLOOKUP(N377,E378:F468,2,FALSE)+B393)</f>
        <v>0.36500070880154706</v>
      </c>
      <c r="O393" s="132">
        <f>G393/(VLOOKUP(O377,E378:F468,2,FALSE)+B393)</f>
        <v>0.33246367402382382</v>
      </c>
      <c r="P393" s="132">
        <f>G393/(VLOOKUP(P377,E378:F468,2,FALSE)+B393)</f>
        <v>0.1553458139801962</v>
      </c>
      <c r="Q393" s="132"/>
      <c r="R393" s="132"/>
      <c r="S393" s="132"/>
      <c r="T393" s="132"/>
      <c r="U393" s="132"/>
      <c r="V393" s="132"/>
      <c r="W393" s="132"/>
      <c r="X393" s="132"/>
      <c r="Y393" s="132"/>
      <c r="Z393" s="132"/>
      <c r="AA393" s="132"/>
      <c r="AB393" s="132"/>
      <c r="AC393" s="132"/>
      <c r="AD393" s="132"/>
      <c r="AE393" s="132"/>
      <c r="AF393" s="132"/>
      <c r="AG393" s="132"/>
      <c r="AH393" s="132"/>
      <c r="AI393" s="132"/>
      <c r="AJ393" s="132"/>
      <c r="AM393" s="86">
        <v>16</v>
      </c>
      <c r="AN393" s="86">
        <f>人物属性!AG19</f>
        <v>181.56231441671184</v>
      </c>
      <c r="AO393" s="115">
        <f t="shared" si="83"/>
        <v>0.36000000000000004</v>
      </c>
      <c r="AP393" s="74">
        <f>(AP392+AP394)/2</f>
        <v>271.49618159594536</v>
      </c>
      <c r="AQ393" s="86" t="str">
        <f t="shared" si="81"/>
        <v>15级强化2</v>
      </c>
      <c r="AR393" s="86">
        <f>装备属性!GJ19</f>
        <v>304.11527808246183</v>
      </c>
      <c r="AS393" s="134">
        <f t="shared" si="77"/>
        <v>163.10105856455661</v>
      </c>
      <c r="AT393" s="352">
        <f t="shared" si="78"/>
        <v>16</v>
      </c>
      <c r="AU393" s="132">
        <f>AS393/(VLOOKUP(AU377,AQ378:AR468,2,FALSE)+AN393)</f>
        <v>0.48066015784561689</v>
      </c>
      <c r="AV393" s="132">
        <f>AS393/(VLOOKUP(AV377,AQ378:AR468,2,FALSE)+AN393)</f>
        <v>0.3983144590428716</v>
      </c>
      <c r="AW393" s="132">
        <f>AS393/(VLOOKUP(AW377,AQ378:AR468,2,FALSE)+AN393)</f>
        <v>0.36856866854727544</v>
      </c>
      <c r="AX393" s="132">
        <f>AS393/(VLOOKUP(AX377,AQ378:AR468,2,FALSE)+AN393)</f>
        <v>0.18851035208890157</v>
      </c>
      <c r="AY393" s="132">
        <f>AS393/(VLOOKUP(AY377,AQ378:AR468,2,FALSE)+AN393)</f>
        <v>0.36856866854727544</v>
      </c>
      <c r="AZ393" s="132">
        <f>AS393/(VLOOKUP(AZ377,AQ378:AR468,2,FALSE)+AN393)</f>
        <v>0.29200056704123767</v>
      </c>
      <c r="BA393" s="132">
        <f>AS393/(VLOOKUP(BA377,AQ378:AR468,2,FALSE)+AN393)</f>
        <v>0.26597093921905907</v>
      </c>
      <c r="BB393" s="132">
        <f>AS393/(VLOOKUP(BB377,AQ378:AR468,2,FALSE)+AN393)</f>
        <v>0.12427665118415697</v>
      </c>
      <c r="BC393" s="132"/>
      <c r="BD393" s="132"/>
      <c r="BE393" s="132"/>
      <c r="BF393" s="132"/>
      <c r="BG393" s="132"/>
      <c r="BH393" s="132"/>
      <c r="BI393" s="132"/>
      <c r="BJ393" s="132"/>
      <c r="BK393" s="132"/>
      <c r="BL393" s="132"/>
      <c r="BM393" s="132"/>
      <c r="BN393" s="132"/>
      <c r="BO393" s="132"/>
      <c r="BP393" s="132"/>
      <c r="BQ393" s="132"/>
      <c r="BR393" s="132"/>
      <c r="BS393" s="132"/>
      <c r="BT393" s="132"/>
      <c r="BU393" s="132"/>
      <c r="BV393" s="132"/>
    </row>
    <row r="394" spans="1:74">
      <c r="A394" s="86">
        <v>17</v>
      </c>
      <c r="B394" s="86">
        <f>人物属性!AF20</f>
        <v>151.31930235861932</v>
      </c>
      <c r="C394" s="115">
        <f t="shared" si="82"/>
        <v>0.45</v>
      </c>
      <c r="D394" s="74">
        <f>F392</f>
        <v>225.62328949133322</v>
      </c>
      <c r="E394" s="86" t="str">
        <f t="shared" si="79"/>
        <v>15级强化3</v>
      </c>
      <c r="F394" s="86">
        <f>装备属性!GI20</f>
        <v>261.81693404386345</v>
      </c>
      <c r="G394" s="91">
        <f t="shared" si="80"/>
        <v>169.62416633247867</v>
      </c>
      <c r="H394" s="217">
        <f t="shared" si="76"/>
        <v>17</v>
      </c>
      <c r="I394" s="137">
        <f>G394/(VLOOKUP(I377,E378:F468,2,FALSE)+B394)</f>
        <v>0.61118954115725022</v>
      </c>
      <c r="J394" s="132">
        <f>G394/(VLOOKUP(J377,E378:F468,2,FALSE)+B394)</f>
        <v>0.50838655425980617</v>
      </c>
      <c r="K394" s="132">
        <f>G394/(VLOOKUP(K377,E378:F468,2,FALSE)+B394)</f>
        <v>0.47106060103622777</v>
      </c>
      <c r="L394" s="132">
        <f>G394/(VLOOKUP(L377,E378:F468,2,FALSE)+B394)</f>
        <v>0.24293189770501233</v>
      </c>
      <c r="M394" s="132">
        <f>G394/(VLOOKUP(M377,E378:F468,2,FALSE)+B394)</f>
        <v>0.47106060103622777</v>
      </c>
      <c r="N394" s="132">
        <f>G394/(VLOOKUP(N377,E378:F468,2,FALSE)+B394)</f>
        <v>0.37451176223660032</v>
      </c>
      <c r="O394" s="132">
        <f>G394/(VLOOKUP(O377,E378:F468,2,FALSE)+B394)</f>
        <v>0.3415348765668626</v>
      </c>
      <c r="P394" s="132">
        <f>G394/(VLOOKUP(P377,E378:F468,2,FALSE)+B394)</f>
        <v>0.16063017643816041</v>
      </c>
      <c r="Q394" s="132"/>
      <c r="R394" s="132"/>
      <c r="S394" s="132"/>
      <c r="T394" s="132"/>
      <c r="U394" s="132"/>
      <c r="V394" s="132"/>
      <c r="W394" s="132"/>
      <c r="X394" s="132"/>
      <c r="Y394" s="132"/>
      <c r="Z394" s="132"/>
      <c r="AA394" s="132"/>
      <c r="AB394" s="132"/>
      <c r="AC394" s="132"/>
      <c r="AD394" s="132"/>
      <c r="AE394" s="132"/>
      <c r="AF394" s="132"/>
      <c r="AG394" s="132"/>
      <c r="AH394" s="132"/>
      <c r="AI394" s="132"/>
      <c r="AJ394" s="132"/>
      <c r="AM394" s="86">
        <v>17</v>
      </c>
      <c r="AN394" s="86">
        <f>人物属性!AG20</f>
        <v>189.14912794827416</v>
      </c>
      <c r="AO394" s="115">
        <f t="shared" si="83"/>
        <v>0.36000000000000004</v>
      </c>
      <c r="AP394" s="74">
        <f>AR392</f>
        <v>282.02911186416651</v>
      </c>
      <c r="AQ394" s="86" t="str">
        <f t="shared" si="81"/>
        <v>15级强化3</v>
      </c>
      <c r="AR394" s="86">
        <f>装备属性!GJ20</f>
        <v>327.27116755482928</v>
      </c>
      <c r="AS394" s="134">
        <f t="shared" si="77"/>
        <v>169.62416633247867</v>
      </c>
      <c r="AT394" s="352">
        <f t="shared" si="78"/>
        <v>17</v>
      </c>
      <c r="AU394" s="132">
        <f>AS394/(VLOOKUP(AU377,AQ378:AR468,2,FALSE)+AN394)</f>
        <v>0.48895163292580013</v>
      </c>
      <c r="AV394" s="132">
        <f>AS394/(VLOOKUP(AV377,AQ378:AR468,2,FALSE)+AN394)</f>
        <v>0.40670924340784503</v>
      </c>
      <c r="AW394" s="132">
        <f>AS394/(VLOOKUP(AW377,AQ378:AR468,2,FALSE)+AN394)</f>
        <v>0.3768484808289822</v>
      </c>
      <c r="AX394" s="132">
        <f>AS394/(VLOOKUP(AX377,AQ378:AR468,2,FALSE)+AN394)</f>
        <v>0.19434551816400986</v>
      </c>
      <c r="AY394" s="132">
        <f>AS394/(VLOOKUP(AY377,AQ378:AR468,2,FALSE)+AN394)</f>
        <v>0.3768484808289822</v>
      </c>
      <c r="AZ394" s="132">
        <f>AS394/(VLOOKUP(AZ377,AQ378:AR468,2,FALSE)+AN394)</f>
        <v>0.29960940978928025</v>
      </c>
      <c r="BA394" s="132">
        <f>AS394/(VLOOKUP(BA377,AQ378:AR468,2,FALSE)+AN394)</f>
        <v>0.27322790125349006</v>
      </c>
      <c r="BB394" s="132">
        <f>AS394/(VLOOKUP(BB377,AQ378:AR468,2,FALSE)+AN394)</f>
        <v>0.12850414115052833</v>
      </c>
      <c r="BC394" s="132"/>
      <c r="BD394" s="132"/>
      <c r="BE394" s="132"/>
      <c r="BF394" s="132"/>
      <c r="BG394" s="132"/>
      <c r="BH394" s="132"/>
      <c r="BI394" s="132"/>
      <c r="BJ394" s="132"/>
      <c r="BK394" s="132"/>
      <c r="BL394" s="132"/>
      <c r="BM394" s="132"/>
      <c r="BN394" s="132"/>
      <c r="BO394" s="132"/>
      <c r="BP394" s="132"/>
      <c r="BQ394" s="132"/>
      <c r="BR394" s="132"/>
      <c r="BS394" s="132"/>
      <c r="BT394" s="132"/>
      <c r="BU394" s="132"/>
      <c r="BV394" s="132"/>
    </row>
    <row r="395" spans="1:74">
      <c r="A395" s="86">
        <v>18</v>
      </c>
      <c r="B395" s="86">
        <f>人物属性!AF21</f>
        <v>157.38875318386917</v>
      </c>
      <c r="C395" s="115">
        <f t="shared" si="82"/>
        <v>0.45</v>
      </c>
      <c r="D395" s="74">
        <f>(D394+D396)/2</f>
        <v>234.45775597865133</v>
      </c>
      <c r="E395" s="86" t="str">
        <f t="shared" si="79"/>
        <v>15级强化4</v>
      </c>
      <c r="F395" s="86">
        <f>装备属性!GI21</f>
        <v>281.23887307870928</v>
      </c>
      <c r="G395" s="91">
        <f t="shared" si="80"/>
        <v>176.33092912313424</v>
      </c>
      <c r="H395" s="217">
        <f t="shared" si="76"/>
        <v>18</v>
      </c>
      <c r="I395" s="137">
        <f>G395/(VLOOKUP(I377,E378:F468,2,FALSE)+B395)</f>
        <v>0.62175784530180966</v>
      </c>
      <c r="J395" s="132">
        <f>G395/(VLOOKUP(J377,E378:F468,2,FALSE)+B395)</f>
        <v>0.51904568720359856</v>
      </c>
      <c r="K395" s="132">
        <f>G395/(VLOOKUP(K377,E378:F468,2,FALSE)+B395)</f>
        <v>0.48156882264066075</v>
      </c>
      <c r="L395" s="132">
        <f>G395/(VLOOKUP(L377,E378:F468,2,FALSE)+B395)</f>
        <v>0.25036090207891354</v>
      </c>
      <c r="M395" s="132">
        <f>G395/(VLOOKUP(M377,E378:F468,2,FALSE)+B395)</f>
        <v>0.48156882264066075</v>
      </c>
      <c r="N395" s="132">
        <f>G395/(VLOOKUP(N377,E378:F468,2,FALSE)+B395)</f>
        <v>0.38417140549599033</v>
      </c>
      <c r="O395" s="132">
        <f>G395/(VLOOKUP(O377,E378:F468,2,FALSE)+B395)</f>
        <v>0.3507523639105099</v>
      </c>
      <c r="P395" s="132">
        <f>G395/(VLOOKUP(P377,E378:F468,2,FALSE)+B395)</f>
        <v>0.16602706409600551</v>
      </c>
      <c r="Q395" s="132"/>
      <c r="R395" s="132"/>
      <c r="S395" s="132"/>
      <c r="T395" s="132"/>
      <c r="U395" s="132"/>
      <c r="V395" s="132"/>
      <c r="W395" s="132"/>
      <c r="X395" s="132"/>
      <c r="Y395" s="132"/>
      <c r="Z395" s="132"/>
      <c r="AA395" s="132"/>
      <c r="AB395" s="132"/>
      <c r="AC395" s="132"/>
      <c r="AD395" s="132"/>
      <c r="AE395" s="132"/>
      <c r="AF395" s="132"/>
      <c r="AG395" s="132"/>
      <c r="AH395" s="132"/>
      <c r="AI395" s="132"/>
      <c r="AJ395" s="132"/>
      <c r="AM395" s="86">
        <v>18</v>
      </c>
      <c r="AN395" s="86">
        <f>人物属性!AG21</f>
        <v>196.73594147983644</v>
      </c>
      <c r="AO395" s="115">
        <f t="shared" si="83"/>
        <v>0.36000000000000004</v>
      </c>
      <c r="AP395" s="74">
        <f>(AP394+AP396)/2</f>
        <v>293.07219497331414</v>
      </c>
      <c r="AQ395" s="86" t="str">
        <f t="shared" si="81"/>
        <v>15级强化4</v>
      </c>
      <c r="AR395" s="86">
        <f>装备属性!GJ21</f>
        <v>351.54859134838659</v>
      </c>
      <c r="AS395" s="134">
        <f t="shared" si="77"/>
        <v>176.33092912313424</v>
      </c>
      <c r="AT395" s="352">
        <f t="shared" si="78"/>
        <v>18</v>
      </c>
      <c r="AU395" s="132">
        <f>AS395/(VLOOKUP(AU377,AQ378:AR468,2,FALSE)+AN395)</f>
        <v>0.49740627624144773</v>
      </c>
      <c r="AV395" s="132">
        <f>AS395/(VLOOKUP(AV377,AQ378:AR468,2,FALSE)+AN395)</f>
        <v>0.41523654976287894</v>
      </c>
      <c r="AW395" s="132">
        <f>AS395/(VLOOKUP(AW377,AQ378:AR468,2,FALSE)+AN395)</f>
        <v>0.38525505811252858</v>
      </c>
      <c r="AX395" s="132">
        <f>AS395/(VLOOKUP(AX377,AQ378:AR468,2,FALSE)+AN395)</f>
        <v>0.20028872166313086</v>
      </c>
      <c r="AY395" s="132">
        <f>AS395/(VLOOKUP(AY377,AQ378:AR468,2,FALSE)+AN395)</f>
        <v>0.38525505811252858</v>
      </c>
      <c r="AZ395" s="132">
        <f>AS395/(VLOOKUP(AZ377,AQ378:AR468,2,FALSE)+AN395)</f>
        <v>0.30733712439679228</v>
      </c>
      <c r="BA395" s="132">
        <f>AS395/(VLOOKUP(BA377,AQ378:AR468,2,FALSE)+AN395)</f>
        <v>0.280601891128408</v>
      </c>
      <c r="BB395" s="132">
        <f>AS395/(VLOOKUP(BB377,AQ378:AR468,2,FALSE)+AN395)</f>
        <v>0.13282165127680443</v>
      </c>
      <c r="BC395" s="132"/>
      <c r="BD395" s="132"/>
      <c r="BE395" s="132"/>
      <c r="BF395" s="132"/>
      <c r="BG395" s="132"/>
      <c r="BH395" s="132"/>
      <c r="BI395" s="132"/>
      <c r="BJ395" s="132"/>
      <c r="BK395" s="132"/>
      <c r="BL395" s="132"/>
      <c r="BM395" s="132"/>
      <c r="BN395" s="132"/>
      <c r="BO395" s="132"/>
      <c r="BP395" s="132"/>
      <c r="BQ395" s="132"/>
      <c r="BR395" s="132"/>
      <c r="BS395" s="132"/>
      <c r="BT395" s="132"/>
      <c r="BU395" s="132"/>
      <c r="BV395" s="132"/>
    </row>
    <row r="396" spans="1:74">
      <c r="A396" s="86">
        <v>19</v>
      </c>
      <c r="B396" s="86">
        <f>人物属性!AF22</f>
        <v>163.45820400911902</v>
      </c>
      <c r="C396" s="115">
        <f t="shared" si="82"/>
        <v>0.45</v>
      </c>
      <c r="D396" s="74">
        <f>F393</f>
        <v>243.29222246596947</v>
      </c>
      <c r="E396" s="86" t="str">
        <f t="shared" si="79"/>
        <v>15级强化5</v>
      </c>
      <c r="F396" s="86">
        <f>装备属性!GI22</f>
        <v>301.60149596150779</v>
      </c>
      <c r="G396" s="91">
        <f t="shared" si="80"/>
        <v>183.03769191378981</v>
      </c>
      <c r="H396" s="217">
        <f t="shared" si="76"/>
        <v>19</v>
      </c>
      <c r="I396" s="137">
        <f>G396/(VLOOKUP(I377,E378:F468,2,FALSE)+B396)</f>
        <v>0.63188327458900484</v>
      </c>
      <c r="J396" s="132">
        <f>G396/(VLOOKUP(J377,E378:F468,2,FALSE)+B396)</f>
        <v>0.52933063394489221</v>
      </c>
      <c r="K396" s="132">
        <f>G396/(VLOOKUP(K377,E378:F468,2,FALSE)+B396)</f>
        <v>0.49173435644973773</v>
      </c>
      <c r="L396" s="132">
        <f>G396/(VLOOKUP(L377,E378:F468,2,FALSE)+B396)</f>
        <v>0.25766295973777747</v>
      </c>
      <c r="M396" s="132">
        <f>G396/(VLOOKUP(M377,E378:F468,2,FALSE)+B396)</f>
        <v>0.49173435644973773</v>
      </c>
      <c r="N396" s="132">
        <f>G396/(VLOOKUP(N377,E378:F468,2,FALSE)+B396)</f>
        <v>0.39357891454656357</v>
      </c>
      <c r="O396" s="132">
        <f>G396/(VLOOKUP(O377,E378:F468,2,FALSE)+B396)</f>
        <v>0.35974993762819429</v>
      </c>
      <c r="P396" s="132">
        <f>G396/(VLOOKUP(P377,E378:F468,2,FALSE)+B396)</f>
        <v>0.17136261817188744</v>
      </c>
      <c r="Q396" s="132"/>
      <c r="R396" s="132"/>
      <c r="S396" s="132"/>
      <c r="T396" s="132"/>
      <c r="U396" s="132"/>
      <c r="V396" s="132"/>
      <c r="W396" s="132"/>
      <c r="X396" s="132"/>
      <c r="Y396" s="132"/>
      <c r="Z396" s="132"/>
      <c r="AA396" s="132"/>
      <c r="AB396" s="132"/>
      <c r="AC396" s="132"/>
      <c r="AD396" s="132"/>
      <c r="AE396" s="132"/>
      <c r="AF396" s="132"/>
      <c r="AG396" s="132"/>
      <c r="AH396" s="132"/>
      <c r="AI396" s="132"/>
      <c r="AJ396" s="132"/>
      <c r="AM396" s="86">
        <v>19</v>
      </c>
      <c r="AN396" s="86">
        <f>人物属性!AG22</f>
        <v>204.32275501139875</v>
      </c>
      <c r="AO396" s="115">
        <f t="shared" si="83"/>
        <v>0.36000000000000004</v>
      </c>
      <c r="AP396" s="74">
        <f>AR393</f>
        <v>304.11527808246183</v>
      </c>
      <c r="AQ396" s="86" t="str">
        <f t="shared" si="81"/>
        <v>15级强化5</v>
      </c>
      <c r="AR396" s="86">
        <f>装备属性!GJ22</f>
        <v>377.00186995188471</v>
      </c>
      <c r="AS396" s="134">
        <f t="shared" si="77"/>
        <v>183.03769191378981</v>
      </c>
      <c r="AT396" s="352">
        <f t="shared" si="78"/>
        <v>19</v>
      </c>
      <c r="AU396" s="132">
        <f>AS396/(VLOOKUP(AU377,AQ378:AR468,2,FALSE)+AN396)</f>
        <v>0.50550661967120392</v>
      </c>
      <c r="AV396" s="132">
        <f>AS396/(VLOOKUP(AV377,AQ378:AR468,2,FALSE)+AN396)</f>
        <v>0.42346450715591372</v>
      </c>
      <c r="AW396" s="132">
        <f>AS396/(VLOOKUP(AW377,AQ378:AR468,2,FALSE)+AN396)</f>
        <v>0.39338748515979022</v>
      </c>
      <c r="AX396" s="132">
        <f>AS396/(VLOOKUP(AX377,AQ378:AR468,2,FALSE)+AN396)</f>
        <v>0.20613036779022201</v>
      </c>
      <c r="AY396" s="132">
        <f>AS396/(VLOOKUP(AY377,AQ378:AR468,2,FALSE)+AN396)</f>
        <v>0.39338748515979022</v>
      </c>
      <c r="AZ396" s="132">
        <f>AS396/(VLOOKUP(AZ377,AQ378:AR468,2,FALSE)+AN396)</f>
        <v>0.31486313163725088</v>
      </c>
      <c r="BA396" s="132">
        <f>AS396/(VLOOKUP(BA377,AQ378:AR468,2,FALSE)+AN396)</f>
        <v>0.28779995010255544</v>
      </c>
      <c r="BB396" s="132">
        <f>AS396/(VLOOKUP(BB377,AQ378:AR468,2,FALSE)+AN396)</f>
        <v>0.13709009453750995</v>
      </c>
      <c r="BC396" s="132"/>
      <c r="BD396" s="132"/>
      <c r="BE396" s="132"/>
      <c r="BF396" s="132"/>
      <c r="BG396" s="132"/>
      <c r="BH396" s="132"/>
      <c r="BI396" s="132"/>
      <c r="BJ396" s="132"/>
      <c r="BK396" s="132"/>
      <c r="BL396" s="132"/>
      <c r="BM396" s="132"/>
      <c r="BN396" s="132"/>
      <c r="BO396" s="132"/>
      <c r="BP396" s="132"/>
      <c r="BQ396" s="132"/>
      <c r="BR396" s="132"/>
      <c r="BS396" s="132"/>
      <c r="BT396" s="132"/>
      <c r="BU396" s="132"/>
      <c r="BV396" s="132"/>
    </row>
    <row r="397" spans="1:74">
      <c r="A397" s="86">
        <v>20</v>
      </c>
      <c r="B397" s="86">
        <f>人物属性!AF23</f>
        <v>169.52765483436886</v>
      </c>
      <c r="C397" s="115">
        <f t="shared" si="82"/>
        <v>0.45</v>
      </c>
      <c r="D397" s="74">
        <f>(D396+D398)/2</f>
        <v>252.55457825491646</v>
      </c>
      <c r="E397" s="86" t="str">
        <f t="shared" si="79"/>
        <v>15级强化6</v>
      </c>
      <c r="F397" s="86">
        <f>装备属性!GI23</f>
        <v>322.95036385379962</v>
      </c>
      <c r="G397" s="91">
        <f t="shared" si="80"/>
        <v>189.9370048901784</v>
      </c>
      <c r="H397" s="217">
        <f t="shared" si="76"/>
        <v>20</v>
      </c>
      <c r="I397" s="137">
        <f>G397/(VLOOKUP(I377,E378:F468,2,FALSE)+B397)</f>
        <v>0.64224417659210153</v>
      </c>
      <c r="J397" s="132">
        <f>G397/(VLOOKUP(J377,E378:F468,2,FALSE)+B397)</f>
        <v>0.53980799292436155</v>
      </c>
      <c r="K397" s="132">
        <f>G397/(VLOOKUP(K377,E378:F468,2,FALSE)+B397)</f>
        <v>0.50208268721735716</v>
      </c>
      <c r="L397" s="132">
        <f>G397/(VLOOKUP(L377,E378:F468,2,FALSE)+B397)</f>
        <v>0.26511005448824798</v>
      </c>
      <c r="M397" s="132">
        <f>G397/(VLOOKUP(M377,E378:F468,2,FALSE)+B397)</f>
        <v>0.50208268721735716</v>
      </c>
      <c r="N397" s="132">
        <f>G397/(VLOOKUP(N377,E378:F468,2,FALSE)+B397)</f>
        <v>0.40315273332019164</v>
      </c>
      <c r="O397" s="132">
        <f>G397/(VLOOKUP(O377,E378:F468,2,FALSE)+B397)</f>
        <v>0.36890935996046093</v>
      </c>
      <c r="P397" s="132">
        <f>G397/(VLOOKUP(P377,E378:F468,2,FALSE)+B397)</f>
        <v>0.17681712811138264</v>
      </c>
      <c r="Q397" s="132"/>
      <c r="R397" s="132"/>
      <c r="S397" s="132"/>
      <c r="T397" s="132"/>
      <c r="U397" s="132"/>
      <c r="V397" s="132"/>
      <c r="W397" s="132"/>
      <c r="X397" s="132"/>
      <c r="Y397" s="132"/>
      <c r="Z397" s="132"/>
      <c r="AA397" s="132"/>
      <c r="AB397" s="132"/>
      <c r="AC397" s="132"/>
      <c r="AD397" s="132"/>
      <c r="AE397" s="132"/>
      <c r="AF397" s="132"/>
      <c r="AG397" s="132"/>
      <c r="AH397" s="132"/>
      <c r="AI397" s="132"/>
      <c r="AJ397" s="132"/>
      <c r="AM397" s="86">
        <v>20</v>
      </c>
      <c r="AN397" s="86">
        <f>人物属性!AG23</f>
        <v>211.90956854296107</v>
      </c>
      <c r="AO397" s="115">
        <f t="shared" si="83"/>
        <v>0.36000000000000004</v>
      </c>
      <c r="AP397" s="74">
        <f>(AP396+AP398)/2</f>
        <v>315.69322281864555</v>
      </c>
      <c r="AQ397" s="86" t="str">
        <f t="shared" si="81"/>
        <v>15级强化6</v>
      </c>
      <c r="AR397" s="86">
        <f>装备属性!GJ23</f>
        <v>403.68795481724948</v>
      </c>
      <c r="AS397" s="134">
        <f t="shared" si="77"/>
        <v>189.9370048901784</v>
      </c>
      <c r="AT397" s="352">
        <f t="shared" si="78"/>
        <v>20</v>
      </c>
      <c r="AU397" s="132">
        <f>AS397/(VLOOKUP(AU377,AQ378:AR468,2,FALSE)+AN397)</f>
        <v>0.51379534127368121</v>
      </c>
      <c r="AV397" s="132">
        <f>AS397/(VLOOKUP(AV377,AQ378:AR468,2,FALSE)+AN397)</f>
        <v>0.43184639433948924</v>
      </c>
      <c r="AW397" s="132">
        <f>AS397/(VLOOKUP(AW377,AQ378:AR468,2,FALSE)+AN397)</f>
        <v>0.40166614977388576</v>
      </c>
      <c r="AX397" s="132">
        <f>AS397/(VLOOKUP(AX377,AQ378:AR468,2,FALSE)+AN397)</f>
        <v>0.21208804359059835</v>
      </c>
      <c r="AY397" s="132">
        <f>AS397/(VLOOKUP(AY377,AQ378:AR468,2,FALSE)+AN397)</f>
        <v>0.40166614977388576</v>
      </c>
      <c r="AZ397" s="132">
        <f>AS397/(VLOOKUP(AZ377,AQ378:AR468,2,FALSE)+AN397)</f>
        <v>0.32252218665615329</v>
      </c>
      <c r="BA397" s="132">
        <f>AS397/(VLOOKUP(BA377,AQ378:AR468,2,FALSE)+AN397)</f>
        <v>0.29512748796836874</v>
      </c>
      <c r="BB397" s="132">
        <f>AS397/(VLOOKUP(BB377,AQ378:AR468,2,FALSE)+AN397)</f>
        <v>0.14145370248910613</v>
      </c>
      <c r="BC397" s="132"/>
      <c r="BD397" s="132"/>
      <c r="BE397" s="132"/>
      <c r="BF397" s="132"/>
      <c r="BG397" s="132"/>
      <c r="BH397" s="132"/>
      <c r="BI397" s="132"/>
      <c r="BJ397" s="132"/>
      <c r="BK397" s="132"/>
      <c r="BL397" s="132"/>
      <c r="BM397" s="132"/>
      <c r="BN397" s="132"/>
      <c r="BO397" s="132"/>
      <c r="BP397" s="132"/>
      <c r="BQ397" s="132"/>
      <c r="BR397" s="132"/>
      <c r="BS397" s="132"/>
      <c r="BT397" s="132"/>
      <c r="BU397" s="132"/>
      <c r="BV397" s="132"/>
    </row>
    <row r="398" spans="1:74">
      <c r="A398" s="86">
        <v>21</v>
      </c>
      <c r="B398" s="86">
        <f>人物属性!AF24</f>
        <v>175.59710565961871</v>
      </c>
      <c r="C398" s="115">
        <f t="shared" si="82"/>
        <v>0.45</v>
      </c>
      <c r="D398" s="74">
        <f>F394</f>
        <v>261.81693404386345</v>
      </c>
      <c r="E398" s="86" t="str">
        <f t="shared" si="79"/>
        <v>15级强化7</v>
      </c>
      <c r="F398" s="86">
        <f>装备属性!GI24</f>
        <v>345.33324463030056</v>
      </c>
      <c r="G398" s="91">
        <f t="shared" si="80"/>
        <v>196.83631786656699</v>
      </c>
      <c r="H398" s="217">
        <f t="shared" si="76"/>
        <v>21</v>
      </c>
      <c r="I398" s="137">
        <f>G398/(VLOOKUP(I377,E378:F468,2,FALSE)+B398)</f>
        <v>0.65218835818805698</v>
      </c>
      <c r="J398" s="132">
        <f>G398/(VLOOKUP(J377,E378:F468,2,FALSE)+B398)</f>
        <v>0.54993002064614116</v>
      </c>
      <c r="K398" s="132">
        <f>G398/(VLOOKUP(K377,E378:F468,2,FALSE)+B398)</f>
        <v>0.51210420236743592</v>
      </c>
      <c r="L398" s="132">
        <f>G398/(VLOOKUP(L377,E378:F468,2,FALSE)+B398)</f>
        <v>0.27243203140722161</v>
      </c>
      <c r="M398" s="132">
        <f>G398/(VLOOKUP(M377,E378:F468,2,FALSE)+B398)</f>
        <v>0.51210420236743592</v>
      </c>
      <c r="N398" s="132">
        <f>G398/(VLOOKUP(N377,E378:F468,2,FALSE)+B398)</f>
        <v>0.41248301482418398</v>
      </c>
      <c r="O398" s="132">
        <f>G398/(VLOOKUP(O377,E378:F468,2,FALSE)+B398)</f>
        <v>0.37785534622242578</v>
      </c>
      <c r="P398" s="132">
        <f>G398/(VLOOKUP(P377,E378:F468,2,FALSE)+B398)</f>
        <v>0.18221034617249027</v>
      </c>
      <c r="Q398" s="132"/>
      <c r="R398" s="132"/>
      <c r="S398" s="132"/>
      <c r="T398" s="132"/>
      <c r="U398" s="132"/>
      <c r="V398" s="132"/>
      <c r="W398" s="132"/>
      <c r="X398" s="132"/>
      <c r="Y398" s="132"/>
      <c r="Z398" s="132"/>
      <c r="AA398" s="132"/>
      <c r="AB398" s="132"/>
      <c r="AC398" s="132"/>
      <c r="AD398" s="132"/>
      <c r="AE398" s="132"/>
      <c r="AF398" s="132"/>
      <c r="AG398" s="132"/>
      <c r="AH398" s="132"/>
      <c r="AI398" s="132"/>
      <c r="AJ398" s="132"/>
      <c r="AM398" s="86">
        <v>21</v>
      </c>
      <c r="AN398" s="86">
        <f>人物属性!AG24</f>
        <v>219.49638207452338</v>
      </c>
      <c r="AO398" s="115">
        <f t="shared" si="83"/>
        <v>0.36000000000000004</v>
      </c>
      <c r="AP398" s="74">
        <f>AR394</f>
        <v>327.27116755482928</v>
      </c>
      <c r="AQ398" s="86" t="str">
        <f t="shared" si="81"/>
        <v>15级强化7</v>
      </c>
      <c r="AR398" s="86">
        <f>装备属性!GJ24</f>
        <v>431.66655578787567</v>
      </c>
      <c r="AS398" s="134">
        <f t="shared" si="77"/>
        <v>196.83631786656696</v>
      </c>
      <c r="AT398" s="352">
        <f t="shared" si="78"/>
        <v>21</v>
      </c>
      <c r="AU398" s="132">
        <f>AS398/(VLOOKUP(AU377,AQ378:AR468,2,FALSE)+AN398)</f>
        <v>0.52175068655044543</v>
      </c>
      <c r="AV398" s="132">
        <f>AS398/(VLOOKUP(AV377,AQ378:AR468,2,FALSE)+AN398)</f>
        <v>0.43994401651691289</v>
      </c>
      <c r="AW398" s="132">
        <f>AS398/(VLOOKUP(AW377,AQ378:AR468,2,FALSE)+AN398)</f>
        <v>0.40968336189394877</v>
      </c>
      <c r="AX398" s="132">
        <f>AS398/(VLOOKUP(AX377,AQ378:AR468,2,FALSE)+AN398)</f>
        <v>0.21794562512577728</v>
      </c>
      <c r="AY398" s="132">
        <f>AS398/(VLOOKUP(AY377,AQ378:AR468,2,FALSE)+AN398)</f>
        <v>0.40968336189394877</v>
      </c>
      <c r="AZ398" s="132">
        <f>AS398/(VLOOKUP(AZ377,AQ378:AR468,2,FALSE)+AN398)</f>
        <v>0.32998641185934718</v>
      </c>
      <c r="BA398" s="132">
        <f>AS398/(VLOOKUP(BA377,AQ378:AR468,2,FALSE)+AN398)</f>
        <v>0.30228427697794058</v>
      </c>
      <c r="BB398" s="132">
        <f>AS398/(VLOOKUP(BB377,AQ378:AR468,2,FALSE)+AN398)</f>
        <v>0.14576827693799219</v>
      </c>
      <c r="BC398" s="132"/>
      <c r="BD398" s="132"/>
      <c r="BE398" s="132"/>
      <c r="BF398" s="132"/>
      <c r="BG398" s="132"/>
      <c r="BH398" s="132"/>
      <c r="BI398" s="132"/>
      <c r="BJ398" s="132"/>
      <c r="BK398" s="132"/>
      <c r="BL398" s="132"/>
      <c r="BM398" s="132"/>
      <c r="BN398" s="132"/>
      <c r="BO398" s="132"/>
      <c r="BP398" s="132"/>
      <c r="BQ398" s="132"/>
      <c r="BR398" s="132"/>
      <c r="BS398" s="132"/>
      <c r="BT398" s="132"/>
      <c r="BU398" s="132"/>
      <c r="BV398" s="132"/>
    </row>
    <row r="399" spans="1:74">
      <c r="A399" s="86">
        <v>22</v>
      </c>
      <c r="B399" s="86">
        <f>人物属性!AF25</f>
        <v>181.66655648486855</v>
      </c>
      <c r="C399" s="115">
        <f t="shared" si="82"/>
        <v>0.45</v>
      </c>
      <c r="D399" s="74">
        <f>(D398+D400)/2</f>
        <v>271.52790356128639</v>
      </c>
      <c r="E399" s="86" t="str">
        <f t="shared" si="79"/>
        <v>15级强化8</v>
      </c>
      <c r="F399" s="86">
        <f>装备属性!GI25</f>
        <v>425.72103596008196</v>
      </c>
      <c r="G399" s="91">
        <f t="shared" si="80"/>
        <v>203.93750702076974</v>
      </c>
      <c r="H399" s="217">
        <f t="shared" si="76"/>
        <v>22</v>
      </c>
      <c r="I399" s="137">
        <f>G399/(VLOOKUP(I377,E378:F468,2,FALSE)+B399)</f>
        <v>0.66239616568746063</v>
      </c>
      <c r="J399" s="132">
        <f>G399/(VLOOKUP(J377,E378:F468,2,FALSE)+B399)</f>
        <v>0.56026909795871471</v>
      </c>
      <c r="K399" s="132">
        <f>G399/(VLOOKUP(K377,E378:F468,2,FALSE)+B399)</f>
        <v>0.52233119486378576</v>
      </c>
      <c r="L399" s="132">
        <f>G399/(VLOOKUP(L377,E378:F468,2,FALSE)+B399)</f>
        <v>0.27990909723797208</v>
      </c>
      <c r="M399" s="132">
        <f>G399/(VLOOKUP(M377,E378:F468,2,FALSE)+B399)</f>
        <v>0.52233119486378576</v>
      </c>
      <c r="N399" s="132">
        <f>G399/(VLOOKUP(N377,E378:F468,2,FALSE)+B399)</f>
        <v>0.42199666621537896</v>
      </c>
      <c r="O399" s="132">
        <f>G399/(VLOOKUP(O377,E378:F468,2,FALSE)+B399)</f>
        <v>0.386978337732241</v>
      </c>
      <c r="P399" s="132">
        <f>G399/(VLOOKUP(P377,E378:F468,2,FALSE)+B399)</f>
        <v>0.18772913131161256</v>
      </c>
      <c r="Q399" s="132"/>
      <c r="R399" s="132"/>
      <c r="S399" s="132"/>
      <c r="T399" s="132"/>
      <c r="U399" s="132"/>
      <c r="V399" s="132"/>
      <c r="W399" s="132"/>
      <c r="X399" s="132"/>
      <c r="Y399" s="132"/>
      <c r="Z399" s="132"/>
      <c r="AA399" s="132"/>
      <c r="AB399" s="132"/>
      <c r="AC399" s="132"/>
      <c r="AD399" s="132"/>
      <c r="AE399" s="132"/>
      <c r="AF399" s="132"/>
      <c r="AG399" s="132"/>
      <c r="AH399" s="132"/>
      <c r="AI399" s="132"/>
      <c r="AJ399" s="132"/>
      <c r="AM399" s="86">
        <v>22</v>
      </c>
      <c r="AN399" s="86">
        <f>人物属性!AG25</f>
        <v>227.08319560608567</v>
      </c>
      <c r="AO399" s="115">
        <f t="shared" si="83"/>
        <v>0.36000000000000004</v>
      </c>
      <c r="AP399" s="74">
        <f>(AP398+AP400)/2</f>
        <v>339.40987945160794</v>
      </c>
      <c r="AQ399" s="86" t="str">
        <f t="shared" si="81"/>
        <v>15级强化8</v>
      </c>
      <c r="AR399" s="86">
        <f>装备属性!GJ25</f>
        <v>532.1512949501024</v>
      </c>
      <c r="AS399" s="134">
        <f t="shared" si="77"/>
        <v>203.93750702076974</v>
      </c>
      <c r="AT399" s="352">
        <f t="shared" si="78"/>
        <v>22</v>
      </c>
      <c r="AU399" s="132">
        <f>AS399/(VLOOKUP(AU377,AQ378:AR468,2,FALSE)+AN399)</f>
        <v>0.52991693254996841</v>
      </c>
      <c r="AV399" s="132">
        <f>AS399/(VLOOKUP(AV377,AQ378:AR468,2,FALSE)+AN399)</f>
        <v>0.44821527836697184</v>
      </c>
      <c r="AW399" s="132">
        <f>AS399/(VLOOKUP(AW377,AQ378:AR468,2,FALSE)+AN399)</f>
        <v>0.41786495589102868</v>
      </c>
      <c r="AX399" s="132">
        <f>AS399/(VLOOKUP(AX377,AQ378:AR468,2,FALSE)+AN399)</f>
        <v>0.22392727779037766</v>
      </c>
      <c r="AY399" s="132">
        <f>AS399/(VLOOKUP(AY377,AQ378:AR468,2,FALSE)+AN399)</f>
        <v>0.41786495589102868</v>
      </c>
      <c r="AZ399" s="132">
        <f>AS399/(VLOOKUP(AZ377,AQ378:AR468,2,FALSE)+AN399)</f>
        <v>0.33759733297230321</v>
      </c>
      <c r="BA399" s="132">
        <f>AS399/(VLOOKUP(BA377,AQ378:AR468,2,FALSE)+AN399)</f>
        <v>0.30958267018579283</v>
      </c>
      <c r="BB399" s="132">
        <f>AS399/(VLOOKUP(BB377,AQ378:AR468,2,FALSE)+AN399)</f>
        <v>0.15018330504929006</v>
      </c>
      <c r="BC399" s="132"/>
      <c r="BD399" s="132"/>
      <c r="BE399" s="132"/>
      <c r="BF399" s="132"/>
      <c r="BG399" s="132"/>
      <c r="BH399" s="132"/>
      <c r="BI399" s="132"/>
      <c r="BJ399" s="132"/>
      <c r="BK399" s="132"/>
      <c r="BL399" s="132"/>
      <c r="BM399" s="132"/>
      <c r="BN399" s="132"/>
      <c r="BO399" s="132"/>
      <c r="BP399" s="132"/>
      <c r="BQ399" s="132"/>
      <c r="BR399" s="132"/>
      <c r="BS399" s="132"/>
      <c r="BT399" s="132"/>
      <c r="BU399" s="132"/>
      <c r="BV399" s="132"/>
    </row>
    <row r="400" spans="1:74">
      <c r="A400" s="86">
        <v>23</v>
      </c>
      <c r="B400" s="86">
        <f>人物属性!AF26</f>
        <v>187.7360073101184</v>
      </c>
      <c r="C400" s="115">
        <f t="shared" si="82"/>
        <v>0.45</v>
      </c>
      <c r="D400" s="74">
        <f>F395</f>
        <v>281.23887307870928</v>
      </c>
      <c r="E400" s="86" t="str">
        <f t="shared" si="79"/>
        <v>15级强化9</v>
      </c>
      <c r="F400" s="86">
        <f>装备属性!GI26</f>
        <v>519.44631955051307</v>
      </c>
      <c r="G400" s="91">
        <f t="shared" si="80"/>
        <v>211.03869617497244</v>
      </c>
      <c r="H400" s="217">
        <f t="shared" si="76"/>
        <v>23</v>
      </c>
      <c r="I400" s="137">
        <f>G400/(VLOOKUP(I377,E378:F468,2,FALSE)+B400)</f>
        <v>0.67220928486552056</v>
      </c>
      <c r="J400" s="132">
        <f>G400/(VLOOKUP(J377,E378:F468,2,FALSE)+B400)</f>
        <v>0.57026903538411344</v>
      </c>
      <c r="K400" s="132">
        <f>G400/(VLOOKUP(K377,E378:F468,2,FALSE)+B400)</f>
        <v>0.53224509180643653</v>
      </c>
      <c r="L400" s="132">
        <f>G400/(VLOOKUP(L377,E378:F468,2,FALSE)+B400)</f>
        <v>0.28726261737417474</v>
      </c>
      <c r="M400" s="132">
        <f>G400/(VLOOKUP(M377,E378:F468,2,FALSE)+B400)</f>
        <v>0.53224509180643653</v>
      </c>
      <c r="N400" s="132">
        <f>G400/(VLOOKUP(N377,E378:F468,2,FALSE)+B400)</f>
        <v>0.43127431428002982</v>
      </c>
      <c r="O400" s="132">
        <f>G400/(VLOOKUP(O377,E378:F468,2,FALSE)+B400)</f>
        <v>0.39589358306969125</v>
      </c>
      <c r="P400" s="132">
        <f>G400/(VLOOKUP(P377,E378:F468,2,FALSE)+B400)</f>
        <v>0.19318659142152547</v>
      </c>
      <c r="Q400" s="132"/>
      <c r="R400" s="132"/>
      <c r="S400" s="132"/>
      <c r="T400" s="132"/>
      <c r="U400" s="132"/>
      <c r="V400" s="132"/>
      <c r="W400" s="132"/>
      <c r="X400" s="132"/>
      <c r="Y400" s="132"/>
      <c r="Z400" s="132"/>
      <c r="AA400" s="132"/>
      <c r="AB400" s="132"/>
      <c r="AC400" s="132"/>
      <c r="AD400" s="132"/>
      <c r="AE400" s="132"/>
      <c r="AF400" s="132"/>
      <c r="AG400" s="132"/>
      <c r="AH400" s="132"/>
      <c r="AI400" s="132"/>
      <c r="AJ400" s="132"/>
      <c r="AM400" s="86">
        <v>23</v>
      </c>
      <c r="AN400" s="86">
        <f>人物属性!AG26</f>
        <v>234.67000913764798</v>
      </c>
      <c r="AO400" s="115">
        <f t="shared" si="83"/>
        <v>0.36000000000000004</v>
      </c>
      <c r="AP400" s="74">
        <f>AR395</f>
        <v>351.54859134838659</v>
      </c>
      <c r="AQ400" s="86" t="str">
        <f t="shared" si="81"/>
        <v>15级强化9</v>
      </c>
      <c r="AR400" s="86">
        <f>装备属性!GJ26</f>
        <v>649.30789943814125</v>
      </c>
      <c r="AS400" s="134">
        <f t="shared" si="77"/>
        <v>211.03869617497247</v>
      </c>
      <c r="AT400" s="352">
        <f t="shared" si="78"/>
        <v>23</v>
      </c>
      <c r="AU400" s="132">
        <f>AS400/(VLOOKUP(AU377,AQ378:AR468,2,FALSE)+AN400)</f>
        <v>0.53776742789241661</v>
      </c>
      <c r="AV400" s="132">
        <f>AS400/(VLOOKUP(AV377,AQ378:AR468,2,FALSE)+AN400)</f>
        <v>0.45621522830729083</v>
      </c>
      <c r="AW400" s="132">
        <f>AS400/(VLOOKUP(AW377,AQ378:AR468,2,FALSE)+AN400)</f>
        <v>0.42579607344514936</v>
      </c>
      <c r="AX400" s="132">
        <f>AS400/(VLOOKUP(AX377,AQ378:AR468,2,FALSE)+AN400)</f>
        <v>0.22981009389933982</v>
      </c>
      <c r="AY400" s="132">
        <f>AS400/(VLOOKUP(AY377,AQ378:AR468,2,FALSE)+AN400)</f>
        <v>0.42579607344514936</v>
      </c>
      <c r="AZ400" s="132">
        <f>AS400/(VLOOKUP(AZ377,AQ378:AR468,2,FALSE)+AN400)</f>
        <v>0.34501945142402396</v>
      </c>
      <c r="BA400" s="132">
        <f>AS400/(VLOOKUP(BA377,AQ378:AR468,2,FALSE)+AN400)</f>
        <v>0.31671486645575314</v>
      </c>
      <c r="BB400" s="132">
        <f>AS400/(VLOOKUP(BB377,AQ378:AR468,2,FALSE)+AN400)</f>
        <v>0.15454927313722044</v>
      </c>
      <c r="BC400" s="132"/>
      <c r="BD400" s="132"/>
      <c r="BE400" s="132"/>
      <c r="BF400" s="132"/>
      <c r="BG400" s="132"/>
      <c r="BH400" s="132"/>
      <c r="BI400" s="132"/>
      <c r="BJ400" s="132"/>
      <c r="BK400" s="132"/>
      <c r="BL400" s="132"/>
      <c r="BM400" s="132"/>
      <c r="BN400" s="132"/>
      <c r="BO400" s="132"/>
      <c r="BP400" s="132"/>
      <c r="BQ400" s="132"/>
      <c r="BR400" s="132"/>
      <c r="BS400" s="132"/>
      <c r="BT400" s="132"/>
      <c r="BU400" s="132"/>
      <c r="BV400" s="132"/>
    </row>
    <row r="401" spans="1:74">
      <c r="A401" s="86">
        <v>24</v>
      </c>
      <c r="B401" s="86">
        <f>人物属性!AF27</f>
        <v>193.80545813536824</v>
      </c>
      <c r="C401" s="115">
        <f t="shared" si="82"/>
        <v>0.45</v>
      </c>
      <c r="D401" s="74">
        <f>(D400+D402)/2</f>
        <v>291.42018452010853</v>
      </c>
      <c r="E401" s="86" t="str">
        <f t="shared" si="79"/>
        <v>15级强化10</v>
      </c>
      <c r="F401" s="86">
        <f>装备属性!GI27</f>
        <v>628.72197744326081</v>
      </c>
      <c r="G401" s="91">
        <f t="shared" si="80"/>
        <v>218.35153919496457</v>
      </c>
      <c r="H401" s="217">
        <f t="shared" si="76"/>
        <v>24</v>
      </c>
      <c r="I401" s="137">
        <f>G401/(VLOOKUP(I377,E378:F468,2,FALSE)+B401)</f>
        <v>0.68231155516537434</v>
      </c>
      <c r="J401" s="132">
        <f>G401/(VLOOKUP(J377,E378:F468,2,FALSE)+B401)</f>
        <v>0.58050895277150549</v>
      </c>
      <c r="K401" s="132">
        <f>G401/(VLOOKUP(K377,E378:F468,2,FALSE)+B401)</f>
        <v>0.54238580314538154</v>
      </c>
      <c r="L401" s="132">
        <f>G401/(VLOOKUP(L377,E378:F468,2,FALSE)+B401)</f>
        <v>0.29478136809730121</v>
      </c>
      <c r="M401" s="132">
        <f>G401/(VLOOKUP(M377,E378:F468,2,FALSE)+B401)</f>
        <v>0.54238580314538154</v>
      </c>
      <c r="N401" s="132">
        <f>G401/(VLOOKUP(N377,E378:F468,2,FALSE)+B401)</f>
        <v>0.44075186549009626</v>
      </c>
      <c r="O401" s="132">
        <f>G401/(VLOOKUP(O377,E378:F468,2,FALSE)+B401)</f>
        <v>0.40500067621720875</v>
      </c>
      <c r="P401" s="132">
        <f>G401/(VLOOKUP(P377,E378:F468,2,FALSE)+B401)</f>
        <v>0.19877642221701336</v>
      </c>
      <c r="Q401" s="132"/>
      <c r="R401" s="132"/>
      <c r="S401" s="132"/>
      <c r="T401" s="132"/>
      <c r="U401" s="132"/>
      <c r="V401" s="132"/>
      <c r="W401" s="132"/>
      <c r="X401" s="132"/>
      <c r="Y401" s="132"/>
      <c r="Z401" s="132"/>
      <c r="AA401" s="132"/>
      <c r="AB401" s="132"/>
      <c r="AC401" s="132"/>
      <c r="AD401" s="132"/>
      <c r="AE401" s="132"/>
      <c r="AF401" s="132"/>
      <c r="AG401" s="132"/>
      <c r="AH401" s="132"/>
      <c r="AI401" s="132"/>
      <c r="AJ401" s="132"/>
      <c r="AM401" s="86">
        <v>24</v>
      </c>
      <c r="AN401" s="86">
        <f>人物属性!AG27</f>
        <v>242.25682266921029</v>
      </c>
      <c r="AO401" s="115">
        <f t="shared" si="83"/>
        <v>0.36000000000000004</v>
      </c>
      <c r="AP401" s="74">
        <f>(AP400+AP402)/2</f>
        <v>364.27523065013565</v>
      </c>
      <c r="AQ401" s="86" t="str">
        <f t="shared" si="81"/>
        <v>15级强化10</v>
      </c>
      <c r="AR401" s="86">
        <f>装备属性!GJ27</f>
        <v>785.90247180407596</v>
      </c>
      <c r="AS401" s="134">
        <f t="shared" si="77"/>
        <v>218.3515391949646</v>
      </c>
      <c r="AT401" s="352">
        <f t="shared" si="78"/>
        <v>24</v>
      </c>
      <c r="AU401" s="132">
        <f>AS401/(VLOOKUP(AU377,AQ378:AR468,2,FALSE)+AN401)</f>
        <v>0.54584924413229952</v>
      </c>
      <c r="AV401" s="132">
        <f>AS401/(VLOOKUP(AV377,AQ378:AR468,2,FALSE)+AN401)</f>
        <v>0.46440716221720452</v>
      </c>
      <c r="AW401" s="132">
        <f>AS401/(VLOOKUP(AW377,AQ378:AR468,2,FALSE)+AN401)</f>
        <v>0.43390864251630534</v>
      </c>
      <c r="AX401" s="132">
        <f>AS401/(VLOOKUP(AX377,AQ378:AR468,2,FALSE)+AN401)</f>
        <v>0.235825094477841</v>
      </c>
      <c r="AY401" s="132">
        <f>AS401/(VLOOKUP(AY377,AQ378:AR468,2,FALSE)+AN401)</f>
        <v>0.43390864251630534</v>
      </c>
      <c r="AZ401" s="132">
        <f>AS401/(VLOOKUP(AZ377,AQ378:AR468,2,FALSE)+AN401)</f>
        <v>0.35260149239207705</v>
      </c>
      <c r="BA401" s="132">
        <f>AS401/(VLOOKUP(BA377,AQ378:AR468,2,FALSE)+AN401)</f>
        <v>0.32400054097376707</v>
      </c>
      <c r="BB401" s="132">
        <f>AS401/(VLOOKUP(BB377,AQ378:AR468,2,FALSE)+AN401)</f>
        <v>0.15902113777361071</v>
      </c>
      <c r="BC401" s="132"/>
      <c r="BD401" s="132"/>
      <c r="BE401" s="132"/>
      <c r="BF401" s="132"/>
      <c r="BG401" s="132"/>
      <c r="BH401" s="132"/>
      <c r="BI401" s="132"/>
      <c r="BJ401" s="132"/>
      <c r="BK401" s="132"/>
      <c r="BL401" s="132"/>
      <c r="BM401" s="132"/>
      <c r="BN401" s="132"/>
      <c r="BO401" s="132"/>
      <c r="BP401" s="132"/>
      <c r="BQ401" s="132"/>
      <c r="BR401" s="132"/>
      <c r="BS401" s="132"/>
      <c r="BT401" s="132"/>
      <c r="BU401" s="132"/>
      <c r="BV401" s="132"/>
    </row>
    <row r="402" spans="1:74">
      <c r="A402" s="86">
        <v>25</v>
      </c>
      <c r="B402" s="86">
        <f>人物属性!AF28</f>
        <v>199.87490896061809</v>
      </c>
      <c r="C402" s="115">
        <f t="shared" si="82"/>
        <v>0.45</v>
      </c>
      <c r="D402" s="74">
        <f>F396</f>
        <v>301.60149596150779</v>
      </c>
      <c r="E402" s="86" t="str">
        <f t="shared" si="79"/>
        <v>15级强化11</v>
      </c>
      <c r="F402" s="86">
        <f>装备属性!GI28</f>
        <v>756.12804067881586</v>
      </c>
      <c r="G402" s="91">
        <f t="shared" si="80"/>
        <v>225.66438221495665</v>
      </c>
      <c r="H402" s="217">
        <f t="shared" si="76"/>
        <v>25</v>
      </c>
      <c r="I402" s="137">
        <f>G402/(VLOOKUP(I377,E378:F468,2,FALSE)+B402)</f>
        <v>0.69203775853025173</v>
      </c>
      <c r="J402" s="132">
        <f>G402/(VLOOKUP(J377,E378:F468,2,FALSE)+B402)</f>
        <v>0.59042365066181501</v>
      </c>
      <c r="K402" s="132">
        <f>G402/(VLOOKUP(K377,E378:F468,2,FALSE)+B402)</f>
        <v>0.55222528250063796</v>
      </c>
      <c r="L402" s="132">
        <f>G402/(VLOOKUP(L377,E378:F468,2,FALSE)+B402)</f>
        <v>0.30217790374903131</v>
      </c>
      <c r="M402" s="132">
        <f>G402/(VLOOKUP(M377,E378:F468,2,FALSE)+B402)</f>
        <v>0.55222528250063796</v>
      </c>
      <c r="N402" s="132">
        <f>G402/(VLOOKUP(N377,E378:F468,2,FALSE)+B402)</f>
        <v>0.45</v>
      </c>
      <c r="O402" s="132">
        <f>G402/(VLOOKUP(O377,E378:F468,2,FALSE)+B402)</f>
        <v>0.41390500257315938</v>
      </c>
      <c r="P402" s="132">
        <f>G402/(VLOOKUP(P377,E378:F468,2,FALSE)+B402)</f>
        <v>0.2043048211542641</v>
      </c>
      <c r="Q402" s="132"/>
      <c r="R402" s="132"/>
      <c r="S402" s="132"/>
      <c r="T402" s="132"/>
      <c r="U402" s="132"/>
      <c r="V402" s="132"/>
      <c r="W402" s="132"/>
      <c r="X402" s="132"/>
      <c r="Y402" s="132"/>
      <c r="Z402" s="132"/>
      <c r="AA402" s="132"/>
      <c r="AB402" s="132"/>
      <c r="AC402" s="132"/>
      <c r="AD402" s="132"/>
      <c r="AE402" s="132"/>
      <c r="AF402" s="132"/>
      <c r="AG402" s="132"/>
      <c r="AH402" s="132"/>
      <c r="AI402" s="132"/>
      <c r="AJ402" s="132"/>
      <c r="AM402" s="86">
        <v>25</v>
      </c>
      <c r="AN402" s="86">
        <f>人物属性!AG28</f>
        <v>249.84363620077261</v>
      </c>
      <c r="AO402" s="115">
        <f t="shared" si="83"/>
        <v>0.36000000000000004</v>
      </c>
      <c r="AP402" s="74">
        <f>AR396</f>
        <v>377.00186995188471</v>
      </c>
      <c r="AQ402" s="86" t="str">
        <f t="shared" si="81"/>
        <v>15级强化11</v>
      </c>
      <c r="AR402" s="86">
        <f>装备属性!GJ28</f>
        <v>945.16005084851975</v>
      </c>
      <c r="AS402" s="134">
        <f t="shared" si="77"/>
        <v>225.66438221495667</v>
      </c>
      <c r="AT402" s="352">
        <f t="shared" si="78"/>
        <v>25</v>
      </c>
      <c r="AU402" s="132">
        <f>AS402/(VLOOKUP(AU377,AQ378:AR468,2,FALSE)+AN402)</f>
        <v>0.5536302068242015</v>
      </c>
      <c r="AV402" s="132">
        <f>AS402/(VLOOKUP(AV377,AQ378:AR468,2,FALSE)+AN402)</f>
        <v>0.47233892052945209</v>
      </c>
      <c r="AW402" s="132">
        <f>AS402/(VLOOKUP(AW377,AQ378:AR468,2,FALSE)+AN402)</f>
        <v>0.44178022600051048</v>
      </c>
      <c r="AX402" s="132">
        <f>AS402/(VLOOKUP(AX377,AQ378:AR468,2,FALSE)+AN402)</f>
        <v>0.24174232299922507</v>
      </c>
      <c r="AY402" s="132">
        <f>AS402/(VLOOKUP(AY377,AQ378:AR468,2,FALSE)+AN402)</f>
        <v>0.44178022600051048</v>
      </c>
      <c r="AZ402" s="132">
        <f>AS402/(VLOOKUP(AZ377,AQ378:AR468,2,FALSE)+AN402)</f>
        <v>0.36000000000000004</v>
      </c>
      <c r="BA402" s="132">
        <f>AS402/(VLOOKUP(BA377,AQ378:AR468,2,FALSE)+AN402)</f>
        <v>0.33112400205852754</v>
      </c>
      <c r="BB402" s="132">
        <f>AS402/(VLOOKUP(BB377,AQ378:AR468,2,FALSE)+AN402)</f>
        <v>0.16344385692341129</v>
      </c>
      <c r="BC402" s="132"/>
      <c r="BD402" s="132"/>
      <c r="BE402" s="132"/>
      <c r="BF402" s="132"/>
      <c r="BG402" s="132"/>
      <c r="BH402" s="132"/>
      <c r="BI402" s="132"/>
      <c r="BJ402" s="132"/>
      <c r="BK402" s="132"/>
      <c r="BL402" s="132"/>
      <c r="BM402" s="132"/>
      <c r="BN402" s="132"/>
      <c r="BO402" s="132"/>
      <c r="BP402" s="132"/>
      <c r="BQ402" s="132"/>
      <c r="BR402" s="132"/>
      <c r="BS402" s="132"/>
      <c r="BT402" s="132"/>
      <c r="BU402" s="132"/>
      <c r="BV402" s="132"/>
    </row>
    <row r="403" spans="1:74">
      <c r="A403" s="86">
        <v>26</v>
      </c>
      <c r="B403" s="86">
        <f>人物属性!AF29</f>
        <v>205.94435978586793</v>
      </c>
      <c r="C403" s="115">
        <f t="shared" si="82"/>
        <v>0.45</v>
      </c>
      <c r="D403" s="74">
        <f>(D402+D404)/2</f>
        <v>312.27592990765368</v>
      </c>
      <c r="E403" s="86" t="str">
        <f t="shared" si="79"/>
        <v>15级强化12</v>
      </c>
      <c r="F403" s="86">
        <f>装备属性!GI29</f>
        <v>904.6726046027776</v>
      </c>
      <c r="G403" s="91">
        <f t="shared" si="80"/>
        <v>233.19913036208473</v>
      </c>
      <c r="H403" s="217">
        <f t="shared" si="76"/>
        <v>26</v>
      </c>
      <c r="I403" s="137">
        <f>G403/(VLOOKUP(I377,E378:F468,2,FALSE)+B403)</f>
        <v>0.70207658494216318</v>
      </c>
      <c r="J403" s="132">
        <f>G403/(VLOOKUP(J377,E378:F468,2,FALSE)+B403)</f>
        <v>0.60059989271265168</v>
      </c>
      <c r="K403" s="132">
        <f>G403/(VLOOKUP(K377,E378:F468,2,FALSE)+B403)</f>
        <v>0.56231183433850007</v>
      </c>
      <c r="L403" s="132">
        <f>G403/(VLOOKUP(L377,E378:F468,2,FALSE)+B403)</f>
        <v>0.30974992867578871</v>
      </c>
      <c r="M403" s="132">
        <f>G403/(VLOOKUP(M377,E378:F468,2,FALSE)+B403)</f>
        <v>0.56231183433850007</v>
      </c>
      <c r="N403" s="132">
        <f>G403/(VLOOKUP(N377,E378:F468,2,FALSE)+B403)</f>
        <v>0.45946416017660585</v>
      </c>
      <c r="O403" s="132">
        <f>G403/(VLOOKUP(O377,E378:F468,2,FALSE)+B403)</f>
        <v>0.4230157882235297</v>
      </c>
      <c r="P403" s="132">
        <f>G403/(VLOOKUP(P377,E378:F468,2,FALSE)+B403)</f>
        <v>0.20997259887026165</v>
      </c>
      <c r="Q403" s="132"/>
      <c r="R403" s="132"/>
      <c r="S403" s="132"/>
      <c r="T403" s="132"/>
      <c r="U403" s="132"/>
      <c r="V403" s="132"/>
      <c r="W403" s="132"/>
      <c r="X403" s="132"/>
      <c r="Y403" s="132"/>
      <c r="Z403" s="132"/>
      <c r="AA403" s="132"/>
      <c r="AB403" s="132"/>
      <c r="AC403" s="132"/>
      <c r="AD403" s="132"/>
      <c r="AE403" s="132"/>
      <c r="AF403" s="132"/>
      <c r="AG403" s="132"/>
      <c r="AH403" s="132"/>
      <c r="AI403" s="132"/>
      <c r="AJ403" s="132"/>
      <c r="AM403" s="86">
        <v>26</v>
      </c>
      <c r="AN403" s="86">
        <f>人物属性!AG29</f>
        <v>257.43044973233492</v>
      </c>
      <c r="AO403" s="115">
        <f t="shared" si="83"/>
        <v>0.36000000000000004</v>
      </c>
      <c r="AP403" s="74">
        <f>(AP402+AP404)/2</f>
        <v>390.34491238456712</v>
      </c>
      <c r="AQ403" s="86" t="str">
        <f t="shared" si="81"/>
        <v>15级强化12</v>
      </c>
      <c r="AR403" s="86">
        <f>装备属性!GJ29</f>
        <v>1130.840755753472</v>
      </c>
      <c r="AS403" s="134">
        <f t="shared" si="77"/>
        <v>233.19913036208473</v>
      </c>
      <c r="AT403" s="352">
        <f t="shared" si="78"/>
        <v>26</v>
      </c>
      <c r="AU403" s="132">
        <f>AS403/(VLOOKUP(AU377,AQ378:AR468,2,FALSE)+AN403)</f>
        <v>0.5616612679537305</v>
      </c>
      <c r="AV403" s="132">
        <f>AS403/(VLOOKUP(AV377,AQ378:AR468,2,FALSE)+AN403)</f>
        <v>0.48047991417012137</v>
      </c>
      <c r="AW403" s="132">
        <f>AS403/(VLOOKUP(AW377,AQ378:AR468,2,FALSE)+AN403)</f>
        <v>0.44984946747080007</v>
      </c>
      <c r="AX403" s="132">
        <f>AS403/(VLOOKUP(AX377,AQ378:AR468,2,FALSE)+AN403)</f>
        <v>0.24779994294063096</v>
      </c>
      <c r="AY403" s="132">
        <f>AS403/(VLOOKUP(AY377,AQ378:AR468,2,FALSE)+AN403)</f>
        <v>0.44984946747080007</v>
      </c>
      <c r="AZ403" s="132">
        <f>AS403/(VLOOKUP(AZ377,AQ378:AR468,2,FALSE)+AN403)</f>
        <v>0.36757132814128468</v>
      </c>
      <c r="BA403" s="132">
        <f>AS403/(VLOOKUP(BA377,AQ378:AR468,2,FALSE)+AN403)</f>
        <v>0.33841263057882381</v>
      </c>
      <c r="BB403" s="132">
        <f>AS403/(VLOOKUP(BB377,AQ378:AR468,2,FALSE)+AN403)</f>
        <v>0.16797807909620932</v>
      </c>
      <c r="BC403" s="132"/>
      <c r="BD403" s="132"/>
      <c r="BE403" s="132"/>
      <c r="BF403" s="132"/>
      <c r="BG403" s="132"/>
      <c r="BH403" s="132"/>
      <c r="BI403" s="132"/>
      <c r="BJ403" s="132"/>
      <c r="BK403" s="132"/>
      <c r="BL403" s="132"/>
      <c r="BM403" s="132"/>
      <c r="BN403" s="132"/>
      <c r="BO403" s="132"/>
      <c r="BP403" s="132"/>
      <c r="BQ403" s="132"/>
      <c r="BR403" s="132"/>
      <c r="BS403" s="132"/>
      <c r="BT403" s="132"/>
      <c r="BU403" s="132"/>
      <c r="BV403" s="132"/>
    </row>
    <row r="404" spans="1:74">
      <c r="A404" s="86">
        <v>27</v>
      </c>
      <c r="B404" s="86">
        <f>人物属性!AF30</f>
        <v>212.01381061111778</v>
      </c>
      <c r="C404" s="115">
        <f t="shared" si="82"/>
        <v>0.45</v>
      </c>
      <c r="D404" s="74">
        <f>F397</f>
        <v>322.95036385379962</v>
      </c>
      <c r="E404" s="86" t="str">
        <f t="shared" si="79"/>
        <v>30级强化0</v>
      </c>
      <c r="F404" s="86">
        <f>装备属性!GI30</f>
        <v>345.33324463030056</v>
      </c>
      <c r="G404" s="91">
        <f t="shared" si="80"/>
        <v>240.73387850921284</v>
      </c>
      <c r="H404" s="217">
        <f t="shared" si="76"/>
        <v>27</v>
      </c>
      <c r="I404" s="137">
        <f>G404/(VLOOKUP(I377,E378:F468,2,FALSE)+B404)</f>
        <v>0.71175511843785355</v>
      </c>
      <c r="J404" s="132">
        <f>G404/(VLOOKUP(J377,E378:F468,2,FALSE)+B404)</f>
        <v>0.61046288635429602</v>
      </c>
      <c r="K404" s="132">
        <f>G404/(VLOOKUP(K377,E378:F468,2,FALSE)+B404)</f>
        <v>0.57210740662161685</v>
      </c>
      <c r="L404" s="132">
        <f>G404/(VLOOKUP(L377,E378:F468,2,FALSE)+B404)</f>
        <v>0.31720084122069231</v>
      </c>
      <c r="M404" s="132">
        <f>G404/(VLOOKUP(M377,E378:F468,2,FALSE)+B404)</f>
        <v>0.57210740662161685</v>
      </c>
      <c r="N404" s="132">
        <f>G404/(VLOOKUP(N377,E378:F468,2,FALSE)+B404)</f>
        <v>0.46870464222657066</v>
      </c>
      <c r="O404" s="132">
        <f>G404/(VLOOKUP(O377,E378:F468,2,FALSE)+B404)</f>
        <v>0.43192814287847542</v>
      </c>
      <c r="P404" s="132">
        <f>G404/(VLOOKUP(P377,E378:F468,2,FALSE)+B404)</f>
        <v>0.21557876520160008</v>
      </c>
      <c r="Q404" s="132"/>
      <c r="R404" s="132"/>
      <c r="S404" s="132"/>
      <c r="T404" s="132"/>
      <c r="U404" s="132"/>
      <c r="V404" s="132"/>
      <c r="W404" s="132"/>
      <c r="X404" s="132"/>
      <c r="Y404" s="132"/>
      <c r="Z404" s="132"/>
      <c r="AA404" s="132"/>
      <c r="AB404" s="132"/>
      <c r="AC404" s="132"/>
      <c r="AD404" s="132"/>
      <c r="AE404" s="132"/>
      <c r="AF404" s="132"/>
      <c r="AG404" s="132"/>
      <c r="AH404" s="132"/>
      <c r="AI404" s="132"/>
      <c r="AJ404" s="132"/>
      <c r="AM404" s="86">
        <v>27</v>
      </c>
      <c r="AN404" s="86">
        <f>人物属性!AG30</f>
        <v>265.01726326389718</v>
      </c>
      <c r="AO404" s="115">
        <f t="shared" si="83"/>
        <v>0.36000000000000004</v>
      </c>
      <c r="AP404" s="74">
        <f>AR397</f>
        <v>403.68795481724948</v>
      </c>
      <c r="AQ404" s="86" t="str">
        <f t="shared" si="81"/>
        <v>30级强化0</v>
      </c>
      <c r="AR404" s="86">
        <f>装备属性!GJ30</f>
        <v>431.66655578787567</v>
      </c>
      <c r="AS404" s="134">
        <f t="shared" si="77"/>
        <v>240.73387850921281</v>
      </c>
      <c r="AT404" s="352">
        <f t="shared" si="78"/>
        <v>27</v>
      </c>
      <c r="AU404" s="132">
        <f>AS404/(VLOOKUP(AU377,AQ378:AR468,2,FALSE)+AN404)</f>
        <v>0.56940409475028286</v>
      </c>
      <c r="AV404" s="132">
        <f>AS404/(VLOOKUP(AV377,AQ378:AR468,2,FALSE)+AN404)</f>
        <v>0.48837030908343682</v>
      </c>
      <c r="AW404" s="132">
        <f>AS404/(VLOOKUP(AW377,AQ378:AR468,2,FALSE)+AN404)</f>
        <v>0.45768592529729352</v>
      </c>
      <c r="AX404" s="132">
        <f>AS404/(VLOOKUP(AX377,AQ378:AR468,2,FALSE)+AN404)</f>
        <v>0.25376067297655386</v>
      </c>
      <c r="AY404" s="132">
        <f>AS404/(VLOOKUP(AY377,AQ378:AR468,2,FALSE)+AN404)</f>
        <v>0.45768592529729352</v>
      </c>
      <c r="AZ404" s="132">
        <f>AS404/(VLOOKUP(AZ377,AQ378:AR468,2,FALSE)+AN404)</f>
        <v>0.37496371378125642</v>
      </c>
      <c r="BA404" s="132">
        <f>AS404/(VLOOKUP(BA377,AQ378:AR468,2,FALSE)+AN404)</f>
        <v>0.34554251430278027</v>
      </c>
      <c r="BB404" s="132">
        <f>AS404/(VLOOKUP(BB377,AQ378:AR468,2,FALSE)+AN404)</f>
        <v>0.17246301216128004</v>
      </c>
      <c r="BC404" s="132"/>
      <c r="BD404" s="132"/>
      <c r="BE404" s="132"/>
      <c r="BF404" s="132"/>
      <c r="BG404" s="132"/>
      <c r="BH404" s="132"/>
      <c r="BI404" s="132"/>
      <c r="BJ404" s="132"/>
      <c r="BK404" s="132"/>
      <c r="BL404" s="132"/>
      <c r="BM404" s="132"/>
      <c r="BN404" s="132"/>
      <c r="BO404" s="132"/>
      <c r="BP404" s="132"/>
      <c r="BQ404" s="132"/>
      <c r="BR404" s="132"/>
      <c r="BS404" s="132"/>
      <c r="BT404" s="132"/>
      <c r="BU404" s="132"/>
      <c r="BV404" s="132"/>
    </row>
    <row r="405" spans="1:74">
      <c r="A405" s="86">
        <v>28</v>
      </c>
      <c r="B405" s="86">
        <f>人物属性!AF31</f>
        <v>218.08326143636762</v>
      </c>
      <c r="C405" s="115">
        <f t="shared" si="82"/>
        <v>0.45</v>
      </c>
      <c r="D405" s="74">
        <f>D404+(D407-D404)/3</f>
        <v>330.41132411263328</v>
      </c>
      <c r="E405" s="86" t="str">
        <f t="shared" si="79"/>
        <v>30级强化1</v>
      </c>
      <c r="F405" s="86">
        <f>装备属性!GI31</f>
        <v>373.20974422542247</v>
      </c>
      <c r="G405" s="91">
        <f t="shared" si="80"/>
        <v>246.82256349705042</v>
      </c>
      <c r="H405" s="217">
        <f t="shared" si="76"/>
        <v>28</v>
      </c>
      <c r="I405" s="137">
        <f>G405/(VLOOKUP(I377,E378:F468,2,FALSE)+B405)</f>
        <v>0.71689234518655098</v>
      </c>
      <c r="J405" s="132">
        <f>G405/(VLOOKUP(J377,E378:F468,2,FALSE)+B405)</f>
        <v>0.61641547327946533</v>
      </c>
      <c r="K405" s="132">
        <f>G405/(VLOOKUP(K377,E378:F468,2,FALSE)+B405)</f>
        <v>0.57823668749838375</v>
      </c>
      <c r="L405" s="132">
        <f>G405/(VLOOKUP(L377,E378:F468,2,FALSE)+B405)</f>
        <v>0.32264324908769088</v>
      </c>
      <c r="M405" s="132">
        <f>G405/(VLOOKUP(M377,E378:F468,2,FALSE)+B405)</f>
        <v>0.57823668749838375</v>
      </c>
      <c r="N405" s="132">
        <f>G405/(VLOOKUP(N377,E378:F468,2,FALSE)+B405)</f>
        <v>0.47494670563924357</v>
      </c>
      <c r="O405" s="132">
        <f>G405/(VLOOKUP(O377,E378:F468,2,FALSE)+B405)</f>
        <v>0.43808188230084322</v>
      </c>
      <c r="P405" s="132">
        <f>G405/(VLOOKUP(P377,E378:F468,2,FALSE)+B405)</f>
        <v>0.21983636065762927</v>
      </c>
      <c r="Q405" s="132"/>
      <c r="R405" s="132"/>
      <c r="S405" s="132"/>
      <c r="T405" s="132"/>
      <c r="U405" s="132"/>
      <c r="V405" s="132"/>
      <c r="W405" s="132"/>
      <c r="X405" s="132"/>
      <c r="Y405" s="132"/>
      <c r="Z405" s="132"/>
      <c r="AA405" s="132"/>
      <c r="AB405" s="132"/>
      <c r="AC405" s="132"/>
      <c r="AD405" s="132"/>
      <c r="AE405" s="132"/>
      <c r="AF405" s="132"/>
      <c r="AG405" s="132"/>
      <c r="AH405" s="132"/>
      <c r="AI405" s="132"/>
      <c r="AJ405" s="132"/>
      <c r="AM405" s="86">
        <v>28</v>
      </c>
      <c r="AN405" s="86">
        <f>人物属性!AG31</f>
        <v>272.60407679545949</v>
      </c>
      <c r="AO405" s="115">
        <f t="shared" si="83"/>
        <v>0.36000000000000004</v>
      </c>
      <c r="AP405" s="74">
        <f>AP404+(AP407-AP404)/3</f>
        <v>413.01415514079156</v>
      </c>
      <c r="AQ405" s="86" t="str">
        <f t="shared" si="81"/>
        <v>30级强化1</v>
      </c>
      <c r="AR405" s="86">
        <f>装备属性!GJ31</f>
        <v>466.51218028177806</v>
      </c>
      <c r="AS405" s="134">
        <f t="shared" si="77"/>
        <v>246.8225634970504</v>
      </c>
      <c r="AT405" s="352">
        <f t="shared" si="78"/>
        <v>28</v>
      </c>
      <c r="AU405" s="132">
        <f>AS405/(VLOOKUP(AU377,AQ378:AR468,2,FALSE)+AN405)</f>
        <v>0.57351387614924076</v>
      </c>
      <c r="AV405" s="132">
        <f>AS405/(VLOOKUP(AV377,AQ378:AR468,2,FALSE)+AN405)</f>
        <v>0.49313237862357229</v>
      </c>
      <c r="AW405" s="132">
        <f>AS405/(VLOOKUP(AW377,AQ378:AR468,2,FALSE)+AN405)</f>
        <v>0.46258934999870699</v>
      </c>
      <c r="AX405" s="132">
        <f>AS405/(VLOOKUP(AX377,AQ378:AR468,2,FALSE)+AN405)</f>
        <v>0.25811459927015268</v>
      </c>
      <c r="AY405" s="132">
        <f>AS405/(VLOOKUP(AY377,AQ378:AR468,2,FALSE)+AN405)</f>
        <v>0.46258934999870699</v>
      </c>
      <c r="AZ405" s="132">
        <f>AS405/(VLOOKUP(AZ377,AQ378:AR468,2,FALSE)+AN405)</f>
        <v>0.37995736451139484</v>
      </c>
      <c r="BA405" s="132">
        <f>AS405/(VLOOKUP(BA377,AQ378:AR468,2,FALSE)+AN405)</f>
        <v>0.35046550584067454</v>
      </c>
      <c r="BB405" s="132">
        <f>AS405/(VLOOKUP(BB377,AQ378:AR468,2,FALSE)+AN405)</f>
        <v>0.17586908852610339</v>
      </c>
      <c r="BC405" s="132"/>
      <c r="BD405" s="132"/>
      <c r="BE405" s="132"/>
      <c r="BF405" s="132"/>
      <c r="BG405" s="132"/>
      <c r="BH405" s="132"/>
      <c r="BI405" s="132"/>
      <c r="BJ405" s="132"/>
      <c r="BK405" s="132"/>
      <c r="BL405" s="132"/>
      <c r="BM405" s="132"/>
      <c r="BN405" s="132"/>
      <c r="BO405" s="132"/>
      <c r="BP405" s="132"/>
      <c r="BQ405" s="132"/>
      <c r="BR405" s="132"/>
      <c r="BS405" s="132"/>
      <c r="BT405" s="132"/>
      <c r="BU405" s="132"/>
      <c r="BV405" s="132"/>
    </row>
    <row r="406" spans="1:74">
      <c r="A406" s="86">
        <v>29</v>
      </c>
      <c r="B406" s="86">
        <f>人物属性!AF32</f>
        <v>224.15271226161747</v>
      </c>
      <c r="C406" s="115">
        <f t="shared" si="82"/>
        <v>0.45</v>
      </c>
      <c r="D406" s="74">
        <f>D405+(D407-D404)/3</f>
        <v>337.87228437146695</v>
      </c>
      <c r="E406" s="86" t="str">
        <f t="shared" si="79"/>
        <v>30级强化2</v>
      </c>
      <c r="F406" s="86">
        <f>装备属性!GI32</f>
        <v>402.43641657412712</v>
      </c>
      <c r="G406" s="91">
        <f t="shared" si="80"/>
        <v>252.91124848488798</v>
      </c>
      <c r="H406" s="217">
        <f t="shared" si="76"/>
        <v>29</v>
      </c>
      <c r="I406" s="137">
        <f>G406/(VLOOKUP(I377,E378:F468,2,FALSE)+B406)</f>
        <v>0.72185158509346159</v>
      </c>
      <c r="J406" s="132">
        <f>G406/(VLOOKUP(J377,E378:F468,2,FALSE)+B406)</f>
        <v>0.62219029767250844</v>
      </c>
      <c r="K406" s="132">
        <f>G406/(VLOOKUP(K377,E378:F468,2,FALSE)+B406)</f>
        <v>0.58419410713446085</v>
      </c>
      <c r="L406" s="132">
        <f>G406/(VLOOKUP(L377,E378:F468,2,FALSE)+B406)</f>
        <v>0.32799997760784411</v>
      </c>
      <c r="M406" s="132">
        <f>G406/(VLOOKUP(M377,E378:F468,2,FALSE)+B406)</f>
        <v>0.58419410713446085</v>
      </c>
      <c r="N406" s="132">
        <f>G406/(VLOOKUP(N377,E378:F468,2,FALSE)+B406)</f>
        <v>0.48104464886670917</v>
      </c>
      <c r="O406" s="132">
        <f>G406/(VLOOKUP(O377,E378:F468,2,FALSE)+B406)</f>
        <v>0.44410445143406346</v>
      </c>
      <c r="P406" s="132">
        <f>G406/(VLOOKUP(P377,E378:F468,2,FALSE)+B406)</f>
        <v>0.22404817176444494</v>
      </c>
      <c r="Q406" s="132"/>
      <c r="R406" s="132"/>
      <c r="S406" s="132"/>
      <c r="T406" s="132"/>
      <c r="U406" s="132"/>
      <c r="V406" s="132"/>
      <c r="W406" s="132"/>
      <c r="X406" s="132"/>
      <c r="Y406" s="132"/>
      <c r="Z406" s="132"/>
      <c r="AA406" s="132"/>
      <c r="AB406" s="132"/>
      <c r="AC406" s="132"/>
      <c r="AD406" s="132"/>
      <c r="AE406" s="132"/>
      <c r="AF406" s="132"/>
      <c r="AG406" s="132"/>
      <c r="AH406" s="132"/>
      <c r="AI406" s="132"/>
      <c r="AJ406" s="132"/>
      <c r="AM406" s="86">
        <v>29</v>
      </c>
      <c r="AN406" s="86">
        <f>人物属性!AG32</f>
        <v>280.1908903270218</v>
      </c>
      <c r="AO406" s="115">
        <f t="shared" si="83"/>
        <v>0.36000000000000004</v>
      </c>
      <c r="AP406" s="74">
        <f>AP405+(AP407-AP404)/3</f>
        <v>422.34035546433364</v>
      </c>
      <c r="AQ406" s="86" t="str">
        <f t="shared" si="81"/>
        <v>30级强化2</v>
      </c>
      <c r="AR406" s="86">
        <f>装备属性!GJ32</f>
        <v>503.04552071765886</v>
      </c>
      <c r="AS406" s="134">
        <f t="shared" si="77"/>
        <v>252.91124848488798</v>
      </c>
      <c r="AT406" s="352">
        <f t="shared" si="78"/>
        <v>29</v>
      </c>
      <c r="AU406" s="132">
        <f>AS406/(VLOOKUP(AU377,AQ378:AR468,2,FALSE)+AN406)</f>
        <v>0.57748126807476918</v>
      </c>
      <c r="AV406" s="132">
        <f>AS406/(VLOOKUP(AV377,AQ378:AR468,2,FALSE)+AN406)</f>
        <v>0.49775223813800684</v>
      </c>
      <c r="AW406" s="132">
        <f>AS406/(VLOOKUP(AW377,AQ378:AR468,2,FALSE)+AN406)</f>
        <v>0.46735528570756868</v>
      </c>
      <c r="AX406" s="132">
        <f>AS406/(VLOOKUP(AX377,AQ378:AR468,2,FALSE)+AN406)</f>
        <v>0.2623999820862753</v>
      </c>
      <c r="AY406" s="132">
        <f>AS406/(VLOOKUP(AY377,AQ378:AR468,2,FALSE)+AN406)</f>
        <v>0.46735528570756868</v>
      </c>
      <c r="AZ406" s="132">
        <f>AS406/(VLOOKUP(AZ377,AQ378:AR468,2,FALSE)+AN406)</f>
        <v>0.38483571909336739</v>
      </c>
      <c r="BA406" s="132">
        <f>AS406/(VLOOKUP(BA377,AQ378:AR468,2,FALSE)+AN406)</f>
        <v>0.35528356114725079</v>
      </c>
      <c r="BB406" s="132">
        <f>AS406/(VLOOKUP(BB377,AQ378:AR468,2,FALSE)+AN406)</f>
        <v>0.17923853741155596</v>
      </c>
      <c r="BC406" s="132"/>
      <c r="BD406" s="132"/>
      <c r="BE406" s="132"/>
      <c r="BF406" s="132"/>
      <c r="BG406" s="132"/>
      <c r="BH406" s="132"/>
      <c r="BI406" s="132"/>
      <c r="BJ406" s="132"/>
      <c r="BK406" s="132"/>
      <c r="BL406" s="132"/>
      <c r="BM406" s="132"/>
      <c r="BN406" s="132"/>
      <c r="BO406" s="132"/>
      <c r="BP406" s="132"/>
      <c r="BQ406" s="132"/>
      <c r="BR406" s="132"/>
      <c r="BS406" s="132"/>
      <c r="BT406" s="132"/>
      <c r="BU406" s="132"/>
      <c r="BV406" s="132"/>
    </row>
    <row r="407" spans="1:74">
      <c r="A407" s="86">
        <v>30</v>
      </c>
      <c r="B407" s="86">
        <f>人物属性!AF33</f>
        <v>230.22216308686711</v>
      </c>
      <c r="C407" s="115">
        <f t="shared" si="82"/>
        <v>0.45</v>
      </c>
      <c r="D407" s="74">
        <f>F398</f>
        <v>345.33324463030056</v>
      </c>
      <c r="E407" s="86" t="str">
        <f t="shared" si="79"/>
        <v>30级强化3</v>
      </c>
      <c r="F407" s="86">
        <f>装备属性!GI33</f>
        <v>433.0786560584562</v>
      </c>
      <c r="G407" s="91">
        <f t="shared" si="80"/>
        <v>258.99993347272544</v>
      </c>
      <c r="H407" s="217">
        <f t="shared" si="76"/>
        <v>30</v>
      </c>
      <c r="I407" s="137">
        <f>G407/(VLOOKUP(I377,E378:F468,2,FALSE)+B407)</f>
        <v>0.72664193057571136</v>
      </c>
      <c r="J407" s="132">
        <f>G407/(VLOOKUP(J377,E378:F468,2,FALSE)+B407)</f>
        <v>0.62779520518869347</v>
      </c>
      <c r="K407" s="132">
        <f>G407/(VLOOKUP(K377,E378:F468,2,FALSE)+B407)</f>
        <v>0.58998679391624309</v>
      </c>
      <c r="L407" s="132">
        <f>G407/(VLOOKUP(L377,E378:F468,2,FALSE)+B407)</f>
        <v>0.33327303424310029</v>
      </c>
      <c r="M407" s="132">
        <f>G407/(VLOOKUP(M377,E378:F468,2,FALSE)+B407)</f>
        <v>0.58998679391624309</v>
      </c>
      <c r="N407" s="132">
        <f>G407/(VLOOKUP(N377,E378:F468,2,FALSE)+B407)</f>
        <v>0.48700340623463445</v>
      </c>
      <c r="O407" s="132">
        <f>G407/(VLOOKUP(O377,E378:F468,2,FALSE)+B407)</f>
        <v>0.45</v>
      </c>
      <c r="P407" s="132">
        <f>G407/(VLOOKUP(P377,E378:F468,2,FALSE)+B407)</f>
        <v>0.22821493309021335</v>
      </c>
      <c r="Q407" s="131">
        <f>G407/(VLOOKUP(Q377,E378:F468,2,FALSE)+B407)</f>
        <v>0.45</v>
      </c>
      <c r="R407" s="132">
        <f>G407/(VLOOKUP(R377,E378:F468,2,FALSE)+B407)</f>
        <v>0.35522772595625013</v>
      </c>
      <c r="S407" s="132">
        <f>G407/(VLOOKUP(S377,E378:F468,2,FALSE)+B407)</f>
        <v>0.32316520350478251</v>
      </c>
      <c r="T407" s="131">
        <f>G407/(VLOOKUP(T377,E378:F468,2,FALSE)+B407)</f>
        <v>0.15</v>
      </c>
      <c r="U407" s="132"/>
      <c r="V407" s="132"/>
      <c r="W407" s="132"/>
      <c r="X407" s="132"/>
      <c r="Y407" s="132"/>
      <c r="Z407" s="132"/>
      <c r="AA407" s="132"/>
      <c r="AB407" s="132"/>
      <c r="AC407" s="132"/>
      <c r="AD407" s="132"/>
      <c r="AE407" s="132"/>
      <c r="AF407" s="132"/>
      <c r="AG407" s="132"/>
      <c r="AH407" s="132"/>
      <c r="AI407" s="132"/>
      <c r="AJ407" s="132"/>
      <c r="AM407" s="86">
        <v>30</v>
      </c>
      <c r="AN407" s="86">
        <f>人物属性!AG33</f>
        <v>287.77770385858389</v>
      </c>
      <c r="AO407" s="115">
        <f t="shared" si="83"/>
        <v>0.36000000000000004</v>
      </c>
      <c r="AP407" s="74">
        <f>AR398</f>
        <v>431.66655578787567</v>
      </c>
      <c r="AQ407" s="86" t="str">
        <f t="shared" si="81"/>
        <v>30级强化3</v>
      </c>
      <c r="AR407" s="86">
        <f>装备属性!GJ33</f>
        <v>541.34832007307023</v>
      </c>
      <c r="AS407" s="134">
        <f t="shared" si="77"/>
        <v>258.9999334727255</v>
      </c>
      <c r="AT407" s="352">
        <f t="shared" si="78"/>
        <v>30</v>
      </c>
      <c r="AU407" s="132">
        <f>AS407/(VLOOKUP(AU377,AQ378:AR468,2,FALSE)+AN407)</f>
        <v>0.58131354446056926</v>
      </c>
      <c r="AV407" s="132">
        <f>AS407/(VLOOKUP(AV377,AQ378:AR468,2,FALSE)+AN407)</f>
        <v>0.50223616415095496</v>
      </c>
      <c r="AW407" s="132">
        <f>AS407/(VLOOKUP(AW377,AQ378:AR468,2,FALSE)+AN407)</f>
        <v>0.47198943513299463</v>
      </c>
      <c r="AX407" s="132">
        <f>AS407/(VLOOKUP(AX377,AQ378:AR468,2,FALSE)+AN407)</f>
        <v>0.26661842739448027</v>
      </c>
      <c r="AY407" s="132">
        <f>AS407/(VLOOKUP(AY377,AQ378:AR468,2,FALSE)+AN407)</f>
        <v>0.47198943513299463</v>
      </c>
      <c r="AZ407" s="132">
        <f>AS407/(VLOOKUP(AZ377,AQ378:AR468,2,FALSE)+AN407)</f>
        <v>0.38960272498770765</v>
      </c>
      <c r="BA407" s="132">
        <f>AS407/(VLOOKUP(BA377,AQ378:AR468,2,FALSE)+AN407)</f>
        <v>0.36000000000000004</v>
      </c>
      <c r="BB407" s="132">
        <f>AS407/(VLOOKUP(BB377,AQ378:AR468,2,FALSE)+AN407)</f>
        <v>0.1825719464721707</v>
      </c>
      <c r="BC407" s="131">
        <f>AS407/(VLOOKUP(BC377,AQ378:AR468,2,FALSE)+AN407)</f>
        <v>0.36000000000000004</v>
      </c>
      <c r="BD407" s="132">
        <f>AS407/(VLOOKUP(BD377,AQ378:AR468,2,FALSE)+AN407)</f>
        <v>0.28418218076500018</v>
      </c>
      <c r="BE407" s="132">
        <f>AS407/(VLOOKUP(BE377,AQ378:AR468,2,FALSE)+AN407)</f>
        <v>0.25853216280382607</v>
      </c>
      <c r="BF407" s="131">
        <f>AS407/(VLOOKUP(BF377,AQ378:AR468,2,FALSE)+AN407)</f>
        <v>0.12000000000000002</v>
      </c>
      <c r="BG407" s="132"/>
      <c r="BH407" s="132"/>
      <c r="BI407" s="132"/>
      <c r="BJ407" s="132"/>
      <c r="BK407" s="132"/>
      <c r="BL407" s="132"/>
      <c r="BM407" s="132"/>
      <c r="BN407" s="132"/>
      <c r="BO407" s="132"/>
      <c r="BP407" s="132"/>
      <c r="BQ407" s="132"/>
      <c r="BR407" s="132"/>
      <c r="BS407" s="132"/>
      <c r="BT407" s="132"/>
      <c r="BU407" s="132"/>
      <c r="BV407" s="132"/>
    </row>
    <row r="408" spans="1:74">
      <c r="A408" s="86">
        <v>31</v>
      </c>
      <c r="B408" s="86">
        <f>人物属性!AF34</f>
        <v>240.2618101250213</v>
      </c>
      <c r="C408" s="115">
        <f t="shared" si="82"/>
        <v>0.45</v>
      </c>
      <c r="D408" s="74">
        <f>(D407+D409)/2</f>
        <v>359.27149442786151</v>
      </c>
      <c r="E408" s="86" t="str">
        <f t="shared" si="79"/>
        <v>30级强化4</v>
      </c>
      <c r="F408" s="86">
        <f>装备属性!GI34</f>
        <v>465.20502437751651</v>
      </c>
      <c r="G408" s="91">
        <f t="shared" si="80"/>
        <v>269.78998704879729</v>
      </c>
      <c r="H408" s="217">
        <f t="shared" si="76"/>
        <v>31</v>
      </c>
      <c r="I408" s="137">
        <f>G408/(VLOOKUP(I377,E378:F468,2,FALSE)+B408)</f>
        <v>0.73617829021888204</v>
      </c>
      <c r="J408" s="132">
        <f>G408/(VLOOKUP(J377,E378:F468,2,FALSE)+B408)</f>
        <v>0.6384134496953332</v>
      </c>
      <c r="K408" s="132">
        <f>G408/(VLOOKUP(K377,E378:F468,2,FALSE)+B408)</f>
        <v>0.600825197307021</v>
      </c>
      <c r="L408" s="132">
        <f>G408/(VLOOKUP(L377,E378:F468,2,FALSE)+B408)</f>
        <v>0.34272971462236174</v>
      </c>
      <c r="M408" s="132">
        <f>G408/(VLOOKUP(M377,E378:F468,2,FALSE)+B408)</f>
        <v>0.600825197307021</v>
      </c>
      <c r="N408" s="132">
        <f>G408/(VLOOKUP(N377,E378:F468,2,FALSE)+B408)</f>
        <v>0.4978930738035896</v>
      </c>
      <c r="O408" s="132">
        <f>G408/(VLOOKUP(O377,E378:F468,2,FALSE)+B408)</f>
        <v>0.46071083568409432</v>
      </c>
      <c r="P408" s="132">
        <f>G408/(VLOOKUP(P377,E378:F468,2,FALSE)+B408)</f>
        <v>0.23563794011112699</v>
      </c>
      <c r="Q408" s="132">
        <f>G408/(VLOOKUP(Q377,E378:F468,2,FALSE)+B408)</f>
        <v>0.46071083568409432</v>
      </c>
      <c r="R408" s="132">
        <f>G408/(VLOOKUP(R377,E378:F468,2,FALSE)+B408)</f>
        <v>0.36500070880154711</v>
      </c>
      <c r="S408" s="132">
        <f>G408/(VLOOKUP(S377,E378:F468,2,FALSE)+B408)</f>
        <v>0.33246367402382387</v>
      </c>
      <c r="T408" s="132">
        <f>G408/(VLOOKUP(T377,E378:F468,2,FALSE)+B408)</f>
        <v>0.1553458139801962</v>
      </c>
      <c r="U408" s="132"/>
      <c r="V408" s="132"/>
      <c r="W408" s="132"/>
      <c r="X408" s="132"/>
      <c r="Y408" s="132"/>
      <c r="Z408" s="132"/>
      <c r="AA408" s="132"/>
      <c r="AB408" s="132"/>
      <c r="AC408" s="132"/>
      <c r="AD408" s="132"/>
      <c r="AE408" s="132"/>
      <c r="AF408" s="132"/>
      <c r="AG408" s="132"/>
      <c r="AH408" s="132"/>
      <c r="AI408" s="132"/>
      <c r="AJ408" s="132"/>
      <c r="AM408" s="86">
        <v>31</v>
      </c>
      <c r="AN408" s="86">
        <f>人物属性!AG34</f>
        <v>300.32726265627662</v>
      </c>
      <c r="AO408" s="115">
        <f t="shared" si="83"/>
        <v>0.36000000000000004</v>
      </c>
      <c r="AP408" s="74">
        <f>(AP407+AP409)/2</f>
        <v>449.08936803482686</v>
      </c>
      <c r="AQ408" s="86" t="str">
        <f t="shared" si="81"/>
        <v>30级强化4</v>
      </c>
      <c r="AR408" s="86">
        <f>装备属性!GJ34</f>
        <v>581.50628047189559</v>
      </c>
      <c r="AS408" s="134">
        <f t="shared" si="77"/>
        <v>269.78998704879729</v>
      </c>
      <c r="AT408" s="352">
        <f t="shared" si="78"/>
        <v>31</v>
      </c>
      <c r="AU408" s="132">
        <f>AS408/(VLOOKUP(AU377,AQ378:AR468,2,FALSE)+AN408)</f>
        <v>0.58894263217510567</v>
      </c>
      <c r="AV408" s="132">
        <f>AS408/(VLOOKUP(AV377,AQ378:AR468,2,FALSE)+AN408)</f>
        <v>0.51073075975626658</v>
      </c>
      <c r="AW408" s="132">
        <f>AS408/(VLOOKUP(AW377,AQ378:AR468,2,FALSE)+AN408)</f>
        <v>0.48066015784561689</v>
      </c>
      <c r="AX408" s="132">
        <f>AS408/(VLOOKUP(AX377,AQ378:AR468,2,FALSE)+AN408)</f>
        <v>0.27418377169788938</v>
      </c>
      <c r="AY408" s="132">
        <f>AS408/(VLOOKUP(AY377,AQ378:AR468,2,FALSE)+AN408)</f>
        <v>0.48066015784561689</v>
      </c>
      <c r="AZ408" s="132">
        <f>AS408/(VLOOKUP(AZ377,AQ378:AR468,2,FALSE)+AN408)</f>
        <v>0.39831445904287172</v>
      </c>
      <c r="BA408" s="132">
        <f>AS408/(VLOOKUP(BA377,AQ378:AR468,2,FALSE)+AN408)</f>
        <v>0.36856866854727544</v>
      </c>
      <c r="BB408" s="132">
        <f>AS408/(VLOOKUP(BB377,AQ378:AR468,2,FALSE)+AN408)</f>
        <v>0.18851035208890157</v>
      </c>
      <c r="BC408" s="132">
        <f>AS408/(VLOOKUP(BC377,AQ378:AR468,2,FALSE)+AN408)</f>
        <v>0.36856866854727544</v>
      </c>
      <c r="BD408" s="132">
        <f>AS408/(VLOOKUP(BD377,AQ378:AR468,2,FALSE)+AN408)</f>
        <v>0.29200056704123767</v>
      </c>
      <c r="BE408" s="132">
        <f>AS408/(VLOOKUP(BE377,AQ378:AR468,2,FALSE)+AN408)</f>
        <v>0.26597093921905907</v>
      </c>
      <c r="BF408" s="132">
        <f>AS408/(VLOOKUP(BF377,AQ378:AR468,2,FALSE)+AN408)</f>
        <v>0.12427665118415696</v>
      </c>
      <c r="BG408" s="132"/>
      <c r="BH408" s="132"/>
      <c r="BI408" s="132"/>
      <c r="BJ408" s="132"/>
      <c r="BK408" s="132"/>
      <c r="BL408" s="132"/>
      <c r="BM408" s="132"/>
      <c r="BN408" s="132"/>
      <c r="BO408" s="132"/>
      <c r="BP408" s="132"/>
      <c r="BQ408" s="132"/>
      <c r="BR408" s="132"/>
      <c r="BS408" s="132"/>
      <c r="BT408" s="132"/>
      <c r="BU408" s="132"/>
      <c r="BV408" s="132"/>
    </row>
    <row r="409" spans="1:74">
      <c r="A409" s="86">
        <v>32</v>
      </c>
      <c r="B409" s="86">
        <f>人物属性!AF35</f>
        <v>250.30145716317548</v>
      </c>
      <c r="C409" s="115">
        <f t="shared" si="82"/>
        <v>0.45</v>
      </c>
      <c r="D409" s="74">
        <f>F405</f>
        <v>373.20974422542247</v>
      </c>
      <c r="E409" s="86" t="str">
        <f t="shared" si="79"/>
        <v>30级强化5</v>
      </c>
      <c r="F409" s="86">
        <f>装备属性!GI35</f>
        <v>498.88740395358366</v>
      </c>
      <c r="G409" s="91">
        <f t="shared" si="80"/>
        <v>280.58004062486913</v>
      </c>
      <c r="H409" s="217">
        <f t="shared" si="76"/>
        <v>32</v>
      </c>
      <c r="I409" s="137">
        <f>G409/(VLOOKUP(I377,E378:F468,2,FALSE)+B409)</f>
        <v>0.74520607993318921</v>
      </c>
      <c r="J409" s="132">
        <f>G409/(VLOOKUP(J377,E378:F468,2,FALSE)+B409)</f>
        <v>0.6485388831855956</v>
      </c>
      <c r="K409" s="132">
        <f>G409/(VLOOKUP(K377,E378:F468,2,FALSE)+B409)</f>
        <v>0.61118954115725022</v>
      </c>
      <c r="L409" s="132">
        <f>G409/(VLOOKUP(L377,E378:F468,2,FALSE)+B409)</f>
        <v>0.35194821288973771</v>
      </c>
      <c r="M409" s="132">
        <f>G409/(VLOOKUP(M377,E378:F468,2,FALSE)+B409)</f>
        <v>0.61118954115725022</v>
      </c>
      <c r="N409" s="132">
        <f>G409/(VLOOKUP(N377,E378:F468,2,FALSE)+B409)</f>
        <v>0.50838655425980628</v>
      </c>
      <c r="O409" s="132">
        <f>G409/(VLOOKUP(O377,E378:F468,2,FALSE)+B409)</f>
        <v>0.47106060103622777</v>
      </c>
      <c r="P409" s="132">
        <f>G409/(VLOOKUP(P377,E378:F468,2,FALSE)+B409)</f>
        <v>0.24293189770501233</v>
      </c>
      <c r="Q409" s="132">
        <f>G409/(VLOOKUP(Q377,E378:F468,2,FALSE)+B409)</f>
        <v>0.47106060103622777</v>
      </c>
      <c r="R409" s="132">
        <f>G409/(VLOOKUP(R377,E378:F468,2,FALSE)+B409)</f>
        <v>0.37451176223660038</v>
      </c>
      <c r="S409" s="132">
        <f>G409/(VLOOKUP(S377,E378:F468,2,FALSE)+B409)</f>
        <v>0.3415348765668626</v>
      </c>
      <c r="T409" s="132">
        <f>G409/(VLOOKUP(T377,E378:F468,2,FALSE)+B409)</f>
        <v>0.16063017643816041</v>
      </c>
      <c r="U409" s="132"/>
      <c r="V409" s="132"/>
      <c r="W409" s="132"/>
      <c r="X409" s="132"/>
      <c r="Y409" s="132"/>
      <c r="Z409" s="132"/>
      <c r="AA409" s="132"/>
      <c r="AB409" s="132"/>
      <c r="AC409" s="132"/>
      <c r="AD409" s="132"/>
      <c r="AE409" s="132"/>
      <c r="AF409" s="132"/>
      <c r="AG409" s="132"/>
      <c r="AH409" s="132"/>
      <c r="AI409" s="132"/>
      <c r="AJ409" s="132"/>
      <c r="AM409" s="86">
        <v>32</v>
      </c>
      <c r="AN409" s="86">
        <f>人物属性!AG35</f>
        <v>312.87682145396934</v>
      </c>
      <c r="AO409" s="115">
        <f t="shared" si="83"/>
        <v>0.36000000000000004</v>
      </c>
      <c r="AP409" s="74">
        <f>AR405</f>
        <v>466.51218028177806</v>
      </c>
      <c r="AQ409" s="86" t="str">
        <f t="shared" si="81"/>
        <v>30级强化5</v>
      </c>
      <c r="AR409" s="86">
        <f>装备属性!GJ35</f>
        <v>623.60925494197954</v>
      </c>
      <c r="AS409" s="134">
        <f t="shared" si="77"/>
        <v>280.58004062486907</v>
      </c>
      <c r="AT409" s="352">
        <f t="shared" si="78"/>
        <v>32</v>
      </c>
      <c r="AU409" s="132">
        <f>AS409/(VLOOKUP(AU377,AQ378:AR468,2,FALSE)+AN409)</f>
        <v>0.59616486394655144</v>
      </c>
      <c r="AV409" s="132">
        <f>AS409/(VLOOKUP(AV377,AQ378:AR468,2,FALSE)+AN409)</f>
        <v>0.51883110654847631</v>
      </c>
      <c r="AW409" s="132">
        <f>AS409/(VLOOKUP(AW377,AQ378:AR468,2,FALSE)+AN409)</f>
        <v>0.48895163292580013</v>
      </c>
      <c r="AX409" s="132">
        <f>AS409/(VLOOKUP(AX377,AQ378:AR468,2,FALSE)+AN409)</f>
        <v>0.2815585703117901</v>
      </c>
      <c r="AY409" s="132">
        <f>AS409/(VLOOKUP(AY377,AQ378:AR468,2,FALSE)+AN409)</f>
        <v>0.48895163292580013</v>
      </c>
      <c r="AZ409" s="132">
        <f>AS409/(VLOOKUP(AZ377,AQ378:AR468,2,FALSE)+AN409)</f>
        <v>0.40670924340784498</v>
      </c>
      <c r="BA409" s="132">
        <f>AS409/(VLOOKUP(BA377,AQ378:AR468,2,FALSE)+AN409)</f>
        <v>0.37684848082898215</v>
      </c>
      <c r="BB409" s="132">
        <f>AS409/(VLOOKUP(BB377,AQ378:AR468,2,FALSE)+AN409)</f>
        <v>0.19434551816400986</v>
      </c>
      <c r="BC409" s="132">
        <f>AS409/(VLOOKUP(BC377,AQ378:AR468,2,FALSE)+AN409)</f>
        <v>0.37684848082898215</v>
      </c>
      <c r="BD409" s="132">
        <f>AS409/(VLOOKUP(BD377,AQ378:AR468,2,FALSE)+AN409)</f>
        <v>0.29960940978928025</v>
      </c>
      <c r="BE409" s="132">
        <f>AS409/(VLOOKUP(BE377,AQ378:AR468,2,FALSE)+AN409)</f>
        <v>0.27322790125349</v>
      </c>
      <c r="BF409" s="132">
        <f>AS409/(VLOOKUP(BF377,AQ378:AR468,2,FALSE)+AN409)</f>
        <v>0.1285041411505283</v>
      </c>
      <c r="BG409" s="132"/>
      <c r="BH409" s="132"/>
      <c r="BI409" s="132"/>
      <c r="BJ409" s="132"/>
      <c r="BK409" s="132"/>
      <c r="BL409" s="132"/>
      <c r="BM409" s="132"/>
      <c r="BN409" s="132"/>
      <c r="BO409" s="132"/>
      <c r="BP409" s="132"/>
      <c r="BQ409" s="132"/>
      <c r="BR409" s="132"/>
      <c r="BS409" s="132"/>
      <c r="BT409" s="132"/>
      <c r="BU409" s="132"/>
      <c r="BV409" s="132"/>
    </row>
    <row r="410" spans="1:74">
      <c r="A410" s="86">
        <v>33</v>
      </c>
      <c r="B410" s="86">
        <f>人物属性!AF36</f>
        <v>260.34110420132964</v>
      </c>
      <c r="C410" s="115">
        <f t="shared" si="82"/>
        <v>0.45</v>
      </c>
      <c r="D410" s="74">
        <f>(D409+D411)/2</f>
        <v>387.82308039977477</v>
      </c>
      <c r="E410" s="86" t="str">
        <f t="shared" si="79"/>
        <v>30级强化6</v>
      </c>
      <c r="F410" s="86">
        <f>装备属性!GI36</f>
        <v>534.2011587682905</v>
      </c>
      <c r="G410" s="91">
        <f t="shared" si="80"/>
        <v>291.67388307049697</v>
      </c>
      <c r="H410" s="217">
        <f t="shared" si="76"/>
        <v>33</v>
      </c>
      <c r="I410" s="137">
        <f>G410/(VLOOKUP(I377,E378:F468,2,FALSE)+B410)</f>
        <v>0.75455081771069599</v>
      </c>
      <c r="J410" s="132">
        <f>G410/(VLOOKUP(J377,E378:F468,2,FALSE)+B410)</f>
        <v>0.65889129492320886</v>
      </c>
      <c r="K410" s="132">
        <f>G410/(VLOOKUP(K377,E378:F468,2,FALSE)+B410)</f>
        <v>0.62175784530180955</v>
      </c>
      <c r="L410" s="132">
        <f>G410/(VLOOKUP(L377,E378:F468,2,FALSE)+B410)</f>
        <v>0.36131373693725527</v>
      </c>
      <c r="M410" s="132">
        <f>G410/(VLOOKUP(M377,E378:F468,2,FALSE)+B410)</f>
        <v>0.62175784530180955</v>
      </c>
      <c r="N410" s="132">
        <f>G410/(VLOOKUP(N377,E378:F468,2,FALSE)+B410)</f>
        <v>0.51904568720359856</v>
      </c>
      <c r="O410" s="132">
        <f>G410/(VLOOKUP(O377,E378:F468,2,FALSE)+B410)</f>
        <v>0.4815688226406607</v>
      </c>
      <c r="P410" s="132">
        <f>G410/(VLOOKUP(P377,E378:F468,2,FALSE)+B410)</f>
        <v>0.25036090207891354</v>
      </c>
      <c r="Q410" s="132">
        <f>G410/(VLOOKUP(Q377,E378:F468,2,FALSE)+B410)</f>
        <v>0.4815688226406607</v>
      </c>
      <c r="R410" s="132">
        <f>G410/(VLOOKUP(R377,E378:F468,2,FALSE)+B410)</f>
        <v>0.38417140549599033</v>
      </c>
      <c r="S410" s="132">
        <f>G410/(VLOOKUP(S377,E378:F468,2,FALSE)+B410)</f>
        <v>0.35075236391050985</v>
      </c>
      <c r="T410" s="132">
        <f>G410/(VLOOKUP(T377,E378:F468,2,FALSE)+B410)</f>
        <v>0.16602706409600546</v>
      </c>
      <c r="U410" s="132"/>
      <c r="V410" s="132"/>
      <c r="W410" s="132"/>
      <c r="X410" s="132"/>
      <c r="Y410" s="132"/>
      <c r="Z410" s="132"/>
      <c r="AA410" s="132"/>
      <c r="AB410" s="132"/>
      <c r="AC410" s="132"/>
      <c r="AD410" s="132"/>
      <c r="AE410" s="132"/>
      <c r="AF410" s="132"/>
      <c r="AG410" s="132"/>
      <c r="AH410" s="132"/>
      <c r="AI410" s="132"/>
      <c r="AJ410" s="132"/>
      <c r="AM410" s="86">
        <v>33</v>
      </c>
      <c r="AN410" s="86">
        <f>人物属性!AG36</f>
        <v>325.42638025166201</v>
      </c>
      <c r="AO410" s="115">
        <f t="shared" si="83"/>
        <v>0.36000000000000004</v>
      </c>
      <c r="AP410" s="74">
        <f>(AP409+AP411)/2</f>
        <v>484.77885049971849</v>
      </c>
      <c r="AQ410" s="86" t="str">
        <f t="shared" si="81"/>
        <v>30级强化6</v>
      </c>
      <c r="AR410" s="86">
        <f>装备属性!GJ36</f>
        <v>667.75144846036312</v>
      </c>
      <c r="AS410" s="134">
        <f t="shared" ref="AS410:AS441" si="84">AO410*(AN410+AP410)</f>
        <v>291.67388307049697</v>
      </c>
      <c r="AT410" s="352">
        <f t="shared" si="78"/>
        <v>33</v>
      </c>
      <c r="AU410" s="132">
        <f>AS410/(VLOOKUP(AU377,AQ378:AR468,2,FALSE)+AN410)</f>
        <v>0.60364065416855683</v>
      </c>
      <c r="AV410" s="132">
        <f>AS410/(VLOOKUP(AV377,AQ378:AR468,2,FALSE)+AN410)</f>
        <v>0.52711303593856706</v>
      </c>
      <c r="AW410" s="132">
        <f>AS410/(VLOOKUP(AW377,AQ378:AR468,2,FALSE)+AN410)</f>
        <v>0.49740627624144768</v>
      </c>
      <c r="AX410" s="132">
        <f>AS410/(VLOOKUP(AX377,AQ378:AR468,2,FALSE)+AN410)</f>
        <v>0.28905098954980429</v>
      </c>
      <c r="AY410" s="132">
        <f>AS410/(VLOOKUP(AY377,AQ378:AR468,2,FALSE)+AN410)</f>
        <v>0.49740627624144768</v>
      </c>
      <c r="AZ410" s="132">
        <f>AS410/(VLOOKUP(AZ377,AQ378:AR468,2,FALSE)+AN410)</f>
        <v>0.41523654976287894</v>
      </c>
      <c r="BA410" s="132">
        <f>AS410/(VLOOKUP(BA377,AQ378:AR468,2,FALSE)+AN410)</f>
        <v>0.38525505811252858</v>
      </c>
      <c r="BB410" s="132">
        <f>AS410/(VLOOKUP(BB377,AQ378:AR468,2,FALSE)+AN410)</f>
        <v>0.20028872166313083</v>
      </c>
      <c r="BC410" s="132">
        <f>AS410/(VLOOKUP(BC377,AQ378:AR468,2,FALSE)+AN410)</f>
        <v>0.38525505811252858</v>
      </c>
      <c r="BD410" s="132">
        <f>AS410/(VLOOKUP(BD377,AQ378:AR468,2,FALSE)+AN410)</f>
        <v>0.30733712439679223</v>
      </c>
      <c r="BE410" s="132">
        <f>AS410/(VLOOKUP(BE377,AQ378:AR468,2,FALSE)+AN410)</f>
        <v>0.28060189112840789</v>
      </c>
      <c r="BF410" s="132">
        <f>AS410/(VLOOKUP(BF377,AQ378:AR468,2,FALSE)+AN410)</f>
        <v>0.1328216512768044</v>
      </c>
      <c r="BG410" s="132"/>
      <c r="BH410" s="132"/>
      <c r="BI410" s="132"/>
      <c r="BJ410" s="132"/>
      <c r="BK410" s="132"/>
      <c r="BL410" s="132"/>
      <c r="BM410" s="132"/>
      <c r="BN410" s="132"/>
      <c r="BO410" s="132"/>
      <c r="BP410" s="132"/>
      <c r="BQ410" s="132"/>
      <c r="BR410" s="132"/>
      <c r="BS410" s="132"/>
      <c r="BT410" s="132"/>
      <c r="BU410" s="132"/>
      <c r="BV410" s="132"/>
    </row>
    <row r="411" spans="1:74">
      <c r="A411" s="86">
        <v>34</v>
      </c>
      <c r="B411" s="86">
        <f>人物属性!AF37</f>
        <v>270.3807512394838</v>
      </c>
      <c r="C411" s="115">
        <f t="shared" si="82"/>
        <v>0.45</v>
      </c>
      <c r="D411" s="74">
        <f>F406</f>
        <v>402.43641657412712</v>
      </c>
      <c r="E411" s="86" t="str">
        <f t="shared" si="79"/>
        <v>30级强化7</v>
      </c>
      <c r="F411" s="86">
        <f>装备属性!GI37</f>
        <v>571.22530298876973</v>
      </c>
      <c r="G411" s="91">
        <f t="shared" si="80"/>
        <v>302.76772551612493</v>
      </c>
      <c r="H411" s="217">
        <f t="shared" si="76"/>
        <v>34</v>
      </c>
      <c r="I411" s="137">
        <f>G411/(VLOOKUP(I377,E378:F468,2,FALSE)+B411)</f>
        <v>0.76342243593144821</v>
      </c>
      <c r="J411" s="132">
        <f>G411/(VLOOKUP(J377,E378:F468,2,FALSE)+B411)</f>
        <v>0.66878454393413067</v>
      </c>
      <c r="K411" s="132">
        <f>G411/(VLOOKUP(K377,E378:F468,2,FALSE)+B411)</f>
        <v>0.63188327458900495</v>
      </c>
      <c r="L411" s="132">
        <f>G411/(VLOOKUP(L377,E378:F468,2,FALSE)+B411)</f>
        <v>0.37044917001663524</v>
      </c>
      <c r="M411" s="132">
        <f>G411/(VLOOKUP(M377,E378:F468,2,FALSE)+B411)</f>
        <v>0.63188327458900495</v>
      </c>
      <c r="N411" s="132">
        <f>G411/(VLOOKUP(N377,E378:F468,2,FALSE)+B411)</f>
        <v>0.5293306339448921</v>
      </c>
      <c r="O411" s="132">
        <f>G411/(VLOOKUP(O377,E378:F468,2,FALSE)+B411)</f>
        <v>0.49173435644973773</v>
      </c>
      <c r="P411" s="132">
        <f>G411/(VLOOKUP(P377,E378:F468,2,FALSE)+B411)</f>
        <v>0.25766295973777747</v>
      </c>
      <c r="Q411" s="132">
        <f>G411/(VLOOKUP(Q377,E378:F468,2,FALSE)+B411)</f>
        <v>0.49173435644973773</v>
      </c>
      <c r="R411" s="132">
        <f>G411/(VLOOKUP(R377,E378:F468,2,FALSE)+B411)</f>
        <v>0.39357891454656357</v>
      </c>
      <c r="S411" s="132">
        <f>G411/(VLOOKUP(S377,E378:F468,2,FALSE)+B411)</f>
        <v>0.35974993762819435</v>
      </c>
      <c r="T411" s="132">
        <f>G411/(VLOOKUP(T377,E378:F468,2,FALSE)+B411)</f>
        <v>0.17136261817188742</v>
      </c>
      <c r="U411" s="132"/>
      <c r="V411" s="132"/>
      <c r="W411" s="132"/>
      <c r="X411" s="132"/>
      <c r="Y411" s="132"/>
      <c r="Z411" s="132"/>
      <c r="AA411" s="132"/>
      <c r="AB411" s="132"/>
      <c r="AC411" s="132"/>
      <c r="AD411" s="132"/>
      <c r="AE411" s="132"/>
      <c r="AF411" s="132"/>
      <c r="AG411" s="132"/>
      <c r="AH411" s="132"/>
      <c r="AI411" s="132"/>
      <c r="AJ411" s="132"/>
      <c r="AM411" s="86">
        <v>34</v>
      </c>
      <c r="AN411" s="86">
        <f>人物属性!AG37</f>
        <v>337.97593904935474</v>
      </c>
      <c r="AO411" s="115">
        <f t="shared" si="83"/>
        <v>0.36000000000000004</v>
      </c>
      <c r="AP411" s="74">
        <f>AR406</f>
        <v>503.04552071765886</v>
      </c>
      <c r="AQ411" s="86" t="str">
        <f t="shared" si="81"/>
        <v>30级强化7</v>
      </c>
      <c r="AR411" s="86">
        <f>装备属性!GJ37</f>
        <v>714.03162873596216</v>
      </c>
      <c r="AS411" s="134">
        <f t="shared" si="84"/>
        <v>302.76772551612493</v>
      </c>
      <c r="AT411" s="352">
        <f t="shared" si="78"/>
        <v>34</v>
      </c>
      <c r="AU411" s="132">
        <f>AS411/(VLOOKUP(AU377,AQ378:AR468,2,FALSE)+AN411)</f>
        <v>0.61073794874515852</v>
      </c>
      <c r="AV411" s="132">
        <f>AS411/(VLOOKUP(AV377,AQ378:AR468,2,FALSE)+AN411)</f>
        <v>0.53502763514730456</v>
      </c>
      <c r="AW411" s="132">
        <f>AS411/(VLOOKUP(AW377,AQ378:AR468,2,FALSE)+AN411)</f>
        <v>0.50550661967120392</v>
      </c>
      <c r="AX411" s="132">
        <f>AS411/(VLOOKUP(AX377,AQ378:AR468,2,FALSE)+AN411)</f>
        <v>0.29635933601330816</v>
      </c>
      <c r="AY411" s="132">
        <f>AS411/(VLOOKUP(AY377,AQ378:AR468,2,FALSE)+AN411)</f>
        <v>0.50550661967120392</v>
      </c>
      <c r="AZ411" s="132">
        <f>AS411/(VLOOKUP(AZ377,AQ378:AR468,2,FALSE)+AN411)</f>
        <v>0.42346450715591383</v>
      </c>
      <c r="BA411" s="132">
        <f>AS411/(VLOOKUP(BA377,AQ378:AR468,2,FALSE)+AN411)</f>
        <v>0.39338748515979027</v>
      </c>
      <c r="BB411" s="132">
        <f>AS411/(VLOOKUP(BB377,AQ378:AR468,2,FALSE)+AN411)</f>
        <v>0.20613036779022198</v>
      </c>
      <c r="BC411" s="132">
        <f>AS411/(VLOOKUP(BC377,AQ378:AR468,2,FALSE)+AN411)</f>
        <v>0.39338748515979027</v>
      </c>
      <c r="BD411" s="132">
        <f>AS411/(VLOOKUP(BD377,AQ378:AR468,2,FALSE)+AN411)</f>
        <v>0.31486313163725088</v>
      </c>
      <c r="BE411" s="132">
        <f>AS411/(VLOOKUP(BE377,AQ378:AR468,2,FALSE)+AN411)</f>
        <v>0.28779995010255544</v>
      </c>
      <c r="BF411" s="132">
        <f>AS411/(VLOOKUP(BF377,AQ378:AR468,2,FALSE)+AN411)</f>
        <v>0.13709009453750995</v>
      </c>
      <c r="BG411" s="132"/>
      <c r="BH411" s="132"/>
      <c r="BI411" s="132"/>
      <c r="BJ411" s="132"/>
      <c r="BK411" s="132"/>
      <c r="BL411" s="132"/>
      <c r="BM411" s="132"/>
      <c r="BN411" s="132"/>
      <c r="BO411" s="132"/>
      <c r="BP411" s="132"/>
      <c r="BQ411" s="132"/>
      <c r="BR411" s="132"/>
      <c r="BS411" s="132"/>
      <c r="BT411" s="132"/>
      <c r="BU411" s="132"/>
      <c r="BV411" s="132"/>
    </row>
    <row r="412" spans="1:74">
      <c r="A412" s="86">
        <v>35</v>
      </c>
      <c r="B412" s="86">
        <f>人物属性!AF38</f>
        <v>280.42039827763796</v>
      </c>
      <c r="C412" s="115">
        <f t="shared" si="82"/>
        <v>0.45</v>
      </c>
      <c r="D412" s="74">
        <f>(D411+D413)/2</f>
        <v>417.75753631629163</v>
      </c>
      <c r="E412" s="86" t="str">
        <f t="shared" si="79"/>
        <v>30级强化8</v>
      </c>
      <c r="F412" s="86">
        <f>装备属性!GI38</f>
        <v>704.19697939980256</v>
      </c>
      <c r="G412" s="91">
        <f t="shared" si="80"/>
        <v>314.18007056726833</v>
      </c>
      <c r="H412" s="217">
        <f t="shared" si="76"/>
        <v>35</v>
      </c>
      <c r="I412" s="137">
        <f>G412/(VLOOKUP(I377,E378:F468,2,FALSE)+B412)</f>
        <v>0.77263924752713009</v>
      </c>
      <c r="J412" s="132">
        <f>G412/(VLOOKUP(J377,E378:F468,2,FALSE)+B412)</f>
        <v>0.67893679318227662</v>
      </c>
      <c r="K412" s="132">
        <f>G412/(VLOOKUP(K377,E378:F468,2,FALSE)+B412)</f>
        <v>0.64224417659210165</v>
      </c>
      <c r="L412" s="132">
        <f>G412/(VLOOKUP(L377,E378:F468,2,FALSE)+B412)</f>
        <v>0.3797478609873205</v>
      </c>
      <c r="M412" s="132">
        <f>G412/(VLOOKUP(M377,E378:F468,2,FALSE)+B412)</f>
        <v>0.64224417659210165</v>
      </c>
      <c r="N412" s="132">
        <f>G412/(VLOOKUP(N377,E378:F468,2,FALSE)+B412)</f>
        <v>0.53980799292436166</v>
      </c>
      <c r="O412" s="132">
        <f>G412/(VLOOKUP(O377,E378:F468,2,FALSE)+B412)</f>
        <v>0.50208268721735727</v>
      </c>
      <c r="P412" s="132">
        <f>G412/(VLOOKUP(P377,E378:F468,2,FALSE)+B412)</f>
        <v>0.26511005448824793</v>
      </c>
      <c r="Q412" s="132">
        <f>G412/(VLOOKUP(Q377,E378:F468,2,FALSE)+B412)</f>
        <v>0.50208268721735727</v>
      </c>
      <c r="R412" s="132">
        <f>G412/(VLOOKUP(R377,E378:F468,2,FALSE)+B412)</f>
        <v>0.40315273332019164</v>
      </c>
      <c r="S412" s="132">
        <f>G412/(VLOOKUP(S377,E378:F468,2,FALSE)+B412)</f>
        <v>0.36890935996046087</v>
      </c>
      <c r="T412" s="132">
        <f>G412/(VLOOKUP(T377,E378:F468,2,FALSE)+B412)</f>
        <v>0.17681712811138262</v>
      </c>
      <c r="U412" s="132"/>
      <c r="V412" s="132"/>
      <c r="W412" s="132"/>
      <c r="X412" s="132"/>
      <c r="Y412" s="132"/>
      <c r="Z412" s="132"/>
      <c r="AA412" s="132"/>
      <c r="AB412" s="132"/>
      <c r="AC412" s="132"/>
      <c r="AD412" s="132"/>
      <c r="AE412" s="132"/>
      <c r="AF412" s="132"/>
      <c r="AG412" s="132"/>
      <c r="AH412" s="132"/>
      <c r="AI412" s="132"/>
      <c r="AJ412" s="132"/>
      <c r="AM412" s="86">
        <v>35</v>
      </c>
      <c r="AN412" s="86">
        <f>人物属性!AG38</f>
        <v>350.5254978470474</v>
      </c>
      <c r="AO412" s="115">
        <f t="shared" si="83"/>
        <v>0.36000000000000004</v>
      </c>
      <c r="AP412" s="74">
        <f>(AP411+AP413)/2</f>
        <v>522.19692039536449</v>
      </c>
      <c r="AQ412" s="86" t="str">
        <f t="shared" si="81"/>
        <v>30级强化8</v>
      </c>
      <c r="AR412" s="86">
        <f>装备属性!GJ38</f>
        <v>880.24622424975314</v>
      </c>
      <c r="AS412" s="134">
        <f t="shared" si="84"/>
        <v>314.18007056726833</v>
      </c>
      <c r="AT412" s="352">
        <f t="shared" si="78"/>
        <v>35</v>
      </c>
      <c r="AU412" s="132">
        <f>AS412/(VLOOKUP(AU377,AQ378:AR468,2,FALSE)+AN412)</f>
        <v>0.61811139802170423</v>
      </c>
      <c r="AV412" s="132">
        <f>AS412/(VLOOKUP(AV377,AQ378:AR468,2,FALSE)+AN412)</f>
        <v>0.54314943454582121</v>
      </c>
      <c r="AW412" s="132">
        <f>AS412/(VLOOKUP(AW377,AQ378:AR468,2,FALSE)+AN412)</f>
        <v>0.51379534127368132</v>
      </c>
      <c r="AX412" s="132">
        <f>AS412/(VLOOKUP(AX377,AQ378:AR468,2,FALSE)+AN412)</f>
        <v>0.30379828878985643</v>
      </c>
      <c r="AY412" s="132">
        <f>AS412/(VLOOKUP(AY377,AQ378:AR468,2,FALSE)+AN412)</f>
        <v>0.51379534127368132</v>
      </c>
      <c r="AZ412" s="132">
        <f>AS412/(VLOOKUP(AZ377,AQ378:AR468,2,FALSE)+AN412)</f>
        <v>0.43184639433948935</v>
      </c>
      <c r="BA412" s="132">
        <f>AS412/(VLOOKUP(BA377,AQ378:AR468,2,FALSE)+AN412)</f>
        <v>0.40166614977388582</v>
      </c>
      <c r="BB412" s="132">
        <f>AS412/(VLOOKUP(BB377,AQ378:AR468,2,FALSE)+AN412)</f>
        <v>0.21208804359059835</v>
      </c>
      <c r="BC412" s="132">
        <f>AS412/(VLOOKUP(BC377,AQ378:AR468,2,FALSE)+AN412)</f>
        <v>0.40166614977388582</v>
      </c>
      <c r="BD412" s="132">
        <f>AS412/(VLOOKUP(BD377,AQ378:AR468,2,FALSE)+AN412)</f>
        <v>0.32252218665615334</v>
      </c>
      <c r="BE412" s="132">
        <f>AS412/(VLOOKUP(BE377,AQ378:AR468,2,FALSE)+AN412)</f>
        <v>0.29512748796836874</v>
      </c>
      <c r="BF412" s="132">
        <f>AS412/(VLOOKUP(BF377,AQ378:AR468,2,FALSE)+AN412)</f>
        <v>0.1414537024891061</v>
      </c>
      <c r="BG412" s="132"/>
      <c r="BH412" s="132"/>
      <c r="BI412" s="132"/>
      <c r="BJ412" s="132"/>
      <c r="BK412" s="132"/>
      <c r="BL412" s="132"/>
      <c r="BM412" s="132"/>
      <c r="BN412" s="132"/>
      <c r="BO412" s="132"/>
      <c r="BP412" s="132"/>
      <c r="BQ412" s="132"/>
      <c r="BR412" s="132"/>
      <c r="BS412" s="132"/>
      <c r="BT412" s="132"/>
      <c r="BU412" s="132"/>
      <c r="BV412" s="132"/>
    </row>
    <row r="413" spans="1:74">
      <c r="A413" s="86">
        <v>36</v>
      </c>
      <c r="B413" s="86">
        <f>人物属性!AF39</f>
        <v>290.46004531579212</v>
      </c>
      <c r="C413" s="115">
        <f t="shared" si="82"/>
        <v>0.45</v>
      </c>
      <c r="D413" s="74">
        <f>F407</f>
        <v>433.0786560584562</v>
      </c>
      <c r="E413" s="86" t="str">
        <f t="shared" si="79"/>
        <v>30级强化9</v>
      </c>
      <c r="F413" s="86">
        <f>装备属性!GI39</f>
        <v>859.23057187644997</v>
      </c>
      <c r="G413" s="91">
        <f t="shared" si="80"/>
        <v>325.59241561841179</v>
      </c>
      <c r="H413" s="217">
        <f t="shared" si="76"/>
        <v>36</v>
      </c>
      <c r="I413" s="137">
        <f>G413/(VLOOKUP(I377,E378:F468,2,FALSE)+B413)</f>
        <v>0.78141190377726411</v>
      </c>
      <c r="J413" s="132">
        <f>G413/(VLOOKUP(J377,E378:F468,2,FALSE)+B413)</f>
        <v>0.68865788095045288</v>
      </c>
      <c r="K413" s="132">
        <f>G413/(VLOOKUP(K377,E378:F468,2,FALSE)+B413)</f>
        <v>0.65218835818805709</v>
      </c>
      <c r="L413" s="132">
        <f>G413/(VLOOKUP(L377,E378:F468,2,FALSE)+B413)</f>
        <v>0.388823580860857</v>
      </c>
      <c r="M413" s="132">
        <f>G413/(VLOOKUP(M377,E378:F468,2,FALSE)+B413)</f>
        <v>0.65218835818805709</v>
      </c>
      <c r="N413" s="132">
        <f>G413/(VLOOKUP(N377,E378:F468,2,FALSE)+B413)</f>
        <v>0.54993002064614127</v>
      </c>
      <c r="O413" s="132">
        <f>G413/(VLOOKUP(O377,E378:F468,2,FALSE)+B413)</f>
        <v>0.51210420236743603</v>
      </c>
      <c r="P413" s="132">
        <f>G413/(VLOOKUP(P377,E378:F468,2,FALSE)+B413)</f>
        <v>0.27243203140722161</v>
      </c>
      <c r="Q413" s="132">
        <f>G413/(VLOOKUP(Q377,E378:F468,2,FALSE)+B413)</f>
        <v>0.51210420236743603</v>
      </c>
      <c r="R413" s="132">
        <f>G413/(VLOOKUP(R377,E378:F468,2,FALSE)+B413)</f>
        <v>0.41248301482418404</v>
      </c>
      <c r="S413" s="132">
        <f>G413/(VLOOKUP(S377,E378:F468,2,FALSE)+B413)</f>
        <v>0.37785534622242584</v>
      </c>
      <c r="T413" s="132">
        <f>G413/(VLOOKUP(T377,E378:F468,2,FALSE)+B413)</f>
        <v>0.18221034617249024</v>
      </c>
      <c r="U413" s="132"/>
      <c r="V413" s="132"/>
      <c r="W413" s="132"/>
      <c r="X413" s="132"/>
      <c r="Y413" s="132"/>
      <c r="Z413" s="132"/>
      <c r="AA413" s="132"/>
      <c r="AB413" s="132"/>
      <c r="AC413" s="132"/>
      <c r="AD413" s="132"/>
      <c r="AE413" s="132"/>
      <c r="AF413" s="132"/>
      <c r="AG413" s="132"/>
      <c r="AH413" s="132"/>
      <c r="AI413" s="132"/>
      <c r="AJ413" s="132"/>
      <c r="AM413" s="86">
        <v>36</v>
      </c>
      <c r="AN413" s="86">
        <f>人物属性!AG39</f>
        <v>363.07505664474013</v>
      </c>
      <c r="AO413" s="115">
        <f t="shared" si="83"/>
        <v>0.36000000000000004</v>
      </c>
      <c r="AP413" s="74">
        <f>AR407</f>
        <v>541.34832007307023</v>
      </c>
      <c r="AQ413" s="86" t="str">
        <f t="shared" si="81"/>
        <v>30级强化9</v>
      </c>
      <c r="AR413" s="86">
        <f>装备属性!GJ39</f>
        <v>1074.0382148455624</v>
      </c>
      <c r="AS413" s="134">
        <f t="shared" si="84"/>
        <v>325.59241561841179</v>
      </c>
      <c r="AT413" s="352">
        <f t="shared" si="78"/>
        <v>36</v>
      </c>
      <c r="AU413" s="132">
        <f>AS413/(VLOOKUP(AU377,AQ378:AR468,2,FALSE)+AN413)</f>
        <v>0.62512952302181135</v>
      </c>
      <c r="AV413" s="132">
        <f>AS413/(VLOOKUP(AV377,AQ378:AR468,2,FALSE)+AN413)</f>
        <v>0.55092630476036231</v>
      </c>
      <c r="AW413" s="132">
        <f>AS413/(VLOOKUP(AW377,AQ378:AR468,2,FALSE)+AN413)</f>
        <v>0.52175068655044576</v>
      </c>
      <c r="AX413" s="132">
        <f>AS413/(VLOOKUP(AX377,AQ378:AR468,2,FALSE)+AN413)</f>
        <v>0.3110588646886856</v>
      </c>
      <c r="AY413" s="132">
        <f>AS413/(VLOOKUP(AY377,AQ378:AR468,2,FALSE)+AN413)</f>
        <v>0.52175068655044576</v>
      </c>
      <c r="AZ413" s="132">
        <f>AS413/(VLOOKUP(AZ377,AQ378:AR468,2,FALSE)+AN413)</f>
        <v>0.43994401651691306</v>
      </c>
      <c r="BA413" s="132">
        <f>AS413/(VLOOKUP(BA377,AQ378:AR468,2,FALSE)+AN413)</f>
        <v>0.40968336189394888</v>
      </c>
      <c r="BB413" s="132">
        <f>AS413/(VLOOKUP(BB377,AQ378:AR468,2,FALSE)+AN413)</f>
        <v>0.21794562512577734</v>
      </c>
      <c r="BC413" s="132">
        <f>AS413/(VLOOKUP(BC377,AQ378:AR468,2,FALSE)+AN413)</f>
        <v>0.40968336189394888</v>
      </c>
      <c r="BD413" s="132">
        <f>AS413/(VLOOKUP(BD377,AQ378:AR468,2,FALSE)+AN413)</f>
        <v>0.32998641185934724</v>
      </c>
      <c r="BE413" s="132">
        <f>AS413/(VLOOKUP(BE377,AQ378:AR468,2,FALSE)+AN413)</f>
        <v>0.30228427697794064</v>
      </c>
      <c r="BF413" s="132">
        <f>AS413/(VLOOKUP(BF377,AQ378:AR468,2,FALSE)+AN413)</f>
        <v>0.14576827693799219</v>
      </c>
      <c r="BG413" s="132"/>
      <c r="BH413" s="132"/>
      <c r="BI413" s="132"/>
      <c r="BJ413" s="132"/>
      <c r="BK413" s="132"/>
      <c r="BL413" s="132"/>
      <c r="BM413" s="132"/>
      <c r="BN413" s="132"/>
      <c r="BO413" s="132"/>
      <c r="BP413" s="132"/>
      <c r="BQ413" s="132"/>
      <c r="BR413" s="132"/>
      <c r="BS413" s="132"/>
      <c r="BT413" s="132"/>
      <c r="BU413" s="132"/>
      <c r="BV413" s="132"/>
    </row>
    <row r="414" spans="1:74">
      <c r="A414" s="86">
        <v>37</v>
      </c>
      <c r="B414" s="86">
        <f>人物属性!AF40</f>
        <v>300.49969235394627</v>
      </c>
      <c r="C414" s="115">
        <f t="shared" si="82"/>
        <v>0.45</v>
      </c>
      <c r="D414" s="74">
        <f>(D413+D415)/2</f>
        <v>449.14184021798633</v>
      </c>
      <c r="E414" s="86" t="str">
        <f t="shared" si="79"/>
        <v>30级强化10</v>
      </c>
      <c r="F414" s="86">
        <f>装备属性!GI40</f>
        <v>1039.9864700116188</v>
      </c>
      <c r="G414" s="91">
        <f t="shared" si="80"/>
        <v>337.33868965736968</v>
      </c>
      <c r="H414" s="217">
        <f t="shared" si="76"/>
        <v>37</v>
      </c>
      <c r="I414" s="137">
        <f>G414/(VLOOKUP(I377,E378:F468,2,FALSE)+B414)</f>
        <v>0.79055431854137004</v>
      </c>
      <c r="J414" s="132">
        <f>G414/(VLOOKUP(J377,E378:F468,2,FALSE)+B414)</f>
        <v>0.69866630739840163</v>
      </c>
      <c r="K414" s="132">
        <f>G414/(VLOOKUP(K377,E378:F468,2,FALSE)+B414)</f>
        <v>0.66239616568746063</v>
      </c>
      <c r="L414" s="132">
        <f>G414/(VLOOKUP(L377,E378:F468,2,FALSE)+B414)</f>
        <v>0.39807830915199344</v>
      </c>
      <c r="M414" s="132">
        <f>G414/(VLOOKUP(M377,E378:F468,2,FALSE)+B414)</f>
        <v>0.66239616568746063</v>
      </c>
      <c r="N414" s="132">
        <f>G414/(VLOOKUP(N377,E378:F468,2,FALSE)+B414)</f>
        <v>0.56026909795871482</v>
      </c>
      <c r="O414" s="132">
        <f>G414/(VLOOKUP(O377,E378:F468,2,FALSE)+B414)</f>
        <v>0.52233119486378576</v>
      </c>
      <c r="P414" s="132">
        <f>G414/(VLOOKUP(P377,E378:F468,2,FALSE)+B414)</f>
        <v>0.27990909723797203</v>
      </c>
      <c r="Q414" s="132">
        <f>G414/(VLOOKUP(Q377,E378:F468,2,FALSE)+B414)</f>
        <v>0.52233119486378576</v>
      </c>
      <c r="R414" s="132">
        <f>G414/(VLOOKUP(R377,E378:F468,2,FALSE)+B414)</f>
        <v>0.42199666621537896</v>
      </c>
      <c r="S414" s="132">
        <f>G414/(VLOOKUP(S377,E378:F468,2,FALSE)+B414)</f>
        <v>0.38697833773224088</v>
      </c>
      <c r="T414" s="132">
        <f>G414/(VLOOKUP(T377,E378:F468,2,FALSE)+B414)</f>
        <v>0.18772913131161248</v>
      </c>
      <c r="U414" s="132"/>
      <c r="V414" s="132"/>
      <c r="W414" s="132"/>
      <c r="X414" s="132"/>
      <c r="Y414" s="132"/>
      <c r="Z414" s="132"/>
      <c r="AA414" s="132"/>
      <c r="AB414" s="132"/>
      <c r="AC414" s="132"/>
      <c r="AD414" s="132"/>
      <c r="AE414" s="132"/>
      <c r="AF414" s="132"/>
      <c r="AG414" s="132"/>
      <c r="AH414" s="132"/>
      <c r="AI414" s="132"/>
      <c r="AJ414" s="132"/>
      <c r="AM414" s="86">
        <v>37</v>
      </c>
      <c r="AN414" s="86">
        <f>人物属性!AG40</f>
        <v>375.6246154424328</v>
      </c>
      <c r="AO414" s="115">
        <f t="shared" si="83"/>
        <v>0.36000000000000004</v>
      </c>
      <c r="AP414" s="74">
        <f>(AP413+AP415)/2</f>
        <v>561.42730027248285</v>
      </c>
      <c r="AQ414" s="86" t="str">
        <f t="shared" si="81"/>
        <v>30级强化10</v>
      </c>
      <c r="AR414" s="86">
        <f>装备属性!GJ40</f>
        <v>1299.9830875145235</v>
      </c>
      <c r="AS414" s="134">
        <f t="shared" si="84"/>
        <v>337.33868965736963</v>
      </c>
      <c r="AT414" s="352">
        <f t="shared" si="78"/>
        <v>37</v>
      </c>
      <c r="AU414" s="132">
        <f>AS414/(VLOOKUP(AU377,AQ378:AR468,2,FALSE)+AN414)</f>
        <v>0.63244345483309594</v>
      </c>
      <c r="AV414" s="132">
        <f>AS414/(VLOOKUP(AV377,AQ378:AR468,2,FALSE)+AN414)</f>
        <v>0.55893304591872128</v>
      </c>
      <c r="AW414" s="132">
        <f>AS414/(VLOOKUP(AW377,AQ378:AR468,2,FALSE)+AN414)</f>
        <v>0.52991693254996852</v>
      </c>
      <c r="AX414" s="132">
        <f>AS414/(VLOOKUP(AX377,AQ378:AR468,2,FALSE)+AN414)</f>
        <v>0.31846264732159468</v>
      </c>
      <c r="AY414" s="132">
        <f>AS414/(VLOOKUP(AY377,AQ378:AR468,2,FALSE)+AN414)</f>
        <v>0.52991693254996852</v>
      </c>
      <c r="AZ414" s="132">
        <f>AS414/(VLOOKUP(AZ377,AQ378:AR468,2,FALSE)+AN414)</f>
        <v>0.44821527836697173</v>
      </c>
      <c r="BA414" s="132">
        <f>AS414/(VLOOKUP(BA377,AQ378:AR468,2,FALSE)+AN414)</f>
        <v>0.41786495589102857</v>
      </c>
      <c r="BB414" s="132">
        <f>AS414/(VLOOKUP(BB377,AQ378:AR468,2,FALSE)+AN414)</f>
        <v>0.22392727779037758</v>
      </c>
      <c r="BC414" s="132">
        <f>AS414/(VLOOKUP(BC377,AQ378:AR468,2,FALSE)+AN414)</f>
        <v>0.41786495589102857</v>
      </c>
      <c r="BD414" s="132">
        <f>AS414/(VLOOKUP(BD377,AQ378:AR468,2,FALSE)+AN414)</f>
        <v>0.33759733297230315</v>
      </c>
      <c r="BE414" s="132">
        <f>AS414/(VLOOKUP(BE377,AQ378:AR468,2,FALSE)+AN414)</f>
        <v>0.30958267018579272</v>
      </c>
      <c r="BF414" s="132">
        <f>AS414/(VLOOKUP(BF377,AQ378:AR468,2,FALSE)+AN414)</f>
        <v>0.15018330504928995</v>
      </c>
      <c r="BG414" s="132"/>
      <c r="BH414" s="132"/>
      <c r="BI414" s="132"/>
      <c r="BJ414" s="132"/>
      <c r="BK414" s="132"/>
      <c r="BL414" s="132"/>
      <c r="BM414" s="132"/>
      <c r="BN414" s="132"/>
      <c r="BO414" s="132"/>
      <c r="BP414" s="132"/>
      <c r="BQ414" s="132"/>
      <c r="BR414" s="132"/>
      <c r="BS414" s="132"/>
      <c r="BT414" s="132"/>
      <c r="BU414" s="132"/>
      <c r="BV414" s="132"/>
    </row>
    <row r="415" spans="1:74">
      <c r="A415" s="86">
        <v>38</v>
      </c>
      <c r="B415" s="86">
        <f>人物属性!AF41</f>
        <v>310.53933939210043</v>
      </c>
      <c r="C415" s="115">
        <f t="shared" si="82"/>
        <v>0.45</v>
      </c>
      <c r="D415" s="74">
        <f>F408</f>
        <v>465.20502437751651</v>
      </c>
      <c r="E415" s="86" t="str">
        <f t="shared" si="79"/>
        <v>30级强化11</v>
      </c>
      <c r="F415" s="86">
        <f>装备属性!GI41</f>
        <v>1250.7323747456066</v>
      </c>
      <c r="G415" s="91">
        <f t="shared" si="80"/>
        <v>349.08496369632763</v>
      </c>
      <c r="H415" s="217">
        <f t="shared" si="76"/>
        <v>38</v>
      </c>
      <c r="I415" s="137">
        <f>G415/(VLOOKUP(I377,E378:F468,2,FALSE)+B415)</f>
        <v>0.79927641798782756</v>
      </c>
      <c r="J415" s="132">
        <f>G415/(VLOOKUP(J377,E378:F468,2,FALSE)+B415)</f>
        <v>0.70826699686341354</v>
      </c>
      <c r="K415" s="132">
        <f>G415/(VLOOKUP(K377,E378:F468,2,FALSE)+B415)</f>
        <v>0.67220928486552078</v>
      </c>
      <c r="L415" s="132">
        <f>G415/(VLOOKUP(L377,E378:F468,2,FALSE)+B415)</f>
        <v>0.40711631719973246</v>
      </c>
      <c r="M415" s="132">
        <f>G415/(VLOOKUP(M377,E378:F468,2,FALSE)+B415)</f>
        <v>0.67220928486552078</v>
      </c>
      <c r="N415" s="132">
        <f>G415/(VLOOKUP(N377,E378:F468,2,FALSE)+B415)</f>
        <v>0.57026903538411344</v>
      </c>
      <c r="O415" s="132">
        <f>G415/(VLOOKUP(O377,E378:F468,2,FALSE)+B415)</f>
        <v>0.53224509180643653</v>
      </c>
      <c r="P415" s="132">
        <f>G415/(VLOOKUP(P377,E378:F468,2,FALSE)+B415)</f>
        <v>0.28726261737417469</v>
      </c>
      <c r="Q415" s="132">
        <f>G415/(VLOOKUP(Q377,E378:F468,2,FALSE)+B415)</f>
        <v>0.53224509180643653</v>
      </c>
      <c r="R415" s="132">
        <f>G415/(VLOOKUP(R377,E378:F468,2,FALSE)+B415)</f>
        <v>0.43127431428002982</v>
      </c>
      <c r="S415" s="132">
        <f>G415/(VLOOKUP(S377,E378:F468,2,FALSE)+B415)</f>
        <v>0.3958935830696913</v>
      </c>
      <c r="T415" s="132">
        <f>G415/(VLOOKUP(T377,E378:F468,2,FALSE)+B415)</f>
        <v>0.19318659142152544</v>
      </c>
      <c r="U415" s="132"/>
      <c r="V415" s="132"/>
      <c r="W415" s="132"/>
      <c r="X415" s="132"/>
      <c r="Y415" s="132"/>
      <c r="Z415" s="132"/>
      <c r="AA415" s="132"/>
      <c r="AB415" s="132"/>
      <c r="AC415" s="132"/>
      <c r="AD415" s="132"/>
      <c r="AE415" s="132"/>
      <c r="AF415" s="132"/>
      <c r="AG415" s="132"/>
      <c r="AH415" s="132"/>
      <c r="AI415" s="132"/>
      <c r="AJ415" s="132"/>
      <c r="AM415" s="86">
        <v>38</v>
      </c>
      <c r="AN415" s="86">
        <f>人物属性!AG41</f>
        <v>388.17417424012552</v>
      </c>
      <c r="AO415" s="115">
        <f t="shared" si="83"/>
        <v>0.36000000000000004</v>
      </c>
      <c r="AP415" s="74">
        <f>AR408</f>
        <v>581.50628047189559</v>
      </c>
      <c r="AQ415" s="86" t="str">
        <f t="shared" si="81"/>
        <v>30级强化11</v>
      </c>
      <c r="AR415" s="86">
        <f>装备属性!GJ41</f>
        <v>1563.4154684320083</v>
      </c>
      <c r="AS415" s="134">
        <f t="shared" si="84"/>
        <v>349.08496369632769</v>
      </c>
      <c r="AT415" s="352">
        <f t="shared" si="78"/>
        <v>38</v>
      </c>
      <c r="AU415" s="132">
        <f>AS415/(VLOOKUP(AU377,AQ378:AR468,2,FALSE)+AN415)</f>
        <v>0.63942113439026216</v>
      </c>
      <c r="AV415" s="132">
        <f>AS415/(VLOOKUP(AV377,AQ378:AR468,2,FALSE)+AN415)</f>
        <v>0.56661359749073092</v>
      </c>
      <c r="AW415" s="132">
        <f>AS415/(VLOOKUP(AW377,AQ378:AR468,2,FALSE)+AN415)</f>
        <v>0.53776742789241683</v>
      </c>
      <c r="AX415" s="132">
        <f>AS415/(VLOOKUP(AX377,AQ378:AR468,2,FALSE)+AN415)</f>
        <v>0.32569305375978597</v>
      </c>
      <c r="AY415" s="132">
        <f>AS415/(VLOOKUP(AY377,AQ378:AR468,2,FALSE)+AN415)</f>
        <v>0.53776742789241683</v>
      </c>
      <c r="AZ415" s="132">
        <f>AS415/(VLOOKUP(AZ377,AQ378:AR468,2,FALSE)+AN415)</f>
        <v>0.45621522830729089</v>
      </c>
      <c r="BA415" s="132">
        <f>AS415/(VLOOKUP(BA377,AQ378:AR468,2,FALSE)+AN415)</f>
        <v>0.42579607344514941</v>
      </c>
      <c r="BB415" s="132">
        <f>AS415/(VLOOKUP(BB377,AQ378:AR468,2,FALSE)+AN415)</f>
        <v>0.22981009389933979</v>
      </c>
      <c r="BC415" s="132">
        <f>AS415/(VLOOKUP(BC377,AQ378:AR468,2,FALSE)+AN415)</f>
        <v>0.42579607344514941</v>
      </c>
      <c r="BD415" s="132">
        <f>AS415/(VLOOKUP(BD377,AQ378:AR468,2,FALSE)+AN415)</f>
        <v>0.34501945142402396</v>
      </c>
      <c r="BE415" s="132">
        <f>AS415/(VLOOKUP(BE377,AQ378:AR468,2,FALSE)+AN415)</f>
        <v>0.31671486645575309</v>
      </c>
      <c r="BF415" s="132">
        <f>AS415/(VLOOKUP(BF377,AQ378:AR468,2,FALSE)+AN415)</f>
        <v>0.15454927313722036</v>
      </c>
      <c r="BG415" s="132"/>
      <c r="BH415" s="132"/>
      <c r="BI415" s="132"/>
      <c r="BJ415" s="132"/>
      <c r="BK415" s="132"/>
      <c r="BL415" s="132"/>
      <c r="BM415" s="132"/>
      <c r="BN415" s="132"/>
      <c r="BO415" s="132"/>
      <c r="BP415" s="132"/>
      <c r="BQ415" s="132"/>
      <c r="BR415" s="132"/>
      <c r="BS415" s="132"/>
      <c r="BT415" s="132"/>
      <c r="BU415" s="132"/>
      <c r="BV415" s="132"/>
    </row>
    <row r="416" spans="1:74">
      <c r="A416" s="86">
        <v>39</v>
      </c>
      <c r="B416" s="86">
        <f>人物属性!AF42</f>
        <v>320.57898643025459</v>
      </c>
      <c r="C416" s="115">
        <f t="shared" si="82"/>
        <v>0.45</v>
      </c>
      <c r="D416" s="74">
        <f>(D415+D417)/2</f>
        <v>482.04621416555005</v>
      </c>
      <c r="E416" s="86" t="str">
        <f t="shared" si="79"/>
        <v>30级强化12</v>
      </c>
      <c r="F416" s="86">
        <f>装备属性!GI42</f>
        <v>1496.444060064636</v>
      </c>
      <c r="G416" s="91">
        <f t="shared" si="80"/>
        <v>361.18134026811214</v>
      </c>
      <c r="H416" s="217">
        <f t="shared" si="76"/>
        <v>39</v>
      </c>
      <c r="I416" s="137">
        <f>G416/(VLOOKUP(I377,E378:F468,2,FALSE)+B416)</f>
        <v>0.80839013001996185</v>
      </c>
      <c r="J416" s="132">
        <f>G416/(VLOOKUP(J377,E378:F468,2,FALSE)+B416)</f>
        <v>0.71818051954674234</v>
      </c>
      <c r="K416" s="132">
        <f>G416/(VLOOKUP(K377,E378:F468,2,FALSE)+B416)</f>
        <v>0.68231155516537456</v>
      </c>
      <c r="L416" s="132">
        <f>G416/(VLOOKUP(L377,E378:F468,2,FALSE)+B416)</f>
        <v>0.41634870709693489</v>
      </c>
      <c r="M416" s="132">
        <f>G416/(VLOOKUP(M377,E378:F468,2,FALSE)+B416)</f>
        <v>0.68231155516537456</v>
      </c>
      <c r="N416" s="132">
        <f>G416/(VLOOKUP(N377,E378:F468,2,FALSE)+B416)</f>
        <v>0.5805089527715056</v>
      </c>
      <c r="O416" s="132">
        <f>G416/(VLOOKUP(O377,E378:F468,2,FALSE)+B416)</f>
        <v>0.54238580314538165</v>
      </c>
      <c r="P416" s="132">
        <f>G416/(VLOOKUP(P377,E378:F468,2,FALSE)+B416)</f>
        <v>0.29478136809730116</v>
      </c>
      <c r="Q416" s="132">
        <f>G416/(VLOOKUP(Q377,E378:F468,2,FALSE)+B416)</f>
        <v>0.54238580314538165</v>
      </c>
      <c r="R416" s="132">
        <f>G416/(VLOOKUP(R377,E378:F468,2,FALSE)+B416)</f>
        <v>0.44075186549009621</v>
      </c>
      <c r="S416" s="132">
        <f>G416/(VLOOKUP(S377,E378:F468,2,FALSE)+B416)</f>
        <v>0.40500067621720864</v>
      </c>
      <c r="T416" s="132">
        <f>G416/(VLOOKUP(T377,E378:F468,2,FALSE)+B416)</f>
        <v>0.19877642221701328</v>
      </c>
      <c r="U416" s="132"/>
      <c r="V416" s="132"/>
      <c r="W416" s="132"/>
      <c r="X416" s="132"/>
      <c r="Y416" s="132"/>
      <c r="Z416" s="132"/>
      <c r="AA416" s="132"/>
      <c r="AB416" s="132"/>
      <c r="AC416" s="132"/>
      <c r="AD416" s="132"/>
      <c r="AE416" s="132"/>
      <c r="AF416" s="132"/>
      <c r="AG416" s="132"/>
      <c r="AH416" s="132"/>
      <c r="AI416" s="132"/>
      <c r="AJ416" s="132"/>
      <c r="AM416" s="86">
        <v>39</v>
      </c>
      <c r="AN416" s="86">
        <f>人物属性!AG42</f>
        <v>400.72373303781819</v>
      </c>
      <c r="AO416" s="115">
        <f t="shared" si="83"/>
        <v>0.36000000000000004</v>
      </c>
      <c r="AP416" s="74">
        <f>(AP415+AP417)/2</f>
        <v>602.55776770693751</v>
      </c>
      <c r="AQ416" s="86" t="str">
        <f t="shared" si="81"/>
        <v>30级强化12</v>
      </c>
      <c r="AR416" s="86">
        <f>装备属性!GJ42</f>
        <v>1870.5550750807949</v>
      </c>
      <c r="AS416" s="134">
        <f t="shared" si="84"/>
        <v>361.18134026811208</v>
      </c>
      <c r="AT416" s="352">
        <f t="shared" si="78"/>
        <v>39</v>
      </c>
      <c r="AU416" s="132">
        <f>AS416/(VLOOKUP(AU377,AQ378:AR468,2,FALSE)+AN416)</f>
        <v>0.64671210401596957</v>
      </c>
      <c r="AV416" s="132">
        <f>AS416/(VLOOKUP(AV377,AQ378:AR468,2,FALSE)+AN416)</f>
        <v>0.57454441563739378</v>
      </c>
      <c r="AW416" s="132">
        <f>AS416/(VLOOKUP(AW377,AQ378:AR468,2,FALSE)+AN416)</f>
        <v>0.54584924413229963</v>
      </c>
      <c r="AX416" s="132">
        <f>AS416/(VLOOKUP(AX377,AQ378:AR468,2,FALSE)+AN416)</f>
        <v>0.33307896567754791</v>
      </c>
      <c r="AY416" s="132">
        <f>AS416/(VLOOKUP(AY377,AQ378:AR468,2,FALSE)+AN416)</f>
        <v>0.54584924413229963</v>
      </c>
      <c r="AZ416" s="132">
        <f>AS416/(VLOOKUP(AZ377,AQ378:AR468,2,FALSE)+AN416)</f>
        <v>0.46440716221720441</v>
      </c>
      <c r="BA416" s="132">
        <f>AS416/(VLOOKUP(BA377,AQ378:AR468,2,FALSE)+AN416)</f>
        <v>0.43390864251630523</v>
      </c>
      <c r="BB416" s="132">
        <f>AS416/(VLOOKUP(BB377,AQ378:AR468,2,FALSE)+AN416)</f>
        <v>0.23582509447784089</v>
      </c>
      <c r="BC416" s="132">
        <f>AS416/(VLOOKUP(BC377,AQ378:AR468,2,FALSE)+AN416)</f>
        <v>0.43390864251630523</v>
      </c>
      <c r="BD416" s="132">
        <f>AS416/(VLOOKUP(BD377,AQ378:AR468,2,FALSE)+AN416)</f>
        <v>0.35260149239207694</v>
      </c>
      <c r="BE416" s="132">
        <f>AS416/(VLOOKUP(BE377,AQ378:AR468,2,FALSE)+AN416)</f>
        <v>0.3240005409737669</v>
      </c>
      <c r="BF416" s="132">
        <f>AS416/(VLOOKUP(BF377,AQ378:AR468,2,FALSE)+AN416)</f>
        <v>0.1590211377736106</v>
      </c>
      <c r="BG416" s="132"/>
      <c r="BH416" s="132"/>
      <c r="BI416" s="132"/>
      <c r="BJ416" s="132"/>
      <c r="BK416" s="132"/>
      <c r="BL416" s="132"/>
      <c r="BM416" s="132"/>
      <c r="BN416" s="132"/>
      <c r="BO416" s="132"/>
      <c r="BP416" s="132"/>
      <c r="BQ416" s="132"/>
      <c r="BR416" s="132"/>
      <c r="BS416" s="132"/>
      <c r="BT416" s="132"/>
      <c r="BU416" s="132"/>
      <c r="BV416" s="132"/>
    </row>
    <row r="417" spans="1:74">
      <c r="A417" s="86">
        <v>40</v>
      </c>
      <c r="B417" s="86">
        <f>人物属性!AF43</f>
        <v>330.61863346840875</v>
      </c>
      <c r="C417" s="115">
        <f t="shared" si="82"/>
        <v>0.45</v>
      </c>
      <c r="D417" s="74">
        <f>F409</f>
        <v>498.88740395358366</v>
      </c>
      <c r="E417" s="86" t="str">
        <f t="shared" si="79"/>
        <v>45级强化0</v>
      </c>
      <c r="F417" s="86">
        <f>装备属性!GI43</f>
        <v>571.22530298876973</v>
      </c>
      <c r="G417" s="91">
        <f t="shared" si="80"/>
        <v>373.27771683989664</v>
      </c>
      <c r="H417" s="217">
        <f t="shared" si="76"/>
        <v>40</v>
      </c>
      <c r="I417" s="137">
        <f>G417/(VLOOKUP(I377,E378:F468,2,FALSE)+B417)</f>
        <v>0.81710326264276489</v>
      </c>
      <c r="J417" s="132">
        <f>G417/(VLOOKUP(J377,E378:F468,2,FALSE)+B417)</f>
        <v>0.72770598093898264</v>
      </c>
      <c r="K417" s="132">
        <f>G417/(VLOOKUP(K377,E378:F468,2,FALSE)+B417)</f>
        <v>0.69203775853025196</v>
      </c>
      <c r="L417" s="132">
        <f>G417/(VLOOKUP(L377,E378:F468,2,FALSE)+B417)</f>
        <v>0.42536984675312439</v>
      </c>
      <c r="M417" s="132">
        <f>G417/(VLOOKUP(M377,E378:F468,2,FALSE)+B417)</f>
        <v>0.69203775853025196</v>
      </c>
      <c r="N417" s="132">
        <f>G417/(VLOOKUP(N377,E378:F468,2,FALSE)+B417)</f>
        <v>0.59042365066181512</v>
      </c>
      <c r="O417" s="132">
        <f>G417/(VLOOKUP(O377,E378:F468,2,FALSE)+B417)</f>
        <v>0.55222528250063807</v>
      </c>
      <c r="P417" s="132">
        <f>G417/(VLOOKUP(P377,E378:F468,2,FALSE)+B417)</f>
        <v>0.30217790374903125</v>
      </c>
      <c r="Q417" s="132">
        <f>G417/(VLOOKUP(Q377,E378:F468,2,FALSE)+B417)</f>
        <v>0.55222528250063807</v>
      </c>
      <c r="R417" s="132">
        <f>G417/(VLOOKUP(R377,E378:F468,2,FALSE)+B417)</f>
        <v>0.45000000000000007</v>
      </c>
      <c r="S417" s="132">
        <f>G417/(VLOOKUP(S377,E378:F468,2,FALSE)+B417)</f>
        <v>0.41390500257315943</v>
      </c>
      <c r="T417" s="132">
        <f>G417/(VLOOKUP(T377,E378:F468,2,FALSE)+B417)</f>
        <v>0.20430482115426404</v>
      </c>
      <c r="U417" s="132"/>
      <c r="V417" s="132"/>
      <c r="W417" s="132"/>
      <c r="X417" s="132"/>
      <c r="Y417" s="132"/>
      <c r="Z417" s="132"/>
      <c r="AA417" s="132"/>
      <c r="AB417" s="132"/>
      <c r="AC417" s="132"/>
      <c r="AD417" s="132"/>
      <c r="AE417" s="132"/>
      <c r="AF417" s="132"/>
      <c r="AG417" s="132"/>
      <c r="AH417" s="132"/>
      <c r="AI417" s="132"/>
      <c r="AJ417" s="132"/>
      <c r="AM417" s="86">
        <v>40</v>
      </c>
      <c r="AN417" s="86">
        <f>人物属性!AG43</f>
        <v>413.27329183551092</v>
      </c>
      <c r="AO417" s="115">
        <f t="shared" si="83"/>
        <v>0.36000000000000004</v>
      </c>
      <c r="AP417" s="74">
        <f>AR409</f>
        <v>623.60925494197954</v>
      </c>
      <c r="AQ417" s="86" t="str">
        <f t="shared" si="81"/>
        <v>45级强化0</v>
      </c>
      <c r="AR417" s="86">
        <f>装备属性!GJ43</f>
        <v>714.03162873596216</v>
      </c>
      <c r="AS417" s="134">
        <f t="shared" si="84"/>
        <v>373.27771683989658</v>
      </c>
      <c r="AT417" s="352">
        <f t="shared" si="78"/>
        <v>40</v>
      </c>
      <c r="AU417" s="132">
        <f>AS417/(VLOOKUP(AU377,AQ378:AR468,2,FALSE)+AN417)</f>
        <v>0.65368261011421191</v>
      </c>
      <c r="AV417" s="132">
        <f>AS417/(VLOOKUP(AV377,AQ378:AR468,2,FALSE)+AN417)</f>
        <v>0.58216478475118605</v>
      </c>
      <c r="AW417" s="132">
        <f>AS417/(VLOOKUP(AW377,AQ378:AR468,2,FALSE)+AN417)</f>
        <v>0.5536302068242015</v>
      </c>
      <c r="AX417" s="132">
        <f>AS417/(VLOOKUP(AX377,AQ378:AR468,2,FALSE)+AN417)</f>
        <v>0.34029587740249939</v>
      </c>
      <c r="AY417" s="132">
        <f>AS417/(VLOOKUP(AY377,AQ378:AR468,2,FALSE)+AN417)</f>
        <v>0.5536302068242015</v>
      </c>
      <c r="AZ417" s="132">
        <f>AS417/(VLOOKUP(AZ377,AQ378:AR468,2,FALSE)+AN417)</f>
        <v>0.47233892052945214</v>
      </c>
      <c r="BA417" s="132">
        <f>AS417/(VLOOKUP(BA377,AQ378:AR468,2,FALSE)+AN417)</f>
        <v>0.44178022600051042</v>
      </c>
      <c r="BB417" s="132">
        <f>AS417/(VLOOKUP(BB377,AQ378:AR468,2,FALSE)+AN417)</f>
        <v>0.24174232299922499</v>
      </c>
      <c r="BC417" s="132">
        <f>AS417/(VLOOKUP(BC377,AQ378:AR468,2,FALSE)+AN417)</f>
        <v>0.44178022600051042</v>
      </c>
      <c r="BD417" s="132">
        <f>AS417/(VLOOKUP(BD377,AQ378:AR468,2,FALSE)+AN417)</f>
        <v>0.36000000000000004</v>
      </c>
      <c r="BE417" s="132">
        <f>AS417/(VLOOKUP(BE377,AQ378:AR468,2,FALSE)+AN417)</f>
        <v>0.33112400205852743</v>
      </c>
      <c r="BF417" s="132">
        <f>AS417/(VLOOKUP(BF377,AQ378:AR468,2,FALSE)+AN417)</f>
        <v>0.16344385692341123</v>
      </c>
      <c r="BG417" s="132"/>
      <c r="BH417" s="132"/>
      <c r="BI417" s="132"/>
      <c r="BJ417" s="132"/>
      <c r="BK417" s="132"/>
      <c r="BL417" s="132"/>
      <c r="BM417" s="132"/>
      <c r="BN417" s="132"/>
      <c r="BO417" s="132"/>
      <c r="BP417" s="132"/>
      <c r="BQ417" s="132"/>
      <c r="BR417" s="132"/>
      <c r="BS417" s="132"/>
      <c r="BT417" s="132"/>
      <c r="BU417" s="132"/>
      <c r="BV417" s="132"/>
    </row>
    <row r="418" spans="1:74">
      <c r="A418" s="86">
        <v>41</v>
      </c>
      <c r="B418" s="86">
        <f>人物属性!AF44</f>
        <v>340.6582805065629</v>
      </c>
      <c r="C418" s="115">
        <f t="shared" si="82"/>
        <v>0.45</v>
      </c>
      <c r="D418" s="74">
        <f>(D417+D419)/2</f>
        <v>516.54428136093702</v>
      </c>
      <c r="E418" s="86" t="str">
        <f t="shared" si="79"/>
        <v>45级强化1</v>
      </c>
      <c r="F418" s="86">
        <f>装备属性!GI44</f>
        <v>617.33659454581971</v>
      </c>
      <c r="G418" s="91">
        <f t="shared" si="80"/>
        <v>385.74115284037498</v>
      </c>
      <c r="H418" s="217">
        <f t="shared" si="76"/>
        <v>41</v>
      </c>
      <c r="I418" s="137">
        <f>G418/(VLOOKUP(I377,E378:F468,2,FALSE)+B418)</f>
        <v>0.82622787127266983</v>
      </c>
      <c r="J418" s="132">
        <f>G418/(VLOOKUP(J377,E378:F468,2,FALSE)+B418)</f>
        <v>0.73756757605355883</v>
      </c>
      <c r="K418" s="132">
        <f>G418/(VLOOKUP(K377,E378:F468,2,FALSE)+B418)</f>
        <v>0.70207658494216341</v>
      </c>
      <c r="L418" s="132">
        <f>G418/(VLOOKUP(L377,E378:F468,2,FALSE)+B418)</f>
        <v>0.43460045715639578</v>
      </c>
      <c r="M418" s="132">
        <f>G418/(VLOOKUP(M377,E378:F468,2,FALSE)+B418)</f>
        <v>0.70207658494216341</v>
      </c>
      <c r="N418" s="132">
        <f>G418/(VLOOKUP(N377,E378:F468,2,FALSE)+B418)</f>
        <v>0.6005998927126518</v>
      </c>
      <c r="O418" s="132">
        <f>G418/(VLOOKUP(O377,E378:F468,2,FALSE)+B418)</f>
        <v>0.56231183433850018</v>
      </c>
      <c r="P418" s="132">
        <f>G418/(VLOOKUP(P377,E378:F468,2,FALSE)+B418)</f>
        <v>0.30974992867578865</v>
      </c>
      <c r="Q418" s="132">
        <f>G418/(VLOOKUP(Q377,E378:F468,2,FALSE)+B418)</f>
        <v>0.56231183433850018</v>
      </c>
      <c r="R418" s="132">
        <f>G418/(VLOOKUP(R377,E378:F468,2,FALSE)+B418)</f>
        <v>0.45946416017660591</v>
      </c>
      <c r="S418" s="132">
        <f>G418/(VLOOKUP(S377,E378:F468,2,FALSE)+B418)</f>
        <v>0.42301578822352964</v>
      </c>
      <c r="T418" s="132">
        <f>G418/(VLOOKUP(T377,E378:F468,2,FALSE)+B418)</f>
        <v>0.20997259887026154</v>
      </c>
      <c r="U418" s="132"/>
      <c r="V418" s="132"/>
      <c r="W418" s="132"/>
      <c r="X418" s="132"/>
      <c r="Y418" s="132"/>
      <c r="Z418" s="132"/>
      <c r="AA418" s="132"/>
      <c r="AB418" s="132"/>
      <c r="AC418" s="132"/>
      <c r="AD418" s="132"/>
      <c r="AE418" s="132"/>
      <c r="AF418" s="132"/>
      <c r="AG418" s="132"/>
      <c r="AH418" s="132"/>
      <c r="AI418" s="132"/>
      <c r="AJ418" s="132"/>
      <c r="AM418" s="86">
        <v>41</v>
      </c>
      <c r="AN418" s="86">
        <f>人物属性!AG44</f>
        <v>425.82285063320359</v>
      </c>
      <c r="AO418" s="115">
        <f t="shared" si="83"/>
        <v>0.36000000000000004</v>
      </c>
      <c r="AP418" s="74">
        <f>(AP417+AP419)/2</f>
        <v>645.68035170117128</v>
      </c>
      <c r="AQ418" s="86" t="str">
        <f t="shared" si="81"/>
        <v>45级强化1</v>
      </c>
      <c r="AR418" s="86">
        <f>装备属性!GJ44</f>
        <v>771.67074318227458</v>
      </c>
      <c r="AS418" s="134">
        <f t="shared" si="84"/>
        <v>385.74115284037504</v>
      </c>
      <c r="AT418" s="352">
        <f t="shared" si="78"/>
        <v>41</v>
      </c>
      <c r="AU418" s="132">
        <f>AS418/(VLOOKUP(AU377,AQ378:AR468,2,FALSE)+AN418)</f>
        <v>0.66098229701813604</v>
      </c>
      <c r="AV418" s="132">
        <f>AS418/(VLOOKUP(AV377,AQ378:AR468,2,FALSE)+AN418)</f>
        <v>0.59005406084284717</v>
      </c>
      <c r="AW418" s="132">
        <f>AS418/(VLOOKUP(AW377,AQ378:AR468,2,FALSE)+AN418)</f>
        <v>0.56166126795373084</v>
      </c>
      <c r="AX418" s="132">
        <f>AS418/(VLOOKUP(AX377,AQ378:AR468,2,FALSE)+AN418)</f>
        <v>0.34768036572511674</v>
      </c>
      <c r="AY418" s="132">
        <f>AS418/(VLOOKUP(AY377,AQ378:AR468,2,FALSE)+AN418)</f>
        <v>0.56166126795373084</v>
      </c>
      <c r="AZ418" s="132">
        <f>AS418/(VLOOKUP(AZ377,AQ378:AR468,2,FALSE)+AN418)</f>
        <v>0.48047991417012159</v>
      </c>
      <c r="BA418" s="132">
        <f>AS418/(VLOOKUP(BA377,AQ378:AR468,2,FALSE)+AN418)</f>
        <v>0.44984946747080018</v>
      </c>
      <c r="BB418" s="132">
        <f>AS418/(VLOOKUP(BB377,AQ378:AR468,2,FALSE)+AN418)</f>
        <v>0.24779994294063096</v>
      </c>
      <c r="BC418" s="132">
        <f>AS418/(VLOOKUP(BC377,AQ378:AR468,2,FALSE)+AN418)</f>
        <v>0.44984946747080018</v>
      </c>
      <c r="BD418" s="132">
        <f>AS418/(VLOOKUP(BD377,AQ378:AR468,2,FALSE)+AN418)</f>
        <v>0.36757132814128474</v>
      </c>
      <c r="BE418" s="132">
        <f>AS418/(VLOOKUP(BE377,AQ378:AR468,2,FALSE)+AN418)</f>
        <v>0.33841263057882381</v>
      </c>
      <c r="BF418" s="132">
        <f>AS418/(VLOOKUP(BF377,AQ378:AR468,2,FALSE)+AN418)</f>
        <v>0.16797807909620927</v>
      </c>
      <c r="BG418" s="132"/>
      <c r="BH418" s="132"/>
      <c r="BI418" s="132"/>
      <c r="BJ418" s="132"/>
      <c r="BK418" s="132"/>
      <c r="BL418" s="132"/>
      <c r="BM418" s="132"/>
      <c r="BN418" s="132"/>
      <c r="BO418" s="132"/>
      <c r="BP418" s="132"/>
      <c r="BQ418" s="132"/>
      <c r="BR418" s="132"/>
      <c r="BS418" s="132"/>
      <c r="BT418" s="132"/>
      <c r="BU418" s="132"/>
      <c r="BV418" s="132"/>
    </row>
    <row r="419" spans="1:74">
      <c r="A419" s="86">
        <v>42</v>
      </c>
      <c r="B419" s="86">
        <f>人物属性!AF45</f>
        <v>350.69792754471706</v>
      </c>
      <c r="C419" s="115">
        <f t="shared" si="82"/>
        <v>0.45</v>
      </c>
      <c r="D419" s="74">
        <f>F410</f>
        <v>534.2011587682905</v>
      </c>
      <c r="E419" s="86" t="str">
        <f t="shared" si="79"/>
        <v>45级强化2</v>
      </c>
      <c r="F419" s="86">
        <f>装备属性!GI45</f>
        <v>665.68124432205332</v>
      </c>
      <c r="G419" s="91">
        <f t="shared" si="80"/>
        <v>398.20458884085338</v>
      </c>
      <c r="H419" s="217">
        <f t="shared" si="76"/>
        <v>42</v>
      </c>
      <c r="I419" s="137">
        <f>G419/(VLOOKUP(I377,E378:F468,2,FALSE)+B419)</f>
        <v>0.83496830727576021</v>
      </c>
      <c r="J419" s="132">
        <f>G419/(VLOOKUP(J377,E378:F468,2,FALSE)+B419)</f>
        <v>0.74705768428399577</v>
      </c>
      <c r="K419" s="132">
        <f>G419/(VLOOKUP(K377,E378:F468,2,FALSE)+B419)</f>
        <v>0.71175511843785377</v>
      </c>
      <c r="L419" s="132">
        <f>G419/(VLOOKUP(L377,E378:F468,2,FALSE)+B419)</f>
        <v>0.44362458270384381</v>
      </c>
      <c r="M419" s="132">
        <f>G419/(VLOOKUP(M377,E378:F468,2,FALSE)+B419)</f>
        <v>0.71175511843785377</v>
      </c>
      <c r="N419" s="132">
        <f>G419/(VLOOKUP(N377,E378:F468,2,FALSE)+B419)</f>
        <v>0.61046288635429602</v>
      </c>
      <c r="O419" s="132">
        <f>G419/(VLOOKUP(O377,E378:F468,2,FALSE)+B419)</f>
        <v>0.57210740662161674</v>
      </c>
      <c r="P419" s="132">
        <f>G419/(VLOOKUP(P377,E378:F468,2,FALSE)+B419)</f>
        <v>0.3172008412206922</v>
      </c>
      <c r="Q419" s="132">
        <f>G419/(VLOOKUP(Q377,E378:F468,2,FALSE)+B419)</f>
        <v>0.57210740662161674</v>
      </c>
      <c r="R419" s="132">
        <f>G419/(VLOOKUP(R377,E378:F468,2,FALSE)+B419)</f>
        <v>0.46870464222657049</v>
      </c>
      <c r="S419" s="132">
        <f>G419/(VLOOKUP(S377,E378:F468,2,FALSE)+B419)</f>
        <v>0.43192814287847531</v>
      </c>
      <c r="T419" s="132">
        <f>G419/(VLOOKUP(T377,E378:F468,2,FALSE)+B419)</f>
        <v>0.21557876520159996</v>
      </c>
      <c r="U419" s="132"/>
      <c r="V419" s="132"/>
      <c r="W419" s="132"/>
      <c r="X419" s="132"/>
      <c r="Y419" s="132"/>
      <c r="Z419" s="132"/>
      <c r="AA419" s="132"/>
      <c r="AB419" s="132"/>
      <c r="AC419" s="132"/>
      <c r="AD419" s="132"/>
      <c r="AE419" s="132"/>
      <c r="AF419" s="132"/>
      <c r="AG419" s="132"/>
      <c r="AH419" s="132"/>
      <c r="AI419" s="132"/>
      <c r="AJ419" s="132"/>
      <c r="AM419" s="86">
        <v>42</v>
      </c>
      <c r="AN419" s="86">
        <f>人物属性!AG45</f>
        <v>438.37240943089631</v>
      </c>
      <c r="AO419" s="115">
        <f t="shared" si="83"/>
        <v>0.36000000000000004</v>
      </c>
      <c r="AP419" s="74">
        <f>AR410</f>
        <v>667.75144846036312</v>
      </c>
      <c r="AQ419" s="86" t="str">
        <f t="shared" si="81"/>
        <v>45级强化2</v>
      </c>
      <c r="AR419" s="86">
        <f>装备属性!GJ45</f>
        <v>832.10155540256665</v>
      </c>
      <c r="AS419" s="134">
        <f t="shared" si="84"/>
        <v>398.20458884085343</v>
      </c>
      <c r="AT419" s="352">
        <f t="shared" si="78"/>
        <v>42</v>
      </c>
      <c r="AU419" s="132">
        <f>AS419/(VLOOKUP(AU377,AQ378:AR468,2,FALSE)+AN419)</f>
        <v>0.66797464582060828</v>
      </c>
      <c r="AV419" s="132">
        <f>AS419/(VLOOKUP(AV377,AQ378:AR468,2,FALSE)+AN419)</f>
        <v>0.59764614742719679</v>
      </c>
      <c r="AW419" s="132">
        <f>AS419/(VLOOKUP(AW377,AQ378:AR468,2,FALSE)+AN419)</f>
        <v>0.56940409475028309</v>
      </c>
      <c r="AX419" s="132">
        <f>AS419/(VLOOKUP(AX377,AQ378:AR468,2,FALSE)+AN419)</f>
        <v>0.35489966616307511</v>
      </c>
      <c r="AY419" s="132">
        <f>AS419/(VLOOKUP(AY377,AQ378:AR468,2,FALSE)+AN419)</f>
        <v>0.56940409475028309</v>
      </c>
      <c r="AZ419" s="132">
        <f>AS419/(VLOOKUP(AZ377,AQ378:AR468,2,FALSE)+AN419)</f>
        <v>0.48837030908343698</v>
      </c>
      <c r="BA419" s="132">
        <f>AS419/(VLOOKUP(BA377,AQ378:AR468,2,FALSE)+AN419)</f>
        <v>0.45768592529729352</v>
      </c>
      <c r="BB419" s="132">
        <f>AS419/(VLOOKUP(BB377,AQ378:AR468,2,FALSE)+AN419)</f>
        <v>0.2537606729765538</v>
      </c>
      <c r="BC419" s="132">
        <f>AS419/(VLOOKUP(BC377,AQ378:AR468,2,FALSE)+AN419)</f>
        <v>0.45768592529729352</v>
      </c>
      <c r="BD419" s="132">
        <f>AS419/(VLOOKUP(BD377,AQ378:AR468,2,FALSE)+AN419)</f>
        <v>0.37496371378125648</v>
      </c>
      <c r="BE419" s="132">
        <f>AS419/(VLOOKUP(BE377,AQ378:AR468,2,FALSE)+AN419)</f>
        <v>0.34554251430278027</v>
      </c>
      <c r="BF419" s="132">
        <f>AS419/(VLOOKUP(BF377,AQ378:AR468,2,FALSE)+AN419)</f>
        <v>0.17246301216128002</v>
      </c>
      <c r="BG419" s="132"/>
      <c r="BH419" s="132"/>
      <c r="BI419" s="132"/>
      <c r="BJ419" s="132"/>
      <c r="BK419" s="132"/>
      <c r="BL419" s="132"/>
      <c r="BM419" s="132"/>
      <c r="BN419" s="132"/>
      <c r="BO419" s="132"/>
      <c r="BP419" s="132"/>
      <c r="BQ419" s="132"/>
      <c r="BR419" s="132"/>
      <c r="BS419" s="132"/>
      <c r="BT419" s="132"/>
      <c r="BU419" s="132"/>
      <c r="BV419" s="132"/>
    </row>
    <row r="420" spans="1:74">
      <c r="A420" s="86">
        <v>43</v>
      </c>
      <c r="B420" s="86">
        <f>人物属性!AF46</f>
        <v>360.73757458287122</v>
      </c>
      <c r="C420" s="115">
        <f t="shared" si="82"/>
        <v>0.45</v>
      </c>
      <c r="D420" s="74">
        <f>D419+(D422-D419)/3</f>
        <v>546.54254017511687</v>
      </c>
      <c r="E420" s="86" t="str">
        <f t="shared" si="79"/>
        <v>45级强化3</v>
      </c>
      <c r="F420" s="86">
        <f>装备属性!GI46</f>
        <v>716.36742297950912</v>
      </c>
      <c r="G420" s="91">
        <f t="shared" si="80"/>
        <v>408.27605164109463</v>
      </c>
      <c r="H420" s="217">
        <f t="shared" si="76"/>
        <v>43</v>
      </c>
      <c r="I420" s="137">
        <f>G420/(VLOOKUP(I377,E378:F468,2,FALSE)+B420)</f>
        <v>0.83843617366855194</v>
      </c>
      <c r="J420" s="132">
        <f>G420/(VLOOKUP(J377,E378:F468,2,FALSE)+B420)</f>
        <v>0.75179237091742723</v>
      </c>
      <c r="K420" s="132">
        <f>G420/(VLOOKUP(K377,E378:F468,2,FALSE)+B420)</f>
        <v>0.71689234518655109</v>
      </c>
      <c r="L420" s="132">
        <f>G420/(VLOOKUP(L377,E378:F468,2,FALSE)+B420)</f>
        <v>0.44981374450566153</v>
      </c>
      <c r="M420" s="132">
        <f>G420/(VLOOKUP(M377,E378:F468,2,FALSE)+B420)</f>
        <v>0.71689234518655109</v>
      </c>
      <c r="N420" s="132">
        <f>G420/(VLOOKUP(N377,E378:F468,2,FALSE)+B420)</f>
        <v>0.61641547327946544</v>
      </c>
      <c r="O420" s="132">
        <f>G420/(VLOOKUP(O377,E378:F468,2,FALSE)+B420)</f>
        <v>0.57823668749838386</v>
      </c>
      <c r="P420" s="132">
        <f>G420/(VLOOKUP(P377,E378:F468,2,FALSE)+B420)</f>
        <v>0.32264324908769071</v>
      </c>
      <c r="Q420" s="132">
        <f>G420/(VLOOKUP(Q377,E378:F468,2,FALSE)+B420)</f>
        <v>0.57823668749838386</v>
      </c>
      <c r="R420" s="132">
        <f>G420/(VLOOKUP(R377,E378:F468,2,FALSE)+B420)</f>
        <v>0.47494670563924352</v>
      </c>
      <c r="S420" s="132">
        <f>G420/(VLOOKUP(S377,E378:F468,2,FALSE)+B420)</f>
        <v>0.43808188230084305</v>
      </c>
      <c r="T420" s="132">
        <f>G420/(VLOOKUP(T377,E378:F468,2,FALSE)+B420)</f>
        <v>0.21983636065762913</v>
      </c>
      <c r="U420" s="132"/>
      <c r="V420" s="132"/>
      <c r="W420" s="132"/>
      <c r="X420" s="132"/>
      <c r="Y420" s="132"/>
      <c r="Z420" s="132"/>
      <c r="AA420" s="132"/>
      <c r="AB420" s="132"/>
      <c r="AC420" s="132"/>
      <c r="AD420" s="132"/>
      <c r="AE420" s="132"/>
      <c r="AF420" s="132"/>
      <c r="AG420" s="132"/>
      <c r="AH420" s="132"/>
      <c r="AI420" s="132"/>
      <c r="AJ420" s="132"/>
      <c r="AM420" s="86">
        <v>43</v>
      </c>
      <c r="AN420" s="86">
        <f>人物属性!AG46</f>
        <v>450.92196822858898</v>
      </c>
      <c r="AO420" s="115">
        <f t="shared" si="83"/>
        <v>0.36000000000000004</v>
      </c>
      <c r="AP420" s="74">
        <f>AP419+(AP422-AP419)/3</f>
        <v>683.17817521889617</v>
      </c>
      <c r="AQ420" s="86" t="str">
        <f t="shared" si="81"/>
        <v>45级强化3</v>
      </c>
      <c r="AR420" s="86">
        <f>装备属性!GJ46</f>
        <v>895.45927872438631</v>
      </c>
      <c r="AS420" s="134">
        <f t="shared" si="84"/>
        <v>408.27605164109468</v>
      </c>
      <c r="AT420" s="352">
        <f t="shared" si="78"/>
        <v>43</v>
      </c>
      <c r="AU420" s="132">
        <f>AS420/(VLOOKUP(AU377,AQ378:AR468,2,FALSE)+AN420)</f>
        <v>0.67074893893484178</v>
      </c>
      <c r="AV420" s="132">
        <f>AS420/(VLOOKUP(AV377,AQ378:AR468,2,FALSE)+AN420)</f>
        <v>0.60143389673394188</v>
      </c>
      <c r="AW420" s="132">
        <f>AS420/(VLOOKUP(AW377,AQ378:AR468,2,FALSE)+AN420)</f>
        <v>0.57351387614924099</v>
      </c>
      <c r="AX420" s="132">
        <f>AS420/(VLOOKUP(AX377,AQ378:AR468,2,FALSE)+AN420)</f>
        <v>0.35985099560452932</v>
      </c>
      <c r="AY420" s="132">
        <f>AS420/(VLOOKUP(AY377,AQ378:AR468,2,FALSE)+AN420)</f>
        <v>0.57351387614924099</v>
      </c>
      <c r="AZ420" s="132">
        <f>AS420/(VLOOKUP(AZ377,AQ378:AR468,2,FALSE)+AN420)</f>
        <v>0.49313237862357245</v>
      </c>
      <c r="BA420" s="132">
        <f>AS420/(VLOOKUP(BA377,AQ378:AR468,2,FALSE)+AN420)</f>
        <v>0.46258934999870716</v>
      </c>
      <c r="BB420" s="132">
        <f>AS420/(VLOOKUP(BB377,AQ378:AR468,2,FALSE)+AN420)</f>
        <v>0.25811459927015262</v>
      </c>
      <c r="BC420" s="132">
        <f>AS420/(VLOOKUP(BC377,AQ378:AR468,2,FALSE)+AN420)</f>
        <v>0.46258934999870716</v>
      </c>
      <c r="BD420" s="132">
        <f>AS420/(VLOOKUP(BD377,AQ378:AR468,2,FALSE)+AN420)</f>
        <v>0.37995736451139489</v>
      </c>
      <c r="BE420" s="132">
        <f>AS420/(VLOOKUP(BE377,AQ378:AR468,2,FALSE)+AN420)</f>
        <v>0.35046550584067448</v>
      </c>
      <c r="BF420" s="132">
        <f>AS420/(VLOOKUP(BF377,AQ378:AR468,2,FALSE)+AN420)</f>
        <v>0.17586908852610333</v>
      </c>
      <c r="BG420" s="132"/>
      <c r="BH420" s="132"/>
      <c r="BI420" s="132"/>
      <c r="BJ420" s="132"/>
      <c r="BK420" s="132"/>
      <c r="BL420" s="132"/>
      <c r="BM420" s="132"/>
      <c r="BN420" s="132"/>
      <c r="BO420" s="132"/>
      <c r="BP420" s="132"/>
      <c r="BQ420" s="132"/>
      <c r="BR420" s="132"/>
      <c r="BS420" s="132"/>
      <c r="BT420" s="132"/>
      <c r="BU420" s="132"/>
      <c r="BV420" s="132"/>
    </row>
    <row r="421" spans="1:74">
      <c r="A421" s="86">
        <v>44</v>
      </c>
      <c r="B421" s="86">
        <f>人物属性!AF47</f>
        <v>370.77722162102538</v>
      </c>
      <c r="C421" s="115">
        <f t="shared" si="82"/>
        <v>0.45</v>
      </c>
      <c r="D421" s="74">
        <f>D420+(D422-D419)/3</f>
        <v>558.88392158194324</v>
      </c>
      <c r="E421" s="86" t="str">
        <f t="shared" si="79"/>
        <v>45级强化4</v>
      </c>
      <c r="F421" s="86">
        <f>装备属性!GI47</f>
        <v>769.50854032727648</v>
      </c>
      <c r="G421" s="91">
        <f t="shared" si="80"/>
        <v>418.34751444133587</v>
      </c>
      <c r="H421" s="217">
        <f t="shared" si="76"/>
        <v>44</v>
      </c>
      <c r="I421" s="137">
        <f>G421/(VLOOKUP(I377,E378:F468,2,FALSE)+B421)</f>
        <v>0.8417639317440323</v>
      </c>
      <c r="J421" s="132">
        <f>G421/(VLOOKUP(J377,E378:F468,2,FALSE)+B421)</f>
        <v>0.75635517639276284</v>
      </c>
      <c r="K421" s="132">
        <f>G421/(VLOOKUP(K377,E378:F468,2,FALSE)+B421)</f>
        <v>0.7218515850934617</v>
      </c>
      <c r="L421" s="132">
        <f>G421/(VLOOKUP(L377,E378:F468,2,FALSE)+B421)</f>
        <v>0.45586748665267768</v>
      </c>
      <c r="M421" s="132">
        <f>G421/(VLOOKUP(M377,E378:F468,2,FALSE)+B421)</f>
        <v>0.7218515850934617</v>
      </c>
      <c r="N421" s="132">
        <f>G421/(VLOOKUP(N377,E378:F468,2,FALSE)+B421)</f>
        <v>0.62219029767250855</v>
      </c>
      <c r="O421" s="132">
        <f>G421/(VLOOKUP(O377,E378:F468,2,FALSE)+B421)</f>
        <v>0.58419410713446085</v>
      </c>
      <c r="P421" s="132">
        <f>G421/(VLOOKUP(P377,E378:F468,2,FALSE)+B421)</f>
        <v>0.327999977607844</v>
      </c>
      <c r="Q421" s="132">
        <f>G421/(VLOOKUP(Q377,E378:F468,2,FALSE)+B421)</f>
        <v>0.58419410713446085</v>
      </c>
      <c r="R421" s="132">
        <f>G421/(VLOOKUP(R377,E378:F468,2,FALSE)+B421)</f>
        <v>0.48104464886670911</v>
      </c>
      <c r="S421" s="132">
        <f>G421/(VLOOKUP(S377,E378:F468,2,FALSE)+B421)</f>
        <v>0.44410445143406346</v>
      </c>
      <c r="T421" s="132">
        <f>G421/(VLOOKUP(T377,E378:F468,2,FALSE)+B421)</f>
        <v>0.22404817176444483</v>
      </c>
      <c r="U421" s="132"/>
      <c r="V421" s="132"/>
      <c r="W421" s="132"/>
      <c r="X421" s="132"/>
      <c r="Y421" s="132"/>
      <c r="Z421" s="132"/>
      <c r="AA421" s="132"/>
      <c r="AB421" s="132"/>
      <c r="AC421" s="132"/>
      <c r="AD421" s="132"/>
      <c r="AE421" s="132"/>
      <c r="AF421" s="132"/>
      <c r="AG421" s="132"/>
      <c r="AH421" s="132"/>
      <c r="AI421" s="132"/>
      <c r="AJ421" s="132"/>
      <c r="AM421" s="86">
        <v>44</v>
      </c>
      <c r="AN421" s="86">
        <f>人物属性!AG47</f>
        <v>463.47152702628171</v>
      </c>
      <c r="AO421" s="115">
        <f t="shared" si="83"/>
        <v>0.36000000000000004</v>
      </c>
      <c r="AP421" s="74">
        <f>AP420+(AP422-AP419)/3</f>
        <v>698.60490197742922</v>
      </c>
      <c r="AQ421" s="86" t="str">
        <f t="shared" si="81"/>
        <v>45级强化4</v>
      </c>
      <c r="AR421" s="86">
        <f>装备属性!GJ47</f>
        <v>961.8856754090956</v>
      </c>
      <c r="AS421" s="134">
        <f t="shared" si="84"/>
        <v>418.34751444133599</v>
      </c>
      <c r="AT421" s="352">
        <f t="shared" si="78"/>
        <v>44</v>
      </c>
      <c r="AU421" s="132">
        <f>AS421/(VLOOKUP(AU377,AQ378:AR468,2,FALSE)+AN421)</f>
        <v>0.67341114539522606</v>
      </c>
      <c r="AV421" s="132">
        <f>AS421/(VLOOKUP(AV377,AQ378:AR468,2,FALSE)+AN421)</f>
        <v>0.60508414111421038</v>
      </c>
      <c r="AW421" s="132">
        <f>AS421/(VLOOKUP(AW377,AQ378:AR468,2,FALSE)+AN421)</f>
        <v>0.57748126807476952</v>
      </c>
      <c r="AX421" s="132">
        <f>AS421/(VLOOKUP(AX377,AQ378:AR468,2,FALSE)+AN421)</f>
        <v>0.36469398932214225</v>
      </c>
      <c r="AY421" s="132">
        <f>AS421/(VLOOKUP(AY377,AQ378:AR468,2,FALSE)+AN421)</f>
        <v>0.57748126807476952</v>
      </c>
      <c r="AZ421" s="132">
        <f>AS421/(VLOOKUP(AZ377,AQ378:AR468,2,FALSE)+AN421)</f>
        <v>0.49775223813800701</v>
      </c>
      <c r="BA421" s="132">
        <f>AS421/(VLOOKUP(BA377,AQ378:AR468,2,FALSE)+AN421)</f>
        <v>0.4673552857075689</v>
      </c>
      <c r="BB421" s="132">
        <f>AS421/(VLOOKUP(BB377,AQ378:AR468,2,FALSE)+AN421)</f>
        <v>0.26239998208627524</v>
      </c>
      <c r="BC421" s="132">
        <f>AS421/(VLOOKUP(BC377,AQ378:AR468,2,FALSE)+AN421)</f>
        <v>0.4673552857075689</v>
      </c>
      <c r="BD421" s="132">
        <f>AS421/(VLOOKUP(BD377,AQ378:AR468,2,FALSE)+AN421)</f>
        <v>0.38483571909336739</v>
      </c>
      <c r="BE421" s="132">
        <f>AS421/(VLOOKUP(BE377,AQ378:AR468,2,FALSE)+AN421)</f>
        <v>0.35528356114725085</v>
      </c>
      <c r="BF421" s="132">
        <f>AS421/(VLOOKUP(BF377,AQ378:AR468,2,FALSE)+AN421)</f>
        <v>0.17923853741155593</v>
      </c>
      <c r="BG421" s="132"/>
      <c r="BH421" s="132"/>
      <c r="BI421" s="132"/>
      <c r="BJ421" s="132"/>
      <c r="BK421" s="132"/>
      <c r="BL421" s="132"/>
      <c r="BM421" s="132"/>
      <c r="BN421" s="132"/>
      <c r="BO421" s="132"/>
      <c r="BP421" s="132"/>
      <c r="BQ421" s="132"/>
      <c r="BR421" s="132"/>
      <c r="BS421" s="132"/>
      <c r="BT421" s="132"/>
      <c r="BU421" s="132"/>
      <c r="BV421" s="132"/>
    </row>
    <row r="422" spans="1:74">
      <c r="A422" s="86">
        <v>45</v>
      </c>
      <c r="B422" s="86">
        <f>人物属性!AF48</f>
        <v>380.81686865917982</v>
      </c>
      <c r="C422" s="115">
        <f t="shared" si="82"/>
        <v>0.45</v>
      </c>
      <c r="D422" s="74">
        <f>F411</f>
        <v>571.22530298876973</v>
      </c>
      <c r="E422" s="86" t="str">
        <f t="shared" si="79"/>
        <v>45级强化5</v>
      </c>
      <c r="F422" s="86">
        <f>装备属性!GI48</f>
        <v>825.22349907478861</v>
      </c>
      <c r="G422" s="91">
        <f t="shared" si="80"/>
        <v>428.41897724157729</v>
      </c>
      <c r="H422" s="217">
        <f t="shared" si="76"/>
        <v>45</v>
      </c>
      <c r="I422" s="137">
        <f>G422/(VLOOKUP(I377,E378:F468,2,FALSE)+B422)</f>
        <v>0.84495990433207879</v>
      </c>
      <c r="J422" s="132">
        <f>G422/(VLOOKUP(J377,E378:F468,2,FALSE)+B422)</f>
        <v>0.76075529343468518</v>
      </c>
      <c r="K422" s="132">
        <f>G422/(VLOOKUP(K377,E378:F468,2,FALSE)+B422)</f>
        <v>0.72664193057571147</v>
      </c>
      <c r="L422" s="132">
        <f>G422/(VLOOKUP(L377,E378:F468,2,FALSE)+B422)</f>
        <v>0.46179020554711842</v>
      </c>
      <c r="M422" s="132">
        <f>G422/(VLOOKUP(M377,E378:F468,2,FALSE)+B422)</f>
        <v>0.72664193057571147</v>
      </c>
      <c r="N422" s="132">
        <f>G422/(VLOOKUP(N377,E378:F468,2,FALSE)+B422)</f>
        <v>0.62779520518869358</v>
      </c>
      <c r="O422" s="132">
        <f>G422/(VLOOKUP(O377,E378:F468,2,FALSE)+B422)</f>
        <v>0.5899867939162432</v>
      </c>
      <c r="P422" s="132">
        <f>G422/(VLOOKUP(P377,E378:F468,2,FALSE)+B422)</f>
        <v>0.33327303424310034</v>
      </c>
      <c r="Q422" s="132">
        <f>G422/(VLOOKUP(Q377,E378:F468,2,FALSE)+B422)</f>
        <v>0.5899867939162432</v>
      </c>
      <c r="R422" s="132">
        <f>G422/(VLOOKUP(R377,E378:F468,2,FALSE)+B422)</f>
        <v>0.48700340623463451</v>
      </c>
      <c r="S422" s="132">
        <f>G422/(VLOOKUP(S377,E378:F468,2,FALSE)+B422)</f>
        <v>0.45</v>
      </c>
      <c r="T422" s="132">
        <f>G422/(VLOOKUP(T377,E378:F468,2,FALSE)+B422)</f>
        <v>0.22821493309021329</v>
      </c>
      <c r="U422" s="131">
        <f>G422/(VLOOKUP(U377,E378:F468,2,FALSE)+B422)</f>
        <v>0.45</v>
      </c>
      <c r="V422" s="132">
        <f>G422/(VLOOKUP(V377,E378:F468,2,FALSE)+B422)</f>
        <v>0.35522772595625013</v>
      </c>
      <c r="W422" s="132">
        <f>G422/(VLOOKUP(W377,E378:F468,2,FALSE)+B422)</f>
        <v>0.32316520350478251</v>
      </c>
      <c r="X422" s="131">
        <f>G422/(VLOOKUP(X377,E378:F468,2,FALSE)+B422)</f>
        <v>0.14999999999999997</v>
      </c>
      <c r="Y422" s="132"/>
      <c r="Z422" s="132"/>
      <c r="AA422" s="132"/>
      <c r="AB422" s="132"/>
      <c r="AC422" s="132"/>
      <c r="AD422" s="132"/>
      <c r="AE422" s="132"/>
      <c r="AF422" s="132"/>
      <c r="AG422" s="132"/>
      <c r="AH422" s="132"/>
      <c r="AI422" s="132"/>
      <c r="AJ422" s="132"/>
      <c r="AM422" s="86">
        <v>45</v>
      </c>
      <c r="AN422" s="86">
        <f>人物属性!AG48</f>
        <v>476.02108582397477</v>
      </c>
      <c r="AO422" s="115">
        <f t="shared" si="83"/>
        <v>0.36000000000000004</v>
      </c>
      <c r="AP422" s="74">
        <f>AR411</f>
        <v>714.03162873596216</v>
      </c>
      <c r="AQ422" s="86" t="str">
        <f t="shared" si="81"/>
        <v>45级强化5</v>
      </c>
      <c r="AR422" s="86">
        <f>装备属性!GJ48</f>
        <v>1031.5293738434857</v>
      </c>
      <c r="AS422" s="134">
        <f t="shared" si="84"/>
        <v>428.41897724157735</v>
      </c>
      <c r="AT422" s="352">
        <f t="shared" si="78"/>
        <v>45</v>
      </c>
      <c r="AU422" s="132">
        <f>AS422/(VLOOKUP(AU377,AQ378:AR468,2,FALSE)+AN422)</f>
        <v>0.67596792346566303</v>
      </c>
      <c r="AV422" s="132">
        <f>AS422/(VLOOKUP(AV377,AQ378:AR468,2,FALSE)+AN422)</f>
        <v>0.60860423474774827</v>
      </c>
      <c r="AW422" s="132">
        <f>AS422/(VLOOKUP(AW377,AQ378:AR468,2,FALSE)+AN422)</f>
        <v>0.58131354446056926</v>
      </c>
      <c r="AX422" s="132">
        <f>AS422/(VLOOKUP(AX377,AQ378:AR468,2,FALSE)+AN422)</f>
        <v>0.36943216443769478</v>
      </c>
      <c r="AY422" s="132">
        <f>AS422/(VLOOKUP(AY377,AQ378:AR468,2,FALSE)+AN422)</f>
        <v>0.58131354446056926</v>
      </c>
      <c r="AZ422" s="132">
        <f>AS422/(VLOOKUP(AZ377,AQ378:AR468,2,FALSE)+AN422)</f>
        <v>0.50223616415095496</v>
      </c>
      <c r="BA422" s="132">
        <f>AS422/(VLOOKUP(BA377,AQ378:AR468,2,FALSE)+AN422)</f>
        <v>0.47198943513299457</v>
      </c>
      <c r="BB422" s="132">
        <f>AS422/(VLOOKUP(BB377,AQ378:AR468,2,FALSE)+AN422)</f>
        <v>0.26661842739448027</v>
      </c>
      <c r="BC422" s="132">
        <f>AS422/(VLOOKUP(BC377,AQ378:AR468,2,FALSE)+AN422)</f>
        <v>0.47198943513299457</v>
      </c>
      <c r="BD422" s="132">
        <f>AS422/(VLOOKUP(BD377,AQ378:AR468,2,FALSE)+AN422)</f>
        <v>0.38960272498770765</v>
      </c>
      <c r="BE422" s="132">
        <f>AS422/(VLOOKUP(BE377,AQ378:AR468,2,FALSE)+AN422)</f>
        <v>0.36000000000000004</v>
      </c>
      <c r="BF422" s="132">
        <f>AS422/(VLOOKUP(BF377,AQ378:AR468,2,FALSE)+AN422)</f>
        <v>0.18257194647217068</v>
      </c>
      <c r="BG422" s="131">
        <f>AS422/(VLOOKUP(BG377,AQ378:AR468,2,FALSE)+AN422)</f>
        <v>0.36000000000000004</v>
      </c>
      <c r="BH422" s="132">
        <f>AS422/(VLOOKUP(BH377,AQ378:AR468,2,FALSE)+AN422)</f>
        <v>0.28418218076500018</v>
      </c>
      <c r="BI422" s="132">
        <f>AS422/(VLOOKUP(BI377,AQ378:AR468,2,FALSE)+AN422)</f>
        <v>0.25853216280382607</v>
      </c>
      <c r="BJ422" s="131">
        <f>AS422/(VLOOKUP(BJ377,AQ378:AR468,2,FALSE)+AN422)</f>
        <v>0.12000000000000001</v>
      </c>
      <c r="BK422" s="132"/>
      <c r="BL422" s="132"/>
      <c r="BM422" s="132"/>
      <c r="BN422" s="132"/>
      <c r="BO422" s="132"/>
      <c r="BP422" s="132"/>
      <c r="BQ422" s="132"/>
      <c r="BR422" s="132"/>
      <c r="BS422" s="132"/>
      <c r="BT422" s="132"/>
      <c r="BU422" s="132"/>
      <c r="BV422" s="132"/>
    </row>
    <row r="423" spans="1:74">
      <c r="A423" s="86">
        <v>46</v>
      </c>
      <c r="B423" s="86">
        <f>人物属性!AF49</f>
        <v>397.42372742659876</v>
      </c>
      <c r="C423" s="115">
        <f t="shared" si="82"/>
        <v>0.45</v>
      </c>
      <c r="D423" s="74">
        <f>(D422+D424)/2</f>
        <v>594.28094876729472</v>
      </c>
      <c r="E423" s="86" t="str">
        <f t="shared" si="79"/>
        <v>45级强化6</v>
      </c>
      <c r="F423" s="86">
        <f>装备属性!GI49</f>
        <v>883.63696087542553</v>
      </c>
      <c r="G423" s="91">
        <f t="shared" si="80"/>
        <v>446.26710428725204</v>
      </c>
      <c r="H423" s="217">
        <f t="shared" si="76"/>
        <v>46</v>
      </c>
      <c r="I423" s="137">
        <f>G423/(VLOOKUP(I377,E378:F468,2,FALSE)+B423)</f>
        <v>0.85224740936995336</v>
      </c>
      <c r="J423" s="132">
        <f>G423/(VLOOKUP(J377,E378:F468,2,FALSE)+B423)</f>
        <v>0.76974936669534333</v>
      </c>
      <c r="K423" s="132">
        <f>G423/(VLOOKUP(K377,E378:F468,2,FALSE)+B423)</f>
        <v>0.73617829021888204</v>
      </c>
      <c r="L423" s="132">
        <f>G423/(VLOOKUP(L377,E378:F468,2,FALSE)+B423)</f>
        <v>0.47256939665552328</v>
      </c>
      <c r="M423" s="132">
        <f>G423/(VLOOKUP(M377,E378:F468,2,FALSE)+B423)</f>
        <v>0.73617829021888204</v>
      </c>
      <c r="N423" s="132">
        <f>G423/(VLOOKUP(N377,E378:F468,2,FALSE)+B423)</f>
        <v>0.63841344969533331</v>
      </c>
      <c r="O423" s="132">
        <f>G423/(VLOOKUP(O377,E378:F468,2,FALSE)+B423)</f>
        <v>0.60082519730702111</v>
      </c>
      <c r="P423" s="132">
        <f>G423/(VLOOKUP(P377,E378:F468,2,FALSE)+B423)</f>
        <v>0.34272971462236168</v>
      </c>
      <c r="Q423" s="132">
        <f>G423/(VLOOKUP(Q377,E378:F468,2,FALSE)+B423)</f>
        <v>0.60082519730702111</v>
      </c>
      <c r="R423" s="132">
        <f>G423/(VLOOKUP(R377,E378:F468,2,FALSE)+B423)</f>
        <v>0.4978930738035896</v>
      </c>
      <c r="S423" s="132">
        <f>G423/(VLOOKUP(S377,E378:F468,2,FALSE)+B423)</f>
        <v>0.46071083568409421</v>
      </c>
      <c r="T423" s="132">
        <f>G423/(VLOOKUP(T377,E378:F468,2,FALSE)+B423)</f>
        <v>0.23563794011112693</v>
      </c>
      <c r="U423" s="132">
        <f>G423/(VLOOKUP(U377,E378:F468,2,FALSE)+B423)</f>
        <v>0.46071083568409421</v>
      </c>
      <c r="V423" s="132">
        <f>G423/(VLOOKUP(V377,E378:F468,2,FALSE)+B423)</f>
        <v>0.36500070880154706</v>
      </c>
      <c r="W423" s="132">
        <f>G423/(VLOOKUP(W377,E378:F468,2,FALSE)+B423)</f>
        <v>0.33246367402382382</v>
      </c>
      <c r="X423" s="132">
        <f>G423/(VLOOKUP(X377,E378:F468,2,FALSE)+B423)</f>
        <v>0.15534581398019617</v>
      </c>
      <c r="Y423" s="132"/>
      <c r="Z423" s="132"/>
      <c r="AA423" s="132"/>
      <c r="AB423" s="132"/>
      <c r="AC423" s="132"/>
      <c r="AD423" s="132"/>
      <c r="AE423" s="132"/>
      <c r="AF423" s="132"/>
      <c r="AG423" s="132"/>
      <c r="AH423" s="132"/>
      <c r="AI423" s="132"/>
      <c r="AJ423" s="132"/>
      <c r="AM423" s="86">
        <v>46</v>
      </c>
      <c r="AN423" s="86">
        <f>人物属性!AG49</f>
        <v>496.77965928324841</v>
      </c>
      <c r="AO423" s="115">
        <f t="shared" si="83"/>
        <v>0.36000000000000004</v>
      </c>
      <c r="AP423" s="74">
        <f>(AP422+AP424)/2</f>
        <v>742.85118595911831</v>
      </c>
      <c r="AQ423" s="86" t="str">
        <f t="shared" si="81"/>
        <v>45级强化6</v>
      </c>
      <c r="AR423" s="86">
        <f>装备属性!GJ49</f>
        <v>1104.5462010942817</v>
      </c>
      <c r="AS423" s="134">
        <f t="shared" si="84"/>
        <v>446.2671042872521</v>
      </c>
      <c r="AT423" s="352">
        <f t="shared" si="78"/>
        <v>46</v>
      </c>
      <c r="AU423" s="132">
        <f>AS423/(VLOOKUP(AU377,AQ378:AR468,2,FALSE)+AN423)</f>
        <v>0.68179792749596291</v>
      </c>
      <c r="AV423" s="132">
        <f>AS423/(VLOOKUP(AV377,AQ378:AR468,2,FALSE)+AN423)</f>
        <v>0.61579949335627471</v>
      </c>
      <c r="AW423" s="132">
        <f>AS423/(VLOOKUP(AW377,AQ378:AR468,2,FALSE)+AN423)</f>
        <v>0.58894263217510567</v>
      </c>
      <c r="AX423" s="132">
        <f>AS423/(VLOOKUP(AX377,AQ378:AR468,2,FALSE)+AN423)</f>
        <v>0.37805551732441872</v>
      </c>
      <c r="AY423" s="132">
        <f>AS423/(VLOOKUP(AY377,AQ378:AR468,2,FALSE)+AN423)</f>
        <v>0.58894263217510567</v>
      </c>
      <c r="AZ423" s="132">
        <f>AS423/(VLOOKUP(AZ377,AQ378:AR468,2,FALSE)+AN423)</f>
        <v>0.51073075975626669</v>
      </c>
      <c r="BA423" s="132">
        <f>AS423/(VLOOKUP(BA377,AQ378:AR468,2,FALSE)+AN423)</f>
        <v>0.48066015784561694</v>
      </c>
      <c r="BB423" s="132">
        <f>AS423/(VLOOKUP(BB377,AQ378:AR468,2,FALSE)+AN423)</f>
        <v>0.27418377169788938</v>
      </c>
      <c r="BC423" s="132">
        <f>AS423/(VLOOKUP(BC377,AQ378:AR468,2,FALSE)+AN423)</f>
        <v>0.48066015784561694</v>
      </c>
      <c r="BD423" s="132">
        <f>AS423/(VLOOKUP(BD377,AQ378:AR468,2,FALSE)+AN423)</f>
        <v>0.39831445904287177</v>
      </c>
      <c r="BE423" s="132">
        <f>AS423/(VLOOKUP(BE377,AQ378:AR468,2,FALSE)+AN423)</f>
        <v>0.36856866854727544</v>
      </c>
      <c r="BF423" s="132">
        <f>AS423/(VLOOKUP(BF377,AQ378:AR468,2,FALSE)+AN423)</f>
        <v>0.18851035208890157</v>
      </c>
      <c r="BG423" s="132">
        <f>AS423/(VLOOKUP(BG377,AQ378:AR468,2,FALSE)+AN423)</f>
        <v>0.36856866854727544</v>
      </c>
      <c r="BH423" s="132">
        <f>AS423/(VLOOKUP(BH377,AQ378:AR468,2,FALSE)+AN423)</f>
        <v>0.29200056704123772</v>
      </c>
      <c r="BI423" s="132">
        <f>AS423/(VLOOKUP(BI377,AQ378:AR468,2,FALSE)+AN423)</f>
        <v>0.26597093921905912</v>
      </c>
      <c r="BJ423" s="132">
        <f>AS423/(VLOOKUP(BJ377,AQ378:AR468,2,FALSE)+AN423)</f>
        <v>0.12427665118415698</v>
      </c>
      <c r="BK423" s="132"/>
      <c r="BL423" s="132"/>
      <c r="BM423" s="132"/>
      <c r="BN423" s="132"/>
      <c r="BO423" s="132"/>
      <c r="BP423" s="132"/>
      <c r="BQ423" s="132"/>
      <c r="BR423" s="132"/>
      <c r="BS423" s="132"/>
      <c r="BT423" s="132"/>
      <c r="BU423" s="132"/>
      <c r="BV423" s="132"/>
    </row>
    <row r="424" spans="1:74">
      <c r="A424" s="86">
        <v>47</v>
      </c>
      <c r="B424" s="86">
        <f>人物属性!AF50</f>
        <v>414.0305861940177</v>
      </c>
      <c r="C424" s="115">
        <f t="shared" si="82"/>
        <v>0.45</v>
      </c>
      <c r="D424" s="74">
        <f>F418</f>
        <v>617.33659454581971</v>
      </c>
      <c r="E424" s="86" t="str">
        <f t="shared" si="79"/>
        <v>45级强化7</v>
      </c>
      <c r="F424" s="86">
        <f>装备属性!GI50</f>
        <v>944.87962525569537</v>
      </c>
      <c r="G424" s="91">
        <f t="shared" si="80"/>
        <v>464.11523133292678</v>
      </c>
      <c r="H424" s="217">
        <f t="shared" si="76"/>
        <v>47</v>
      </c>
      <c r="I424" s="137">
        <f>G424/(VLOOKUP(I377,E378:F468,2,FALSE)+B424)</f>
        <v>0.8590868838633311</v>
      </c>
      <c r="J424" s="132">
        <f>G424/(VLOOKUP(J377,E378:F468,2,FALSE)+B424)</f>
        <v>0.77824252609900035</v>
      </c>
      <c r="K424" s="132">
        <f>G424/(VLOOKUP(K377,E378:F468,2,FALSE)+B424)</f>
        <v>0.7452060799331891</v>
      </c>
      <c r="L424" s="132">
        <f>G424/(VLOOKUP(L377,E378:F468,2,FALSE)+B424)</f>
        <v>0.48297602160176006</v>
      </c>
      <c r="M424" s="132">
        <f>G424/(VLOOKUP(M377,E378:F468,2,FALSE)+B424)</f>
        <v>0.7452060799331891</v>
      </c>
      <c r="N424" s="132">
        <f>G424/(VLOOKUP(N377,E378:F468,2,FALSE)+B424)</f>
        <v>0.64853888318559538</v>
      </c>
      <c r="O424" s="132">
        <f>G424/(VLOOKUP(O377,E378:F468,2,FALSE)+B424)</f>
        <v>0.6111895411572501</v>
      </c>
      <c r="P424" s="132">
        <f>G424/(VLOOKUP(P377,E378:F468,2,FALSE)+B424)</f>
        <v>0.3519482128897376</v>
      </c>
      <c r="Q424" s="132">
        <f>G424/(VLOOKUP(Q377,E378:F468,2,FALSE)+B424)</f>
        <v>0.6111895411572501</v>
      </c>
      <c r="R424" s="132">
        <f>G424/(VLOOKUP(R377,E378:F468,2,FALSE)+B424)</f>
        <v>0.50838655425980628</v>
      </c>
      <c r="S424" s="132">
        <f>G424/(VLOOKUP(S377,E378:F468,2,FALSE)+B424)</f>
        <v>0.47106060103622771</v>
      </c>
      <c r="T424" s="132">
        <f>G424/(VLOOKUP(T377,E378:F468,2,FALSE)+B424)</f>
        <v>0.24293189770501231</v>
      </c>
      <c r="U424" s="132">
        <f>G424/(VLOOKUP(U377,E378:F468,2,FALSE)+B424)</f>
        <v>0.47106060103622771</v>
      </c>
      <c r="V424" s="132">
        <f>G424/(VLOOKUP(V377,E378:F468,2,FALSE)+B424)</f>
        <v>0.37451176223660032</v>
      </c>
      <c r="W424" s="132">
        <f>G424/(VLOOKUP(W377,E378:F468,2,FALSE)+B424)</f>
        <v>0.34153487656686249</v>
      </c>
      <c r="X424" s="132">
        <f>G424/(VLOOKUP(X377,E378:F468,2,FALSE)+B424)</f>
        <v>0.16063017643816035</v>
      </c>
      <c r="Y424" s="132"/>
      <c r="Z424" s="132"/>
      <c r="AA424" s="132"/>
      <c r="AB424" s="132"/>
      <c r="AC424" s="132"/>
      <c r="AD424" s="132"/>
      <c r="AE424" s="132"/>
      <c r="AF424" s="132"/>
      <c r="AG424" s="132"/>
      <c r="AH424" s="132"/>
      <c r="AI424" s="132"/>
      <c r="AJ424" s="132"/>
      <c r="AM424" s="86">
        <v>47</v>
      </c>
      <c r="AN424" s="86">
        <f>人物属性!AG50</f>
        <v>517.53823274252204</v>
      </c>
      <c r="AO424" s="115">
        <f t="shared" si="83"/>
        <v>0.36000000000000004</v>
      </c>
      <c r="AP424" s="74">
        <f>AR418</f>
        <v>771.67074318227458</v>
      </c>
      <c r="AQ424" s="86" t="str">
        <f t="shared" si="81"/>
        <v>45级强化7</v>
      </c>
      <c r="AR424" s="86">
        <f>装备属性!GJ50</f>
        <v>1181.0995315696191</v>
      </c>
      <c r="AS424" s="134">
        <f t="shared" si="84"/>
        <v>464.11523133292678</v>
      </c>
      <c r="AT424" s="352">
        <f t="shared" si="78"/>
        <v>47</v>
      </c>
      <c r="AU424" s="132">
        <f>AS424/(VLOOKUP(AU377,AQ378:AR468,2,FALSE)+AN424)</f>
        <v>0.68726950709066492</v>
      </c>
      <c r="AV424" s="132">
        <f>AS424/(VLOOKUP(AV377,AQ378:AR468,2,FALSE)+AN424)</f>
        <v>0.62259402087920035</v>
      </c>
      <c r="AW424" s="132">
        <f>AS424/(VLOOKUP(AW377,AQ378:AR468,2,FALSE)+AN424)</f>
        <v>0.59616486394655144</v>
      </c>
      <c r="AX424" s="132">
        <f>AS424/(VLOOKUP(AX377,AQ378:AR468,2,FALSE)+AN424)</f>
        <v>0.38638081728140811</v>
      </c>
      <c r="AY424" s="132">
        <f>AS424/(VLOOKUP(AY377,AQ378:AR468,2,FALSE)+AN424)</f>
        <v>0.59616486394655144</v>
      </c>
      <c r="AZ424" s="132">
        <f>AS424/(VLOOKUP(AZ377,AQ378:AR468,2,FALSE)+AN424)</f>
        <v>0.51883110654847642</v>
      </c>
      <c r="BA424" s="132">
        <f>AS424/(VLOOKUP(BA377,AQ378:AR468,2,FALSE)+AN424)</f>
        <v>0.48895163292580013</v>
      </c>
      <c r="BB424" s="132">
        <f>AS424/(VLOOKUP(BB377,AQ378:AR468,2,FALSE)+AN424)</f>
        <v>0.2815585703117901</v>
      </c>
      <c r="BC424" s="132">
        <f>AS424/(VLOOKUP(BC377,AQ378:AR468,2,FALSE)+AN424)</f>
        <v>0.48895163292580013</v>
      </c>
      <c r="BD424" s="132">
        <f>AS424/(VLOOKUP(BD377,AQ378:AR468,2,FALSE)+AN424)</f>
        <v>0.40670924340784503</v>
      </c>
      <c r="BE424" s="132">
        <f>AS424/(VLOOKUP(BE377,AQ378:AR468,2,FALSE)+AN424)</f>
        <v>0.37684848082898215</v>
      </c>
      <c r="BF424" s="132">
        <f>AS424/(VLOOKUP(BF377,AQ378:AR468,2,FALSE)+AN424)</f>
        <v>0.19434551816400983</v>
      </c>
      <c r="BG424" s="132">
        <f>AS424/(VLOOKUP(BG377,AQ378:AR468,2,FALSE)+AN424)</f>
        <v>0.37684848082898215</v>
      </c>
      <c r="BH424" s="132">
        <f>AS424/(VLOOKUP(BH377,AQ378:AR468,2,FALSE)+AN424)</f>
        <v>0.29960940978928025</v>
      </c>
      <c r="BI424" s="132">
        <f>AS424/(VLOOKUP(BI377,AQ378:AR468,2,FALSE)+AN424)</f>
        <v>0.27322790125349006</v>
      </c>
      <c r="BJ424" s="132">
        <f>AS424/(VLOOKUP(BJ377,AQ378:AR468,2,FALSE)+AN424)</f>
        <v>0.1285041411505283</v>
      </c>
      <c r="BK424" s="132"/>
      <c r="BL424" s="132"/>
      <c r="BM424" s="132"/>
      <c r="BN424" s="132"/>
      <c r="BO424" s="132"/>
      <c r="BP424" s="132"/>
      <c r="BQ424" s="132"/>
      <c r="BR424" s="132"/>
      <c r="BS424" s="132"/>
      <c r="BT424" s="132"/>
      <c r="BU424" s="132"/>
      <c r="BV424" s="132"/>
    </row>
    <row r="425" spans="1:74">
      <c r="A425" s="86">
        <v>48</v>
      </c>
      <c r="B425" s="86">
        <f>人物属性!AF51</f>
        <v>430.63744496143664</v>
      </c>
      <c r="C425" s="115">
        <f t="shared" si="82"/>
        <v>0.45</v>
      </c>
      <c r="D425" s="74">
        <f>(D424+D426)/2</f>
        <v>641.50891943393651</v>
      </c>
      <c r="E425" s="86" t="str">
        <f t="shared" si="79"/>
        <v>45级强化8</v>
      </c>
      <c r="F425" s="86">
        <f>装备属性!GI51</f>
        <v>1164.8317651897844</v>
      </c>
      <c r="G425" s="91">
        <f t="shared" si="80"/>
        <v>482.46586397791793</v>
      </c>
      <c r="H425" s="217">
        <f t="shared" si="76"/>
        <v>48</v>
      </c>
      <c r="I425" s="137">
        <f>G425/(VLOOKUP(I377,E378:F468,2,FALSE)+B425)</f>
        <v>0.86642082105012863</v>
      </c>
      <c r="J425" s="132">
        <f>G425/(VLOOKUP(J377,E378:F468,2,FALSE)+B425)</f>
        <v>0.78709527270560842</v>
      </c>
      <c r="K425" s="132">
        <f>G425/(VLOOKUP(K377,E378:F468,2,FALSE)+B425)</f>
        <v>0.7545508177106961</v>
      </c>
      <c r="L425" s="132">
        <f>G425/(VLOOKUP(L377,E378:F468,2,FALSE)+B425)</f>
        <v>0.49354311096296438</v>
      </c>
      <c r="M425" s="132">
        <f>G425/(VLOOKUP(M377,E378:F468,2,FALSE)+B425)</f>
        <v>0.7545508177106961</v>
      </c>
      <c r="N425" s="132">
        <f>G425/(VLOOKUP(N377,E378:F468,2,FALSE)+B425)</f>
        <v>0.65889129492320886</v>
      </c>
      <c r="O425" s="132">
        <f>G425/(VLOOKUP(O377,E378:F468,2,FALSE)+B425)</f>
        <v>0.62175784530180966</v>
      </c>
      <c r="P425" s="132">
        <f>G425/(VLOOKUP(P377,E378:F468,2,FALSE)+B425)</f>
        <v>0.36131373693725538</v>
      </c>
      <c r="Q425" s="132">
        <f>G425/(VLOOKUP(Q377,E378:F468,2,FALSE)+B425)</f>
        <v>0.62175784530180966</v>
      </c>
      <c r="R425" s="132">
        <f>G425/(VLOOKUP(R377,E378:F468,2,FALSE)+B425)</f>
        <v>0.51904568720359867</v>
      </c>
      <c r="S425" s="132">
        <f>G425/(VLOOKUP(S377,E378:F468,2,FALSE)+B425)</f>
        <v>0.48156882264066075</v>
      </c>
      <c r="T425" s="132">
        <f>G425/(VLOOKUP(T377,E378:F468,2,FALSE)+B425)</f>
        <v>0.25036090207891354</v>
      </c>
      <c r="U425" s="132">
        <f>G425/(VLOOKUP(U377,E378:F468,2,FALSE)+B425)</f>
        <v>0.48156882264066075</v>
      </c>
      <c r="V425" s="132">
        <f>G425/(VLOOKUP(V377,E378:F468,2,FALSE)+B425)</f>
        <v>0.38417140549599038</v>
      </c>
      <c r="W425" s="132">
        <f>G425/(VLOOKUP(W377,E378:F468,2,FALSE)+B425)</f>
        <v>0.35075236391050996</v>
      </c>
      <c r="X425" s="132">
        <f>G425/(VLOOKUP(X377,E378:F468,2,FALSE)+B425)</f>
        <v>0.16602706409600548</v>
      </c>
      <c r="Y425" s="132"/>
      <c r="Z425" s="132"/>
      <c r="AA425" s="132"/>
      <c r="AB425" s="132"/>
      <c r="AC425" s="132"/>
      <c r="AD425" s="132"/>
      <c r="AE425" s="132"/>
      <c r="AF425" s="132"/>
      <c r="AG425" s="132"/>
      <c r="AH425" s="132"/>
      <c r="AI425" s="132"/>
      <c r="AJ425" s="132"/>
      <c r="AM425" s="86">
        <v>48</v>
      </c>
      <c r="AN425" s="86">
        <f>人物属性!AG51</f>
        <v>538.29680620179579</v>
      </c>
      <c r="AO425" s="115">
        <f t="shared" si="83"/>
        <v>0.36000000000000004</v>
      </c>
      <c r="AP425" s="74">
        <f>(AP424+AP426)/2</f>
        <v>801.88614929242067</v>
      </c>
      <c r="AQ425" s="86" t="str">
        <f t="shared" si="81"/>
        <v>45级强化8</v>
      </c>
      <c r="AR425" s="86">
        <f>装备属性!GJ51</f>
        <v>1456.0397064872304</v>
      </c>
      <c r="AS425" s="134">
        <f t="shared" si="84"/>
        <v>482.46586397791799</v>
      </c>
      <c r="AT425" s="352">
        <f t="shared" si="78"/>
        <v>48</v>
      </c>
      <c r="AU425" s="132">
        <f>AS425/(VLOOKUP(AU377,AQ378:AR468,2,FALSE)+AN425)</f>
        <v>0.69313665684010306</v>
      </c>
      <c r="AV425" s="132">
        <f>AS425/(VLOOKUP(AV377,AQ378:AR468,2,FALSE)+AN425)</f>
        <v>0.62967621816448671</v>
      </c>
      <c r="AW425" s="132">
        <f>AS425/(VLOOKUP(AW377,AQ378:AR468,2,FALSE)+AN425)</f>
        <v>0.60364065416855706</v>
      </c>
      <c r="AX425" s="132">
        <f>AS425/(VLOOKUP(AX377,AQ378:AR468,2,FALSE)+AN425)</f>
        <v>0.39483448877037147</v>
      </c>
      <c r="AY425" s="132">
        <f>AS425/(VLOOKUP(AY377,AQ378:AR468,2,FALSE)+AN425)</f>
        <v>0.60364065416855706</v>
      </c>
      <c r="AZ425" s="132">
        <f>AS425/(VLOOKUP(AZ377,AQ378:AR468,2,FALSE)+AN425)</f>
        <v>0.52711303593856718</v>
      </c>
      <c r="BA425" s="132">
        <f>AS425/(VLOOKUP(BA377,AQ378:AR468,2,FALSE)+AN425)</f>
        <v>0.49740627624144779</v>
      </c>
      <c r="BB425" s="132">
        <f>AS425/(VLOOKUP(BB377,AQ378:AR468,2,FALSE)+AN425)</f>
        <v>0.28905098954980435</v>
      </c>
      <c r="BC425" s="132">
        <f>AS425/(VLOOKUP(BC377,AQ378:AR468,2,FALSE)+AN425)</f>
        <v>0.49740627624144779</v>
      </c>
      <c r="BD425" s="132">
        <f>AS425/(VLOOKUP(BD377,AQ378:AR468,2,FALSE)+AN425)</f>
        <v>0.41523654976287899</v>
      </c>
      <c r="BE425" s="132">
        <f>AS425/(VLOOKUP(BE377,AQ378:AR468,2,FALSE)+AN425)</f>
        <v>0.38525505811252864</v>
      </c>
      <c r="BF425" s="132">
        <f>AS425/(VLOOKUP(BF377,AQ378:AR468,2,FALSE)+AN425)</f>
        <v>0.20028872166313089</v>
      </c>
      <c r="BG425" s="132">
        <f>AS425/(VLOOKUP(BG377,AQ378:AR468,2,FALSE)+AN425)</f>
        <v>0.38525505811252864</v>
      </c>
      <c r="BH425" s="132">
        <f>AS425/(VLOOKUP(BH377,AQ378:AR468,2,FALSE)+AN425)</f>
        <v>0.30733712439679234</v>
      </c>
      <c r="BI425" s="132">
        <f>AS425/(VLOOKUP(BI377,AQ378:AR468,2,FALSE)+AN425)</f>
        <v>0.280601891128408</v>
      </c>
      <c r="BJ425" s="132">
        <f>AS425/(VLOOKUP(BJ377,AQ378:AR468,2,FALSE)+AN425)</f>
        <v>0.13282165127680443</v>
      </c>
      <c r="BK425" s="132"/>
      <c r="BL425" s="132"/>
      <c r="BM425" s="132"/>
      <c r="BN425" s="132"/>
      <c r="BO425" s="132"/>
      <c r="BP425" s="132"/>
      <c r="BQ425" s="132"/>
      <c r="BR425" s="132"/>
      <c r="BS425" s="132"/>
      <c r="BT425" s="132"/>
      <c r="BU425" s="132"/>
      <c r="BV425" s="132"/>
    </row>
    <row r="426" spans="1:74">
      <c r="A426" s="86">
        <v>49</v>
      </c>
      <c r="B426" s="86">
        <f>人物属性!AF52</f>
        <v>447.24430372885558</v>
      </c>
      <c r="C426" s="115">
        <f t="shared" si="82"/>
        <v>0.45</v>
      </c>
      <c r="D426" s="74">
        <f>F419</f>
        <v>665.68124432205332</v>
      </c>
      <c r="E426" s="86" t="str">
        <f t="shared" si="79"/>
        <v>45级强化9</v>
      </c>
      <c r="F426" s="86">
        <f>装备属性!GI52</f>
        <v>1421.2771327092601</v>
      </c>
      <c r="G426" s="91">
        <f t="shared" si="80"/>
        <v>500.81649662290903</v>
      </c>
      <c r="H426" s="217">
        <f t="shared" si="76"/>
        <v>49</v>
      </c>
      <c r="I426" s="137">
        <f>G426/(VLOOKUP(I377,E378:F468,2,FALSE)+B426)</f>
        <v>0.87332998766530656</v>
      </c>
      <c r="J426" s="132">
        <f>G426/(VLOOKUP(J377,E378:F468,2,FALSE)+B426)</f>
        <v>0.79548098724647265</v>
      </c>
      <c r="K426" s="132">
        <f>G426/(VLOOKUP(K377,E378:F468,2,FALSE)+B426)</f>
        <v>0.76342243593144832</v>
      </c>
      <c r="L426" s="132">
        <f>G426/(VLOOKUP(L377,E378:F468,2,FALSE)+B426)</f>
        <v>0.5037571671803267</v>
      </c>
      <c r="M426" s="132">
        <f>G426/(VLOOKUP(M377,E378:F468,2,FALSE)+B426)</f>
        <v>0.76342243593144832</v>
      </c>
      <c r="N426" s="132">
        <f>G426/(VLOOKUP(N377,E378:F468,2,FALSE)+B426)</f>
        <v>0.66878454393413067</v>
      </c>
      <c r="O426" s="132">
        <f>G426/(VLOOKUP(O377,E378:F468,2,FALSE)+B426)</f>
        <v>0.63188327458900495</v>
      </c>
      <c r="P426" s="132">
        <f>G426/(VLOOKUP(P377,E378:F468,2,FALSE)+B426)</f>
        <v>0.37044917001663519</v>
      </c>
      <c r="Q426" s="132">
        <f>G426/(VLOOKUP(Q377,E378:F468,2,FALSE)+B426)</f>
        <v>0.63188327458900495</v>
      </c>
      <c r="R426" s="132">
        <f>G426/(VLOOKUP(R377,E378:F468,2,FALSE)+B426)</f>
        <v>0.52933063394489221</v>
      </c>
      <c r="S426" s="132">
        <f>G426/(VLOOKUP(S377,E378:F468,2,FALSE)+B426)</f>
        <v>0.49173435644973779</v>
      </c>
      <c r="T426" s="132">
        <f>G426/(VLOOKUP(T377,E378:F468,2,FALSE)+B426)</f>
        <v>0.25766295973777747</v>
      </c>
      <c r="U426" s="132">
        <f>G426/(VLOOKUP(U377,E378:F468,2,FALSE)+B426)</f>
        <v>0.49173435644973779</v>
      </c>
      <c r="V426" s="132">
        <f>G426/(VLOOKUP(V377,E378:F468,2,FALSE)+B426)</f>
        <v>0.39357891454656363</v>
      </c>
      <c r="W426" s="132">
        <f>G426/(VLOOKUP(W377,E378:F468,2,FALSE)+B426)</f>
        <v>0.35974993762819429</v>
      </c>
      <c r="X426" s="132">
        <f>G426/(VLOOKUP(X377,E378:F468,2,FALSE)+B426)</f>
        <v>0.17136261817188744</v>
      </c>
      <c r="Y426" s="132"/>
      <c r="Z426" s="132"/>
      <c r="AA426" s="132"/>
      <c r="AB426" s="132"/>
      <c r="AC426" s="132"/>
      <c r="AD426" s="132"/>
      <c r="AE426" s="132"/>
      <c r="AF426" s="132"/>
      <c r="AG426" s="132"/>
      <c r="AH426" s="132"/>
      <c r="AI426" s="132"/>
      <c r="AJ426" s="132"/>
      <c r="AM426" s="86">
        <v>49</v>
      </c>
      <c r="AN426" s="86">
        <f>人物属性!AG52</f>
        <v>559.05537966106942</v>
      </c>
      <c r="AO426" s="115">
        <f t="shared" si="83"/>
        <v>0.36000000000000004</v>
      </c>
      <c r="AP426" s="74">
        <f>AR419</f>
        <v>832.10155540256665</v>
      </c>
      <c r="AQ426" s="86" t="str">
        <f t="shared" si="81"/>
        <v>45级强化9</v>
      </c>
      <c r="AR426" s="86">
        <f>装备属性!GJ52</f>
        <v>1776.596415886575</v>
      </c>
      <c r="AS426" s="134">
        <f t="shared" si="84"/>
        <v>500.81649662290903</v>
      </c>
      <c r="AT426" s="352">
        <f t="shared" si="78"/>
        <v>49</v>
      </c>
      <c r="AU426" s="132">
        <f>AS426/(VLOOKUP(AU377,AQ378:AR468,2,FALSE)+AN426)</f>
        <v>0.69866399013224534</v>
      </c>
      <c r="AV426" s="132">
        <f>AS426/(VLOOKUP(AV377,AQ378:AR468,2,FALSE)+AN426)</f>
        <v>0.63638478979717816</v>
      </c>
      <c r="AW426" s="132">
        <f>AS426/(VLOOKUP(AW377,AQ378:AR468,2,FALSE)+AN426)</f>
        <v>0.61073794874515863</v>
      </c>
      <c r="AX426" s="132">
        <f>AS426/(VLOOKUP(AX377,AQ378:AR468,2,FALSE)+AN426)</f>
        <v>0.40300573374426135</v>
      </c>
      <c r="AY426" s="132">
        <f>AS426/(VLOOKUP(AY377,AQ378:AR468,2,FALSE)+AN426)</f>
        <v>0.61073794874515863</v>
      </c>
      <c r="AZ426" s="132">
        <f>AS426/(VLOOKUP(AZ377,AQ378:AR468,2,FALSE)+AN426)</f>
        <v>0.53502763514730456</v>
      </c>
      <c r="BA426" s="132">
        <f>AS426/(VLOOKUP(BA377,AQ378:AR468,2,FALSE)+AN426)</f>
        <v>0.50550661967120403</v>
      </c>
      <c r="BB426" s="132">
        <f>AS426/(VLOOKUP(BB377,AQ378:AR468,2,FALSE)+AN426)</f>
        <v>0.29635933601330822</v>
      </c>
      <c r="BC426" s="132">
        <f>AS426/(VLOOKUP(BC377,AQ378:AR468,2,FALSE)+AN426)</f>
        <v>0.50550661967120403</v>
      </c>
      <c r="BD426" s="132">
        <f>AS426/(VLOOKUP(BD377,AQ378:AR468,2,FALSE)+AN426)</f>
        <v>0.42346450715591388</v>
      </c>
      <c r="BE426" s="132">
        <f>AS426/(VLOOKUP(BE377,AQ378:AR468,2,FALSE)+AN426)</f>
        <v>0.39338748515979022</v>
      </c>
      <c r="BF426" s="132">
        <f>AS426/(VLOOKUP(BF377,AQ378:AR468,2,FALSE)+AN426)</f>
        <v>0.20613036779022198</v>
      </c>
      <c r="BG426" s="132">
        <f>AS426/(VLOOKUP(BG377,AQ378:AR468,2,FALSE)+AN426)</f>
        <v>0.39338748515979022</v>
      </c>
      <c r="BH426" s="132">
        <f>AS426/(VLOOKUP(BH377,AQ378:AR468,2,FALSE)+AN426)</f>
        <v>0.31486313163725094</v>
      </c>
      <c r="BI426" s="132">
        <f>AS426/(VLOOKUP(BI377,AQ378:AR468,2,FALSE)+AN426)</f>
        <v>0.28779995010255549</v>
      </c>
      <c r="BJ426" s="132">
        <f>AS426/(VLOOKUP(BJ377,AQ378:AR468,2,FALSE)+AN426)</f>
        <v>0.13709009453750995</v>
      </c>
      <c r="BK426" s="132"/>
      <c r="BL426" s="132"/>
      <c r="BM426" s="132"/>
      <c r="BN426" s="132"/>
      <c r="BO426" s="132"/>
      <c r="BP426" s="132"/>
      <c r="BQ426" s="132"/>
      <c r="BR426" s="132"/>
      <c r="BS426" s="132"/>
      <c r="BT426" s="132"/>
      <c r="BU426" s="132"/>
      <c r="BV426" s="132"/>
    </row>
    <row r="427" spans="1:74">
      <c r="A427" s="86">
        <v>50</v>
      </c>
      <c r="B427" s="86">
        <f>人物属性!AF53</f>
        <v>463.85116249627453</v>
      </c>
      <c r="C427" s="115">
        <f t="shared" si="82"/>
        <v>0.45</v>
      </c>
      <c r="D427" s="74">
        <f>(D426+D428)/2</f>
        <v>691.02433365078127</v>
      </c>
      <c r="E427" s="86" t="str">
        <f t="shared" si="79"/>
        <v>45级强化10</v>
      </c>
      <c r="F427" s="86">
        <f>装备属性!GI53</f>
        <v>1720.2704798160719</v>
      </c>
      <c r="G427" s="91">
        <f t="shared" si="80"/>
        <v>519.69397326617513</v>
      </c>
      <c r="H427" s="217">
        <f t="shared" si="76"/>
        <v>50</v>
      </c>
      <c r="I427" s="137">
        <f>G427/(VLOOKUP(I377,E378:F468,2,FALSE)+B427)</f>
        <v>0.88074310870566208</v>
      </c>
      <c r="J427" s="132">
        <f>G427/(VLOOKUP(J377,E378:F468,2,FALSE)+B427)</f>
        <v>0.8042509937479555</v>
      </c>
      <c r="K427" s="132">
        <f>G427/(VLOOKUP(K377,E378:F468,2,FALSE)+B427)</f>
        <v>0.7726392475271302</v>
      </c>
      <c r="L427" s="132">
        <f>G427/(VLOOKUP(L377,E378:F468,2,FALSE)+B427)</f>
        <v>0.51415682183730615</v>
      </c>
      <c r="M427" s="132">
        <f>G427/(VLOOKUP(M377,E378:F468,2,FALSE)+B427)</f>
        <v>0.7726392475271302</v>
      </c>
      <c r="N427" s="132">
        <f>G427/(VLOOKUP(N377,E378:F468,2,FALSE)+B427)</f>
        <v>0.67893679318227662</v>
      </c>
      <c r="O427" s="132">
        <f>G427/(VLOOKUP(O377,E378:F468,2,FALSE)+B427)</f>
        <v>0.64224417659210165</v>
      </c>
      <c r="P427" s="132">
        <f>G427/(VLOOKUP(P377,E378:F468,2,FALSE)+B427)</f>
        <v>0.37974786098732061</v>
      </c>
      <c r="Q427" s="132">
        <f>G427/(VLOOKUP(Q377,E378:F468,2,FALSE)+B427)</f>
        <v>0.64224417659210165</v>
      </c>
      <c r="R427" s="132">
        <f>G427/(VLOOKUP(R377,E378:F468,2,FALSE)+B427)</f>
        <v>0.53980799292436166</v>
      </c>
      <c r="S427" s="132">
        <f>G427/(VLOOKUP(S377,E378:F468,2,FALSE)+B427)</f>
        <v>0.50208268721735716</v>
      </c>
      <c r="T427" s="132">
        <f>G427/(VLOOKUP(T377,E378:F468,2,FALSE)+B427)</f>
        <v>0.26511005448824793</v>
      </c>
      <c r="U427" s="132">
        <f>G427/(VLOOKUP(U377,E378:F468,2,FALSE)+B427)</f>
        <v>0.50208268721735716</v>
      </c>
      <c r="V427" s="132">
        <f>G427/(VLOOKUP(V377,E378:F468,2,FALSE)+B427)</f>
        <v>0.40315273332019164</v>
      </c>
      <c r="W427" s="132">
        <f>G427/(VLOOKUP(W377,E378:F468,2,FALSE)+B427)</f>
        <v>0.36890935996046093</v>
      </c>
      <c r="X427" s="132">
        <f>G427/(VLOOKUP(X377,E378:F468,2,FALSE)+B427)</f>
        <v>0.17681712811138264</v>
      </c>
      <c r="Y427" s="132"/>
      <c r="Z427" s="132"/>
      <c r="AA427" s="132"/>
      <c r="AB427" s="132"/>
      <c r="AC427" s="132"/>
      <c r="AD427" s="132"/>
      <c r="AE427" s="132"/>
      <c r="AF427" s="132"/>
      <c r="AG427" s="132"/>
      <c r="AH427" s="132"/>
      <c r="AI427" s="132"/>
      <c r="AJ427" s="132"/>
      <c r="AM427" s="86">
        <v>50</v>
      </c>
      <c r="AN427" s="86">
        <f>人物属性!AG53</f>
        <v>579.81395312034317</v>
      </c>
      <c r="AO427" s="115">
        <f t="shared" si="83"/>
        <v>0.36000000000000004</v>
      </c>
      <c r="AP427" s="74">
        <f>(AP426+AP428)/2</f>
        <v>863.78041706347653</v>
      </c>
      <c r="AQ427" s="86" t="str">
        <f t="shared" si="81"/>
        <v>45级强化10</v>
      </c>
      <c r="AR427" s="86">
        <f>装备属性!GJ53</f>
        <v>2150.3380997700897</v>
      </c>
      <c r="AS427" s="134">
        <f t="shared" si="84"/>
        <v>519.69397326617513</v>
      </c>
      <c r="AT427" s="352">
        <f t="shared" si="78"/>
        <v>50</v>
      </c>
      <c r="AU427" s="132">
        <f>AS427/(VLOOKUP(AU377,AQ378:AR468,2,FALSE)+AN427)</f>
        <v>0.70459448696452975</v>
      </c>
      <c r="AV427" s="132">
        <f>AS427/(VLOOKUP(AV377,AQ378:AR468,2,FALSE)+AN427)</f>
        <v>0.64340079499836433</v>
      </c>
      <c r="AW427" s="132">
        <f>AS427/(VLOOKUP(AW377,AQ378:AR468,2,FALSE)+AN427)</f>
        <v>0.61811139802170412</v>
      </c>
      <c r="AX427" s="132">
        <f>AS427/(VLOOKUP(AX377,AQ378:AR468,2,FALSE)+AN427)</f>
        <v>0.41132545746984495</v>
      </c>
      <c r="AY427" s="132">
        <f>AS427/(VLOOKUP(AY377,AQ378:AR468,2,FALSE)+AN427)</f>
        <v>0.61811139802170412</v>
      </c>
      <c r="AZ427" s="132">
        <f>AS427/(VLOOKUP(AZ377,AQ378:AR468,2,FALSE)+AN427)</f>
        <v>0.54314943454582121</v>
      </c>
      <c r="BA427" s="132">
        <f>AS427/(VLOOKUP(BA377,AQ378:AR468,2,FALSE)+AN427)</f>
        <v>0.51379534127368132</v>
      </c>
      <c r="BB427" s="132">
        <f>AS427/(VLOOKUP(BB377,AQ378:AR468,2,FALSE)+AN427)</f>
        <v>0.30379828878985643</v>
      </c>
      <c r="BC427" s="132">
        <f>AS427/(VLOOKUP(BC377,AQ378:AR468,2,FALSE)+AN427)</f>
        <v>0.51379534127368132</v>
      </c>
      <c r="BD427" s="132">
        <f>AS427/(VLOOKUP(BD377,AQ378:AR468,2,FALSE)+AN427)</f>
        <v>0.43184639433948929</v>
      </c>
      <c r="BE427" s="132">
        <f>AS427/(VLOOKUP(BE377,AQ378:AR468,2,FALSE)+AN427)</f>
        <v>0.40166614977388582</v>
      </c>
      <c r="BF427" s="132">
        <f>AS427/(VLOOKUP(BF377,AQ378:AR468,2,FALSE)+AN427)</f>
        <v>0.21208804359059838</v>
      </c>
      <c r="BG427" s="132">
        <f>AS427/(VLOOKUP(BG377,AQ378:AR468,2,FALSE)+AN427)</f>
        <v>0.40166614977388582</v>
      </c>
      <c r="BH427" s="132">
        <f>AS427/(VLOOKUP(BH377,AQ378:AR468,2,FALSE)+AN427)</f>
        <v>0.32252218665615334</v>
      </c>
      <c r="BI427" s="132">
        <f>AS427/(VLOOKUP(BI377,AQ378:AR468,2,FALSE)+AN427)</f>
        <v>0.29512748796836874</v>
      </c>
      <c r="BJ427" s="132">
        <f>AS427/(VLOOKUP(BJ377,AQ378:AR468,2,FALSE)+AN427)</f>
        <v>0.1414537024891061</v>
      </c>
      <c r="BK427" s="132"/>
      <c r="BL427" s="132"/>
      <c r="BM427" s="132"/>
      <c r="BN427" s="132"/>
      <c r="BO427" s="132"/>
      <c r="BP427" s="132"/>
      <c r="BQ427" s="132"/>
      <c r="BR427" s="132"/>
      <c r="BS427" s="132"/>
      <c r="BT427" s="132"/>
      <c r="BU427" s="132"/>
      <c r="BV427" s="132"/>
    </row>
    <row r="428" spans="1:74">
      <c r="A428" s="86">
        <v>51</v>
      </c>
      <c r="B428" s="86">
        <f>人物属性!AF54</f>
        <v>480.45802126369347</v>
      </c>
      <c r="C428" s="115">
        <f t="shared" si="82"/>
        <v>0.45</v>
      </c>
      <c r="D428" s="74">
        <f>F420</f>
        <v>716.36742297950912</v>
      </c>
      <c r="E428" s="86" t="str">
        <f t="shared" si="79"/>
        <v>45级强化11</v>
      </c>
      <c r="F428" s="86">
        <f>装备属性!GI54</f>
        <v>2068.8711290648635</v>
      </c>
      <c r="G428" s="91">
        <f t="shared" si="80"/>
        <v>538.57144990944118</v>
      </c>
      <c r="H428" s="217">
        <f t="shared" si="76"/>
        <v>51</v>
      </c>
      <c r="I428" s="137">
        <f>G428/(VLOOKUP(I377,E378:F468,2,FALSE)+B428)</f>
        <v>0.88775037921525357</v>
      </c>
      <c r="J428" s="132">
        <f>G428/(VLOOKUP(J377,E378:F468,2,FALSE)+B428)</f>
        <v>0.812581518326426</v>
      </c>
      <c r="K428" s="132">
        <f>G428/(VLOOKUP(K377,E378:F468,2,FALSE)+B428)</f>
        <v>0.78141190377726388</v>
      </c>
      <c r="L428" s="132">
        <f>G428/(VLOOKUP(L377,E378:F468,2,FALSE)+B428)</f>
        <v>0.52422026938885014</v>
      </c>
      <c r="M428" s="132">
        <f>G428/(VLOOKUP(M377,E378:F468,2,FALSE)+B428)</f>
        <v>0.78141190377726388</v>
      </c>
      <c r="N428" s="132">
        <f>G428/(VLOOKUP(N377,E378:F468,2,FALSE)+B428)</f>
        <v>0.68865788095045277</v>
      </c>
      <c r="O428" s="132">
        <f>G428/(VLOOKUP(O377,E378:F468,2,FALSE)+B428)</f>
        <v>0.65218835818805698</v>
      </c>
      <c r="P428" s="132">
        <f>G428/(VLOOKUP(P377,E378:F468,2,FALSE)+B428)</f>
        <v>0.38882358086085694</v>
      </c>
      <c r="Q428" s="132">
        <f>G428/(VLOOKUP(Q377,E378:F468,2,FALSE)+B428)</f>
        <v>0.65218835818805698</v>
      </c>
      <c r="R428" s="132">
        <f>G428/(VLOOKUP(R377,E378:F468,2,FALSE)+B428)</f>
        <v>0.54993002064614127</v>
      </c>
      <c r="S428" s="132">
        <f>G428/(VLOOKUP(S377,E378:F468,2,FALSE)+B428)</f>
        <v>0.51210420236743603</v>
      </c>
      <c r="T428" s="132">
        <f>G428/(VLOOKUP(T377,E378:F468,2,FALSE)+B428)</f>
        <v>0.27243203140722155</v>
      </c>
      <c r="U428" s="132">
        <f>G428/(VLOOKUP(U377,E378:F468,2,FALSE)+B428)</f>
        <v>0.51210420236743603</v>
      </c>
      <c r="V428" s="132">
        <f>G428/(VLOOKUP(V377,E378:F468,2,FALSE)+B428)</f>
        <v>0.41248301482418392</v>
      </c>
      <c r="W428" s="132">
        <f>G428/(VLOOKUP(W377,E378:F468,2,FALSE)+B428)</f>
        <v>0.37785534622242578</v>
      </c>
      <c r="X428" s="132">
        <f>G428/(VLOOKUP(X377,E378:F468,2,FALSE)+B428)</f>
        <v>0.18221034617249024</v>
      </c>
      <c r="Y428" s="132"/>
      <c r="Z428" s="132"/>
      <c r="AA428" s="132"/>
      <c r="AB428" s="132"/>
      <c r="AC428" s="132"/>
      <c r="AD428" s="132"/>
      <c r="AE428" s="132"/>
      <c r="AF428" s="132"/>
      <c r="AG428" s="132"/>
      <c r="AH428" s="132"/>
      <c r="AI428" s="132"/>
      <c r="AJ428" s="132"/>
      <c r="AM428" s="86">
        <v>51</v>
      </c>
      <c r="AN428" s="86">
        <f>人物属性!AG54</f>
        <v>600.57252657961681</v>
      </c>
      <c r="AO428" s="115">
        <f t="shared" si="83"/>
        <v>0.36000000000000004</v>
      </c>
      <c r="AP428" s="74">
        <f>AR420</f>
        <v>895.45927872438631</v>
      </c>
      <c r="AQ428" s="86" t="str">
        <f t="shared" si="81"/>
        <v>45级强化11</v>
      </c>
      <c r="AR428" s="86">
        <f>装备属性!GJ54</f>
        <v>2586.0889113310791</v>
      </c>
      <c r="AS428" s="134">
        <f t="shared" si="84"/>
        <v>538.57144990944118</v>
      </c>
      <c r="AT428" s="352">
        <f t="shared" si="78"/>
        <v>51</v>
      </c>
      <c r="AU428" s="132">
        <f>AS428/(VLOOKUP(AU377,AQ378:AR468,2,FALSE)+AN428)</f>
        <v>0.71020030337220286</v>
      </c>
      <c r="AV428" s="132">
        <f>AS428/(VLOOKUP(AV377,AQ378:AR468,2,FALSE)+AN428)</f>
        <v>0.65006521466114087</v>
      </c>
      <c r="AW428" s="132">
        <f>AS428/(VLOOKUP(AW377,AQ378:AR468,2,FALSE)+AN428)</f>
        <v>0.62512952302181124</v>
      </c>
      <c r="AX428" s="132">
        <f>AS428/(VLOOKUP(AX377,AQ378:AR468,2,FALSE)+AN428)</f>
        <v>0.41937621551108006</v>
      </c>
      <c r="AY428" s="132">
        <f>AS428/(VLOOKUP(AY377,AQ378:AR468,2,FALSE)+AN428)</f>
        <v>0.62512952302181124</v>
      </c>
      <c r="AZ428" s="132">
        <f>AS428/(VLOOKUP(AZ377,AQ378:AR468,2,FALSE)+AN428)</f>
        <v>0.5509263047603622</v>
      </c>
      <c r="BA428" s="132">
        <f>AS428/(VLOOKUP(BA377,AQ378:AR468,2,FALSE)+AN428)</f>
        <v>0.52175068655044554</v>
      </c>
      <c r="BB428" s="132">
        <f>AS428/(VLOOKUP(BB377,AQ378:AR468,2,FALSE)+AN428)</f>
        <v>0.31105886468868554</v>
      </c>
      <c r="BC428" s="132">
        <f>AS428/(VLOOKUP(BC377,AQ378:AR468,2,FALSE)+AN428)</f>
        <v>0.52175068655044554</v>
      </c>
      <c r="BD428" s="132">
        <f>AS428/(VLOOKUP(BD377,AQ378:AR468,2,FALSE)+AN428)</f>
        <v>0.43994401651691301</v>
      </c>
      <c r="BE428" s="132">
        <f>AS428/(VLOOKUP(BE377,AQ378:AR468,2,FALSE)+AN428)</f>
        <v>0.40968336189394877</v>
      </c>
      <c r="BF428" s="132">
        <f>AS428/(VLOOKUP(BF377,AQ378:AR468,2,FALSE)+AN428)</f>
        <v>0.21794562512577731</v>
      </c>
      <c r="BG428" s="132">
        <f>AS428/(VLOOKUP(BG377,AQ378:AR468,2,FALSE)+AN428)</f>
        <v>0.40968336189394877</v>
      </c>
      <c r="BH428" s="132">
        <f>AS428/(VLOOKUP(BH377,AQ378:AR468,2,FALSE)+AN428)</f>
        <v>0.32998641185934718</v>
      </c>
      <c r="BI428" s="132">
        <f>AS428/(VLOOKUP(BI377,AQ378:AR468,2,FALSE)+AN428)</f>
        <v>0.30228427697794064</v>
      </c>
      <c r="BJ428" s="132">
        <f>AS428/(VLOOKUP(BJ377,AQ378:AR468,2,FALSE)+AN428)</f>
        <v>0.14576827693799219</v>
      </c>
      <c r="BK428" s="132"/>
      <c r="BL428" s="132"/>
      <c r="BM428" s="132"/>
      <c r="BN428" s="132"/>
      <c r="BO428" s="132"/>
      <c r="BP428" s="132"/>
      <c r="BQ428" s="132"/>
      <c r="BR428" s="132"/>
      <c r="BS428" s="132"/>
      <c r="BT428" s="132"/>
      <c r="BU428" s="132"/>
      <c r="BV428" s="132"/>
    </row>
    <row r="429" spans="1:74">
      <c r="A429" s="86">
        <v>52</v>
      </c>
      <c r="B429" s="86">
        <f>人物属性!AF55</f>
        <v>497.06488003111241</v>
      </c>
      <c r="C429" s="115">
        <f t="shared" si="82"/>
        <v>0.45</v>
      </c>
      <c r="D429" s="74">
        <f>(D428+D430)/2</f>
        <v>742.93798165339285</v>
      </c>
      <c r="E429" s="86" t="str">
        <f t="shared" si="79"/>
        <v>45级强化12</v>
      </c>
      <c r="F429" s="86">
        <f>装备属性!GI55</f>
        <v>2475.3096462846693</v>
      </c>
      <c r="G429" s="91">
        <f t="shared" si="80"/>
        <v>558.00128775802739</v>
      </c>
      <c r="H429" s="217">
        <f t="shared" si="76"/>
        <v>52</v>
      </c>
      <c r="I429" s="137">
        <f>G429/(VLOOKUP(I377,E378:F468,2,FALSE)+B429)</f>
        <v>0.89527046155059176</v>
      </c>
      <c r="J429" s="132">
        <f>G429/(VLOOKUP(J377,E378:F468,2,FALSE)+B429)</f>
        <v>0.8213178046318792</v>
      </c>
      <c r="K429" s="132">
        <f>G429/(VLOOKUP(K377,E378:F468,2,FALSE)+B429)</f>
        <v>0.79055431854137004</v>
      </c>
      <c r="L429" s="132">
        <f>G429/(VLOOKUP(L377,E378:F468,2,FALSE)+B429)</f>
        <v>0.53449264436549293</v>
      </c>
      <c r="M429" s="132">
        <f>G429/(VLOOKUP(M377,E378:F468,2,FALSE)+B429)</f>
        <v>0.79055431854137004</v>
      </c>
      <c r="N429" s="132">
        <f>G429/(VLOOKUP(N377,E378:F468,2,FALSE)+B429)</f>
        <v>0.69866630739840152</v>
      </c>
      <c r="O429" s="132">
        <f>G429/(VLOOKUP(O377,E378:F468,2,FALSE)+B429)</f>
        <v>0.66239616568746051</v>
      </c>
      <c r="P429" s="132">
        <f>G429/(VLOOKUP(P377,E378:F468,2,FALSE)+B429)</f>
        <v>0.39807830915199349</v>
      </c>
      <c r="Q429" s="132">
        <f>G429/(VLOOKUP(Q377,E378:F468,2,FALSE)+B429)</f>
        <v>0.66239616568746051</v>
      </c>
      <c r="R429" s="132">
        <f>G429/(VLOOKUP(R377,E378:F468,2,FALSE)+B429)</f>
        <v>0.56026909795871471</v>
      </c>
      <c r="S429" s="132">
        <f>G429/(VLOOKUP(S377,E378:F468,2,FALSE)+B429)</f>
        <v>0.52233119486378576</v>
      </c>
      <c r="T429" s="132">
        <f>G429/(VLOOKUP(T377,E378:F468,2,FALSE)+B429)</f>
        <v>0.27990909723797203</v>
      </c>
      <c r="U429" s="132">
        <f>G429/(VLOOKUP(U377,E378:F468,2,FALSE)+B429)</f>
        <v>0.52233119486378576</v>
      </c>
      <c r="V429" s="132">
        <f>G429/(VLOOKUP(V377,E378:F468,2,FALSE)+B429)</f>
        <v>0.42199666621537896</v>
      </c>
      <c r="W429" s="132">
        <f>G429/(VLOOKUP(W377,E378:F468,2,FALSE)+B429)</f>
        <v>0.38697833773224094</v>
      </c>
      <c r="X429" s="132">
        <f>G429/(VLOOKUP(X377,E378:F468,2,FALSE)+B429)</f>
        <v>0.18772913131161251</v>
      </c>
      <c r="Y429" s="132"/>
      <c r="Z429" s="132"/>
      <c r="AA429" s="132"/>
      <c r="AB429" s="132"/>
      <c r="AC429" s="132"/>
      <c r="AD429" s="132"/>
      <c r="AE429" s="132"/>
      <c r="AF429" s="132"/>
      <c r="AG429" s="132"/>
      <c r="AH429" s="132"/>
      <c r="AI429" s="132"/>
      <c r="AJ429" s="132"/>
      <c r="AM429" s="86">
        <v>52</v>
      </c>
      <c r="AN429" s="86">
        <f>人物属性!AG55</f>
        <v>621.33110003889044</v>
      </c>
      <c r="AO429" s="115">
        <f t="shared" si="83"/>
        <v>0.36000000000000004</v>
      </c>
      <c r="AP429" s="74">
        <f>(AP428+AP430)/2</f>
        <v>928.67247706674095</v>
      </c>
      <c r="AQ429" s="86" t="str">
        <f t="shared" si="81"/>
        <v>45级强化12</v>
      </c>
      <c r="AR429" s="86">
        <f>装备属性!GJ55</f>
        <v>3094.1370578558362</v>
      </c>
      <c r="AS429" s="134">
        <f t="shared" si="84"/>
        <v>558.00128775802739</v>
      </c>
      <c r="AT429" s="352">
        <f t="shared" si="78"/>
        <v>52</v>
      </c>
      <c r="AU429" s="132">
        <f>AS429/(VLOOKUP(AU377,AQ378:AR468,2,FALSE)+AN429)</f>
        <v>0.7162163692404736</v>
      </c>
      <c r="AV429" s="132">
        <f>AS429/(VLOOKUP(AV377,AQ378:AR468,2,FALSE)+AN429)</f>
        <v>0.65705424370550336</v>
      </c>
      <c r="AW429" s="132">
        <f>AS429/(VLOOKUP(AW377,AQ378:AR468,2,FALSE)+AN429)</f>
        <v>0.63244345483309605</v>
      </c>
      <c r="AX429" s="132">
        <f>AS429/(VLOOKUP(AX377,AQ378:AR468,2,FALSE)+AN429)</f>
        <v>0.42759411549239434</v>
      </c>
      <c r="AY429" s="132">
        <f>AS429/(VLOOKUP(AY377,AQ378:AR468,2,FALSE)+AN429)</f>
        <v>0.63244345483309605</v>
      </c>
      <c r="AZ429" s="132">
        <f>AS429/(VLOOKUP(AZ377,AQ378:AR468,2,FALSE)+AN429)</f>
        <v>0.55893304591872139</v>
      </c>
      <c r="BA429" s="132">
        <f>AS429/(VLOOKUP(BA377,AQ378:AR468,2,FALSE)+AN429)</f>
        <v>0.52991693254996852</v>
      </c>
      <c r="BB429" s="132">
        <f>AS429/(VLOOKUP(BB377,AQ378:AR468,2,FALSE)+AN429)</f>
        <v>0.31846264732159485</v>
      </c>
      <c r="BC429" s="132">
        <f>AS429/(VLOOKUP(BC377,AQ378:AR468,2,FALSE)+AN429)</f>
        <v>0.52991693254996852</v>
      </c>
      <c r="BD429" s="132">
        <f>AS429/(VLOOKUP(BD377,AQ378:AR468,2,FALSE)+AN429)</f>
        <v>0.44821527836697189</v>
      </c>
      <c r="BE429" s="132">
        <f>AS429/(VLOOKUP(BE377,AQ378:AR468,2,FALSE)+AN429)</f>
        <v>0.41786495589102857</v>
      </c>
      <c r="BF429" s="132">
        <f>AS429/(VLOOKUP(BF377,AQ378:AR468,2,FALSE)+AN429)</f>
        <v>0.22392727779037763</v>
      </c>
      <c r="BG429" s="132">
        <f>AS429/(VLOOKUP(BG377,AQ378:AR468,2,FALSE)+AN429)</f>
        <v>0.41786495589102857</v>
      </c>
      <c r="BH429" s="132">
        <f>AS429/(VLOOKUP(BH377,AQ378:AR468,2,FALSE)+AN429)</f>
        <v>0.33759733297230321</v>
      </c>
      <c r="BI429" s="132">
        <f>AS429/(VLOOKUP(BI377,AQ378:AR468,2,FALSE)+AN429)</f>
        <v>0.30958267018579283</v>
      </c>
      <c r="BJ429" s="132">
        <f>AS429/(VLOOKUP(BJ377,AQ378:AR468,2,FALSE)+AN429)</f>
        <v>0.15018330504929003</v>
      </c>
      <c r="BK429" s="132"/>
      <c r="BL429" s="132"/>
      <c r="BM429" s="132"/>
      <c r="BN429" s="132"/>
      <c r="BO429" s="132"/>
      <c r="BP429" s="132"/>
      <c r="BQ429" s="132"/>
      <c r="BR429" s="132"/>
      <c r="BS429" s="132"/>
      <c r="BT429" s="132"/>
      <c r="BU429" s="132"/>
      <c r="BV429" s="132"/>
    </row>
    <row r="430" spans="1:74">
      <c r="A430" s="86">
        <v>53</v>
      </c>
      <c r="B430" s="86">
        <f>人物属性!AF56</f>
        <v>513.67173879853135</v>
      </c>
      <c r="C430" s="115">
        <f t="shared" si="82"/>
        <v>0.45</v>
      </c>
      <c r="D430" s="74">
        <f>F421</f>
        <v>769.50854032727648</v>
      </c>
      <c r="E430" s="86" t="str">
        <f t="shared" si="79"/>
        <v>60级强化0</v>
      </c>
      <c r="F430" s="86">
        <f>装备属性!GI56</f>
        <v>944.87962525569537</v>
      </c>
      <c r="G430" s="91">
        <f t="shared" si="80"/>
        <v>577.43112560661359</v>
      </c>
      <c r="H430" s="217">
        <f t="shared" si="76"/>
        <v>53</v>
      </c>
      <c r="I430" s="137">
        <f>G430/(VLOOKUP(I377,E378:F468,2,FALSE)+B430)</f>
        <v>0.90240020746132155</v>
      </c>
      <c r="J430" s="132">
        <f>G430/(VLOOKUP(J377,E378:F468,2,FALSE)+B430)</f>
        <v>0.82963719048330775</v>
      </c>
      <c r="K430" s="132">
        <f>G430/(VLOOKUP(K377,E378:F468,2,FALSE)+B430)</f>
        <v>0.79927641798782756</v>
      </c>
      <c r="L430" s="132">
        <f>G430/(VLOOKUP(L377,E378:F468,2,FALSE)+B430)</f>
        <v>0.54444332691228936</v>
      </c>
      <c r="M430" s="132">
        <f>G430/(VLOOKUP(M377,E378:F468,2,FALSE)+B430)</f>
        <v>0.79927641798782756</v>
      </c>
      <c r="N430" s="132">
        <f>G430/(VLOOKUP(N377,E378:F468,2,FALSE)+B430)</f>
        <v>0.70826699686341343</v>
      </c>
      <c r="O430" s="132">
        <f>G430/(VLOOKUP(O377,E378:F468,2,FALSE)+B430)</f>
        <v>0.67220928486552078</v>
      </c>
      <c r="P430" s="132">
        <f>G430/(VLOOKUP(P377,E378:F468,2,FALSE)+B430)</f>
        <v>0.40711631719973251</v>
      </c>
      <c r="Q430" s="132">
        <f>G430/(VLOOKUP(Q377,E378:F468,2,FALSE)+B430)</f>
        <v>0.67220928486552078</v>
      </c>
      <c r="R430" s="132">
        <f>G430/(VLOOKUP(R377,E378:F468,2,FALSE)+B430)</f>
        <v>0.57026903538411355</v>
      </c>
      <c r="S430" s="132">
        <f>G430/(VLOOKUP(S377,E378:F468,2,FALSE)+B430)</f>
        <v>0.53224509180643664</v>
      </c>
      <c r="T430" s="132">
        <f>G430/(VLOOKUP(T377,E378:F468,2,FALSE)+B430)</f>
        <v>0.28726261737417474</v>
      </c>
      <c r="U430" s="132">
        <f>G430/(VLOOKUP(U377,E378:F468,2,FALSE)+B430)</f>
        <v>0.53224509180643664</v>
      </c>
      <c r="V430" s="132">
        <f>G430/(VLOOKUP(V377,E378:F468,2,FALSE)+B430)</f>
        <v>0.43127431428002988</v>
      </c>
      <c r="W430" s="132">
        <f>G430/(VLOOKUP(W377,E378:F468,2,FALSE)+B430)</f>
        <v>0.3958935830696913</v>
      </c>
      <c r="X430" s="132">
        <f>G430/(VLOOKUP(X377,E378:F468,2,FALSE)+B430)</f>
        <v>0.19318659142152547</v>
      </c>
      <c r="Y430" s="132"/>
      <c r="Z430" s="132"/>
      <c r="AA430" s="132"/>
      <c r="AB430" s="132"/>
      <c r="AC430" s="132"/>
      <c r="AD430" s="132"/>
      <c r="AE430" s="132"/>
      <c r="AF430" s="132"/>
      <c r="AG430" s="132"/>
      <c r="AH430" s="132"/>
      <c r="AI430" s="132"/>
      <c r="AJ430" s="132"/>
      <c r="AM430" s="86">
        <v>53</v>
      </c>
      <c r="AN430" s="86">
        <f>人物属性!AG56</f>
        <v>642.08967349816419</v>
      </c>
      <c r="AO430" s="115">
        <f t="shared" si="83"/>
        <v>0.36000000000000004</v>
      </c>
      <c r="AP430" s="74">
        <f>AR421</f>
        <v>961.8856754090956</v>
      </c>
      <c r="AQ430" s="86" t="str">
        <f t="shared" si="81"/>
        <v>60级强化0</v>
      </c>
      <c r="AR430" s="86">
        <f>装备属性!GJ56</f>
        <v>1181.0995315696191</v>
      </c>
      <c r="AS430" s="134">
        <f t="shared" si="84"/>
        <v>577.43112560661359</v>
      </c>
      <c r="AT430" s="352">
        <f t="shared" si="78"/>
        <v>53</v>
      </c>
      <c r="AU430" s="132">
        <f>AS430/(VLOOKUP(AU377,AQ378:AR468,2,FALSE)+AN430)</f>
        <v>0.72192016596905728</v>
      </c>
      <c r="AV430" s="132">
        <f>AS430/(VLOOKUP(AV377,AQ378:AR468,2,FALSE)+AN430)</f>
        <v>0.66370975238664631</v>
      </c>
      <c r="AW430" s="132">
        <f>AS430/(VLOOKUP(AW377,AQ378:AR468,2,FALSE)+AN430)</f>
        <v>0.63942113439026205</v>
      </c>
      <c r="AX430" s="132">
        <f>AS430/(VLOOKUP(AX377,AQ378:AR468,2,FALSE)+AN430)</f>
        <v>0.43555466152983147</v>
      </c>
      <c r="AY430" s="132">
        <f>AS430/(VLOOKUP(AY377,AQ378:AR468,2,FALSE)+AN430)</f>
        <v>0.63942113439026205</v>
      </c>
      <c r="AZ430" s="132">
        <f>AS430/(VLOOKUP(AZ377,AQ378:AR468,2,FALSE)+AN430)</f>
        <v>0.56661359749073081</v>
      </c>
      <c r="BA430" s="132">
        <f>AS430/(VLOOKUP(BA377,AQ378:AR468,2,FALSE)+AN430)</f>
        <v>0.53776742789241661</v>
      </c>
      <c r="BB430" s="132">
        <f>AS430/(VLOOKUP(BB377,AQ378:AR468,2,FALSE)+AN430)</f>
        <v>0.32569305375978597</v>
      </c>
      <c r="BC430" s="132">
        <f>AS430/(VLOOKUP(BC377,AQ378:AR468,2,FALSE)+AN430)</f>
        <v>0.53776742789241661</v>
      </c>
      <c r="BD430" s="132">
        <f>AS430/(VLOOKUP(BD377,AQ378:AR468,2,FALSE)+AN430)</f>
        <v>0.45621522830729083</v>
      </c>
      <c r="BE430" s="132">
        <f>AS430/(VLOOKUP(BE377,AQ378:AR468,2,FALSE)+AN430)</f>
        <v>0.42579607344514936</v>
      </c>
      <c r="BF430" s="132">
        <f>AS430/(VLOOKUP(BF377,AQ378:AR468,2,FALSE)+AN430)</f>
        <v>0.22981009389933979</v>
      </c>
      <c r="BG430" s="132">
        <f>AS430/(VLOOKUP(BG377,AQ378:AR468,2,FALSE)+AN430)</f>
        <v>0.42579607344514936</v>
      </c>
      <c r="BH430" s="132">
        <f>AS430/(VLOOKUP(BH377,AQ378:AR468,2,FALSE)+AN430)</f>
        <v>0.3450194514240239</v>
      </c>
      <c r="BI430" s="132">
        <f>AS430/(VLOOKUP(BI377,AQ378:AR468,2,FALSE)+AN430)</f>
        <v>0.31671486645575303</v>
      </c>
      <c r="BJ430" s="132">
        <f>AS430/(VLOOKUP(BJ377,AQ378:AR468,2,FALSE)+AN430)</f>
        <v>0.15454927313722039</v>
      </c>
      <c r="BK430" s="132"/>
      <c r="BL430" s="132"/>
      <c r="BM430" s="132"/>
      <c r="BN430" s="132"/>
      <c r="BO430" s="132"/>
      <c r="BP430" s="132"/>
      <c r="BQ430" s="132"/>
      <c r="BR430" s="132"/>
      <c r="BS430" s="132"/>
      <c r="BT430" s="132"/>
      <c r="BU430" s="132"/>
      <c r="BV430" s="132"/>
    </row>
    <row r="431" spans="1:74">
      <c r="A431" s="86">
        <v>54</v>
      </c>
      <c r="B431" s="86">
        <f>人物属性!AF57</f>
        <v>530.27859756595024</v>
      </c>
      <c r="C431" s="115">
        <f t="shared" si="82"/>
        <v>0.45</v>
      </c>
      <c r="D431" s="74">
        <f>(D430+D432)/2</f>
        <v>797.36601970103254</v>
      </c>
      <c r="E431" s="86" t="str">
        <f t="shared" si="79"/>
        <v>60级强化1</v>
      </c>
      <c r="F431" s="86">
        <f>装备属性!GI57</f>
        <v>1021.1535922149952</v>
      </c>
      <c r="G431" s="91">
        <f t="shared" si="80"/>
        <v>597.44007777014224</v>
      </c>
      <c r="H431" s="217">
        <f t="shared" si="76"/>
        <v>54</v>
      </c>
      <c r="I431" s="137">
        <f>G431/(VLOOKUP(I377,E378:F468,2,FALSE)+B431)</f>
        <v>0.91005137592280139</v>
      </c>
      <c r="J431" s="132">
        <f>G431/(VLOOKUP(J377,E378:F468,2,FALSE)+B431)</f>
        <v>0.83838148765108911</v>
      </c>
      <c r="K431" s="132">
        <f>G431/(VLOOKUP(K377,E378:F468,2,FALSE)+B431)</f>
        <v>0.80839013001996163</v>
      </c>
      <c r="L431" s="132">
        <f>G431/(VLOOKUP(L377,E378:F468,2,FALSE)+B431)</f>
        <v>0.55462480772317446</v>
      </c>
      <c r="M431" s="132">
        <f>G431/(VLOOKUP(M377,E378:F468,2,FALSE)+B431)</f>
        <v>0.80839013001996163</v>
      </c>
      <c r="N431" s="132">
        <f>G431/(VLOOKUP(N377,E378:F468,2,FALSE)+B431)</f>
        <v>0.71818051954674211</v>
      </c>
      <c r="O431" s="132">
        <f>G431/(VLOOKUP(O377,E378:F468,2,FALSE)+B431)</f>
        <v>0.68231155516537434</v>
      </c>
      <c r="P431" s="132">
        <f>G431/(VLOOKUP(P377,E378:F468,2,FALSE)+B431)</f>
        <v>0.41634870709693489</v>
      </c>
      <c r="Q431" s="132">
        <f>G431/(VLOOKUP(Q377,E378:F468,2,FALSE)+B431)</f>
        <v>0.68231155516537434</v>
      </c>
      <c r="R431" s="132">
        <f>G431/(VLOOKUP(R377,E378:F468,2,FALSE)+B431)</f>
        <v>0.58050895277150549</v>
      </c>
      <c r="S431" s="132">
        <f>G431/(VLOOKUP(S377,E378:F468,2,FALSE)+B431)</f>
        <v>0.54238580314538143</v>
      </c>
      <c r="T431" s="132">
        <f>G431/(VLOOKUP(T377,E378:F468,2,FALSE)+B431)</f>
        <v>0.29478136809730116</v>
      </c>
      <c r="U431" s="132">
        <f>G431/(VLOOKUP(U377,E378:F468,2,FALSE)+B431)</f>
        <v>0.54238580314538143</v>
      </c>
      <c r="V431" s="132">
        <f>G431/(VLOOKUP(V377,E378:F468,2,FALSE)+B431)</f>
        <v>0.44075186549009621</v>
      </c>
      <c r="W431" s="132">
        <f>G431/(VLOOKUP(W377,E378:F468,2,FALSE)+B431)</f>
        <v>0.40500067621720864</v>
      </c>
      <c r="X431" s="132">
        <f>G431/(VLOOKUP(X377,E378:F468,2,FALSE)+B431)</f>
        <v>0.19877642221701328</v>
      </c>
      <c r="Y431" s="132"/>
      <c r="Z431" s="132"/>
      <c r="AA431" s="132"/>
      <c r="AB431" s="132"/>
      <c r="AC431" s="132"/>
      <c r="AD431" s="132"/>
      <c r="AE431" s="132"/>
      <c r="AF431" s="132"/>
      <c r="AG431" s="132"/>
      <c r="AH431" s="132"/>
      <c r="AI431" s="132"/>
      <c r="AJ431" s="132"/>
      <c r="AM431" s="86">
        <v>54</v>
      </c>
      <c r="AN431" s="86">
        <f>人物属性!AG57</f>
        <v>662.84824695743771</v>
      </c>
      <c r="AO431" s="115">
        <f t="shared" si="83"/>
        <v>0.36000000000000004</v>
      </c>
      <c r="AP431" s="74">
        <f>(AP430+AP432)/2</f>
        <v>996.70752462629071</v>
      </c>
      <c r="AQ431" s="86" t="str">
        <f t="shared" si="81"/>
        <v>60级强化1</v>
      </c>
      <c r="AR431" s="86">
        <f>装备属性!GJ57</f>
        <v>1276.4419902687439</v>
      </c>
      <c r="AS431" s="134">
        <f t="shared" si="84"/>
        <v>597.44007777014235</v>
      </c>
      <c r="AT431" s="352">
        <f t="shared" si="78"/>
        <v>54</v>
      </c>
      <c r="AU431" s="132">
        <f>AS431/(VLOOKUP(AU377,AQ378:AR468,2,FALSE)+AN431)</f>
        <v>0.72804110073824135</v>
      </c>
      <c r="AV431" s="132">
        <f>AS431/(VLOOKUP(AV377,AQ378:AR468,2,FALSE)+AN431)</f>
        <v>0.67070519012087149</v>
      </c>
      <c r="AW431" s="132">
        <f>AS431/(VLOOKUP(AW377,AQ378:AR468,2,FALSE)+AN431)</f>
        <v>0.64671210401596957</v>
      </c>
      <c r="AX431" s="132">
        <f>AS431/(VLOOKUP(AX377,AQ378:AR468,2,FALSE)+AN431)</f>
        <v>0.44369984617853975</v>
      </c>
      <c r="AY431" s="132">
        <f>AS431/(VLOOKUP(AY377,AQ378:AR468,2,FALSE)+AN431)</f>
        <v>0.64671210401596957</v>
      </c>
      <c r="AZ431" s="132">
        <f>AS431/(VLOOKUP(AZ377,AQ378:AR468,2,FALSE)+AN431)</f>
        <v>0.57454441563739389</v>
      </c>
      <c r="BA431" s="132">
        <f>AS431/(VLOOKUP(BA377,AQ378:AR468,2,FALSE)+AN431)</f>
        <v>0.54584924413229963</v>
      </c>
      <c r="BB431" s="132">
        <f>AS431/(VLOOKUP(BB377,AQ378:AR468,2,FALSE)+AN431)</f>
        <v>0.33307896567754797</v>
      </c>
      <c r="BC431" s="132">
        <f>AS431/(VLOOKUP(BC377,AQ378:AR468,2,FALSE)+AN431)</f>
        <v>0.54584924413229963</v>
      </c>
      <c r="BD431" s="132">
        <f>AS431/(VLOOKUP(BD377,AQ378:AR468,2,FALSE)+AN431)</f>
        <v>0.46440716221720446</v>
      </c>
      <c r="BE431" s="132">
        <f>AS431/(VLOOKUP(BE377,AQ378:AR468,2,FALSE)+AN431)</f>
        <v>0.43390864251630534</v>
      </c>
      <c r="BF431" s="132">
        <f>AS431/(VLOOKUP(BF377,AQ378:AR468,2,FALSE)+AN431)</f>
        <v>0.23582509447784097</v>
      </c>
      <c r="BG431" s="132">
        <f>AS431/(VLOOKUP(BG377,AQ378:AR468,2,FALSE)+AN431)</f>
        <v>0.43390864251630534</v>
      </c>
      <c r="BH431" s="132">
        <f>AS431/(VLOOKUP(BH377,AQ378:AR468,2,FALSE)+AN431)</f>
        <v>0.352601492392077</v>
      </c>
      <c r="BI431" s="132">
        <f>AS431/(VLOOKUP(BI377,AQ378:AR468,2,FALSE)+AN431)</f>
        <v>0.32400054097376702</v>
      </c>
      <c r="BJ431" s="132">
        <f>AS431/(VLOOKUP(BJ377,AQ378:AR468,2,FALSE)+AN431)</f>
        <v>0.15902113777361068</v>
      </c>
      <c r="BK431" s="132"/>
      <c r="BL431" s="132"/>
      <c r="BM431" s="132"/>
      <c r="BN431" s="132"/>
      <c r="BO431" s="132"/>
      <c r="BP431" s="132"/>
      <c r="BQ431" s="132"/>
      <c r="BR431" s="132"/>
      <c r="BS431" s="132"/>
      <c r="BT431" s="132"/>
      <c r="BU431" s="132"/>
      <c r="BV431" s="132"/>
    </row>
    <row r="432" spans="1:74">
      <c r="A432" s="86">
        <v>55</v>
      </c>
      <c r="B432" s="86">
        <f>人物属性!AF58</f>
        <v>546.88545633336912</v>
      </c>
      <c r="C432" s="115">
        <f t="shared" si="82"/>
        <v>0.45</v>
      </c>
      <c r="D432" s="74">
        <f>F422</f>
        <v>825.22349907478861</v>
      </c>
      <c r="E432" s="86" t="str">
        <f t="shared" si="79"/>
        <v>60级强化2</v>
      </c>
      <c r="F432" s="86">
        <f>装备属性!GI58</f>
        <v>1101.1218189806493</v>
      </c>
      <c r="G432" s="91">
        <f t="shared" si="80"/>
        <v>617.449029933671</v>
      </c>
      <c r="H432" s="217">
        <f t="shared" si="76"/>
        <v>55</v>
      </c>
      <c r="I432" s="137">
        <f>G432/(VLOOKUP(I377,E378:F468,2,FALSE)+B432)</f>
        <v>0.91732500056113342</v>
      </c>
      <c r="J432" s="132">
        <f>G432/(VLOOKUP(J377,E378:F468,2,FALSE)+B432)</f>
        <v>0.84672750807054586</v>
      </c>
      <c r="K432" s="132">
        <f>G432/(VLOOKUP(K377,E378:F468,2,FALSE)+B432)</f>
        <v>0.81710326264276478</v>
      </c>
      <c r="L432" s="132">
        <f>G432/(VLOOKUP(L377,E378:F468,2,FALSE)+B432)</f>
        <v>0.5644971244353415</v>
      </c>
      <c r="M432" s="132">
        <f>G432/(VLOOKUP(M377,E378:F468,2,FALSE)+B432)</f>
        <v>0.81710326264276478</v>
      </c>
      <c r="N432" s="132">
        <f>G432/(VLOOKUP(N377,E378:F468,2,FALSE)+B432)</f>
        <v>0.72770598093898242</v>
      </c>
      <c r="O432" s="132">
        <f>G432/(VLOOKUP(O377,E378:F468,2,FALSE)+B432)</f>
        <v>0.69203775853025185</v>
      </c>
      <c r="P432" s="132">
        <f>G432/(VLOOKUP(P377,E378:F468,2,FALSE)+B432)</f>
        <v>0.42536984675312428</v>
      </c>
      <c r="Q432" s="132">
        <f>G432/(VLOOKUP(Q377,E378:F468,2,FALSE)+B432)</f>
        <v>0.69203775853025185</v>
      </c>
      <c r="R432" s="132">
        <f>G432/(VLOOKUP(R377,E378:F468,2,FALSE)+B432)</f>
        <v>0.59042365066181501</v>
      </c>
      <c r="S432" s="132">
        <f>G432/(VLOOKUP(S377,E378:F468,2,FALSE)+B432)</f>
        <v>0.55222528250063796</v>
      </c>
      <c r="T432" s="132">
        <f>G432/(VLOOKUP(T377,E378:F468,2,FALSE)+B432)</f>
        <v>0.30217790374903125</v>
      </c>
      <c r="U432" s="132">
        <f>G432/(VLOOKUP(U377,E378:F468,2,FALSE)+B432)</f>
        <v>0.55222528250063796</v>
      </c>
      <c r="V432" s="132">
        <f>G432/(VLOOKUP(V377,E378:F468,2,FALSE)+B432)</f>
        <v>0.45</v>
      </c>
      <c r="W432" s="132">
        <f>G432/(VLOOKUP(W377,E378:F468,2,FALSE)+B432)</f>
        <v>0.41390500257315932</v>
      </c>
      <c r="X432" s="132">
        <f>G432/(VLOOKUP(X377,E378:F468,2,FALSE)+B432)</f>
        <v>0.20430482115426402</v>
      </c>
      <c r="Y432" s="132"/>
      <c r="Z432" s="132"/>
      <c r="AA432" s="132"/>
      <c r="AB432" s="132"/>
      <c r="AC432" s="132"/>
      <c r="AD432" s="132"/>
      <c r="AE432" s="132"/>
      <c r="AF432" s="132"/>
      <c r="AG432" s="132"/>
      <c r="AH432" s="132"/>
      <c r="AI432" s="132"/>
      <c r="AJ432" s="132"/>
      <c r="AM432" s="86">
        <v>55</v>
      </c>
      <c r="AN432" s="86">
        <f>人物属性!AG58</f>
        <v>683.60682041671134</v>
      </c>
      <c r="AO432" s="115">
        <f t="shared" si="83"/>
        <v>0.36000000000000004</v>
      </c>
      <c r="AP432" s="74">
        <f>AR422</f>
        <v>1031.5293738434857</v>
      </c>
      <c r="AQ432" s="86" t="str">
        <f t="shared" si="81"/>
        <v>60级强化2</v>
      </c>
      <c r="AR432" s="86">
        <f>装备属性!GJ58</f>
        <v>1376.4022737258115</v>
      </c>
      <c r="AS432" s="134">
        <f t="shared" si="84"/>
        <v>617.449029933671</v>
      </c>
      <c r="AT432" s="352">
        <f t="shared" si="78"/>
        <v>55</v>
      </c>
      <c r="AU432" s="132">
        <f>AS432/(VLOOKUP(AU377,AQ378:AR468,2,FALSE)+AN432)</f>
        <v>0.73386000044890676</v>
      </c>
      <c r="AV432" s="132">
        <f>AS432/(VLOOKUP(AV377,AQ378:AR468,2,FALSE)+AN432)</f>
        <v>0.67738200645643676</v>
      </c>
      <c r="AW432" s="132">
        <f>AS432/(VLOOKUP(AW377,AQ378:AR468,2,FALSE)+AN432)</f>
        <v>0.6536826101142118</v>
      </c>
      <c r="AX432" s="132">
        <f>AS432/(VLOOKUP(AX377,AQ378:AR468,2,FALSE)+AN432)</f>
        <v>0.45159769954827322</v>
      </c>
      <c r="AY432" s="132">
        <f>AS432/(VLOOKUP(AY377,AQ378:AR468,2,FALSE)+AN432)</f>
        <v>0.6536826101142118</v>
      </c>
      <c r="AZ432" s="132">
        <f>AS432/(VLOOKUP(AZ377,AQ378:AR468,2,FALSE)+AN432)</f>
        <v>0.58216478475118605</v>
      </c>
      <c r="BA432" s="132">
        <f>AS432/(VLOOKUP(BA377,AQ378:AR468,2,FALSE)+AN432)</f>
        <v>0.5536302068242015</v>
      </c>
      <c r="BB432" s="132">
        <f>AS432/(VLOOKUP(BB377,AQ378:AR468,2,FALSE)+AN432)</f>
        <v>0.34029587740249945</v>
      </c>
      <c r="BC432" s="132">
        <f>AS432/(VLOOKUP(BC377,AQ378:AR468,2,FALSE)+AN432)</f>
        <v>0.5536302068242015</v>
      </c>
      <c r="BD432" s="132">
        <f>AS432/(VLOOKUP(BD377,AQ378:AR468,2,FALSE)+AN432)</f>
        <v>0.47233892052945214</v>
      </c>
      <c r="BE432" s="132">
        <f>AS432/(VLOOKUP(BE377,AQ378:AR468,2,FALSE)+AN432)</f>
        <v>0.44178022600051042</v>
      </c>
      <c r="BF432" s="132">
        <f>AS432/(VLOOKUP(BF377,AQ378:AR468,2,FALSE)+AN432)</f>
        <v>0.24174232299922499</v>
      </c>
      <c r="BG432" s="132">
        <f>AS432/(VLOOKUP(BG377,AQ378:AR468,2,FALSE)+AN432)</f>
        <v>0.44178022600051042</v>
      </c>
      <c r="BH432" s="132">
        <f>AS432/(VLOOKUP(BH377,AQ378:AR468,2,FALSE)+AN432)</f>
        <v>0.36000000000000004</v>
      </c>
      <c r="BI432" s="132">
        <f>AS432/(VLOOKUP(BI377,AQ378:AR468,2,FALSE)+AN432)</f>
        <v>0.33112400205852749</v>
      </c>
      <c r="BJ432" s="132">
        <f>AS432/(VLOOKUP(BJ377,AQ378:AR468,2,FALSE)+AN432)</f>
        <v>0.16344385692341126</v>
      </c>
      <c r="BK432" s="132"/>
      <c r="BL432" s="132"/>
      <c r="BM432" s="132"/>
      <c r="BN432" s="132"/>
      <c r="BO432" s="132"/>
      <c r="BP432" s="132"/>
      <c r="BQ432" s="132"/>
      <c r="BR432" s="132"/>
      <c r="BS432" s="132"/>
      <c r="BT432" s="132"/>
      <c r="BU432" s="132"/>
      <c r="BV432" s="132"/>
    </row>
    <row r="433" spans="1:74">
      <c r="A433" s="86">
        <v>56</v>
      </c>
      <c r="B433" s="86">
        <f>人物属性!AF59</f>
        <v>563.49231510078801</v>
      </c>
      <c r="C433" s="115">
        <f t="shared" si="82"/>
        <v>0.45</v>
      </c>
      <c r="D433" s="74">
        <f>(D432+D434)/2</f>
        <v>854.43022997510707</v>
      </c>
      <c r="E433" s="86" t="str">
        <f t="shared" si="79"/>
        <v>60级强化3</v>
      </c>
      <c r="F433" s="86">
        <f>装备属性!GI59</f>
        <v>1184.963233646487</v>
      </c>
      <c r="G433" s="91">
        <f t="shared" si="80"/>
        <v>638.06514528415278</v>
      </c>
      <c r="H433" s="217">
        <f t="shared" si="76"/>
        <v>56</v>
      </c>
      <c r="I433" s="137">
        <f>G433/(VLOOKUP(I377,E378:F468,2,FALSE)+B433)</f>
        <v>0.9251286771643501</v>
      </c>
      <c r="J433" s="132">
        <f>G433/(VLOOKUP(J377,E378:F468,2,FALSE)+B433)</f>
        <v>0.85551593902556222</v>
      </c>
      <c r="K433" s="132">
        <f>G433/(VLOOKUP(K377,E378:F468,2,FALSE)+B433)</f>
        <v>0.82622787127266961</v>
      </c>
      <c r="L433" s="132">
        <f>G433/(VLOOKUP(L377,E378:F468,2,FALSE)+B433)</f>
        <v>0.57462093988554885</v>
      </c>
      <c r="M433" s="132">
        <f>G433/(VLOOKUP(M377,E378:F468,2,FALSE)+B433)</f>
        <v>0.82622787127266961</v>
      </c>
      <c r="N433" s="132">
        <f>G433/(VLOOKUP(N377,E378:F468,2,FALSE)+B433)</f>
        <v>0.73756757605355872</v>
      </c>
      <c r="O433" s="132">
        <f>G433/(VLOOKUP(O377,E378:F468,2,FALSE)+B433)</f>
        <v>0.70207658494216341</v>
      </c>
      <c r="P433" s="132">
        <f>G433/(VLOOKUP(P377,E378:F468,2,FALSE)+B433)</f>
        <v>0.43460045715639584</v>
      </c>
      <c r="Q433" s="132">
        <f>G433/(VLOOKUP(Q377,E378:F468,2,FALSE)+B433)</f>
        <v>0.70207658494216341</v>
      </c>
      <c r="R433" s="132">
        <f>G433/(VLOOKUP(R377,E378:F468,2,FALSE)+B433)</f>
        <v>0.6005998927126518</v>
      </c>
      <c r="S433" s="132">
        <f>G433/(VLOOKUP(S377,E378:F468,2,FALSE)+B433)</f>
        <v>0.56231183433850007</v>
      </c>
      <c r="T433" s="132">
        <f>G433/(VLOOKUP(T377,E378:F468,2,FALSE)+B433)</f>
        <v>0.30974992867578865</v>
      </c>
      <c r="U433" s="132">
        <f>G433/(VLOOKUP(U377,E378:F468,2,FALSE)+B433)</f>
        <v>0.56231183433850007</v>
      </c>
      <c r="V433" s="132">
        <f>G433/(VLOOKUP(V377,E378:F468,2,FALSE)+B433)</f>
        <v>0.45946416017660585</v>
      </c>
      <c r="W433" s="132">
        <f>G433/(VLOOKUP(W377,E378:F468,2,FALSE)+B433)</f>
        <v>0.42301578822352975</v>
      </c>
      <c r="X433" s="132">
        <f>G433/(VLOOKUP(X377,E378:F468,2,FALSE)+B433)</f>
        <v>0.2099725988702616</v>
      </c>
      <c r="Y433" s="132"/>
      <c r="Z433" s="132"/>
      <c r="AA433" s="132"/>
      <c r="AB433" s="132"/>
      <c r="AC433" s="132"/>
      <c r="AD433" s="132"/>
      <c r="AE433" s="132"/>
      <c r="AF433" s="132"/>
      <c r="AG433" s="132"/>
      <c r="AH433" s="132"/>
      <c r="AI433" s="132"/>
      <c r="AJ433" s="132"/>
      <c r="AM433" s="86">
        <v>56</v>
      </c>
      <c r="AN433" s="86">
        <f>人物属性!AG59</f>
        <v>704.36539387598498</v>
      </c>
      <c r="AO433" s="115">
        <f t="shared" si="83"/>
        <v>0.36000000000000004</v>
      </c>
      <c r="AP433" s="74">
        <f>(AP432+AP434)/2</f>
        <v>1068.0377874688838</v>
      </c>
      <c r="AQ433" s="86" t="str">
        <f t="shared" si="81"/>
        <v>60级强化3</v>
      </c>
      <c r="AR433" s="86">
        <f>装备属性!GJ59</f>
        <v>1481.2040420581086</v>
      </c>
      <c r="AS433" s="134">
        <f t="shared" si="84"/>
        <v>638.06514528415278</v>
      </c>
      <c r="AT433" s="352">
        <f t="shared" si="78"/>
        <v>56</v>
      </c>
      <c r="AU433" s="132">
        <f>AS433/(VLOOKUP(AU377,AQ378:AR468,2,FALSE)+AN433)</f>
        <v>0.74010294173148017</v>
      </c>
      <c r="AV433" s="132">
        <f>AS433/(VLOOKUP(AV377,AQ378:AR468,2,FALSE)+AN433)</f>
        <v>0.68441275122044987</v>
      </c>
      <c r="AW433" s="132">
        <f>AS433/(VLOOKUP(AW377,AQ378:AR468,2,FALSE)+AN433)</f>
        <v>0.66098229701813582</v>
      </c>
      <c r="AX433" s="132">
        <f>AS433/(VLOOKUP(AX377,AQ378:AR468,2,FALSE)+AN433)</f>
        <v>0.45969675190843906</v>
      </c>
      <c r="AY433" s="132">
        <f>AS433/(VLOOKUP(AY377,AQ378:AR468,2,FALSE)+AN433)</f>
        <v>0.66098229701813582</v>
      </c>
      <c r="AZ433" s="132">
        <f>AS433/(VLOOKUP(AZ377,AQ378:AR468,2,FALSE)+AN433)</f>
        <v>0.59005406084284695</v>
      </c>
      <c r="BA433" s="132">
        <f>AS433/(VLOOKUP(BA377,AQ378:AR468,2,FALSE)+AN433)</f>
        <v>0.56166126795373073</v>
      </c>
      <c r="BB433" s="132">
        <f>AS433/(VLOOKUP(BB377,AQ378:AR468,2,FALSE)+AN433)</f>
        <v>0.34768036572511668</v>
      </c>
      <c r="BC433" s="132">
        <f>AS433/(VLOOKUP(BC377,AQ378:AR468,2,FALSE)+AN433)</f>
        <v>0.56166126795373073</v>
      </c>
      <c r="BD433" s="132">
        <f>AS433/(VLOOKUP(BD377,AQ378:AR468,2,FALSE)+AN433)</f>
        <v>0.48047991417012148</v>
      </c>
      <c r="BE433" s="132">
        <f>AS433/(VLOOKUP(BE377,AQ378:AR468,2,FALSE)+AN433)</f>
        <v>0.44984946747080001</v>
      </c>
      <c r="BF433" s="132">
        <f>AS433/(VLOOKUP(BF377,AQ378:AR468,2,FALSE)+AN433)</f>
        <v>0.24779994294063096</v>
      </c>
      <c r="BG433" s="132">
        <f>AS433/(VLOOKUP(BG377,AQ378:AR468,2,FALSE)+AN433)</f>
        <v>0.44984946747080001</v>
      </c>
      <c r="BH433" s="132">
        <f>AS433/(VLOOKUP(BH377,AQ378:AR468,2,FALSE)+AN433)</f>
        <v>0.36757132814128474</v>
      </c>
      <c r="BI433" s="132">
        <f>AS433/(VLOOKUP(BI377,AQ378:AR468,2,FALSE)+AN433)</f>
        <v>0.33841263057882381</v>
      </c>
      <c r="BJ433" s="132">
        <f>AS433/(VLOOKUP(BJ377,AQ378:AR468,2,FALSE)+AN433)</f>
        <v>0.16797807909620929</v>
      </c>
      <c r="BK433" s="132"/>
      <c r="BL433" s="132"/>
      <c r="BM433" s="132"/>
      <c r="BN433" s="132"/>
      <c r="BO433" s="132"/>
      <c r="BP433" s="132"/>
      <c r="BQ433" s="132"/>
      <c r="BR433" s="132"/>
      <c r="BS433" s="132"/>
      <c r="BT433" s="132"/>
      <c r="BU433" s="132"/>
      <c r="BV433" s="132"/>
    </row>
    <row r="434" spans="1:74">
      <c r="A434" s="86">
        <v>57</v>
      </c>
      <c r="B434" s="86">
        <f>人物属性!AF60</f>
        <v>580.09917386820689</v>
      </c>
      <c r="C434" s="115">
        <f t="shared" si="82"/>
        <v>0.45</v>
      </c>
      <c r="D434" s="74">
        <f>F423</f>
        <v>883.63696087542553</v>
      </c>
      <c r="E434" s="86" t="str">
        <f t="shared" si="79"/>
        <v>60级强化4</v>
      </c>
      <c r="F434" s="86">
        <f>装备属性!GI60</f>
        <v>1272.8654305248604</v>
      </c>
      <c r="G434" s="91">
        <f t="shared" si="80"/>
        <v>658.68126063463455</v>
      </c>
      <c r="H434" s="217">
        <f t="shared" si="76"/>
        <v>57</v>
      </c>
      <c r="I434" s="137">
        <f>G434/(VLOOKUP(I377,E378:F468,2,FALSE)+B434)</f>
        <v>0.93256539206873623</v>
      </c>
      <c r="J434" s="132">
        <f>G434/(VLOOKUP(J377,E378:F468,2,FALSE)+B434)</f>
        <v>0.8639215207156169</v>
      </c>
      <c r="K434" s="132">
        <f>G434/(VLOOKUP(K377,E378:F468,2,FALSE)+B434)</f>
        <v>0.83496830727576021</v>
      </c>
      <c r="L434" s="132">
        <f>G434/(VLOOKUP(L377,E378:F468,2,FALSE)+B434)</f>
        <v>0.58444640186881258</v>
      </c>
      <c r="M434" s="132">
        <f>G434/(VLOOKUP(M377,E378:F468,2,FALSE)+B434)</f>
        <v>0.83496830727576021</v>
      </c>
      <c r="N434" s="132">
        <f>G434/(VLOOKUP(N377,E378:F468,2,FALSE)+B434)</f>
        <v>0.74705768428399577</v>
      </c>
      <c r="O434" s="132">
        <f>G434/(VLOOKUP(O377,E378:F468,2,FALSE)+B434)</f>
        <v>0.71175511843785366</v>
      </c>
      <c r="P434" s="132">
        <f>G434/(VLOOKUP(P377,E378:F468,2,FALSE)+B434)</f>
        <v>0.44362458270384386</v>
      </c>
      <c r="Q434" s="132">
        <f>G434/(VLOOKUP(Q377,E378:F468,2,FALSE)+B434)</f>
        <v>0.71175511843785366</v>
      </c>
      <c r="R434" s="132">
        <f>G434/(VLOOKUP(R377,E378:F468,2,FALSE)+B434)</f>
        <v>0.61046288635429613</v>
      </c>
      <c r="S434" s="132">
        <f>G434/(VLOOKUP(S377,E378:F468,2,FALSE)+B434)</f>
        <v>0.57210740662161674</v>
      </c>
      <c r="T434" s="132">
        <f>G434/(VLOOKUP(T377,E378:F468,2,FALSE)+B434)</f>
        <v>0.31720084122069231</v>
      </c>
      <c r="U434" s="132">
        <f>G434/(VLOOKUP(U377,E378:F468,2,FALSE)+B434)</f>
        <v>0.57210740662161674</v>
      </c>
      <c r="V434" s="132">
        <f>G434/(VLOOKUP(V377,E378:F468,2,FALSE)+B434)</f>
        <v>0.4687046422265706</v>
      </c>
      <c r="W434" s="132">
        <f>G434/(VLOOKUP(W377,E378:F468,2,FALSE)+B434)</f>
        <v>0.43192814287847531</v>
      </c>
      <c r="X434" s="132">
        <f>G434/(VLOOKUP(X377,E378:F468,2,FALSE)+B434)</f>
        <v>0.21557876520159999</v>
      </c>
      <c r="Y434" s="132"/>
      <c r="Z434" s="132"/>
      <c r="AA434" s="132"/>
      <c r="AB434" s="132"/>
      <c r="AC434" s="132"/>
      <c r="AD434" s="132"/>
      <c r="AE434" s="132"/>
      <c r="AF434" s="132"/>
      <c r="AG434" s="132"/>
      <c r="AH434" s="132"/>
      <c r="AI434" s="132"/>
      <c r="AJ434" s="132"/>
      <c r="AM434" s="86">
        <v>57</v>
      </c>
      <c r="AN434" s="86">
        <f>人物属性!AG60</f>
        <v>725.12396733525861</v>
      </c>
      <c r="AO434" s="115">
        <f t="shared" si="83"/>
        <v>0.36000000000000004</v>
      </c>
      <c r="AP434" s="74">
        <f>AR423</f>
        <v>1104.5462010942817</v>
      </c>
      <c r="AQ434" s="86" t="str">
        <f t="shared" si="81"/>
        <v>60级强化4</v>
      </c>
      <c r="AR434" s="86">
        <f>装备属性!GJ60</f>
        <v>1591.0817881560754</v>
      </c>
      <c r="AS434" s="134">
        <f t="shared" si="84"/>
        <v>658.68126063463455</v>
      </c>
      <c r="AT434" s="352">
        <f t="shared" si="78"/>
        <v>57</v>
      </c>
      <c r="AU434" s="132">
        <f>AS434/(VLOOKUP(AU377,AQ378:AR468,2,FALSE)+AN434)</f>
        <v>0.74605231365498903</v>
      </c>
      <c r="AV434" s="132">
        <f>AS434/(VLOOKUP(AV377,AQ378:AR468,2,FALSE)+AN434)</f>
        <v>0.69113721657249361</v>
      </c>
      <c r="AW434" s="132">
        <f>AS434/(VLOOKUP(AW377,AQ378:AR468,2,FALSE)+AN434)</f>
        <v>0.66797464582060817</v>
      </c>
      <c r="AX434" s="132">
        <f>AS434/(VLOOKUP(AX377,AQ378:AR468,2,FALSE)+AN434)</f>
        <v>0.46755712149505008</v>
      </c>
      <c r="AY434" s="132">
        <f>AS434/(VLOOKUP(AY377,AQ378:AR468,2,FALSE)+AN434)</f>
        <v>0.66797464582060817</v>
      </c>
      <c r="AZ434" s="132">
        <f>AS434/(VLOOKUP(AZ377,AQ378:AR468,2,FALSE)+AN434)</f>
        <v>0.59764614742719657</v>
      </c>
      <c r="BA434" s="132">
        <f>AS434/(VLOOKUP(BA377,AQ378:AR468,2,FALSE)+AN434)</f>
        <v>0.56940409475028297</v>
      </c>
      <c r="BB434" s="132">
        <f>AS434/(VLOOKUP(BB377,AQ378:AR468,2,FALSE)+AN434)</f>
        <v>0.35489966616307506</v>
      </c>
      <c r="BC434" s="132">
        <f>AS434/(VLOOKUP(BC377,AQ378:AR468,2,FALSE)+AN434)</f>
        <v>0.56940409475028297</v>
      </c>
      <c r="BD434" s="132">
        <f>AS434/(VLOOKUP(BD377,AQ378:AR468,2,FALSE)+AN434)</f>
        <v>0.48837030908343687</v>
      </c>
      <c r="BE434" s="132">
        <f>AS434/(VLOOKUP(BE377,AQ378:AR468,2,FALSE)+AN434)</f>
        <v>0.45768592529729346</v>
      </c>
      <c r="BF434" s="132">
        <f>AS434/(VLOOKUP(BF377,AQ378:AR468,2,FALSE)+AN434)</f>
        <v>0.2537606729765538</v>
      </c>
      <c r="BG434" s="132">
        <f>AS434/(VLOOKUP(BG377,AQ378:AR468,2,FALSE)+AN434)</f>
        <v>0.45768592529729346</v>
      </c>
      <c r="BH434" s="132">
        <f>AS434/(VLOOKUP(BH377,AQ378:AR468,2,FALSE)+AN434)</f>
        <v>0.37496371378125648</v>
      </c>
      <c r="BI434" s="132">
        <f>AS434/(VLOOKUP(BI377,AQ378:AR468,2,FALSE)+AN434)</f>
        <v>0.34554251430278027</v>
      </c>
      <c r="BJ434" s="132">
        <f>AS434/(VLOOKUP(BJ377,AQ378:AR468,2,FALSE)+AN434)</f>
        <v>0.17246301216128002</v>
      </c>
      <c r="BK434" s="132"/>
      <c r="BL434" s="132"/>
      <c r="BM434" s="132"/>
      <c r="BN434" s="132"/>
      <c r="BO434" s="132"/>
      <c r="BP434" s="132"/>
      <c r="BQ434" s="132"/>
      <c r="BR434" s="132"/>
      <c r="BS434" s="132"/>
      <c r="BT434" s="132"/>
      <c r="BU434" s="132"/>
      <c r="BV434" s="132"/>
    </row>
    <row r="435" spans="1:74">
      <c r="A435" s="86">
        <v>58</v>
      </c>
      <c r="B435" s="86">
        <f>人物属性!AF61</f>
        <v>596.70603263562577</v>
      </c>
      <c r="C435" s="115">
        <f t="shared" si="82"/>
        <v>0.45</v>
      </c>
      <c r="D435" s="74">
        <f>D434+(D437-D434)/3</f>
        <v>904.05118233551548</v>
      </c>
      <c r="E435" s="86" t="str">
        <f t="shared" si="79"/>
        <v>60级强化5</v>
      </c>
      <c r="F435" s="86">
        <f>装备属性!GI61</f>
        <v>1365.0250898870102</v>
      </c>
      <c r="G435" s="91">
        <f t="shared" si="80"/>
        <v>675.34074673701366</v>
      </c>
      <c r="H435" s="217">
        <f t="shared" si="76"/>
        <v>58</v>
      </c>
      <c r="I435" s="137">
        <f>G435/(VLOOKUP(I377,E378:F468,2,FALSE)+B435)</f>
        <v>0.93418729726295668</v>
      </c>
      <c r="J435" s="132">
        <f>G435/(VLOOKUP(J377,E378:F468,2,FALSE)+B435)</f>
        <v>0.8668898757839234</v>
      </c>
      <c r="K435" s="132">
        <f>G435/(VLOOKUP(K377,E378:F468,2,FALSE)+B435)</f>
        <v>0.83843617366855194</v>
      </c>
      <c r="L435" s="132">
        <f>G435/(VLOOKUP(L377,E378:F468,2,FALSE)+B435)</f>
        <v>0.59052677943510345</v>
      </c>
      <c r="M435" s="132">
        <f>G435/(VLOOKUP(M377,E378:F468,2,FALSE)+B435)</f>
        <v>0.83843617366855194</v>
      </c>
      <c r="N435" s="132">
        <f>G435/(VLOOKUP(N377,E378:F468,2,FALSE)+B435)</f>
        <v>0.75179237091742723</v>
      </c>
      <c r="O435" s="132">
        <f>G435/(VLOOKUP(O377,E378:F468,2,FALSE)+B435)</f>
        <v>0.71689234518655121</v>
      </c>
      <c r="P435" s="132">
        <f>G435/(VLOOKUP(P377,E378:F468,2,FALSE)+B435)</f>
        <v>0.44981374450566164</v>
      </c>
      <c r="Q435" s="132">
        <f>G435/(VLOOKUP(Q377,E378:F468,2,FALSE)+B435)</f>
        <v>0.71689234518655121</v>
      </c>
      <c r="R435" s="132">
        <f>G435/(VLOOKUP(R377,E378:F468,2,FALSE)+B435)</f>
        <v>0.61641547327946555</v>
      </c>
      <c r="S435" s="132">
        <f>G435/(VLOOKUP(S377,E378:F468,2,FALSE)+B435)</f>
        <v>0.57823668749838375</v>
      </c>
      <c r="T435" s="132">
        <f>G435/(VLOOKUP(T377,E378:F468,2,FALSE)+B435)</f>
        <v>0.32264324908769082</v>
      </c>
      <c r="U435" s="132">
        <f>G435/(VLOOKUP(U377,E378:F468,2,FALSE)+B435)</f>
        <v>0.57823668749838375</v>
      </c>
      <c r="V435" s="132">
        <f>G435/(VLOOKUP(V377,E378:F468,2,FALSE)+B435)</f>
        <v>0.47494670563924363</v>
      </c>
      <c r="W435" s="132">
        <f>G435/(VLOOKUP(W377,E378:F468,2,FALSE)+B435)</f>
        <v>0.43808188230084316</v>
      </c>
      <c r="X435" s="132">
        <f>G435/(VLOOKUP(X377,E378:F468,2,FALSE)+B435)</f>
        <v>0.21983636065762921</v>
      </c>
      <c r="Y435" s="132"/>
      <c r="Z435" s="132"/>
      <c r="AA435" s="132"/>
      <c r="AB435" s="132"/>
      <c r="AC435" s="132"/>
      <c r="AD435" s="132"/>
      <c r="AE435" s="132"/>
      <c r="AF435" s="132"/>
      <c r="AG435" s="132"/>
      <c r="AH435" s="132"/>
      <c r="AI435" s="132"/>
      <c r="AJ435" s="132"/>
      <c r="AM435" s="86">
        <v>58</v>
      </c>
      <c r="AN435" s="86">
        <f>人物属性!AG61</f>
        <v>745.88254079453213</v>
      </c>
      <c r="AO435" s="115">
        <f t="shared" si="83"/>
        <v>0.36000000000000004</v>
      </c>
      <c r="AP435" s="74">
        <f>AP434+(AP437-AP434)/3</f>
        <v>1130.0639779193941</v>
      </c>
      <c r="AQ435" s="86" t="str">
        <f t="shared" si="81"/>
        <v>60级强化5</v>
      </c>
      <c r="AR435" s="86">
        <f>装备属性!GJ61</f>
        <v>1706.2813623587626</v>
      </c>
      <c r="AS435" s="134">
        <f t="shared" si="84"/>
        <v>675.34074673701355</v>
      </c>
      <c r="AT435" s="352">
        <f t="shared" si="78"/>
        <v>58</v>
      </c>
      <c r="AU435" s="132">
        <f>AS435/(VLOOKUP(AU377,AQ378:AR468,2,FALSE)+AN435)</f>
        <v>0.74734983781036524</v>
      </c>
      <c r="AV435" s="132">
        <f>AS435/(VLOOKUP(AV377,AQ378:AR468,2,FALSE)+AN435)</f>
        <v>0.69351190062713863</v>
      </c>
      <c r="AW435" s="132">
        <f>AS435/(VLOOKUP(AW377,AQ378:AR468,2,FALSE)+AN435)</f>
        <v>0.67074893893484155</v>
      </c>
      <c r="AX435" s="132">
        <f>AS435/(VLOOKUP(AX377,AQ378:AR468,2,FALSE)+AN435)</f>
        <v>0.47242142354808281</v>
      </c>
      <c r="AY435" s="132">
        <f>AS435/(VLOOKUP(AY377,AQ378:AR468,2,FALSE)+AN435)</f>
        <v>0.67074893893484155</v>
      </c>
      <c r="AZ435" s="132">
        <f>AS435/(VLOOKUP(AZ377,AQ378:AR468,2,FALSE)+AN435)</f>
        <v>0.60143389673394176</v>
      </c>
      <c r="BA435" s="132">
        <f>AS435/(VLOOKUP(BA377,AQ378:AR468,2,FALSE)+AN435)</f>
        <v>0.57351387614924088</v>
      </c>
      <c r="BB435" s="132">
        <f>AS435/(VLOOKUP(BB377,AQ378:AR468,2,FALSE)+AN435)</f>
        <v>0.35985099560452927</v>
      </c>
      <c r="BC435" s="132">
        <f>AS435/(VLOOKUP(BC377,AQ378:AR468,2,FALSE)+AN435)</f>
        <v>0.57351387614924088</v>
      </c>
      <c r="BD435" s="132">
        <f>AS435/(VLOOKUP(BD377,AQ378:AR468,2,FALSE)+AN435)</f>
        <v>0.4931323786235724</v>
      </c>
      <c r="BE435" s="132">
        <f>AS435/(VLOOKUP(BE377,AQ378:AR468,2,FALSE)+AN435)</f>
        <v>0.46258934999870704</v>
      </c>
      <c r="BF435" s="132">
        <f>AS435/(VLOOKUP(BF377,AQ378:AR468,2,FALSE)+AN435)</f>
        <v>0.25811459927015262</v>
      </c>
      <c r="BG435" s="132">
        <f>AS435/(VLOOKUP(BG377,AQ378:AR468,2,FALSE)+AN435)</f>
        <v>0.46258934999870704</v>
      </c>
      <c r="BH435" s="132">
        <f>AS435/(VLOOKUP(BH377,AQ378:AR468,2,FALSE)+AN435)</f>
        <v>0.37995736451139484</v>
      </c>
      <c r="BI435" s="132">
        <f>AS435/(VLOOKUP(BI377,AQ378:AR468,2,FALSE)+AN435)</f>
        <v>0.35046550584067454</v>
      </c>
      <c r="BJ435" s="132">
        <f>AS435/(VLOOKUP(BJ377,AQ378:AR468,2,FALSE)+AN435)</f>
        <v>0.17586908852610336</v>
      </c>
      <c r="BK435" s="132"/>
      <c r="BL435" s="132"/>
      <c r="BM435" s="132"/>
      <c r="BN435" s="132"/>
      <c r="BO435" s="132"/>
      <c r="BP435" s="132"/>
      <c r="BQ435" s="132"/>
      <c r="BR435" s="132"/>
      <c r="BS435" s="132"/>
      <c r="BT435" s="132"/>
      <c r="BU435" s="132"/>
      <c r="BV435" s="132"/>
    </row>
    <row r="436" spans="1:74">
      <c r="A436" s="86">
        <v>59</v>
      </c>
      <c r="B436" s="86">
        <f>人物属性!AF62</f>
        <v>613.31289140304466</v>
      </c>
      <c r="C436" s="115">
        <f t="shared" si="82"/>
        <v>0.45</v>
      </c>
      <c r="D436" s="74">
        <f>D435+(D437-D434)/3</f>
        <v>924.46540379560543</v>
      </c>
      <c r="E436" s="86" t="str">
        <f t="shared" si="79"/>
        <v>60级强化6</v>
      </c>
      <c r="F436" s="86">
        <f>装备属性!GI62</f>
        <v>1461.6484180331702</v>
      </c>
      <c r="G436" s="91">
        <f t="shared" si="80"/>
        <v>692.00023283939254</v>
      </c>
      <c r="H436" s="217">
        <f t="shared" si="76"/>
        <v>59</v>
      </c>
      <c r="I436" s="137">
        <f>G436/(VLOOKUP(I377,E378:F468,2,FALSE)+B436)</f>
        <v>0.93573635905579111</v>
      </c>
      <c r="J436" s="132">
        <f>G436/(VLOOKUP(J377,E378:F468,2,FALSE)+B436)</f>
        <v>0.86973431875612206</v>
      </c>
      <c r="K436" s="132">
        <f>G436/(VLOOKUP(K377,E378:F468,2,FALSE)+B436)</f>
        <v>0.8417639317440323</v>
      </c>
      <c r="L436" s="132">
        <f>G436/(VLOOKUP(L377,E378:F468,2,FALSE)+B436)</f>
        <v>0.59643309517782861</v>
      </c>
      <c r="M436" s="132">
        <f>G436/(VLOOKUP(M377,E378:F468,2,FALSE)+B436)</f>
        <v>0.8417639317440323</v>
      </c>
      <c r="N436" s="132">
        <f>G436/(VLOOKUP(N377,E378:F468,2,FALSE)+B436)</f>
        <v>0.75635517639276273</v>
      </c>
      <c r="O436" s="132">
        <f>G436/(VLOOKUP(O377,E378:F468,2,FALSE)+B436)</f>
        <v>0.7218515850934617</v>
      </c>
      <c r="P436" s="132">
        <f>G436/(VLOOKUP(P377,E378:F468,2,FALSE)+B436)</f>
        <v>0.45586748665267768</v>
      </c>
      <c r="Q436" s="132">
        <f>G436/(VLOOKUP(Q377,E378:F468,2,FALSE)+B436)</f>
        <v>0.7218515850934617</v>
      </c>
      <c r="R436" s="132">
        <f>G436/(VLOOKUP(R377,E378:F468,2,FALSE)+B436)</f>
        <v>0.62219029767250855</v>
      </c>
      <c r="S436" s="132">
        <f>G436/(VLOOKUP(S377,E378:F468,2,FALSE)+B436)</f>
        <v>0.58419410713446096</v>
      </c>
      <c r="T436" s="132">
        <f>G436/(VLOOKUP(T377,E378:F468,2,FALSE)+B436)</f>
        <v>0.32799997760784405</v>
      </c>
      <c r="U436" s="132">
        <f>G436/(VLOOKUP(U377,E378:F468,2,FALSE)+B436)</f>
        <v>0.58419410713446096</v>
      </c>
      <c r="V436" s="132">
        <f>G436/(VLOOKUP(V377,E378:F468,2,FALSE)+B436)</f>
        <v>0.48104464886670917</v>
      </c>
      <c r="W436" s="132">
        <f>G436/(VLOOKUP(W377,E378:F468,2,FALSE)+B436)</f>
        <v>0.44410445143406346</v>
      </c>
      <c r="X436" s="132">
        <f>G436/(VLOOKUP(X377,E378:F468,2,FALSE)+B436)</f>
        <v>0.22404817176444489</v>
      </c>
      <c r="Y436" s="132"/>
      <c r="Z436" s="132"/>
      <c r="AA436" s="132"/>
      <c r="AB436" s="132"/>
      <c r="AC436" s="132"/>
      <c r="AD436" s="132"/>
      <c r="AE436" s="132"/>
      <c r="AF436" s="132"/>
      <c r="AG436" s="132"/>
      <c r="AH436" s="132"/>
      <c r="AI436" s="132"/>
      <c r="AJ436" s="132"/>
      <c r="AM436" s="86">
        <v>59</v>
      </c>
      <c r="AN436" s="86">
        <f>人物属性!AG62</f>
        <v>766.64111425380577</v>
      </c>
      <c r="AO436" s="115">
        <f t="shared" si="83"/>
        <v>0.36000000000000004</v>
      </c>
      <c r="AP436" s="74">
        <f>AP435+(AP437-AP434)/3</f>
        <v>1155.5817547445065</v>
      </c>
      <c r="AQ436" s="86" t="str">
        <f t="shared" si="81"/>
        <v>60级强化6</v>
      </c>
      <c r="AR436" s="86">
        <f>装备属性!GJ62</f>
        <v>1827.0605225414627</v>
      </c>
      <c r="AS436" s="134">
        <f t="shared" si="84"/>
        <v>692.00023283939242</v>
      </c>
      <c r="AT436" s="352">
        <f t="shared" si="78"/>
        <v>59</v>
      </c>
      <c r="AU436" s="132">
        <f>AS436/(VLOOKUP(AU377,AQ378:AR468,2,FALSE)+AN436)</f>
        <v>0.7485890872446328</v>
      </c>
      <c r="AV436" s="132">
        <f>AS436/(VLOOKUP(AV377,AQ378:AR468,2,FALSE)+AN436)</f>
        <v>0.69578745500489758</v>
      </c>
      <c r="AW436" s="132">
        <f>AS436/(VLOOKUP(AW377,AQ378:AR468,2,FALSE)+AN436)</f>
        <v>0.67341114539522562</v>
      </c>
      <c r="AX436" s="132">
        <f>AS436/(VLOOKUP(AX377,AQ378:AR468,2,FALSE)+AN436)</f>
        <v>0.47714647614226285</v>
      </c>
      <c r="AY436" s="132">
        <f>AS436/(VLOOKUP(AY377,AQ378:AR468,2,FALSE)+AN436)</f>
        <v>0.67341114539522562</v>
      </c>
      <c r="AZ436" s="132">
        <f>AS436/(VLOOKUP(AZ377,AQ378:AR468,2,FALSE)+AN436)</f>
        <v>0.60508414111421016</v>
      </c>
      <c r="BA436" s="132">
        <f>AS436/(VLOOKUP(BA377,AQ378:AR468,2,FALSE)+AN436)</f>
        <v>0.57748126807476929</v>
      </c>
      <c r="BB436" s="132">
        <f>AS436/(VLOOKUP(BB377,AQ378:AR468,2,FALSE)+AN436)</f>
        <v>0.36469398932214209</v>
      </c>
      <c r="BC436" s="132">
        <f>AS436/(VLOOKUP(BC377,AQ378:AR468,2,FALSE)+AN436)</f>
        <v>0.57748126807476929</v>
      </c>
      <c r="BD436" s="132">
        <f>AS436/(VLOOKUP(BD377,AQ378:AR468,2,FALSE)+AN436)</f>
        <v>0.49775223813800679</v>
      </c>
      <c r="BE436" s="132">
        <f>AS436/(VLOOKUP(BE377,AQ378:AR468,2,FALSE)+AN436)</f>
        <v>0.46735528570756874</v>
      </c>
      <c r="BF436" s="132">
        <f>AS436/(VLOOKUP(BF377,AQ378:AR468,2,FALSE)+AN436)</f>
        <v>0.26239998208627519</v>
      </c>
      <c r="BG436" s="132">
        <f>AS436/(VLOOKUP(BG377,AQ378:AR468,2,FALSE)+AN436)</f>
        <v>0.46735528570756874</v>
      </c>
      <c r="BH436" s="132">
        <f>AS436/(VLOOKUP(BH377,AQ378:AR468,2,FALSE)+AN436)</f>
        <v>0.38483571909336728</v>
      </c>
      <c r="BI436" s="132">
        <f>AS436/(VLOOKUP(BI377,AQ378:AR468,2,FALSE)+AN436)</f>
        <v>0.35528356114725074</v>
      </c>
      <c r="BJ436" s="132">
        <f>AS436/(VLOOKUP(BJ377,AQ378:AR468,2,FALSE)+AN436)</f>
        <v>0.17923853741155588</v>
      </c>
      <c r="BK436" s="132"/>
      <c r="BL436" s="132"/>
      <c r="BM436" s="132"/>
      <c r="BN436" s="132"/>
      <c r="BO436" s="132"/>
      <c r="BP436" s="132"/>
      <c r="BQ436" s="132"/>
      <c r="BR436" s="132"/>
      <c r="BS436" s="132"/>
      <c r="BT436" s="132"/>
      <c r="BU436" s="132"/>
      <c r="BV436" s="132"/>
    </row>
    <row r="437" spans="1:74">
      <c r="A437" s="86">
        <v>60</v>
      </c>
      <c r="B437" s="86">
        <f>人物属性!AF63</f>
        <v>629.91975017046366</v>
      </c>
      <c r="C437" s="115">
        <f t="shared" si="82"/>
        <v>0.45</v>
      </c>
      <c r="D437" s="74">
        <f>F424</f>
        <v>944.87962525569537</v>
      </c>
      <c r="E437" s="86" t="str">
        <f t="shared" si="79"/>
        <v>60级强化7</v>
      </c>
      <c r="F437" s="86">
        <f>装备属性!GI63</f>
        <v>1562.9516086770682</v>
      </c>
      <c r="G437" s="91">
        <f t="shared" si="80"/>
        <v>708.65971894177153</v>
      </c>
      <c r="H437" s="217">
        <f t="shared" si="76"/>
        <v>60</v>
      </c>
      <c r="I437" s="137">
        <f>G437/(VLOOKUP(I377,E378:F468,2,FALSE)+B437)</f>
        <v>0.93721737700860053</v>
      </c>
      <c r="J437" s="132">
        <f>G437/(VLOOKUP(J377,E378:F468,2,FALSE)+B437)</f>
        <v>0.8724624499446757</v>
      </c>
      <c r="K437" s="132">
        <f>G437/(VLOOKUP(K377,E378:F468,2,FALSE)+B437)</f>
        <v>0.84495990433207868</v>
      </c>
      <c r="L437" s="132">
        <f>G437/(VLOOKUP(L377,E378:F468,2,FALSE)+B437)</f>
        <v>0.60217271787721349</v>
      </c>
      <c r="M437" s="132">
        <f>G437/(VLOOKUP(M377,E378:F468,2,FALSE)+B437)</f>
        <v>0.84495990433207868</v>
      </c>
      <c r="N437" s="132">
        <f>G437/(VLOOKUP(N377,E378:F468,2,FALSE)+B437)</f>
        <v>0.76075529343468518</v>
      </c>
      <c r="O437" s="132">
        <f>G437/(VLOOKUP(O377,E378:F468,2,FALSE)+B437)</f>
        <v>0.72664193057571136</v>
      </c>
      <c r="P437" s="132">
        <f>G437/(VLOOKUP(P377,E378:F468,2,FALSE)+B437)</f>
        <v>0.46179020554711836</v>
      </c>
      <c r="Q437" s="132">
        <f>G437/(VLOOKUP(Q377,E378:F468,2,FALSE)+B437)</f>
        <v>0.72664193057571136</v>
      </c>
      <c r="R437" s="132">
        <f>G437/(VLOOKUP(R377,E378:F468,2,FALSE)+B437)</f>
        <v>0.62779520518869347</v>
      </c>
      <c r="S437" s="132">
        <f>G437/(VLOOKUP(S377,E378:F468,2,FALSE)+B437)</f>
        <v>0.58998679391624309</v>
      </c>
      <c r="T437" s="132">
        <f>G437/(VLOOKUP(T377,E378:F468,2,FALSE)+B437)</f>
        <v>0.33327303424310029</v>
      </c>
      <c r="U437" s="132">
        <f>G437/(VLOOKUP(U377,E378:F468,2,FALSE)+B437)</f>
        <v>0.58998679391624309</v>
      </c>
      <c r="V437" s="132">
        <f>G437/(VLOOKUP(V377,E378:F468,2,FALSE)+B437)</f>
        <v>0.48700340623463445</v>
      </c>
      <c r="W437" s="132">
        <f>G437/(VLOOKUP(W377,E378:F468,2,FALSE)+B437)</f>
        <v>0.44999999999999996</v>
      </c>
      <c r="X437" s="132">
        <f>G437/(VLOOKUP(X377,E378:F468,2,FALSE)+B437)</f>
        <v>0.22821493309021329</v>
      </c>
      <c r="Y437" s="131">
        <f>G437/(VLOOKUP(Y377,E378:F468,2,FALSE)+B437)</f>
        <v>0.44999999999999996</v>
      </c>
      <c r="Z437" s="132">
        <f>G437/(VLOOKUP(Z377,E378:F468,2,FALSE)+B437)</f>
        <v>0.35522772595625013</v>
      </c>
      <c r="AA437" s="132">
        <f>G437/(VLOOKUP(AA377,E378:F468,2,FALSE)+B437)</f>
        <v>0.32316520350478245</v>
      </c>
      <c r="AB437" s="131">
        <f>G437/(VLOOKUP(AB377,E378:F468,2,FALSE)+B437)</f>
        <v>0.15</v>
      </c>
      <c r="AC437" s="132"/>
      <c r="AD437" s="132"/>
      <c r="AE437" s="132"/>
      <c r="AF437" s="132"/>
      <c r="AG437" s="132"/>
      <c r="AH437" s="132"/>
      <c r="AI437" s="132"/>
      <c r="AJ437" s="132"/>
      <c r="AM437" s="86">
        <v>60</v>
      </c>
      <c r="AN437" s="86">
        <f>人物属性!AG63</f>
        <v>787.39968771307952</v>
      </c>
      <c r="AO437" s="115">
        <f t="shared" si="83"/>
        <v>0.36000000000000004</v>
      </c>
      <c r="AP437" s="74">
        <f>AR424</f>
        <v>1181.0995315696191</v>
      </c>
      <c r="AQ437" s="86" t="str">
        <f t="shared" si="81"/>
        <v>60级强化7</v>
      </c>
      <c r="AR437" s="86">
        <f>装备属性!GJ63</f>
        <v>1953.6895108463352</v>
      </c>
      <c r="AS437" s="134">
        <f t="shared" si="84"/>
        <v>708.65971894177153</v>
      </c>
      <c r="AT437" s="352">
        <f t="shared" si="78"/>
        <v>60</v>
      </c>
      <c r="AU437" s="132">
        <f>AS437/(VLOOKUP(AU377,AQ378:AR468,2,FALSE)+AN437)</f>
        <v>0.7497739016068804</v>
      </c>
      <c r="AV437" s="132">
        <f>AS437/(VLOOKUP(AV377,AQ378:AR468,2,FALSE)+AN437)</f>
        <v>0.69796995995574063</v>
      </c>
      <c r="AW437" s="132">
        <f>AS437/(VLOOKUP(AW377,AQ378:AR468,2,FALSE)+AN437)</f>
        <v>0.67596792346566303</v>
      </c>
      <c r="AX437" s="132">
        <f>AS437/(VLOOKUP(AX377,AQ378:AR468,2,FALSE)+AN437)</f>
        <v>0.48173817430177079</v>
      </c>
      <c r="AY437" s="132">
        <f>AS437/(VLOOKUP(AY377,AQ378:AR468,2,FALSE)+AN437)</f>
        <v>0.67596792346566303</v>
      </c>
      <c r="AZ437" s="132">
        <f>AS437/(VLOOKUP(AZ377,AQ378:AR468,2,FALSE)+AN437)</f>
        <v>0.60860423474774816</v>
      </c>
      <c r="BA437" s="132">
        <f>AS437/(VLOOKUP(BA377,AQ378:AR468,2,FALSE)+AN437)</f>
        <v>0.58131354446056915</v>
      </c>
      <c r="BB437" s="132">
        <f>AS437/(VLOOKUP(BB377,AQ378:AR468,2,FALSE)+AN437)</f>
        <v>0.36943216443769478</v>
      </c>
      <c r="BC437" s="132">
        <f>AS437/(VLOOKUP(BC377,AQ378:AR468,2,FALSE)+AN437)</f>
        <v>0.58131354446056915</v>
      </c>
      <c r="BD437" s="132">
        <f>AS437/(VLOOKUP(BD377,AQ378:AR468,2,FALSE)+AN437)</f>
        <v>0.50223616415095496</v>
      </c>
      <c r="BE437" s="132">
        <f>AS437/(VLOOKUP(BE377,AQ378:AR468,2,FALSE)+AN437)</f>
        <v>0.47198943513299446</v>
      </c>
      <c r="BF437" s="132">
        <f>AS437/(VLOOKUP(BF377,AQ378:AR468,2,FALSE)+AN437)</f>
        <v>0.26661842739448022</v>
      </c>
      <c r="BG437" s="132">
        <f>AS437/(VLOOKUP(BG377,AQ378:AR468,2,FALSE)+AN437)</f>
        <v>0.47198943513299446</v>
      </c>
      <c r="BH437" s="132">
        <f>AS437/(VLOOKUP(BH377,AQ378:AR468,2,FALSE)+AN437)</f>
        <v>0.38960272498770759</v>
      </c>
      <c r="BI437" s="132">
        <f>AS437/(VLOOKUP(BI377,AQ378:AR468,2,FALSE)+AN437)</f>
        <v>0.36000000000000004</v>
      </c>
      <c r="BJ437" s="132">
        <f>AS437/(VLOOKUP(BJ377,AQ378:AR468,2,FALSE)+AN437)</f>
        <v>0.18257194647217065</v>
      </c>
      <c r="BK437" s="131">
        <f>AS437/(VLOOKUP(BK377,AQ378:AR468,2,FALSE)+AN437)</f>
        <v>0.36000000000000004</v>
      </c>
      <c r="BL437" s="132">
        <f>AS437/(VLOOKUP(BL377,AQ378:AR468,2,FALSE)+AN437)</f>
        <v>0.28418218076500013</v>
      </c>
      <c r="BM437" s="132">
        <f>AS437/(VLOOKUP(BM377,AQ378:AR468,2,FALSE)+AN437)</f>
        <v>0.25853216280382596</v>
      </c>
      <c r="BN437" s="131">
        <f>AS437/(VLOOKUP(BN377,AQ378:AR468,2,FALSE)+AN437)</f>
        <v>0.12</v>
      </c>
      <c r="BO437" s="132"/>
      <c r="BP437" s="132"/>
      <c r="BQ437" s="132"/>
      <c r="BR437" s="132"/>
      <c r="BS437" s="132"/>
      <c r="BT437" s="132"/>
      <c r="BU437" s="132"/>
      <c r="BV437" s="132"/>
    </row>
    <row r="438" spans="1:74">
      <c r="A438" s="86">
        <v>61</v>
      </c>
      <c r="B438" s="86">
        <f>人物属性!AF64</f>
        <v>671.12454906522191</v>
      </c>
      <c r="C438" s="115">
        <f t="shared" si="82"/>
        <v>0.45</v>
      </c>
      <c r="D438" s="74">
        <f>(D437+D439)/2</f>
        <v>983.01660873534524</v>
      </c>
      <c r="E438" s="86" t="str">
        <f t="shared" si="79"/>
        <v>60级强化8</v>
      </c>
      <c r="F438" s="86">
        <f>装备属性!GI64</f>
        <v>1926.7805470446604</v>
      </c>
      <c r="G438" s="91">
        <f t="shared" si="80"/>
        <v>744.36352101025534</v>
      </c>
      <c r="H438" s="217">
        <f t="shared" si="76"/>
        <v>61</v>
      </c>
      <c r="I438" s="137">
        <f>G438/(VLOOKUP(I377,E378:F468,2,FALSE)+B438)</f>
        <v>0.93356264444674442</v>
      </c>
      <c r="J438" s="132">
        <f>G438/(VLOOKUP(J377,E378:F468,2,FALSE)+B438)</f>
        <v>0.8721744006728297</v>
      </c>
      <c r="K438" s="132">
        <f>G438/(VLOOKUP(K377,E378:F468,2,FALSE)+B438)</f>
        <v>0.84596843260526866</v>
      </c>
      <c r="L438" s="132">
        <f>G438/(VLOOKUP(L377,E378:F468,2,FALSE)+B438)</f>
        <v>0.61111443700719648</v>
      </c>
      <c r="M438" s="132">
        <f>G438/(VLOOKUP(M377,E378:F468,2,FALSE)+B438)</f>
        <v>0.84596843260526866</v>
      </c>
      <c r="N438" s="132">
        <f>G438/(VLOOKUP(N377,E378:F468,2,FALSE)+B438)</f>
        <v>0.7652344920915537</v>
      </c>
      <c r="O438" s="132">
        <f>G438/(VLOOKUP(O377,E378:F468,2,FALSE)+B438)</f>
        <v>0.7323112928319262</v>
      </c>
      <c r="P438" s="132">
        <f>G438/(VLOOKUP(P377,E378:F468,2,FALSE)+B438)</f>
        <v>0.47237267771273261</v>
      </c>
      <c r="Q438" s="132">
        <f>G438/(VLOOKUP(Q377,E378:F468,2,FALSE)+B438)</f>
        <v>0.7323112928319262</v>
      </c>
      <c r="R438" s="132">
        <f>G438/(VLOOKUP(R377,E378:F468,2,FALSE)+B438)</f>
        <v>0.63620163801718976</v>
      </c>
      <c r="S438" s="132">
        <f>G438/(VLOOKUP(S377,E378:F468,2,FALSE)+B438)</f>
        <v>0.59915773304885933</v>
      </c>
      <c r="T438" s="132">
        <f>G438/(VLOOKUP(T377,E378:F468,2,FALSE)+B438)</f>
        <v>0.34340943944056762</v>
      </c>
      <c r="U438" s="132">
        <f>G438/(VLOOKUP(U377,E378:F468,2,FALSE)+B438)</f>
        <v>0.59915773304885933</v>
      </c>
      <c r="V438" s="132">
        <f>G438/(VLOOKUP(V377,E378:F468,2,FALSE)+B438)</f>
        <v>0.49745346474405705</v>
      </c>
      <c r="W438" s="132">
        <f>G438/(VLOOKUP(W377,E378:F468,2,FALSE)+B438)</f>
        <v>0.46061980088823368</v>
      </c>
      <c r="X438" s="132">
        <f>G438/(VLOOKUP(X377,E378:F468,2,FALSE)+B438)</f>
        <v>0.23657368144242416</v>
      </c>
      <c r="Y438" s="132">
        <f>G438/(VLOOKUP(Y377,E378:F468,2,FALSE)+B438)</f>
        <v>0.46061980088823368</v>
      </c>
      <c r="Z438" s="132">
        <f>G438/(VLOOKUP(Z377,E378:F468,2,FALSE)+B438)</f>
        <v>0.36557407509267936</v>
      </c>
      <c r="AA438" s="132">
        <f>G438/(VLOOKUP(AA377,E378:F468,2,FALSE)+B438)</f>
        <v>0.33318627855663313</v>
      </c>
      <c r="AB438" s="132">
        <f>G438/(VLOOKUP(AB377,E378:F468,2,FALSE)+B438)</f>
        <v>0.15619503611564464</v>
      </c>
      <c r="AC438" s="132"/>
      <c r="AD438" s="132"/>
      <c r="AE438" s="132"/>
      <c r="AF438" s="132"/>
      <c r="AG438" s="132"/>
      <c r="AH438" s="132"/>
      <c r="AI438" s="132"/>
      <c r="AJ438" s="132"/>
      <c r="AM438" s="86">
        <v>61</v>
      </c>
      <c r="AN438" s="86">
        <f>人物属性!AG64</f>
        <v>838.90568633152736</v>
      </c>
      <c r="AO438" s="115">
        <f t="shared" si="83"/>
        <v>0.36000000000000004</v>
      </c>
      <c r="AP438" s="74">
        <f>(AP437+AP439)/2</f>
        <v>1228.7707609191816</v>
      </c>
      <c r="AQ438" s="86" t="str">
        <f t="shared" si="81"/>
        <v>60级强化8</v>
      </c>
      <c r="AR438" s="86">
        <f>装备属性!GJ64</f>
        <v>2408.4756838058252</v>
      </c>
      <c r="AS438" s="134">
        <f t="shared" si="84"/>
        <v>744.36352101025523</v>
      </c>
      <c r="AT438" s="352">
        <f t="shared" si="78"/>
        <v>61</v>
      </c>
      <c r="AU438" s="132">
        <f>AS438/(VLOOKUP(AU377,AQ378:AR468,2,FALSE)+AN438)</f>
        <v>0.74685011555739544</v>
      </c>
      <c r="AV438" s="132">
        <f>AS438/(VLOOKUP(AV377,AQ378:AR468,2,FALSE)+AN438)</f>
        <v>0.69773952053826371</v>
      </c>
      <c r="AW438" s="132">
        <f>AS438/(VLOOKUP(AW377,AQ378:AR468,2,FALSE)+AN438)</f>
        <v>0.67677474608421495</v>
      </c>
      <c r="AX438" s="132">
        <f>AS438/(VLOOKUP(AX377,AQ378:AR468,2,FALSE)+AN438)</f>
        <v>0.48889154960575704</v>
      </c>
      <c r="AY438" s="132">
        <f>AS438/(VLOOKUP(AY377,AQ378:AR468,2,FALSE)+AN438)</f>
        <v>0.67677474608421495</v>
      </c>
      <c r="AZ438" s="132">
        <f>AS438/(VLOOKUP(AZ377,AQ378:AR468,2,FALSE)+AN438)</f>
        <v>0.61218759367324294</v>
      </c>
      <c r="BA438" s="132">
        <f>AS438/(VLOOKUP(BA377,AQ378:AR468,2,FALSE)+AN438)</f>
        <v>0.58584903426554091</v>
      </c>
      <c r="BB438" s="132">
        <f>AS438/(VLOOKUP(BB377,AQ378:AR468,2,FALSE)+AN438)</f>
        <v>0.37789814217018608</v>
      </c>
      <c r="BC438" s="132">
        <f>AS438/(VLOOKUP(BC377,AQ378:AR468,2,FALSE)+AN438)</f>
        <v>0.58584903426554091</v>
      </c>
      <c r="BD438" s="132">
        <f>AS438/(VLOOKUP(BD377,AQ378:AR468,2,FALSE)+AN438)</f>
        <v>0.50896131041375181</v>
      </c>
      <c r="BE438" s="132">
        <f>AS438/(VLOOKUP(BE377,AQ378:AR468,2,FALSE)+AN438)</f>
        <v>0.47932618643908731</v>
      </c>
      <c r="BF438" s="132">
        <f>AS438/(VLOOKUP(BF377,AQ378:AR468,2,FALSE)+AN438)</f>
        <v>0.27472755155245404</v>
      </c>
      <c r="BG438" s="132">
        <f>AS438/(VLOOKUP(BG377,AQ378:AR468,2,FALSE)+AN438)</f>
        <v>0.47932618643908731</v>
      </c>
      <c r="BH438" s="132">
        <f>AS438/(VLOOKUP(BH377,AQ378:AR468,2,FALSE)+AN438)</f>
        <v>0.39796277179524564</v>
      </c>
      <c r="BI438" s="132">
        <f>AS438/(VLOOKUP(BI377,AQ378:AR468,2,FALSE)+AN438)</f>
        <v>0.36849584071058689</v>
      </c>
      <c r="BJ438" s="132">
        <f>AS438/(VLOOKUP(BJ377,AQ378:AR468,2,FALSE)+AN438)</f>
        <v>0.18925894515393932</v>
      </c>
      <c r="BK438" s="132">
        <f>AS438/(VLOOKUP(BK377,AQ378:AR468,2,FALSE)+AN438)</f>
        <v>0.36849584071058689</v>
      </c>
      <c r="BL438" s="132">
        <f>AS438/(VLOOKUP(BL377,AQ378:AR468,2,FALSE)+AN438)</f>
        <v>0.29245926007414352</v>
      </c>
      <c r="BM438" s="132">
        <f>AS438/(VLOOKUP(BM377,AQ378:AR468,2,FALSE)+AN438)</f>
        <v>0.26654902284530646</v>
      </c>
      <c r="BN438" s="132">
        <f>AS438/(VLOOKUP(BN377,AQ378:AR468,2,FALSE)+AN438)</f>
        <v>0.12495602889251571</v>
      </c>
      <c r="BO438" s="132"/>
      <c r="BP438" s="132"/>
      <c r="BQ438" s="132"/>
      <c r="BR438" s="132"/>
      <c r="BS438" s="132"/>
      <c r="BT438" s="132"/>
      <c r="BU438" s="132"/>
      <c r="BV438" s="132"/>
    </row>
    <row r="439" spans="1:74">
      <c r="A439" s="86">
        <v>62</v>
      </c>
      <c r="B439" s="86">
        <f>人物属性!AF65</f>
        <v>712.32934795998017</v>
      </c>
      <c r="C439" s="115">
        <f t="shared" si="82"/>
        <v>0.45</v>
      </c>
      <c r="D439" s="74">
        <f>F431</f>
        <v>1021.1535922149952</v>
      </c>
      <c r="E439" s="86" t="str">
        <f t="shared" si="79"/>
        <v>60级强化9</v>
      </c>
      <c r="F439" s="86">
        <f>装备属性!GI65</f>
        <v>2350.973945853405</v>
      </c>
      <c r="G439" s="91">
        <f t="shared" si="80"/>
        <v>780.06732307873892</v>
      </c>
      <c r="H439" s="217">
        <f t="shared" si="76"/>
        <v>62</v>
      </c>
      <c r="I439" s="137">
        <f>G439/(VLOOKUP(I377,E378:F468,2,FALSE)+B439)</f>
        <v>0.93026708925665891</v>
      </c>
      <c r="J439" s="132">
        <f>G439/(VLOOKUP(J377,E378:F468,2,FALSE)+B439)</f>
        <v>0.87191288435386738</v>
      </c>
      <c r="K439" s="132">
        <f>G439/(VLOOKUP(K377,E378:F468,2,FALSE)+B439)</f>
        <v>0.84688672918379704</v>
      </c>
      <c r="L439" s="132">
        <f>G439/(VLOOKUP(L377,E378:F468,2,FALSE)+B439)</f>
        <v>0.61947097853123956</v>
      </c>
      <c r="M439" s="132">
        <f>G439/(VLOOKUP(M377,E378:F468,2,FALSE)+B439)</f>
        <v>0.84688672918379704</v>
      </c>
      <c r="N439" s="132">
        <f>G439/(VLOOKUP(N377,E378:F468,2,FALSE)+B439)</f>
        <v>0.76934963341458629</v>
      </c>
      <c r="O439" s="132">
        <f>G439/(VLOOKUP(O377,E378:F468,2,FALSE)+B439)</f>
        <v>0.73753891698892937</v>
      </c>
      <c r="P439" s="132">
        <f>G439/(VLOOKUP(P377,E378:F468,2,FALSE)+B439)</f>
        <v>0.4824158201184755</v>
      </c>
      <c r="Q439" s="132">
        <f>G439/(VLOOKUP(Q377,E378:F468,2,FALSE)+B439)</f>
        <v>0.73753891698892937</v>
      </c>
      <c r="R439" s="132">
        <f>G439/(VLOOKUP(R377,E378:F468,2,FALSE)+B439)</f>
        <v>0.64403610819148172</v>
      </c>
      <c r="S439" s="132">
        <f>G439/(VLOOKUP(S377,E378:F468,2,FALSE)+B439)</f>
        <v>0.60773985938358432</v>
      </c>
      <c r="T439" s="132">
        <f>G439/(VLOOKUP(T377,E378:F468,2,FALSE)+B439)</f>
        <v>0.35316765415805168</v>
      </c>
      <c r="U439" s="132">
        <f>G439/(VLOOKUP(U377,E378:F468,2,FALSE)+B439)</f>
        <v>0.60773985938358432</v>
      </c>
      <c r="V439" s="132">
        <f>G439/(VLOOKUP(V377,E378:F468,2,FALSE)+B439)</f>
        <v>0.5073434221029407</v>
      </c>
      <c r="W439" s="132">
        <f>G439/(VLOOKUP(W377,E378:F468,2,FALSE)+B439)</f>
        <v>0.47071150089483493</v>
      </c>
      <c r="X439" s="132">
        <f>G439/(VLOOKUP(X377,E378:F468,2,FALSE)+B439)</f>
        <v>0.24471633220925179</v>
      </c>
      <c r="Y439" s="132">
        <f>G439/(VLOOKUP(Y377,E378:F468,2,FALSE)+B439)</f>
        <v>0.47071150089483493</v>
      </c>
      <c r="Z439" s="132">
        <f>G439/(VLOOKUP(Z377,E378:F468,2,FALSE)+B439)</f>
        <v>0.37550997984109802</v>
      </c>
      <c r="AA439" s="132">
        <f>G439/(VLOOKUP(AA377,E378:F468,2,FALSE)+B439)</f>
        <v>0.34284439501999264</v>
      </c>
      <c r="AB439" s="132">
        <f>G439/(VLOOKUP(AB377,E378:F468,2,FALSE)+B439)</f>
        <v>0.16228386235898137</v>
      </c>
      <c r="AC439" s="132"/>
      <c r="AD439" s="132"/>
      <c r="AE439" s="132"/>
      <c r="AF439" s="132"/>
      <c r="AG439" s="132"/>
      <c r="AH439" s="132"/>
      <c r="AI439" s="132"/>
      <c r="AJ439" s="132"/>
      <c r="AM439" s="86">
        <v>62</v>
      </c>
      <c r="AN439" s="86">
        <f>人物属性!AG65</f>
        <v>890.41168494997521</v>
      </c>
      <c r="AO439" s="115">
        <f t="shared" si="83"/>
        <v>0.36000000000000004</v>
      </c>
      <c r="AP439" s="74">
        <f>AR431</f>
        <v>1276.4419902687439</v>
      </c>
      <c r="AQ439" s="86" t="str">
        <f t="shared" si="81"/>
        <v>60级强化9</v>
      </c>
      <c r="AR439" s="86">
        <f>装备属性!GJ65</f>
        <v>2938.717432316756</v>
      </c>
      <c r="AS439" s="134">
        <f t="shared" si="84"/>
        <v>780.06732307873904</v>
      </c>
      <c r="AT439" s="352">
        <f t="shared" si="78"/>
        <v>62</v>
      </c>
      <c r="AU439" s="132">
        <f>AS439/(VLOOKUP(AU377,AQ378:AR468,2,FALSE)+AN439)</f>
        <v>0.74421367140532724</v>
      </c>
      <c r="AV439" s="132">
        <f>AS439/(VLOOKUP(AV377,AQ378:AR468,2,FALSE)+AN439)</f>
        <v>0.69753030748309408</v>
      </c>
      <c r="AW439" s="132">
        <f>AS439/(VLOOKUP(AW377,AQ378:AR468,2,FALSE)+AN439)</f>
        <v>0.67750938334703781</v>
      </c>
      <c r="AX439" s="132">
        <f>AS439/(VLOOKUP(AX377,AQ378:AR468,2,FALSE)+AN439)</f>
        <v>0.49557678282499174</v>
      </c>
      <c r="AY439" s="132">
        <f>AS439/(VLOOKUP(AY377,AQ378:AR468,2,FALSE)+AN439)</f>
        <v>0.67750938334703781</v>
      </c>
      <c r="AZ439" s="132">
        <f>AS439/(VLOOKUP(AZ377,AQ378:AR468,2,FALSE)+AN439)</f>
        <v>0.61547970673166918</v>
      </c>
      <c r="BA439" s="132">
        <f>AS439/(VLOOKUP(BA377,AQ378:AR468,2,FALSE)+AN439)</f>
        <v>0.59003113359114367</v>
      </c>
      <c r="BB439" s="132">
        <f>AS439/(VLOOKUP(BB377,AQ378:AR468,2,FALSE)+AN439)</f>
        <v>0.38593265609478045</v>
      </c>
      <c r="BC439" s="132">
        <f>AS439/(VLOOKUP(BC377,AQ378:AR468,2,FALSE)+AN439)</f>
        <v>0.59003113359114367</v>
      </c>
      <c r="BD439" s="132">
        <f>AS439/(VLOOKUP(BD377,AQ378:AR468,2,FALSE)+AN439)</f>
        <v>0.51522888655318544</v>
      </c>
      <c r="BE439" s="132">
        <f>AS439/(VLOOKUP(BE377,AQ378:AR468,2,FALSE)+AN439)</f>
        <v>0.48619188750686748</v>
      </c>
      <c r="BF439" s="132">
        <f>AS439/(VLOOKUP(BF377,AQ378:AR468,2,FALSE)+AN439)</f>
        <v>0.2825341233264414</v>
      </c>
      <c r="BG439" s="132">
        <f>AS439/(VLOOKUP(BG377,AQ378:AR468,2,FALSE)+AN439)</f>
        <v>0.48619188750686748</v>
      </c>
      <c r="BH439" s="132">
        <f>AS439/(VLOOKUP(BH377,AQ378:AR468,2,FALSE)+AN439)</f>
        <v>0.40587473768235266</v>
      </c>
      <c r="BI439" s="132">
        <f>AS439/(VLOOKUP(BI377,AQ378:AR468,2,FALSE)+AN439)</f>
        <v>0.37656920071586802</v>
      </c>
      <c r="BJ439" s="132">
        <f>AS439/(VLOOKUP(BJ377,AQ378:AR468,2,FALSE)+AN439)</f>
        <v>0.1957730657674015</v>
      </c>
      <c r="BK439" s="132">
        <f>AS439/(VLOOKUP(BK377,AQ378:AR468,2,FALSE)+AN439)</f>
        <v>0.37656920071586802</v>
      </c>
      <c r="BL439" s="132">
        <f>AS439/(VLOOKUP(BL377,AQ378:AR468,2,FALSE)+AN439)</f>
        <v>0.30040798387287854</v>
      </c>
      <c r="BM439" s="132">
        <f>AS439/(VLOOKUP(BM377,AQ378:AR468,2,FALSE)+AN439)</f>
        <v>0.27427551601599415</v>
      </c>
      <c r="BN439" s="132">
        <f>AS439/(VLOOKUP(BN377,AQ378:AR468,2,FALSE)+AN439)</f>
        <v>0.12982708988718514</v>
      </c>
      <c r="BO439" s="132"/>
      <c r="BP439" s="132"/>
      <c r="BQ439" s="132"/>
      <c r="BR439" s="132"/>
      <c r="BS439" s="132"/>
      <c r="BT439" s="132"/>
      <c r="BU439" s="132"/>
      <c r="BV439" s="132"/>
    </row>
    <row r="440" spans="1:74">
      <c r="A440" s="86">
        <v>63</v>
      </c>
      <c r="B440" s="86">
        <f>人物属性!AF66</f>
        <v>753.53414685473842</v>
      </c>
      <c r="C440" s="115">
        <f t="shared" si="82"/>
        <v>0.45</v>
      </c>
      <c r="D440" s="74">
        <f>(D439+D441)/2</f>
        <v>1061.1377055978223</v>
      </c>
      <c r="E440" s="86" t="str">
        <f t="shared" si="79"/>
        <v>60级强化10</v>
      </c>
      <c r="F440" s="86">
        <f>装备属性!GI66</f>
        <v>2845.547138409941</v>
      </c>
      <c r="G440" s="91">
        <f t="shared" si="80"/>
        <v>816.60233360365237</v>
      </c>
      <c r="H440" s="217">
        <f t="shared" si="76"/>
        <v>63</v>
      </c>
      <c r="I440" s="137">
        <f>G440/(VLOOKUP(I377,E378:F468,2,FALSE)+B440)</f>
        <v>0.92822507063200055</v>
      </c>
      <c r="J440" s="132">
        <f>G440/(VLOOKUP(J377,E378:F468,2,FALSE)+B440)</f>
        <v>0.87256256598961934</v>
      </c>
      <c r="K440" s="132">
        <f>G440/(VLOOKUP(K377,E378:F468,2,FALSE)+B440)</f>
        <v>0.84859015334937848</v>
      </c>
      <c r="L440" s="132">
        <f>G440/(VLOOKUP(L377,E378:F468,2,FALSE)+B440)</f>
        <v>0.62793713516627458</v>
      </c>
      <c r="M440" s="132">
        <f>G440/(VLOOKUP(M377,E378:F468,2,FALSE)+B440)</f>
        <v>0.84859015334937848</v>
      </c>
      <c r="N440" s="132">
        <f>G440/(VLOOKUP(N377,E378:F468,2,FALSE)+B440)</f>
        <v>0.77393114256293316</v>
      </c>
      <c r="O440" s="132">
        <f>G440/(VLOOKUP(O377,E378:F468,2,FALSE)+B440)</f>
        <v>0.74313091819029586</v>
      </c>
      <c r="P440" s="132">
        <f>G440/(VLOOKUP(P377,E378:F468,2,FALSE)+B440)</f>
        <v>0.49246110769111417</v>
      </c>
      <c r="Q440" s="132">
        <f>G440/(VLOOKUP(Q377,E378:F468,2,FALSE)+B440)</f>
        <v>0.74313091819029586</v>
      </c>
      <c r="R440" s="132">
        <f>G440/(VLOOKUP(R377,E378:F468,2,FALSE)+B440)</f>
        <v>0.6520187496587001</v>
      </c>
      <c r="S440" s="132">
        <f>G440/(VLOOKUP(S377,E378:F468,2,FALSE)+B440)</f>
        <v>0.61641555657528335</v>
      </c>
      <c r="T440" s="132">
        <f>G440/(VLOOKUP(T377,E378:F468,2,FALSE)+B440)</f>
        <v>0.36293788583922693</v>
      </c>
      <c r="U440" s="132">
        <f>G440/(VLOOKUP(U377,E378:F468,2,FALSE)+B440)</f>
        <v>0.61641555657528335</v>
      </c>
      <c r="V440" s="132">
        <f>G440/(VLOOKUP(V377,E378:F468,2,FALSE)+B440)</f>
        <v>0.51724362869062179</v>
      </c>
      <c r="W440" s="132">
        <f>G440/(VLOOKUP(W377,E378:F468,2,FALSE)+B440)</f>
        <v>0.48080293919717193</v>
      </c>
      <c r="X440" s="132">
        <f>G440/(VLOOKUP(X377,E378:F468,2,FALSE)+B440)</f>
        <v>0.25290859078991529</v>
      </c>
      <c r="Y440" s="132">
        <f>G440/(VLOOKUP(Y377,E378:F468,2,FALSE)+B440)</f>
        <v>0.48080293919717193</v>
      </c>
      <c r="Z440" s="132">
        <f>G440/(VLOOKUP(Z377,E378:F468,2,FALSE)+B440)</f>
        <v>0.38545173504780122</v>
      </c>
      <c r="AA440" s="132">
        <f>G440/(VLOOKUP(AA377,E378:F468,2,FALSE)+B440)</f>
        <v>0.35251774445562306</v>
      </c>
      <c r="AB440" s="132">
        <f>G440/(VLOOKUP(AB377,E378:F468,2,FALSE)+B440)</f>
        <v>0.16844064031101233</v>
      </c>
      <c r="AC440" s="132"/>
      <c r="AD440" s="132"/>
      <c r="AE440" s="132"/>
      <c r="AF440" s="132"/>
      <c r="AG440" s="132"/>
      <c r="AH440" s="132"/>
      <c r="AI440" s="132"/>
      <c r="AJ440" s="132"/>
      <c r="AM440" s="86">
        <v>63</v>
      </c>
      <c r="AN440" s="86">
        <f>人物属性!AG66</f>
        <v>941.91768356842294</v>
      </c>
      <c r="AO440" s="115">
        <f t="shared" si="83"/>
        <v>0.36000000000000004</v>
      </c>
      <c r="AP440" s="74">
        <f>(AP439+AP441)/2</f>
        <v>1326.4221319972776</v>
      </c>
      <c r="AQ440" s="86" t="str">
        <f t="shared" si="81"/>
        <v>60级强化10</v>
      </c>
      <c r="AR440" s="86">
        <f>装备属性!GJ66</f>
        <v>3556.933923012426</v>
      </c>
      <c r="AS440" s="134">
        <f t="shared" si="84"/>
        <v>816.60233360365226</v>
      </c>
      <c r="AT440" s="352">
        <f t="shared" si="78"/>
        <v>63</v>
      </c>
      <c r="AU440" s="132">
        <f>AS440/(VLOOKUP(AU377,AQ378:AR468,2,FALSE)+AN440)</f>
        <v>0.74258005650560044</v>
      </c>
      <c r="AV440" s="132">
        <f>AS440/(VLOOKUP(AV377,AQ378:AR468,2,FALSE)+AN440)</f>
        <v>0.69805005279169541</v>
      </c>
      <c r="AW440" s="132">
        <f>AS440/(VLOOKUP(AW377,AQ378:AR468,2,FALSE)+AN440)</f>
        <v>0.67887212267950281</v>
      </c>
      <c r="AX440" s="132">
        <f>AS440/(VLOOKUP(AX377,AQ378:AR468,2,FALSE)+AN440)</f>
        <v>0.5023497081330196</v>
      </c>
      <c r="AY440" s="132">
        <f>AS440/(VLOOKUP(AY377,AQ378:AR468,2,FALSE)+AN440)</f>
        <v>0.67887212267950281</v>
      </c>
      <c r="AZ440" s="132">
        <f>AS440/(VLOOKUP(AZ377,AQ378:AR468,2,FALSE)+AN440)</f>
        <v>0.61914491405034655</v>
      </c>
      <c r="BA440" s="132">
        <f>AS440/(VLOOKUP(BA377,AQ378:AR468,2,FALSE)+AN440)</f>
        <v>0.59450473455223662</v>
      </c>
      <c r="BB440" s="132">
        <f>AS440/(VLOOKUP(BB377,AQ378:AR468,2,FALSE)+AN440)</f>
        <v>0.39396888615289127</v>
      </c>
      <c r="BC440" s="132">
        <f>AS440/(VLOOKUP(BC377,AQ378:AR468,2,FALSE)+AN440)</f>
        <v>0.59450473455223662</v>
      </c>
      <c r="BD440" s="132">
        <f>AS440/(VLOOKUP(BD377,AQ378:AR468,2,FALSE)+AN440)</f>
        <v>0.52161499972696013</v>
      </c>
      <c r="BE440" s="132">
        <f>AS440/(VLOOKUP(BE377,AQ378:AR468,2,FALSE)+AN440)</f>
        <v>0.4931324452602267</v>
      </c>
      <c r="BF440" s="132">
        <f>AS440/(VLOOKUP(BF377,AQ378:AR468,2,FALSE)+AN440)</f>
        <v>0.29035030867138145</v>
      </c>
      <c r="BG440" s="132">
        <f>AS440/(VLOOKUP(BG377,AQ378:AR468,2,FALSE)+AN440)</f>
        <v>0.4931324452602267</v>
      </c>
      <c r="BH440" s="132">
        <f>AS440/(VLOOKUP(BH377,AQ378:AR468,2,FALSE)+AN440)</f>
        <v>0.41379490295249738</v>
      </c>
      <c r="BI440" s="132">
        <f>AS440/(VLOOKUP(BI377,AQ378:AR468,2,FALSE)+AN440)</f>
        <v>0.38464235135773756</v>
      </c>
      <c r="BJ440" s="132">
        <f>AS440/(VLOOKUP(BJ377,AQ378:AR468,2,FALSE)+AN440)</f>
        <v>0.20232687263193222</v>
      </c>
      <c r="BK440" s="132">
        <f>AS440/(VLOOKUP(BK377,AQ378:AR468,2,FALSE)+AN440)</f>
        <v>0.38464235135773756</v>
      </c>
      <c r="BL440" s="132">
        <f>AS440/(VLOOKUP(BL377,AQ378:AR468,2,FALSE)+AN440)</f>
        <v>0.30836138803824092</v>
      </c>
      <c r="BM440" s="132">
        <f>AS440/(VLOOKUP(BM377,AQ378:AR468,2,FALSE)+AN440)</f>
        <v>0.28201419556449847</v>
      </c>
      <c r="BN440" s="132">
        <f>AS440/(VLOOKUP(BN377,AQ378:AR468,2,FALSE)+AN440)</f>
        <v>0.13475251224880985</v>
      </c>
      <c r="BO440" s="132"/>
      <c r="BP440" s="132"/>
      <c r="BQ440" s="132"/>
      <c r="BR440" s="132"/>
      <c r="BS440" s="132"/>
      <c r="BT440" s="132"/>
      <c r="BU440" s="132"/>
      <c r="BV440" s="132"/>
    </row>
    <row r="441" spans="1:74">
      <c r="A441" s="86">
        <v>64</v>
      </c>
      <c r="B441" s="86">
        <f>人物属性!AF67</f>
        <v>794.73894574949668</v>
      </c>
      <c r="C441" s="115">
        <f t="shared" si="82"/>
        <v>0.45</v>
      </c>
      <c r="D441" s="74">
        <f>F432</f>
        <v>1101.1218189806493</v>
      </c>
      <c r="E441" s="86" t="str">
        <f t="shared" si="79"/>
        <v>60级强化11</v>
      </c>
      <c r="F441" s="86">
        <f>装备属性!GI67</f>
        <v>3422.1771460490918</v>
      </c>
      <c r="G441" s="91">
        <f t="shared" si="80"/>
        <v>853.1373441285657</v>
      </c>
      <c r="H441" s="217">
        <f t="shared" si="76"/>
        <v>64</v>
      </c>
      <c r="I441" s="137">
        <f>G441/(VLOOKUP(I377,E378:F468,2,FALSE)+B441)</f>
        <v>0.92636577830036815</v>
      </c>
      <c r="J441" s="132">
        <f>G441/(VLOOKUP(J377,E378:F468,2,FALSE)+B441)</f>
        <v>0.87315745122914834</v>
      </c>
      <c r="K441" s="132">
        <f>G441/(VLOOKUP(K377,E378:F468,2,FALSE)+B441)</f>
        <v>0.85015368995654406</v>
      </c>
      <c r="L441" s="132">
        <f>G441/(VLOOKUP(L377,E378:F468,2,FALSE)+B441)</f>
        <v>0.63588326881706558</v>
      </c>
      <c r="M441" s="132">
        <f>G441/(VLOOKUP(M377,E378:F468,2,FALSE)+B441)</f>
        <v>0.85015368995654406</v>
      </c>
      <c r="N441" s="132">
        <f>G441/(VLOOKUP(N377,E378:F468,2,FALSE)+B441)</f>
        <v>0.77816826933531358</v>
      </c>
      <c r="O441" s="132">
        <f>G441/(VLOOKUP(O377,E378:F468,2,FALSE)+B441)</f>
        <v>0.7483187041378111</v>
      </c>
      <c r="P441" s="132">
        <f>G441/(VLOOKUP(P377,E378:F468,2,FALSE)+B441)</f>
        <v>0.50201926893560134</v>
      </c>
      <c r="Q441" s="132">
        <f>G441/(VLOOKUP(Q377,E378:F468,2,FALSE)+B441)</f>
        <v>0.7483187041378111</v>
      </c>
      <c r="R441" s="132">
        <f>G441/(VLOOKUP(R377,E378:F468,2,FALSE)+B441)</f>
        <v>0.65949286231250781</v>
      </c>
      <c r="S441" s="132">
        <f>G441/(VLOOKUP(S377,E378:F468,2,FALSE)+B441)</f>
        <v>0.62456784276499466</v>
      </c>
      <c r="T441" s="132">
        <f>G441/(VLOOKUP(T377,E378:F468,2,FALSE)+B441)</f>
        <v>0.3723567004310151</v>
      </c>
      <c r="U441" s="132">
        <f>G441/(VLOOKUP(U377,E378:F468,2,FALSE)+B441)</f>
        <v>0.62456784276499466</v>
      </c>
      <c r="V441" s="132">
        <f>G441/(VLOOKUP(V377,E378:F468,2,FALSE)+B441)</f>
        <v>0.52664019888504521</v>
      </c>
      <c r="W441" s="132">
        <f>G441/(VLOOKUP(W377,E378:F468,2,FALSE)+B441)</f>
        <v>0.49041632364018917</v>
      </c>
      <c r="X441" s="132">
        <f>G441/(VLOOKUP(X377,E378:F468,2,FALSE)+B441)</f>
        <v>0.26089439349825172</v>
      </c>
      <c r="Y441" s="132">
        <f>G441/(VLOOKUP(Y377,E378:F468,2,FALSE)+B441)</f>
        <v>0.49041632364018917</v>
      </c>
      <c r="Z441" s="132">
        <f>G441/(VLOOKUP(Z377,E378:F468,2,FALSE)+B441)</f>
        <v>0.39501414508790839</v>
      </c>
      <c r="AA441" s="132">
        <f>G441/(VLOOKUP(AA377,E378:F468,2,FALSE)+B441)</f>
        <v>0.36185297622149781</v>
      </c>
      <c r="AB441" s="132">
        <f>G441/(VLOOKUP(AB377,E378:F468,2,FALSE)+B441)</f>
        <v>0.17449364345384466</v>
      </c>
      <c r="AC441" s="132"/>
      <c r="AD441" s="132"/>
      <c r="AE441" s="132"/>
      <c r="AF441" s="132"/>
      <c r="AG441" s="132"/>
      <c r="AH441" s="132"/>
      <c r="AI441" s="132"/>
      <c r="AJ441" s="132"/>
      <c r="AM441" s="86">
        <v>64</v>
      </c>
      <c r="AN441" s="86">
        <f>人物属性!AG67</f>
        <v>993.42368218687079</v>
      </c>
      <c r="AO441" s="115">
        <f t="shared" si="83"/>
        <v>0.36000000000000004</v>
      </c>
      <c r="AP441" s="74">
        <f>AR432</f>
        <v>1376.4022737258115</v>
      </c>
      <c r="AQ441" s="86" t="str">
        <f t="shared" si="81"/>
        <v>60级强化11</v>
      </c>
      <c r="AR441" s="86">
        <f>装备属性!GJ67</f>
        <v>4277.7214325613641</v>
      </c>
      <c r="AS441" s="134">
        <f t="shared" si="84"/>
        <v>853.1373441285657</v>
      </c>
      <c r="AT441" s="352">
        <f t="shared" si="78"/>
        <v>64</v>
      </c>
      <c r="AU441" s="132">
        <f>AS441/(VLOOKUP(AU377,AQ378:AR468,2,FALSE)+AN441)</f>
        <v>0.74109262264029452</v>
      </c>
      <c r="AV441" s="132">
        <f>AS441/(VLOOKUP(AV377,AQ378:AR468,2,FALSE)+AN441)</f>
        <v>0.69852596098331865</v>
      </c>
      <c r="AW441" s="132">
        <f>AS441/(VLOOKUP(AW377,AQ378:AR468,2,FALSE)+AN441)</f>
        <v>0.68012295196523531</v>
      </c>
      <c r="AX441" s="132">
        <f>AS441/(VLOOKUP(AX377,AQ378:AR468,2,FALSE)+AN441)</f>
        <v>0.50870661505365244</v>
      </c>
      <c r="AY441" s="132">
        <f>AS441/(VLOOKUP(AY377,AQ378:AR468,2,FALSE)+AN441)</f>
        <v>0.68012295196523531</v>
      </c>
      <c r="AZ441" s="132">
        <f>AS441/(VLOOKUP(AZ377,AQ378:AR468,2,FALSE)+AN441)</f>
        <v>0.62253461546825106</v>
      </c>
      <c r="BA441" s="132">
        <f>AS441/(VLOOKUP(BA377,AQ378:AR468,2,FALSE)+AN441)</f>
        <v>0.59865496331024892</v>
      </c>
      <c r="BB441" s="132">
        <f>AS441/(VLOOKUP(BB377,AQ378:AR468,2,FALSE)+AN441)</f>
        <v>0.40161541514848115</v>
      </c>
      <c r="BC441" s="132">
        <f>AS441/(VLOOKUP(BC377,AQ378:AR468,2,FALSE)+AN441)</f>
        <v>0.59865496331024892</v>
      </c>
      <c r="BD441" s="132">
        <f>AS441/(VLOOKUP(BD377,AQ378:AR468,2,FALSE)+AN441)</f>
        <v>0.52759428985000634</v>
      </c>
      <c r="BE441" s="132">
        <f>AS441/(VLOOKUP(BE377,AQ378:AR468,2,FALSE)+AN441)</f>
        <v>0.49965427421199576</v>
      </c>
      <c r="BF441" s="132">
        <f>AS441/(VLOOKUP(BF377,AQ378:AR468,2,FALSE)+AN441)</f>
        <v>0.29788536034481206</v>
      </c>
      <c r="BG441" s="132">
        <f>AS441/(VLOOKUP(BG377,AQ378:AR468,2,FALSE)+AN441)</f>
        <v>0.49965427421199576</v>
      </c>
      <c r="BH441" s="132">
        <f>AS441/(VLOOKUP(BH377,AQ378:AR468,2,FALSE)+AN441)</f>
        <v>0.42131215910803621</v>
      </c>
      <c r="BI441" s="132">
        <f>AS441/(VLOOKUP(BI377,AQ378:AR468,2,FALSE)+AN441)</f>
        <v>0.39233305891215137</v>
      </c>
      <c r="BJ441" s="132">
        <f>AS441/(VLOOKUP(BJ377,AQ378:AR468,2,FALSE)+AN441)</f>
        <v>0.2087155147986014</v>
      </c>
      <c r="BK441" s="132">
        <f>AS441/(VLOOKUP(BK377,AQ378:AR468,2,FALSE)+AN441)</f>
        <v>0.39233305891215137</v>
      </c>
      <c r="BL441" s="132">
        <f>AS441/(VLOOKUP(BL377,AQ378:AR468,2,FALSE)+AN441)</f>
        <v>0.31601131607032673</v>
      </c>
      <c r="BM441" s="132">
        <f>AS441/(VLOOKUP(BM377,AQ378:AR468,2,FALSE)+AN441)</f>
        <v>0.28948238097719825</v>
      </c>
      <c r="BN441" s="132">
        <f>AS441/(VLOOKUP(BN377,AQ378:AR468,2,FALSE)+AN441)</f>
        <v>0.13959491476307573</v>
      </c>
      <c r="BO441" s="132"/>
      <c r="BP441" s="132"/>
      <c r="BQ441" s="132"/>
      <c r="BR441" s="132"/>
      <c r="BS441" s="132"/>
      <c r="BT441" s="132"/>
      <c r="BU441" s="132"/>
      <c r="BV441" s="132"/>
    </row>
    <row r="442" spans="1:74">
      <c r="A442" s="86">
        <v>65</v>
      </c>
      <c r="B442" s="86">
        <f>人物属性!AF68</f>
        <v>835.94374464425493</v>
      </c>
      <c r="C442" s="115">
        <f t="shared" si="82"/>
        <v>0.45</v>
      </c>
      <c r="D442" s="74">
        <f>(D441+D443)/2</f>
        <v>1143.042526313568</v>
      </c>
      <c r="E442" s="86" t="str">
        <f t="shared" si="79"/>
        <v>60级强化12</v>
      </c>
      <c r="F442" s="86">
        <f>装备属性!GI68</f>
        <v>4094.4783761080139</v>
      </c>
      <c r="G442" s="91">
        <f t="shared" si="80"/>
        <v>890.54382193102026</v>
      </c>
      <c r="H442" s="217">
        <f t="shared" ref="H442" si="85">H348</f>
        <v>65</v>
      </c>
      <c r="I442" s="137">
        <f>G442/(VLOOKUP(I377,E378:F468,2,FALSE)+B442)</f>
        <v>0.92557148082665508</v>
      </c>
      <c r="J442" s="132">
        <f>G442/(VLOOKUP(J377,E378:F468,2,FALSE)+B442)</f>
        <v>0.87456001798680394</v>
      </c>
      <c r="K442" s="132">
        <f>G442/(VLOOKUP(K377,E378:F468,2,FALSE)+B442)</f>
        <v>0.85242805901055729</v>
      </c>
      <c r="L442" s="132">
        <f>G442/(VLOOKUP(L377,E378:F468,2,FALSE)+B442)</f>
        <v>0.64398605555757293</v>
      </c>
      <c r="M442" s="132">
        <f>G442/(VLOOKUP(M377,E378:F468,2,FALSE)+B442)</f>
        <v>0.85242805901055729</v>
      </c>
      <c r="N442" s="132">
        <f>G442/(VLOOKUP(N377,E378:F468,2,FALSE)+B442)</f>
        <v>0.78286453157396196</v>
      </c>
      <c r="O442" s="132">
        <f>G442/(VLOOKUP(O377,E378:F468,2,FALSE)+B442)</f>
        <v>0.75388230704292314</v>
      </c>
      <c r="P442" s="132">
        <f>G442/(VLOOKUP(P377,E378:F468,2,FALSE)+B442)</f>
        <v>0.51162556431016959</v>
      </c>
      <c r="Q442" s="132">
        <f>G442/(VLOOKUP(Q377,E378:F468,2,FALSE)+B442)</f>
        <v>0.75388230704292314</v>
      </c>
      <c r="R442" s="132">
        <f>G442/(VLOOKUP(R377,E378:F468,2,FALSE)+B442)</f>
        <v>0.66715840641453716</v>
      </c>
      <c r="S442" s="132">
        <f>G442/(VLOOKUP(S377,E378:F468,2,FALSE)+B442)</f>
        <v>0.63286200291925765</v>
      </c>
      <c r="T442" s="132">
        <f>G442/(VLOOKUP(T377,E378:F468,2,FALSE)+B442)</f>
        <v>0.3818163600980457</v>
      </c>
      <c r="U442" s="132">
        <f>G442/(VLOOKUP(U377,E378:F468,2,FALSE)+B442)</f>
        <v>0.63286200291925765</v>
      </c>
      <c r="V442" s="132">
        <f>G442/(VLOOKUP(V377,E378:F468,2,FALSE)+B442)</f>
        <v>0.5360952217774646</v>
      </c>
      <c r="W442" s="132">
        <f>G442/(VLOOKUP(W377,E378:F468,2,FALSE)+B442)</f>
        <v>0.50007419993654545</v>
      </c>
      <c r="X442" s="132">
        <f>G442/(VLOOKUP(X377,E378:F468,2,FALSE)+B442)</f>
        <v>0.26894463116916312</v>
      </c>
      <c r="Y442" s="132">
        <f>G442/(VLOOKUP(Y377,E378:F468,2,FALSE)+B442)</f>
        <v>0.50007419993654545</v>
      </c>
      <c r="Z442" s="132">
        <f>G442/(VLOOKUP(Z377,E378:F468,2,FALSE)+B442)</f>
        <v>0.40461446248541594</v>
      </c>
      <c r="AA442" s="132">
        <f>G442/(VLOOKUP(AA377,E378:F468,2,FALSE)+B442)</f>
        <v>0.37123079199684261</v>
      </c>
      <c r="AB442" s="132">
        <f>G442/(VLOOKUP(AB377,E378:F468,2,FALSE)+B442)</f>
        <v>0.1806222266817073</v>
      </c>
      <c r="AC442" s="132"/>
      <c r="AD442" s="132"/>
      <c r="AE442" s="132"/>
      <c r="AF442" s="132"/>
      <c r="AG442" s="132"/>
      <c r="AH442" s="132"/>
      <c r="AI442" s="132"/>
      <c r="AJ442" s="132"/>
      <c r="AM442" s="86">
        <v>65</v>
      </c>
      <c r="AN442" s="86">
        <f>人物属性!AG68</f>
        <v>1044.9296808053186</v>
      </c>
      <c r="AO442" s="115">
        <f t="shared" si="83"/>
        <v>0.36000000000000004</v>
      </c>
      <c r="AP442" s="74">
        <f>(AP441+AP443)/2</f>
        <v>1428.8031578919599</v>
      </c>
      <c r="AQ442" s="86" t="str">
        <f t="shared" si="81"/>
        <v>60级强化12</v>
      </c>
      <c r="AR442" s="86">
        <f>装备属性!GJ68</f>
        <v>5118.097970135017</v>
      </c>
      <c r="AS442" s="134">
        <f t="shared" ref="AS442:AS457" si="86">AO442*(AN442+AP442)</f>
        <v>890.54382193102037</v>
      </c>
      <c r="AT442" s="352">
        <f t="shared" ref="AT442:AT457" si="87">H442</f>
        <v>65</v>
      </c>
      <c r="AU442" s="132">
        <f>AS442/(VLOOKUP(AU377,AQ378:AR468,2,FALSE)+AN442)</f>
        <v>0.74045718466132426</v>
      </c>
      <c r="AV442" s="132">
        <f>AS442/(VLOOKUP(AV377,AQ378:AR468,2,FALSE)+AN442)</f>
        <v>0.69964801438944324</v>
      </c>
      <c r="AW442" s="132">
        <f>AS442/(VLOOKUP(AW377,AQ378:AR468,2,FALSE)+AN442)</f>
        <v>0.68194244720844599</v>
      </c>
      <c r="AX442" s="132">
        <f>AS442/(VLOOKUP(AX377,AQ378:AR468,2,FALSE)+AN442)</f>
        <v>0.51518884444605828</v>
      </c>
      <c r="AY442" s="132">
        <f>AS442/(VLOOKUP(AY377,AQ378:AR468,2,FALSE)+AN442)</f>
        <v>0.68194244720844599</v>
      </c>
      <c r="AZ442" s="132">
        <f>AS442/(VLOOKUP(AZ377,AQ378:AR468,2,FALSE)+AN442)</f>
        <v>0.6262916252591697</v>
      </c>
      <c r="BA442" s="132">
        <f>AS442/(VLOOKUP(BA377,AQ378:AR468,2,FALSE)+AN442)</f>
        <v>0.60310584563433856</v>
      </c>
      <c r="BB442" s="132">
        <f>AS442/(VLOOKUP(BB377,AQ378:AR468,2,FALSE)+AN442)</f>
        <v>0.40930045144813576</v>
      </c>
      <c r="BC442" s="132">
        <f>AS442/(VLOOKUP(BC377,AQ378:AR468,2,FALSE)+AN442)</f>
        <v>0.60310584563433856</v>
      </c>
      <c r="BD442" s="132">
        <f>AS442/(VLOOKUP(BD377,AQ378:AR468,2,FALSE)+AN442)</f>
        <v>0.53372672513162978</v>
      </c>
      <c r="BE442" s="132">
        <f>AS442/(VLOOKUP(BE377,AQ378:AR468,2,FALSE)+AN442)</f>
        <v>0.50628960233540621</v>
      </c>
      <c r="BF442" s="132">
        <f>AS442/(VLOOKUP(BF377,AQ378:AR468,2,FALSE)+AN442)</f>
        <v>0.30545308807843663</v>
      </c>
      <c r="BG442" s="132">
        <f>AS442/(VLOOKUP(BG377,AQ378:AR468,2,FALSE)+AN442)</f>
        <v>0.50628960233540621</v>
      </c>
      <c r="BH442" s="132">
        <f>AS442/(VLOOKUP(BH377,AQ378:AR468,2,FALSE)+AN442)</f>
        <v>0.42887617742197176</v>
      </c>
      <c r="BI442" s="132">
        <f>AS442/(VLOOKUP(BI377,AQ378:AR468,2,FALSE)+AN442)</f>
        <v>0.40005935994923636</v>
      </c>
      <c r="BJ442" s="132">
        <f>AS442/(VLOOKUP(BJ377,AQ378:AR468,2,FALSE)+AN442)</f>
        <v>0.21515570493533054</v>
      </c>
      <c r="BK442" s="132">
        <f>AS442/(VLOOKUP(BK377,AQ378:AR468,2,FALSE)+AN442)</f>
        <v>0.40005935994923636</v>
      </c>
      <c r="BL442" s="132">
        <f>AS442/(VLOOKUP(BL377,AQ378:AR468,2,FALSE)+AN442)</f>
        <v>0.32369156998833282</v>
      </c>
      <c r="BM442" s="132">
        <f>AS442/(VLOOKUP(BM377,AQ378:AR468,2,FALSE)+AN442)</f>
        <v>0.29698463359747412</v>
      </c>
      <c r="BN442" s="132">
        <f>AS442/(VLOOKUP(BN377,AQ378:AR468,2,FALSE)+AN442)</f>
        <v>0.14449778134536587</v>
      </c>
      <c r="BO442" s="132"/>
      <c r="BP442" s="132"/>
      <c r="BQ442" s="132"/>
      <c r="BR442" s="132"/>
      <c r="BS442" s="132"/>
      <c r="BT442" s="132"/>
      <c r="BU442" s="132"/>
      <c r="BV442" s="132"/>
    </row>
    <row r="443" spans="1:74">
      <c r="A443" s="86">
        <v>66</v>
      </c>
      <c r="B443" s="86">
        <f>人物属性!AF69</f>
        <v>877.14854353901319</v>
      </c>
      <c r="C443" s="115">
        <f t="shared" si="82"/>
        <v>0.45</v>
      </c>
      <c r="D443" s="74">
        <f>F433</f>
        <v>1184.963233646487</v>
      </c>
      <c r="E443" s="86" t="str">
        <f t="shared" ref="E443:E468" si="88">E349</f>
        <v>70级强化0</v>
      </c>
      <c r="F443" s="86">
        <f>装备属性!GI69</f>
        <v>1562.9516086770682</v>
      </c>
      <c r="G443" s="91">
        <f t="shared" ref="G443:G457" si="89">C443*(B443+D443)</f>
        <v>927.95029973347505</v>
      </c>
      <c r="H443" s="217">
        <f t="shared" ref="H443:H457" si="90">H349</f>
        <v>66</v>
      </c>
      <c r="I443" s="137">
        <f>G443/(VLOOKUP(I377,E378:F468,2,FALSE)+B443)</f>
        <v>0.92484242185816512</v>
      </c>
      <c r="J443" s="132">
        <f>G443/(VLOOKUP(J377,E378:F468,2,FALSE)+B443)</f>
        <v>0.87585348893125747</v>
      </c>
      <c r="K443" s="132">
        <f>G443/(VLOOKUP(K377,E378:F468,2,FALSE)+B443)</f>
        <v>0.85452982788536058</v>
      </c>
      <c r="L443" s="132">
        <f>G443/(VLOOKUP(L377,E378:F468,2,FALSE)+B443)</f>
        <v>0.65161994054894856</v>
      </c>
      <c r="M443" s="132">
        <f>G443/(VLOOKUP(M377,E378:F468,2,FALSE)+B443)</f>
        <v>0.85452982788536058</v>
      </c>
      <c r="N443" s="132">
        <f>G443/(VLOOKUP(N377,E378:F468,2,FALSE)+B443)</f>
        <v>0.78723246543998526</v>
      </c>
      <c r="O443" s="132">
        <f>G443/(VLOOKUP(O377,E378:F468,2,FALSE)+B443)</f>
        <v>0.75907085791690654</v>
      </c>
      <c r="P443" s="132">
        <f>G443/(VLOOKUP(P377,E378:F468,2,FALSE)+B443)</f>
        <v>0.52078756653057312</v>
      </c>
      <c r="Q443" s="132">
        <f>G443/(VLOOKUP(Q377,E378:F468,2,FALSE)+B443)</f>
        <v>0.75907085791690654</v>
      </c>
      <c r="R443" s="132">
        <f>G443/(VLOOKUP(R377,E378:F468,2,FALSE)+B443)</f>
        <v>0.67436486773792481</v>
      </c>
      <c r="S443" s="132">
        <f>G443/(VLOOKUP(S377,E378:F468,2,FALSE)+B443)</f>
        <v>0.64068424181924422</v>
      </c>
      <c r="T443" s="132">
        <f>G443/(VLOOKUP(T377,E378:F468,2,FALSE)+B443)</f>
        <v>0.39094758650858502</v>
      </c>
      <c r="U443" s="132">
        <f>G443/(VLOOKUP(U377,E378:F468,2,FALSE)+B443)</f>
        <v>0.64068424181924422</v>
      </c>
      <c r="V443" s="132">
        <f>G443/(VLOOKUP(V377,E378:F468,2,FALSE)+B443)</f>
        <v>0.54509253941266045</v>
      </c>
      <c r="W443" s="132">
        <f>G443/(VLOOKUP(W377,E378:F468,2,FALSE)+B443)</f>
        <v>0.50929525439078382</v>
      </c>
      <c r="X443" s="132">
        <f>G443/(VLOOKUP(X377,E378:F468,2,FALSE)+B443)</f>
        <v>0.27679697916897189</v>
      </c>
      <c r="Y443" s="132">
        <f>G443/(VLOOKUP(Y377,E378:F468,2,FALSE)+B443)</f>
        <v>0.50929525439078382</v>
      </c>
      <c r="Z443" s="132">
        <f>G443/(VLOOKUP(Z377,E378:F468,2,FALSE)+B443)</f>
        <v>0.41386192661429816</v>
      </c>
      <c r="AA443" s="132">
        <f>G443/(VLOOKUP(AA377,E378:F468,2,FALSE)+B443)</f>
        <v>0.3802918904335616</v>
      </c>
      <c r="AB443" s="132">
        <f>G443/(VLOOKUP(AB377,E378:F468,2,FALSE)+B443)</f>
        <v>0.18664922262496661</v>
      </c>
      <c r="AC443" s="132"/>
      <c r="AD443" s="132"/>
      <c r="AE443" s="132"/>
      <c r="AF443" s="132"/>
      <c r="AG443" s="132"/>
      <c r="AH443" s="132"/>
      <c r="AI443" s="132"/>
      <c r="AJ443" s="132"/>
      <c r="AM443" s="86">
        <v>66</v>
      </c>
      <c r="AN443" s="86">
        <f>人物属性!AG69</f>
        <v>1096.4356794237665</v>
      </c>
      <c r="AO443" s="115">
        <f t="shared" si="83"/>
        <v>0.36000000000000004</v>
      </c>
      <c r="AP443" s="74">
        <f>AR433</f>
        <v>1481.2040420581086</v>
      </c>
      <c r="AQ443" s="86" t="str">
        <f t="shared" ref="AQ443:AQ468" si="91">E443</f>
        <v>70级强化0</v>
      </c>
      <c r="AR443" s="86">
        <f>装备属性!GJ69</f>
        <v>1953.6895108463352</v>
      </c>
      <c r="AS443" s="134">
        <f t="shared" si="86"/>
        <v>927.95029973347528</v>
      </c>
      <c r="AT443" s="352">
        <f t="shared" si="87"/>
        <v>66</v>
      </c>
      <c r="AU443" s="132">
        <f>AS443/(VLOOKUP(AU377,AQ378:AR468,2,FALSE)+AN443)</f>
        <v>0.73987393748653218</v>
      </c>
      <c r="AV443" s="132">
        <f>AS443/(VLOOKUP(AV377,AQ378:AR468,2,FALSE)+AN443)</f>
        <v>0.70068279114500609</v>
      </c>
      <c r="AW443" s="132">
        <f>AS443/(VLOOKUP(AW377,AQ378:AR468,2,FALSE)+AN443)</f>
        <v>0.68362386230828864</v>
      </c>
      <c r="AX443" s="132">
        <f>AS443/(VLOOKUP(AX377,AQ378:AR468,2,FALSE)+AN443)</f>
        <v>0.52129595243915894</v>
      </c>
      <c r="AY443" s="132">
        <f>AS443/(VLOOKUP(AY377,AQ378:AR468,2,FALSE)+AN443)</f>
        <v>0.68362386230828864</v>
      </c>
      <c r="AZ443" s="132">
        <f>AS443/(VLOOKUP(AZ377,AQ378:AR468,2,FALSE)+AN443)</f>
        <v>0.62978597235198841</v>
      </c>
      <c r="BA443" s="132">
        <f>AS443/(VLOOKUP(BA377,AQ378:AR468,2,FALSE)+AN443)</f>
        <v>0.60725668633352536</v>
      </c>
      <c r="BB443" s="132">
        <f>AS443/(VLOOKUP(BB377,AQ378:AR468,2,FALSE)+AN443)</f>
        <v>0.41663005322445862</v>
      </c>
      <c r="BC443" s="132">
        <f>AS443/(VLOOKUP(BC377,AQ378:AR468,2,FALSE)+AN443)</f>
        <v>0.60725668633352536</v>
      </c>
      <c r="BD443" s="132">
        <f>AS443/(VLOOKUP(BD377,AQ378:AR468,2,FALSE)+AN443)</f>
        <v>0.53949189419033994</v>
      </c>
      <c r="BE443" s="132">
        <f>AS443/(VLOOKUP(BE377,AQ378:AR468,2,FALSE)+AN443)</f>
        <v>0.51254739345539557</v>
      </c>
      <c r="BF443" s="132">
        <f>AS443/(VLOOKUP(BF377,AQ378:AR468,2,FALSE)+AN443)</f>
        <v>0.31275806920686805</v>
      </c>
      <c r="BG443" s="132">
        <f>AS443/(VLOOKUP(BG377,AQ378:AR468,2,FALSE)+AN443)</f>
        <v>0.51254739345539557</v>
      </c>
      <c r="BH443" s="132">
        <f>AS443/(VLOOKUP(BH377,AQ378:AR468,2,FALSE)+AN443)</f>
        <v>0.43607403153012847</v>
      </c>
      <c r="BI443" s="132">
        <f>AS443/(VLOOKUP(BI377,AQ378:AR468,2,FALSE)+AN443)</f>
        <v>0.40743620351262716</v>
      </c>
      <c r="BJ443" s="132">
        <f>AS443/(VLOOKUP(BJ377,AQ378:AR468,2,FALSE)+AN443)</f>
        <v>0.22143758333517757</v>
      </c>
      <c r="BK443" s="132">
        <f>AS443/(VLOOKUP(BK377,AQ378:AR468,2,FALSE)+AN443)</f>
        <v>0.40743620351262716</v>
      </c>
      <c r="BL443" s="132">
        <f>AS443/(VLOOKUP(BL377,AQ378:AR468,2,FALSE)+AN443)</f>
        <v>0.33108954129143858</v>
      </c>
      <c r="BM443" s="132">
        <f>AS443/(VLOOKUP(BM377,AQ378:AR468,2,FALSE)+AN443)</f>
        <v>0.30423351234684937</v>
      </c>
      <c r="BN443" s="132">
        <f>AS443/(VLOOKUP(BN377,AQ378:AR468,2,FALSE)+AN443)</f>
        <v>0.14931937809997334</v>
      </c>
      <c r="BO443" s="132"/>
      <c r="BP443" s="132"/>
      <c r="BQ443" s="132"/>
      <c r="BR443" s="132"/>
      <c r="BS443" s="132"/>
      <c r="BT443" s="132"/>
      <c r="BU443" s="132"/>
      <c r="BV443" s="132"/>
    </row>
    <row r="444" spans="1:74">
      <c r="A444" s="86">
        <v>67</v>
      </c>
      <c r="B444" s="86">
        <f>人物属性!AF70</f>
        <v>918.35334243377145</v>
      </c>
      <c r="C444" s="115">
        <f t="shared" ref="C444:C457" si="92">C443</f>
        <v>0.45</v>
      </c>
      <c r="D444" s="74">
        <f>F434</f>
        <v>1272.8654305248604</v>
      </c>
      <c r="E444" s="86" t="str">
        <f t="shared" si="88"/>
        <v>70级强化1</v>
      </c>
      <c r="F444" s="86">
        <f>装备属性!GI70</f>
        <v>1689.1184940376866</v>
      </c>
      <c r="G444" s="91">
        <f t="shared" si="89"/>
        <v>986.04844783138424</v>
      </c>
      <c r="H444" s="217">
        <f t="shared" si="90"/>
        <v>67</v>
      </c>
      <c r="I444" s="137">
        <f>G444/(VLOOKUP(I377,E378:F468,2,FALSE)+B444)</f>
        <v>0.94397976373317094</v>
      </c>
      <c r="J444" s="132">
        <f>G444/(VLOOKUP(J377,E378:F468,2,FALSE)+B444)</f>
        <v>0.89584900207346974</v>
      </c>
      <c r="K444" s="132">
        <f>G444/(VLOOKUP(K377,E378:F468,2,FALSE)+B444)</f>
        <v>0.87483586301343308</v>
      </c>
      <c r="L444" s="132">
        <f>G444/(VLOOKUP(L377,E378:F468,2,FALSE)+B444)</f>
        <v>0.67294587104191961</v>
      </c>
      <c r="M444" s="132">
        <f>G444/(VLOOKUP(M377,E378:F468,2,FALSE)+B444)</f>
        <v>0.87483586301343308</v>
      </c>
      <c r="N444" s="132">
        <f>G444/(VLOOKUP(N377,E378:F468,2,FALSE)+B444)</f>
        <v>0.80826635281714698</v>
      </c>
      <c r="O444" s="132">
        <f>G444/(VLOOKUP(O377,E378:F468,2,FALSE)+B444)</f>
        <v>0.78029509684222764</v>
      </c>
      <c r="P444" s="132">
        <f>G444/(VLOOKUP(P377,E378:F468,2,FALSE)+B444)</f>
        <v>0.54088558061078185</v>
      </c>
      <c r="Q444" s="132">
        <f>G444/(VLOOKUP(Q377,E378:F468,2,FALSE)+B444)</f>
        <v>0.78029509684222764</v>
      </c>
      <c r="R444" s="132">
        <f>G444/(VLOOKUP(R377,E378:F468,2,FALSE)+B444)</f>
        <v>0.6957522568730049</v>
      </c>
      <c r="S444" s="132">
        <f>G444/(VLOOKUP(S377,E378:F468,2,FALSE)+B444)</f>
        <v>0.66196467763652511</v>
      </c>
      <c r="T444" s="132">
        <f>G444/(VLOOKUP(T377,E378:F468,2,FALSE)+B444)</f>
        <v>0.40833589054352754</v>
      </c>
      <c r="U444" s="132">
        <f>G444/(VLOOKUP(U377,E378:F468,2,FALSE)+B444)</f>
        <v>0.66196467763652511</v>
      </c>
      <c r="V444" s="132">
        <f>G444/(VLOOKUP(V377,E378:F468,2,FALSE)+B444)</f>
        <v>0.56553197103618635</v>
      </c>
      <c r="W444" s="132">
        <f>G444/(VLOOKUP(W377,E378:F468,2,FALSE)+B444)</f>
        <v>0.52921371880519597</v>
      </c>
      <c r="X444" s="132">
        <f>G444/(VLOOKUP(X377,E378:F468,2,FALSE)+B444)</f>
        <v>0.29055579505369467</v>
      </c>
      <c r="Y444" s="132">
        <f>G444/(VLOOKUP(Y377,E378:F468,2,FALSE)+B444)</f>
        <v>0.52921371880519597</v>
      </c>
      <c r="Z444" s="132">
        <f>G444/(VLOOKUP(Z377,E378:F468,2,FALSE)+B444)</f>
        <v>0.43183750615932015</v>
      </c>
      <c r="AA444" s="132">
        <f>G444/(VLOOKUP(AA377,E378:F468,2,FALSE)+B444)</f>
        <v>0.39739107738045115</v>
      </c>
      <c r="AB444" s="132">
        <f>G444/(VLOOKUP(AB377,E378:F468,2,FALSE)+B444)</f>
        <v>0.19670487724216326</v>
      </c>
      <c r="AC444" s="132"/>
      <c r="AD444" s="132"/>
      <c r="AE444" s="132"/>
      <c r="AF444" s="132"/>
      <c r="AG444" s="132"/>
      <c r="AH444" s="132"/>
      <c r="AI444" s="132"/>
      <c r="AJ444" s="132"/>
      <c r="AM444" s="86">
        <v>67</v>
      </c>
      <c r="AN444" s="86">
        <f>人物属性!AG70</f>
        <v>1147.9416780422143</v>
      </c>
      <c r="AO444" s="115">
        <f t="shared" ref="AO444:AO457" si="93">AO443</f>
        <v>0.36000000000000004</v>
      </c>
      <c r="AP444" s="74">
        <f>AR434</f>
        <v>1591.0817881560754</v>
      </c>
      <c r="AQ444" s="86" t="str">
        <f t="shared" si="91"/>
        <v>70级强化1</v>
      </c>
      <c r="AR444" s="86">
        <f>装备属性!GJ70</f>
        <v>2111.3981175471081</v>
      </c>
      <c r="AS444" s="134">
        <f t="shared" si="86"/>
        <v>986.04844783138435</v>
      </c>
      <c r="AT444" s="352">
        <f t="shared" si="87"/>
        <v>67</v>
      </c>
      <c r="AU444" s="132">
        <f>AS444/(VLOOKUP(AU377,AQ378:AR468,2,FALSE)+AN444)</f>
        <v>0.75518381098653697</v>
      </c>
      <c r="AV444" s="132">
        <f>AS444/(VLOOKUP(AV377,AQ378:AR468,2,FALSE)+AN444)</f>
        <v>0.71667920165877586</v>
      </c>
      <c r="AW444" s="132">
        <f>AS444/(VLOOKUP(AW377,AQ378:AR468,2,FALSE)+AN444)</f>
        <v>0.69986869041074662</v>
      </c>
      <c r="AX444" s="132">
        <f>AS444/(VLOOKUP(AX377,AQ378:AR468,2,FALSE)+AN444)</f>
        <v>0.53835669683353582</v>
      </c>
      <c r="AY444" s="132">
        <f>AS444/(VLOOKUP(AY377,AQ378:AR468,2,FALSE)+AN444)</f>
        <v>0.69986869041074662</v>
      </c>
      <c r="AZ444" s="132">
        <f>AS444/(VLOOKUP(AZ377,AQ378:AR468,2,FALSE)+AN444)</f>
        <v>0.64661308225371772</v>
      </c>
      <c r="BA444" s="132">
        <f>AS444/(VLOOKUP(BA377,AQ378:AR468,2,FALSE)+AN444)</f>
        <v>0.62423607747378218</v>
      </c>
      <c r="BB444" s="132">
        <f>AS444/(VLOOKUP(BB377,AQ378:AR468,2,FALSE)+AN444)</f>
        <v>0.43270846448862549</v>
      </c>
      <c r="BC444" s="132">
        <f>AS444/(VLOOKUP(BC377,AQ378:AR468,2,FALSE)+AN444)</f>
        <v>0.62423607747378218</v>
      </c>
      <c r="BD444" s="132">
        <f>AS444/(VLOOKUP(BD377,AQ378:AR468,2,FALSE)+AN444)</f>
        <v>0.55660180549840399</v>
      </c>
      <c r="BE444" s="132">
        <f>AS444/(VLOOKUP(BE377,AQ378:AR468,2,FALSE)+AN444)</f>
        <v>0.5295717421092202</v>
      </c>
      <c r="BF444" s="132">
        <f>AS444/(VLOOKUP(BF377,AQ378:AR468,2,FALSE)+AN444)</f>
        <v>0.32666871243482204</v>
      </c>
      <c r="BG444" s="132">
        <f>AS444/(VLOOKUP(BG377,AQ378:AR468,2,FALSE)+AN444)</f>
        <v>0.5295717421092202</v>
      </c>
      <c r="BH444" s="132">
        <f>AS444/(VLOOKUP(BH377,AQ378:AR468,2,FALSE)+AN444)</f>
        <v>0.45242557682894913</v>
      </c>
      <c r="BI444" s="132">
        <f>AS444/(VLOOKUP(BI377,AQ378:AR468,2,FALSE)+AN444)</f>
        <v>0.42337097504415683</v>
      </c>
      <c r="BJ444" s="132">
        <f>AS444/(VLOOKUP(BJ377,AQ378:AR468,2,FALSE)+AN444)</f>
        <v>0.23244463604295579</v>
      </c>
      <c r="BK444" s="132">
        <f>AS444/(VLOOKUP(BK377,AQ378:AR468,2,FALSE)+AN444)</f>
        <v>0.42337097504415683</v>
      </c>
      <c r="BL444" s="132">
        <f>AS444/(VLOOKUP(BL377,AQ378:AR468,2,FALSE)+AN444)</f>
        <v>0.34547000492745616</v>
      </c>
      <c r="BM444" s="132">
        <f>AS444/(VLOOKUP(BM377,AQ378:AR468,2,FALSE)+AN444)</f>
        <v>0.31791286190436097</v>
      </c>
      <c r="BN444" s="132">
        <f>AS444/(VLOOKUP(BN377,AQ378:AR468,2,FALSE)+AN444)</f>
        <v>0.15736390179373064</v>
      </c>
      <c r="BO444" s="132"/>
      <c r="BP444" s="132"/>
      <c r="BQ444" s="132"/>
      <c r="BR444" s="132"/>
      <c r="BS444" s="132"/>
      <c r="BT444" s="132"/>
      <c r="BU444" s="132"/>
      <c r="BV444" s="132"/>
    </row>
    <row r="445" spans="1:74">
      <c r="A445" s="86">
        <v>68</v>
      </c>
      <c r="B445" s="86">
        <f>人物属性!AF71</f>
        <v>959.5581413285297</v>
      </c>
      <c r="C445" s="115">
        <f t="shared" si="92"/>
        <v>0.45</v>
      </c>
      <c r="D445" s="74">
        <f>F435</f>
        <v>1365.0250898870102</v>
      </c>
      <c r="E445" s="86" t="str">
        <f t="shared" si="88"/>
        <v>70级强化2</v>
      </c>
      <c r="F445" s="86">
        <f>装备属性!GI71</f>
        <v>1821.3961570602212</v>
      </c>
      <c r="G445" s="91">
        <f t="shared" si="89"/>
        <v>1046.062454046993</v>
      </c>
      <c r="H445" s="217">
        <f t="shared" si="90"/>
        <v>68</v>
      </c>
      <c r="I445" s="137">
        <f>G445/(VLOOKUP(I377,E378:F468,2,FALSE)+B445)</f>
        <v>0.96342910304694607</v>
      </c>
      <c r="J445" s="132">
        <f>G445/(VLOOKUP(J377,E378:F468,2,FALSE)+B445)</f>
        <v>0.91607924512515604</v>
      </c>
      <c r="K445" s="132">
        <f>G445/(VLOOKUP(K377,E378:F468,2,FALSE)+B445)</f>
        <v>0.89534941330508833</v>
      </c>
      <c r="L445" s="132">
        <f>G445/(VLOOKUP(L377,E378:F468,2,FALSE)+B445)</f>
        <v>0.69437694541060146</v>
      </c>
      <c r="M445" s="132">
        <f>G445/(VLOOKUP(M377,E378:F468,2,FALSE)+B445)</f>
        <v>0.89534941330508833</v>
      </c>
      <c r="N445" s="132">
        <f>G445/(VLOOKUP(N377,E378:F468,2,FALSE)+B445)</f>
        <v>0.82944491967310152</v>
      </c>
      <c r="O445" s="132">
        <f>G445/(VLOOKUP(O377,E378:F468,2,FALSE)+B445)</f>
        <v>0.80164714496781631</v>
      </c>
      <c r="P445" s="132">
        <f>G445/(VLOOKUP(P377,E378:F468,2,FALSE)+B445)</f>
        <v>0.5611228418638784</v>
      </c>
      <c r="Q445" s="132">
        <f>G445/(VLOOKUP(Q377,E378:F468,2,FALSE)+B445)</f>
        <v>0.80164714496781631</v>
      </c>
      <c r="R445" s="132">
        <f>G445/(VLOOKUP(R377,E378:F468,2,FALSE)+B445)</f>
        <v>0.71724477984856716</v>
      </c>
      <c r="S445" s="132">
        <f>G445/(VLOOKUP(S377,E378:F468,2,FALSE)+B445)</f>
        <v>0.68335103696755561</v>
      </c>
      <c r="T445" s="132">
        <f>G445/(VLOOKUP(T377,E378:F468,2,FALSE)+B445)</f>
        <v>0.4259208128777795</v>
      </c>
      <c r="U445" s="132">
        <f>G445/(VLOOKUP(U377,E378:F468,2,FALSE)+B445)</f>
        <v>0.68335103696755561</v>
      </c>
      <c r="V445" s="132">
        <f>G445/(VLOOKUP(V377,E378:F468,2,FALSE)+B445)</f>
        <v>0.58610108394582527</v>
      </c>
      <c r="W445" s="132">
        <f>G445/(VLOOKUP(W377,E378:F468,2,FALSE)+B445)</f>
        <v>0.54927626011281905</v>
      </c>
      <c r="X445" s="132">
        <f>G445/(VLOOKUP(X377,E378:F468,2,FALSE)+B445)</f>
        <v>0.30454227607225454</v>
      </c>
      <c r="Y445" s="132">
        <f>G445/(VLOOKUP(Y377,E378:F468,2,FALSE)+B445)</f>
        <v>0.54927626011281905</v>
      </c>
      <c r="Z445" s="132">
        <f>G445/(VLOOKUP(Z377,E378:F468,2,FALSE)+B445)</f>
        <v>0.45000000000000007</v>
      </c>
      <c r="AA445" s="132">
        <f>G445/(VLOOKUP(AA377,E378:F468,2,FALSE)+B445)</f>
        <v>0.41469114402617135</v>
      </c>
      <c r="AB445" s="132">
        <f>G445/(VLOOKUP(AB377,E378:F468,2,FALSE)+B445)</f>
        <v>0.20697564222934545</v>
      </c>
      <c r="AC445" s="132"/>
      <c r="AD445" s="132"/>
      <c r="AE445" s="132"/>
      <c r="AF445" s="132"/>
      <c r="AG445" s="132"/>
      <c r="AH445" s="132"/>
      <c r="AI445" s="132"/>
      <c r="AJ445" s="132"/>
      <c r="AM445" s="86">
        <v>68</v>
      </c>
      <c r="AN445" s="86">
        <f>人物属性!AG71</f>
        <v>1199.447676660662</v>
      </c>
      <c r="AO445" s="115">
        <f t="shared" si="93"/>
        <v>0.36000000000000004</v>
      </c>
      <c r="AP445" s="74">
        <f>AR435</f>
        <v>1706.2813623587626</v>
      </c>
      <c r="AQ445" s="86" t="str">
        <f t="shared" si="91"/>
        <v>70级强化2</v>
      </c>
      <c r="AR445" s="86">
        <f>装备属性!GJ71</f>
        <v>2276.7451963252765</v>
      </c>
      <c r="AS445" s="134">
        <f t="shared" si="86"/>
        <v>1046.062454046993</v>
      </c>
      <c r="AT445" s="352">
        <f t="shared" si="87"/>
        <v>68</v>
      </c>
      <c r="AU445" s="132">
        <f>AS445/(VLOOKUP(AU377,AQ378:AR468,2,FALSE)+AN445)</f>
        <v>0.77074328243755696</v>
      </c>
      <c r="AV445" s="132">
        <f>AS445/(VLOOKUP(AV377,AQ378:AR468,2,FALSE)+AN445)</f>
        <v>0.73286339610012485</v>
      </c>
      <c r="AW445" s="132">
        <f>AS445/(VLOOKUP(AW377,AQ378:AR468,2,FALSE)+AN445)</f>
        <v>0.71627953064407068</v>
      </c>
      <c r="AX445" s="132">
        <f>AS445/(VLOOKUP(AX377,AQ378:AR468,2,FALSE)+AN445)</f>
        <v>0.55550155632848131</v>
      </c>
      <c r="AY445" s="132">
        <f>AS445/(VLOOKUP(AY377,AQ378:AR468,2,FALSE)+AN445)</f>
        <v>0.71627953064407068</v>
      </c>
      <c r="AZ445" s="132">
        <f>AS445/(VLOOKUP(AZ377,AQ378:AR468,2,FALSE)+AN445)</f>
        <v>0.66355593573848126</v>
      </c>
      <c r="BA445" s="132">
        <f>AS445/(VLOOKUP(BA377,AQ378:AR468,2,FALSE)+AN445)</f>
        <v>0.64131771597425302</v>
      </c>
      <c r="BB445" s="132">
        <f>AS445/(VLOOKUP(BB377,AQ378:AR468,2,FALSE)+AN445)</f>
        <v>0.44889827349110273</v>
      </c>
      <c r="BC445" s="132">
        <f>AS445/(VLOOKUP(BC377,AQ378:AR468,2,FALSE)+AN445)</f>
        <v>0.64131771597425302</v>
      </c>
      <c r="BD445" s="132">
        <f>AS445/(VLOOKUP(BD377,AQ378:AR468,2,FALSE)+AN445)</f>
        <v>0.57379582387885386</v>
      </c>
      <c r="BE445" s="132">
        <f>AS445/(VLOOKUP(BE377,AQ378:AR468,2,FALSE)+AN445)</f>
        <v>0.54668082957404451</v>
      </c>
      <c r="BF445" s="132">
        <f>AS445/(VLOOKUP(BF377,AQ378:AR468,2,FALSE)+AN445)</f>
        <v>0.34073665030222361</v>
      </c>
      <c r="BG445" s="132">
        <f>AS445/(VLOOKUP(BG377,AQ378:AR468,2,FALSE)+AN445)</f>
        <v>0.54668082957404451</v>
      </c>
      <c r="BH445" s="132">
        <f>AS445/(VLOOKUP(BH377,AQ378:AR468,2,FALSE)+AN445)</f>
        <v>0.46888086715666022</v>
      </c>
      <c r="BI445" s="132">
        <f>AS445/(VLOOKUP(BI377,AQ378:AR468,2,FALSE)+AN445)</f>
        <v>0.43942100809025525</v>
      </c>
      <c r="BJ445" s="132">
        <f>AS445/(VLOOKUP(BJ377,AQ378:AR468,2,FALSE)+AN445)</f>
        <v>0.24363382085780366</v>
      </c>
      <c r="BK445" s="132">
        <f>AS445/(VLOOKUP(BK377,AQ378:AR468,2,FALSE)+AN445)</f>
        <v>0.43942100809025525</v>
      </c>
      <c r="BL445" s="132">
        <f>AS445/(VLOOKUP(BL377,AQ378:AR468,2,FALSE)+AN445)</f>
        <v>0.36000000000000004</v>
      </c>
      <c r="BM445" s="132">
        <f>AS445/(VLOOKUP(BM377,AQ378:AR468,2,FALSE)+AN445)</f>
        <v>0.33175291522093714</v>
      </c>
      <c r="BN445" s="132">
        <f>AS445/(VLOOKUP(BN377,AQ378:AR468,2,FALSE)+AN445)</f>
        <v>0.16558051378347635</v>
      </c>
      <c r="BO445" s="132"/>
      <c r="BP445" s="132"/>
      <c r="BQ445" s="132"/>
      <c r="BR445" s="132"/>
      <c r="BS445" s="132"/>
      <c r="BT445" s="132"/>
      <c r="BU445" s="132"/>
      <c r="BV445" s="132"/>
    </row>
    <row r="446" spans="1:74">
      <c r="A446" s="86">
        <v>69</v>
      </c>
      <c r="B446" s="86">
        <f>人物属性!AF72</f>
        <v>1000.762940223288</v>
      </c>
      <c r="C446" s="115">
        <f t="shared" si="92"/>
        <v>0.45</v>
      </c>
      <c r="D446" s="74">
        <f>F436</f>
        <v>1461.6484180331702</v>
      </c>
      <c r="E446" s="86" t="str">
        <f t="shared" si="88"/>
        <v>70级强化3</v>
      </c>
      <c r="F446" s="86">
        <f>装备属性!GI72</f>
        <v>1960.0805676699545</v>
      </c>
      <c r="G446" s="91">
        <f t="shared" si="89"/>
        <v>1108.0851112154062</v>
      </c>
      <c r="H446" s="217">
        <f t="shared" si="90"/>
        <v>69</v>
      </c>
      <c r="I446" s="137">
        <f>G446/(VLOOKUP(I377,E378:F468,2,FALSE)+B446)</f>
        <v>0.98323855574508001</v>
      </c>
      <c r="J446" s="132">
        <f>G446/(VLOOKUP(J377,E378:F468,2,FALSE)+B446)</f>
        <v>0.93659812483695704</v>
      </c>
      <c r="K446" s="132">
        <f>G446/(VLOOKUP(K377,E378:F468,2,FALSE)+B446)</f>
        <v>0.9161259885672588</v>
      </c>
      <c r="L446" s="132">
        <f>G446/(VLOOKUP(L377,E378:F468,2,FALSE)+B446)</f>
        <v>0.71596472177975479</v>
      </c>
      <c r="M446" s="132">
        <f>G446/(VLOOKUP(M377,E378:F468,2,FALSE)+B446)</f>
        <v>0.9161259885672588</v>
      </c>
      <c r="N446" s="132">
        <f>G446/(VLOOKUP(N377,E378:F468,2,FALSE)+B446)</f>
        <v>0.85082568321773278</v>
      </c>
      <c r="O446" s="132">
        <f>G446/(VLOOKUP(O377,E378:F468,2,FALSE)+B446)</f>
        <v>0.82318420012157589</v>
      </c>
      <c r="P446" s="132">
        <f>G446/(VLOOKUP(P377,E378:F468,2,FALSE)+B446)</f>
        <v>0.58153901569866839</v>
      </c>
      <c r="Q446" s="132">
        <f>G446/(VLOOKUP(Q377,E378:F468,2,FALSE)+B446)</f>
        <v>0.82318420012157589</v>
      </c>
      <c r="R446" s="132">
        <f>G446/(VLOOKUP(R377,E378:F468,2,FALSE)+B446)</f>
        <v>0.73889564692069076</v>
      </c>
      <c r="S446" s="132">
        <f>G446/(VLOOKUP(S377,E378:F468,2,FALSE)+B446)</f>
        <v>0.70489401940516172</v>
      </c>
      <c r="T446" s="132">
        <f>G446/(VLOOKUP(T377,E378:F468,2,FALSE)+B446)</f>
        <v>0.443729779344542</v>
      </c>
      <c r="U446" s="132">
        <f>G446/(VLOOKUP(U377,E378:F468,2,FALSE)+B446)</f>
        <v>0.70489401940516172</v>
      </c>
      <c r="V446" s="132">
        <f>G446/(VLOOKUP(V377,E378:F468,2,FALSE)+B446)</f>
        <v>0.60684191698672341</v>
      </c>
      <c r="W446" s="132">
        <f>G446/(VLOOKUP(W377,E378:F468,2,FALSE)+B446)</f>
        <v>0.56952141717901561</v>
      </c>
      <c r="X446" s="132">
        <f>G446/(VLOOKUP(X377,E378:F468,2,FALSE)+B446)</f>
        <v>0.3187750208428709</v>
      </c>
      <c r="Y446" s="132">
        <f>G446/(VLOOKUP(Y377,E378:F468,2,FALSE)+B446)</f>
        <v>0.56952141717901561</v>
      </c>
      <c r="Z446" s="132">
        <f>G446/(VLOOKUP(Z377,E378:F468,2,FALSE)+B446)</f>
        <v>0.4683788645104206</v>
      </c>
      <c r="AA446" s="132">
        <f>G446/(VLOOKUP(AA377,E378:F468,2,FALSE)+B446)</f>
        <v>0.43221859925501177</v>
      </c>
      <c r="AB446" s="132">
        <f>G446/(VLOOKUP(AB377,E378:F468,2,FALSE)+B446)</f>
        <v>0.21747451051312608</v>
      </c>
      <c r="AC446" s="132"/>
      <c r="AD446" s="132"/>
      <c r="AE446" s="132"/>
      <c r="AF446" s="132"/>
      <c r="AG446" s="132"/>
      <c r="AH446" s="132"/>
      <c r="AI446" s="132"/>
      <c r="AJ446" s="132"/>
      <c r="AM446" s="86">
        <v>69</v>
      </c>
      <c r="AN446" s="86">
        <f>人物属性!AG72</f>
        <v>1250.9536752791098</v>
      </c>
      <c r="AO446" s="115">
        <f t="shared" si="93"/>
        <v>0.36000000000000004</v>
      </c>
      <c r="AP446" s="74">
        <f>AR436</f>
        <v>1827.0605225414627</v>
      </c>
      <c r="AQ446" s="86" t="str">
        <f t="shared" si="91"/>
        <v>70级强化3</v>
      </c>
      <c r="AR446" s="86">
        <f>装备属性!GJ72</f>
        <v>2450.1007095874429</v>
      </c>
      <c r="AS446" s="134">
        <f t="shared" si="86"/>
        <v>1108.0851112154062</v>
      </c>
      <c r="AT446" s="352">
        <f t="shared" si="87"/>
        <v>69</v>
      </c>
      <c r="AU446" s="132">
        <f>AS446/(VLOOKUP(AU377,AQ378:AR468,2,FALSE)+AN446)</f>
        <v>0.78659084459606421</v>
      </c>
      <c r="AV446" s="132">
        <f>AS446/(VLOOKUP(AV377,AQ378:AR468,2,FALSE)+AN446)</f>
        <v>0.74927849986956574</v>
      </c>
      <c r="AW446" s="132">
        <f>AS446/(VLOOKUP(AW377,AQ378:AR468,2,FALSE)+AN446)</f>
        <v>0.7329007908538071</v>
      </c>
      <c r="AX446" s="132">
        <f>AS446/(VLOOKUP(AX377,AQ378:AR468,2,FALSE)+AN446)</f>
        <v>0.57277177742380381</v>
      </c>
      <c r="AY446" s="132">
        <f>AS446/(VLOOKUP(AY377,AQ378:AR468,2,FALSE)+AN446)</f>
        <v>0.7329007908538071</v>
      </c>
      <c r="AZ446" s="132">
        <f>AS446/(VLOOKUP(AZ377,AQ378:AR468,2,FALSE)+AN446)</f>
        <v>0.68066054657418629</v>
      </c>
      <c r="BA446" s="132">
        <f>AS446/(VLOOKUP(BA377,AQ378:AR468,2,FALSE)+AN446)</f>
        <v>0.65854736009726078</v>
      </c>
      <c r="BB446" s="132">
        <f>AS446/(VLOOKUP(BB377,AQ378:AR468,2,FALSE)+AN446)</f>
        <v>0.46523121255893474</v>
      </c>
      <c r="BC446" s="132">
        <f>AS446/(VLOOKUP(BC377,AQ378:AR468,2,FALSE)+AN446)</f>
        <v>0.65854736009726078</v>
      </c>
      <c r="BD446" s="132">
        <f>AS446/(VLOOKUP(BD377,AQ378:AR468,2,FALSE)+AN446)</f>
        <v>0.5911165175365527</v>
      </c>
      <c r="BE446" s="132">
        <f>AS446/(VLOOKUP(BE377,AQ378:AR468,2,FALSE)+AN446)</f>
        <v>0.56391521552412938</v>
      </c>
      <c r="BF446" s="132">
        <f>AS446/(VLOOKUP(BF377,AQ378:AR468,2,FALSE)+AN446)</f>
        <v>0.35498382347563362</v>
      </c>
      <c r="BG446" s="132">
        <f>AS446/(VLOOKUP(BG377,AQ378:AR468,2,FALSE)+AN446)</f>
        <v>0.56391521552412938</v>
      </c>
      <c r="BH446" s="132">
        <f>AS446/(VLOOKUP(BH377,AQ378:AR468,2,FALSE)+AN446)</f>
        <v>0.48547353358937878</v>
      </c>
      <c r="BI446" s="132">
        <f>AS446/(VLOOKUP(BI377,AQ378:AR468,2,FALSE)+AN446)</f>
        <v>0.45561713374321244</v>
      </c>
      <c r="BJ446" s="132">
        <f>AS446/(VLOOKUP(BJ377,AQ378:AR468,2,FALSE)+AN446)</f>
        <v>0.25502001667429675</v>
      </c>
      <c r="BK446" s="132">
        <f>AS446/(VLOOKUP(BK377,AQ378:AR468,2,FALSE)+AN446)</f>
        <v>0.45561713374321244</v>
      </c>
      <c r="BL446" s="132">
        <f>AS446/(VLOOKUP(BL377,AQ378:AR468,2,FALSE)+AN446)</f>
        <v>0.37470309160833648</v>
      </c>
      <c r="BM446" s="132">
        <f>AS446/(VLOOKUP(BM377,AQ378:AR468,2,FALSE)+AN446)</f>
        <v>0.34577487940400942</v>
      </c>
      <c r="BN446" s="132">
        <f>AS446/(VLOOKUP(BN377,AQ378:AR468,2,FALSE)+AN446)</f>
        <v>0.17397960841050089</v>
      </c>
      <c r="BO446" s="132"/>
      <c r="BP446" s="132"/>
      <c r="BQ446" s="132"/>
      <c r="BR446" s="132"/>
      <c r="BS446" s="132"/>
      <c r="BT446" s="132"/>
      <c r="BU446" s="132"/>
      <c r="BV446" s="132"/>
    </row>
    <row r="447" spans="1:74">
      <c r="A447" s="86">
        <v>70</v>
      </c>
      <c r="B447" s="86">
        <f>人物属性!AF73</f>
        <v>1041.9677391180458</v>
      </c>
      <c r="C447" s="115">
        <f t="shared" si="92"/>
        <v>0.45</v>
      </c>
      <c r="D447" s="74">
        <f>F437</f>
        <v>1562.9516086770682</v>
      </c>
      <c r="E447" s="86" t="str">
        <f t="shared" si="88"/>
        <v>70级强化4</v>
      </c>
      <c r="F447" s="86">
        <f>装备属性!GI73</f>
        <v>2105.4820308247176</v>
      </c>
      <c r="G447" s="91">
        <f t="shared" si="89"/>
        <v>1172.2137065078014</v>
      </c>
      <c r="H447" s="217">
        <f t="shared" si="90"/>
        <v>70</v>
      </c>
      <c r="I447" s="137">
        <f>G447/(VLOOKUP(I377,E378:F468,2,FALSE)+B447)</f>
        <v>1.0034532963630689</v>
      </c>
      <c r="J447" s="132">
        <f>G447/(VLOOKUP(J377,E378:F468,2,FALSE)+B447)</f>
        <v>0.95745596180431636</v>
      </c>
      <c r="K447" s="132">
        <f>G447/(VLOOKUP(K377,E378:F468,2,FALSE)+B447)</f>
        <v>0.93721737700860053</v>
      </c>
      <c r="L447" s="132">
        <f>G447/(VLOOKUP(L377,E378:F468,2,FALSE)+B447)</f>
        <v>0.73775823862661427</v>
      </c>
      <c r="M447" s="132">
        <f>G447/(VLOOKUP(M377,E378:F468,2,FALSE)+B447)</f>
        <v>0.93721737700860053</v>
      </c>
      <c r="N447" s="132">
        <f>G447/(VLOOKUP(N377,E378:F468,2,FALSE)+B447)</f>
        <v>0.87246244994467592</v>
      </c>
      <c r="O447" s="132">
        <f>G447/(VLOOKUP(O377,E378:F468,2,FALSE)+B447)</f>
        <v>0.84495990433207868</v>
      </c>
      <c r="P447" s="132">
        <f>G447/(VLOOKUP(P377,E378:F468,2,FALSE)+B447)</f>
        <v>0.6021727178772136</v>
      </c>
      <c r="Q447" s="132">
        <f>G447/(VLOOKUP(Q377,E378:F468,2,FALSE)+B447)</f>
        <v>0.84495990433207868</v>
      </c>
      <c r="R447" s="132">
        <f>G447/(VLOOKUP(R377,E378:F468,2,FALSE)+B447)</f>
        <v>0.76075529343468529</v>
      </c>
      <c r="S447" s="132">
        <f>G447/(VLOOKUP(S377,E378:F468,2,FALSE)+B447)</f>
        <v>0.72664193057571147</v>
      </c>
      <c r="T447" s="132">
        <f>G447/(VLOOKUP(T377,E378:F468,2,FALSE)+B447)</f>
        <v>0.46179020554711847</v>
      </c>
      <c r="U447" s="132">
        <f>G447/(VLOOKUP(U377,E378:F468,2,FALSE)+B447)</f>
        <v>0.72664193057571147</v>
      </c>
      <c r="V447" s="132">
        <f>G447/(VLOOKUP(V377,E378:F468,2,FALSE)+B447)</f>
        <v>0.62779520518869358</v>
      </c>
      <c r="W447" s="132">
        <f>G447/(VLOOKUP(W377,E378:F468,2,FALSE)+B447)</f>
        <v>0.5899867939162432</v>
      </c>
      <c r="X447" s="132">
        <f>G447/(VLOOKUP(X377,E378:F468,2,FALSE)+B447)</f>
        <v>0.33327303424310029</v>
      </c>
      <c r="Y447" s="132">
        <f>G447/(VLOOKUP(Y377,E378:F468,2,FALSE)+B447)</f>
        <v>0.5899867939162432</v>
      </c>
      <c r="Z447" s="132">
        <f>G447/(VLOOKUP(Z377,E378:F468,2,FALSE)+B447)</f>
        <v>0.48700340623463456</v>
      </c>
      <c r="AA447" s="132">
        <f>G447/(VLOOKUP(AA377,E378:F468,2,FALSE)+B447)</f>
        <v>0.45</v>
      </c>
      <c r="AB447" s="132">
        <f>G447/(VLOOKUP(AB377,E378:F468,2,FALSE)+B447)</f>
        <v>0.22821493309021335</v>
      </c>
      <c r="AC447" s="131">
        <f>G447/(VLOOKUP(AC377,E378:F468,2,FALSE)+B447)</f>
        <v>0.45</v>
      </c>
      <c r="AD447" s="132">
        <f>G447/(VLOOKUP(AD377,E378:F468,2,FALSE)+B447)</f>
        <v>0.35522772595625018</v>
      </c>
      <c r="AE447" s="132">
        <f>G447/(VLOOKUP(AE377,E378:F468,2,FALSE)+B447)</f>
        <v>0.32316520350478256</v>
      </c>
      <c r="AF447" s="131">
        <f>G447/(VLOOKUP(AF377,E378:F468,2,FALSE)+B447)</f>
        <v>0.15000000000000002</v>
      </c>
      <c r="AG447" s="132"/>
      <c r="AH447" s="132"/>
      <c r="AI447" s="132"/>
      <c r="AJ447" s="132"/>
      <c r="AM447" s="86">
        <v>70</v>
      </c>
      <c r="AN447" s="86">
        <f>人物属性!AG73</f>
        <v>1302.4596738975572</v>
      </c>
      <c r="AO447" s="115">
        <f t="shared" si="93"/>
        <v>0.36000000000000004</v>
      </c>
      <c r="AP447" s="74">
        <f>AR437</f>
        <v>1953.6895108463352</v>
      </c>
      <c r="AQ447" s="86" t="str">
        <f t="shared" si="91"/>
        <v>70级强化4</v>
      </c>
      <c r="AR447" s="86">
        <f>装备属性!GJ73</f>
        <v>2631.8525385308967</v>
      </c>
      <c r="AS447" s="134">
        <f t="shared" si="86"/>
        <v>1172.2137065078014</v>
      </c>
      <c r="AT447" s="352">
        <f t="shared" si="87"/>
        <v>70</v>
      </c>
      <c r="AU447" s="132">
        <f>AS447/(VLOOKUP(AU377,AQ378:AR468,2,FALSE)+AN447)</f>
        <v>0.80276263709045503</v>
      </c>
      <c r="AV447" s="132">
        <f>AS447/(VLOOKUP(AV377,AQ378:AR468,2,FALSE)+AN447)</f>
        <v>0.76596476944345304</v>
      </c>
      <c r="AW447" s="132">
        <f>AS447/(VLOOKUP(AW377,AQ378:AR468,2,FALSE)+AN447)</f>
        <v>0.7497739016068804</v>
      </c>
      <c r="AX447" s="132">
        <f>AS447/(VLOOKUP(AX377,AQ378:AR468,2,FALSE)+AN447)</f>
        <v>0.59020659090129146</v>
      </c>
      <c r="AY447" s="132">
        <f>AS447/(VLOOKUP(AY377,AQ378:AR468,2,FALSE)+AN447)</f>
        <v>0.7497739016068804</v>
      </c>
      <c r="AZ447" s="132">
        <f>AS447/(VLOOKUP(AZ377,AQ378:AR468,2,FALSE)+AN447)</f>
        <v>0.69796995995574063</v>
      </c>
      <c r="BA447" s="132">
        <f>AS447/(VLOOKUP(BA377,AQ378:AR468,2,FALSE)+AN447)</f>
        <v>0.67596792346566292</v>
      </c>
      <c r="BB447" s="132">
        <f>AS447/(VLOOKUP(BB377,AQ378:AR468,2,FALSE)+AN447)</f>
        <v>0.48173817430177091</v>
      </c>
      <c r="BC447" s="132">
        <f>AS447/(VLOOKUP(BC377,AQ378:AR468,2,FALSE)+AN447)</f>
        <v>0.67596792346566292</v>
      </c>
      <c r="BD447" s="132">
        <f>AS447/(VLOOKUP(BD377,AQ378:AR468,2,FALSE)+AN447)</f>
        <v>0.60860423474774816</v>
      </c>
      <c r="BE447" s="132">
        <f>AS447/(VLOOKUP(BE377,AQ378:AR468,2,FALSE)+AN447)</f>
        <v>0.58131354446056915</v>
      </c>
      <c r="BF447" s="132">
        <f>AS447/(VLOOKUP(BF377,AQ378:AR468,2,FALSE)+AN447)</f>
        <v>0.36943216443769478</v>
      </c>
      <c r="BG447" s="132">
        <f>AS447/(VLOOKUP(BG377,AQ378:AR468,2,FALSE)+AN447)</f>
        <v>0.58131354446056915</v>
      </c>
      <c r="BH447" s="132">
        <f>AS447/(VLOOKUP(BH377,AQ378:AR468,2,FALSE)+AN447)</f>
        <v>0.50223616415095496</v>
      </c>
      <c r="BI447" s="132">
        <f>AS447/(VLOOKUP(BI377,AQ378:AR468,2,FALSE)+AN447)</f>
        <v>0.47198943513299463</v>
      </c>
      <c r="BJ447" s="132">
        <f>AS447/(VLOOKUP(BJ377,AQ378:AR468,2,FALSE)+AN447)</f>
        <v>0.26661842739448027</v>
      </c>
      <c r="BK447" s="132">
        <f>AS447/(VLOOKUP(BK377,AQ378:AR468,2,FALSE)+AN447)</f>
        <v>0.47198943513299463</v>
      </c>
      <c r="BL447" s="132">
        <f>AS447/(VLOOKUP(BL377,AQ378:AR468,2,FALSE)+AN447)</f>
        <v>0.38960272498770765</v>
      </c>
      <c r="BM447" s="132">
        <f>AS447/(VLOOKUP(BM377,AQ378:AR468,2,FALSE)+AN447)</f>
        <v>0.36000000000000004</v>
      </c>
      <c r="BN447" s="132">
        <f>AS447/(VLOOKUP(BN377,AQ378:AR468,2,FALSE)+AN447)</f>
        <v>0.18257194647217068</v>
      </c>
      <c r="BO447" s="131">
        <f>AS447/(VLOOKUP(BO377,AQ378:AR468,2,FALSE)+AN447)</f>
        <v>0.36000000000000004</v>
      </c>
      <c r="BP447" s="132">
        <f>AS447/(VLOOKUP(BP377,AQ378:AR468,2,FALSE)+AN447)</f>
        <v>0.28418218076500013</v>
      </c>
      <c r="BQ447" s="132">
        <f>AS447/(VLOOKUP(BQ377,AQ378:AR468,2,FALSE)+AN447)</f>
        <v>0.25853216280382602</v>
      </c>
      <c r="BR447" s="131">
        <f>AS447/(VLOOKUP(BR377,AQ378:AR468,2,FALSE)+AN447)</f>
        <v>0.12000000000000001</v>
      </c>
      <c r="BS447" s="132"/>
      <c r="BT447" s="132"/>
      <c r="BU447" s="132"/>
      <c r="BV447" s="132"/>
    </row>
    <row r="448" spans="1:74">
      <c r="A448" s="86">
        <v>71</v>
      </c>
      <c r="B448" s="86">
        <f>人物属性!AF74</f>
        <v>1110.1257404087919</v>
      </c>
      <c r="C448" s="115">
        <f t="shared" si="92"/>
        <v>0.45</v>
      </c>
      <c r="D448" s="74">
        <f>(D447+D449)/2</f>
        <v>1626.0350513573774</v>
      </c>
      <c r="E448" s="86" t="str">
        <f t="shared" si="88"/>
        <v>70级强化5</v>
      </c>
      <c r="F448" s="86">
        <f>装备属性!GI74</f>
        <v>2257.9258808190734</v>
      </c>
      <c r="G448" s="91">
        <f t="shared" si="89"/>
        <v>1231.2723562947763</v>
      </c>
      <c r="H448" s="217">
        <f t="shared" si="90"/>
        <v>71</v>
      </c>
      <c r="I448" s="137">
        <f>G448/(VLOOKUP(I377,E378:F468,2,FALSE)+B448)</f>
        <v>0.99590299537728599</v>
      </c>
      <c r="J448" s="132">
        <f>G448/(VLOOKUP(J377,E378:F468,2,FALSE)+B448)</f>
        <v>0.95265918463919663</v>
      </c>
      <c r="K448" s="132">
        <f>G448/(VLOOKUP(K377,E378:F468,2,FALSE)+B448)</f>
        <v>0.93356264444674431</v>
      </c>
      <c r="L448" s="132">
        <f>G448/(VLOOKUP(L377,E378:F468,2,FALSE)+B448)</f>
        <v>0.74305352530370339</v>
      </c>
      <c r="M448" s="132">
        <f>G448/(VLOOKUP(M377,E378:F468,2,FALSE)+B448)</f>
        <v>0.93356264444674431</v>
      </c>
      <c r="N448" s="132">
        <f>G448/(VLOOKUP(N377,E378:F468,2,FALSE)+B448)</f>
        <v>0.8721744006728297</v>
      </c>
      <c r="O448" s="132">
        <f>G448/(VLOOKUP(O377,E378:F468,2,FALSE)+B448)</f>
        <v>0.84596843260526866</v>
      </c>
      <c r="P448" s="132">
        <f>G448/(VLOOKUP(P377,E378:F468,2,FALSE)+B448)</f>
        <v>0.61111443700719636</v>
      </c>
      <c r="Q448" s="132">
        <f>G448/(VLOOKUP(Q377,E378:F468,2,FALSE)+B448)</f>
        <v>0.84596843260526866</v>
      </c>
      <c r="R448" s="132">
        <f>G448/(VLOOKUP(R377,E378:F468,2,FALSE)+B448)</f>
        <v>0.76523449209155381</v>
      </c>
      <c r="S448" s="132">
        <f>G448/(VLOOKUP(S377,E378:F468,2,FALSE)+B448)</f>
        <v>0.73231129283192609</v>
      </c>
      <c r="T448" s="132">
        <f>G448/(VLOOKUP(T377,E378:F468,2,FALSE)+B448)</f>
        <v>0.47237267771273261</v>
      </c>
      <c r="U448" s="132">
        <f>G448/(VLOOKUP(U377,E378:F468,2,FALSE)+B448)</f>
        <v>0.73231129283192609</v>
      </c>
      <c r="V448" s="132">
        <f>G448/(VLOOKUP(V377,E378:F468,2,FALSE)+B448)</f>
        <v>0.63620163801718965</v>
      </c>
      <c r="W448" s="132">
        <f>G448/(VLOOKUP(W377,E378:F468,2,FALSE)+B448)</f>
        <v>0.59915773304885922</v>
      </c>
      <c r="X448" s="132">
        <f>G448/(VLOOKUP(X377,E378:F468,2,FALSE)+B448)</f>
        <v>0.34340943944056762</v>
      </c>
      <c r="Y448" s="132">
        <f>G448/(VLOOKUP(Y377,E378:F468,2,FALSE)+B448)</f>
        <v>0.59915773304885922</v>
      </c>
      <c r="Z448" s="132">
        <f>G448/(VLOOKUP(Z377,E378:F468,2,FALSE)+B448)</f>
        <v>0.49745346474405711</v>
      </c>
      <c r="AA448" s="132">
        <f>G448/(VLOOKUP(AA377,E378:F468,2,FALSE)+B448)</f>
        <v>0.46061980088823362</v>
      </c>
      <c r="AB448" s="132">
        <f>G448/(VLOOKUP(AB377,E378:F468,2,FALSE)+B448)</f>
        <v>0.23657368144242413</v>
      </c>
      <c r="AC448" s="132">
        <f>G448/(VLOOKUP(AC377,E378:F468,2,FALSE)+B448)</f>
        <v>0.46061980088823362</v>
      </c>
      <c r="AD448" s="132">
        <f>G448/(VLOOKUP(AD377,E378:F468,2,FALSE)+B448)</f>
        <v>0.36557407509267942</v>
      </c>
      <c r="AE448" s="132">
        <f>G448/(VLOOKUP(AE377,E378:F468,2,FALSE)+B448)</f>
        <v>0.33318627855663313</v>
      </c>
      <c r="AF448" s="132">
        <f>G448/(VLOOKUP(AF377,E378:F468,2,FALSE)+B448)</f>
        <v>0.15619503611564464</v>
      </c>
      <c r="AG448" s="132"/>
      <c r="AH448" s="132"/>
      <c r="AI448" s="132"/>
      <c r="AJ448" s="132"/>
      <c r="AM448" s="86">
        <v>71</v>
      </c>
      <c r="AN448" s="86">
        <f>人物属性!AG74</f>
        <v>1387.6571755109899</v>
      </c>
      <c r="AO448" s="115">
        <f t="shared" si="93"/>
        <v>0.36000000000000004</v>
      </c>
      <c r="AP448" s="74">
        <f>(AP447+AP449)/2</f>
        <v>2032.5438141967215</v>
      </c>
      <c r="AQ448" s="86" t="str">
        <f t="shared" si="91"/>
        <v>70级强化5</v>
      </c>
      <c r="AR448" s="86">
        <f>装备属性!GJ74</f>
        <v>2822.4073510238418</v>
      </c>
      <c r="AS448" s="134">
        <f t="shared" si="86"/>
        <v>1231.2723562947763</v>
      </c>
      <c r="AT448" s="352">
        <f t="shared" si="87"/>
        <v>71</v>
      </c>
      <c r="AU448" s="132">
        <f>AS448/(VLOOKUP(AU377,AQ378:AR468,2,FALSE)+AN448)</f>
        <v>0.79672239630182884</v>
      </c>
      <c r="AV448" s="132">
        <f>AS448/(VLOOKUP(AV377,AQ378:AR468,2,FALSE)+AN448)</f>
        <v>0.76212734771135726</v>
      </c>
      <c r="AW448" s="132">
        <f>AS448/(VLOOKUP(AW377,AQ378:AR468,2,FALSE)+AN448)</f>
        <v>0.74685011555739544</v>
      </c>
      <c r="AX448" s="132">
        <f>AS448/(VLOOKUP(AX377,AQ378:AR468,2,FALSE)+AN448)</f>
        <v>0.59444282024296269</v>
      </c>
      <c r="AY448" s="132">
        <f>AS448/(VLOOKUP(AY377,AQ378:AR468,2,FALSE)+AN448)</f>
        <v>0.74685011555739544</v>
      </c>
      <c r="AZ448" s="132">
        <f>AS448/(VLOOKUP(AZ377,AQ378:AR468,2,FALSE)+AN448)</f>
        <v>0.69773952053826382</v>
      </c>
      <c r="BA448" s="132">
        <f>AS448/(VLOOKUP(BA377,AQ378:AR468,2,FALSE)+AN448)</f>
        <v>0.67677474608421495</v>
      </c>
      <c r="BB448" s="132">
        <f>AS448/(VLOOKUP(BB377,AQ378:AR468,2,FALSE)+AN448)</f>
        <v>0.48889154960575709</v>
      </c>
      <c r="BC448" s="132">
        <f>AS448/(VLOOKUP(BC377,AQ378:AR468,2,FALSE)+AN448)</f>
        <v>0.67677474608421495</v>
      </c>
      <c r="BD448" s="132">
        <f>AS448/(VLOOKUP(BD377,AQ378:AR468,2,FALSE)+AN448)</f>
        <v>0.61218759367324294</v>
      </c>
      <c r="BE448" s="132">
        <f>AS448/(VLOOKUP(BE377,AQ378:AR468,2,FALSE)+AN448)</f>
        <v>0.58584903426554091</v>
      </c>
      <c r="BF448" s="132">
        <f>AS448/(VLOOKUP(BF377,AQ378:AR468,2,FALSE)+AN448)</f>
        <v>0.37789814217018608</v>
      </c>
      <c r="BG448" s="132">
        <f>AS448/(VLOOKUP(BG377,AQ378:AR468,2,FALSE)+AN448)</f>
        <v>0.58584903426554091</v>
      </c>
      <c r="BH448" s="132">
        <f>AS448/(VLOOKUP(BH377,AQ378:AR468,2,FALSE)+AN448)</f>
        <v>0.50896131041375181</v>
      </c>
      <c r="BI448" s="132">
        <f>AS448/(VLOOKUP(BI377,AQ378:AR468,2,FALSE)+AN448)</f>
        <v>0.47932618643908742</v>
      </c>
      <c r="BJ448" s="132">
        <f>AS448/(VLOOKUP(BJ377,AQ378:AR468,2,FALSE)+AN448)</f>
        <v>0.2747275515524541</v>
      </c>
      <c r="BK448" s="132">
        <f>AS448/(VLOOKUP(BK377,AQ378:AR468,2,FALSE)+AN448)</f>
        <v>0.47932618643908742</v>
      </c>
      <c r="BL448" s="132">
        <f>AS448/(VLOOKUP(BL377,AQ378:AR468,2,FALSE)+AN448)</f>
        <v>0.39796277179524564</v>
      </c>
      <c r="BM448" s="132">
        <f>AS448/(VLOOKUP(BM377,AQ378:AR468,2,FALSE)+AN448)</f>
        <v>0.36849584071058694</v>
      </c>
      <c r="BN448" s="132">
        <f>AS448/(VLOOKUP(BN377,AQ378:AR468,2,FALSE)+AN448)</f>
        <v>0.18925894515393935</v>
      </c>
      <c r="BO448" s="132">
        <f>AS448/(VLOOKUP(BO377,AQ378:AR468,2,FALSE)+AN448)</f>
        <v>0.36849584071058694</v>
      </c>
      <c r="BP448" s="132">
        <f>AS448/(VLOOKUP(BP377,AQ378:AR468,2,FALSE)+AN448)</f>
        <v>0.29245926007414352</v>
      </c>
      <c r="BQ448" s="132">
        <f>AS448/(VLOOKUP(BQ377,AQ378:AR468,2,FALSE)+AN448)</f>
        <v>0.26654902284530652</v>
      </c>
      <c r="BR448" s="132">
        <f>AS448/(VLOOKUP(BR377,AQ378:AR468,2,FALSE)+AN448)</f>
        <v>0.12495602889251571</v>
      </c>
      <c r="BS448" s="132"/>
      <c r="BT448" s="132"/>
      <c r="BU448" s="132"/>
      <c r="BV448" s="132"/>
    </row>
    <row r="449" spans="1:74">
      <c r="A449" s="86">
        <v>72</v>
      </c>
      <c r="B449" s="86">
        <f>人物属性!AF75</f>
        <v>1178.283741699538</v>
      </c>
      <c r="C449" s="115">
        <f t="shared" si="92"/>
        <v>0.45</v>
      </c>
      <c r="D449" s="74">
        <f>F444</f>
        <v>1689.1184940376866</v>
      </c>
      <c r="E449" s="86" t="str">
        <f t="shared" si="88"/>
        <v>70级强化6</v>
      </c>
      <c r="F449" s="86">
        <f>装备属性!GI75</f>
        <v>2417.7532092164934</v>
      </c>
      <c r="G449" s="91">
        <f t="shared" si="89"/>
        <v>1290.3310060817512</v>
      </c>
      <c r="H449" s="217">
        <f t="shared" si="90"/>
        <v>72</v>
      </c>
      <c r="I449" s="137">
        <f>G449/(VLOOKUP(I377,E378:F468,2,FALSE)+B449)</f>
        <v>0.98914167889878213</v>
      </c>
      <c r="J449" s="132">
        <f>G449/(VLOOKUP(J377,E378:F468,2,FALSE)+B449)</f>
        <v>0.94834298193463673</v>
      </c>
      <c r="K449" s="132">
        <f>G449/(VLOOKUP(K377,E378:F468,2,FALSE)+B449)</f>
        <v>0.93026708925665913</v>
      </c>
      <c r="L449" s="132">
        <f>G449/(VLOOKUP(L377,E378:F468,2,FALSE)+B449)</f>
        <v>0.74793040745285411</v>
      </c>
      <c r="M449" s="132">
        <f>G449/(VLOOKUP(M377,E378:F468,2,FALSE)+B449)</f>
        <v>0.93026708925665913</v>
      </c>
      <c r="N449" s="132">
        <f>G449/(VLOOKUP(N377,E378:F468,2,FALSE)+B449)</f>
        <v>0.8719128843538676</v>
      </c>
      <c r="O449" s="132">
        <f>G449/(VLOOKUP(O377,E378:F468,2,FALSE)+B449)</f>
        <v>0.84688672918379704</v>
      </c>
      <c r="P449" s="132">
        <f>G449/(VLOOKUP(P377,E378:F468,2,FALSE)+B449)</f>
        <v>0.61947097853123967</v>
      </c>
      <c r="Q449" s="132">
        <f>G449/(VLOOKUP(Q377,E378:F468,2,FALSE)+B449)</f>
        <v>0.84688672918379704</v>
      </c>
      <c r="R449" s="132">
        <f>G449/(VLOOKUP(R377,E378:F468,2,FALSE)+B449)</f>
        <v>0.76934963341458651</v>
      </c>
      <c r="S449" s="132">
        <f>G449/(VLOOKUP(S377,E378:F468,2,FALSE)+B449)</f>
        <v>0.73753891698892948</v>
      </c>
      <c r="T449" s="132">
        <f>G449/(VLOOKUP(T377,E378:F468,2,FALSE)+B449)</f>
        <v>0.48241582011847556</v>
      </c>
      <c r="U449" s="132">
        <f>G449/(VLOOKUP(U377,E378:F468,2,FALSE)+B449)</f>
        <v>0.73753891698892948</v>
      </c>
      <c r="V449" s="132">
        <f>G449/(VLOOKUP(V377,E378:F468,2,FALSE)+B449)</f>
        <v>0.64403610819148172</v>
      </c>
      <c r="W449" s="132">
        <f>G449/(VLOOKUP(W377,E378:F468,2,FALSE)+B449)</f>
        <v>0.60773985938358444</v>
      </c>
      <c r="X449" s="132">
        <f>G449/(VLOOKUP(X377,E378:F468,2,FALSE)+B449)</f>
        <v>0.35316765415805179</v>
      </c>
      <c r="Y449" s="132">
        <f>G449/(VLOOKUP(Y377,E378:F468,2,FALSE)+B449)</f>
        <v>0.60773985938358444</v>
      </c>
      <c r="Z449" s="132">
        <f>G449/(VLOOKUP(Z377,E378:F468,2,FALSE)+B449)</f>
        <v>0.50734342210294081</v>
      </c>
      <c r="AA449" s="132">
        <f>G449/(VLOOKUP(AA377,E378:F468,2,FALSE)+B449)</f>
        <v>0.47071150089483499</v>
      </c>
      <c r="AB449" s="132">
        <f>G449/(VLOOKUP(AB377,E378:F468,2,FALSE)+B449)</f>
        <v>0.24471633220925187</v>
      </c>
      <c r="AC449" s="132">
        <f>G449/(VLOOKUP(AC377,E378:F468,2,FALSE)+B449)</f>
        <v>0.47071150089483499</v>
      </c>
      <c r="AD449" s="132">
        <f>G449/(VLOOKUP(AD377,E378:F468,2,FALSE)+B449)</f>
        <v>0.37550997984109813</v>
      </c>
      <c r="AE449" s="132">
        <f>G449/(VLOOKUP(AE377,E378:F468,2,FALSE)+B449)</f>
        <v>0.3428443950199927</v>
      </c>
      <c r="AF449" s="132">
        <f>G449/(VLOOKUP(AF377,E378:F468,2,FALSE)+B449)</f>
        <v>0.16228386235898143</v>
      </c>
      <c r="AG449" s="132"/>
      <c r="AH449" s="132"/>
      <c r="AI449" s="132"/>
      <c r="AJ449" s="132"/>
      <c r="AM449" s="86">
        <v>72</v>
      </c>
      <c r="AN449" s="86">
        <f>人物属性!AG75</f>
        <v>1472.8546771244226</v>
      </c>
      <c r="AO449" s="115">
        <f t="shared" si="93"/>
        <v>0.36000000000000004</v>
      </c>
      <c r="AP449" s="74">
        <f>AR444</f>
        <v>2111.3981175471081</v>
      </c>
      <c r="AQ449" s="86" t="str">
        <f t="shared" si="91"/>
        <v>70级强化6</v>
      </c>
      <c r="AR449" s="86">
        <f>装备属性!GJ75</f>
        <v>3022.1915115206166</v>
      </c>
      <c r="AS449" s="134">
        <f t="shared" si="86"/>
        <v>1290.3310060817512</v>
      </c>
      <c r="AT449" s="352">
        <f t="shared" si="87"/>
        <v>72</v>
      </c>
      <c r="AU449" s="132">
        <f>AS449/(VLOOKUP(AU377,AQ378:AR468,2,FALSE)+AN449)</f>
        <v>0.79131334311902568</v>
      </c>
      <c r="AV449" s="132">
        <f>AS449/(VLOOKUP(AV377,AQ378:AR468,2,FALSE)+AN449)</f>
        <v>0.75867438554770938</v>
      </c>
      <c r="AW449" s="132">
        <f>AS449/(VLOOKUP(AW377,AQ378:AR468,2,FALSE)+AN449)</f>
        <v>0.74421367140532724</v>
      </c>
      <c r="AX449" s="132">
        <f>AS449/(VLOOKUP(AX377,AQ378:AR468,2,FALSE)+AN449)</f>
        <v>0.59834432596228337</v>
      </c>
      <c r="AY449" s="132">
        <f>AS449/(VLOOKUP(AY377,AQ378:AR468,2,FALSE)+AN449)</f>
        <v>0.74421367140532724</v>
      </c>
      <c r="AZ449" s="132">
        <f>AS449/(VLOOKUP(AZ377,AQ378:AR468,2,FALSE)+AN449)</f>
        <v>0.69753030748309397</v>
      </c>
      <c r="BA449" s="132">
        <f>AS449/(VLOOKUP(BA377,AQ378:AR468,2,FALSE)+AN449)</f>
        <v>0.6775093833470377</v>
      </c>
      <c r="BB449" s="132">
        <f>AS449/(VLOOKUP(BB377,AQ378:AR468,2,FALSE)+AN449)</f>
        <v>0.49557678282499168</v>
      </c>
      <c r="BC449" s="132">
        <f>AS449/(VLOOKUP(BC377,AQ378:AR468,2,FALSE)+AN449)</f>
        <v>0.6775093833470377</v>
      </c>
      <c r="BD449" s="132">
        <f>AS449/(VLOOKUP(BD377,AQ378:AR468,2,FALSE)+AN449)</f>
        <v>0.6154797067316693</v>
      </c>
      <c r="BE449" s="132">
        <f>AS449/(VLOOKUP(BE377,AQ378:AR468,2,FALSE)+AN449)</f>
        <v>0.59003113359114356</v>
      </c>
      <c r="BF449" s="132">
        <f>AS449/(VLOOKUP(BF377,AQ378:AR468,2,FALSE)+AN449)</f>
        <v>0.38593265609478039</v>
      </c>
      <c r="BG449" s="132">
        <f>AS449/(VLOOKUP(BG377,AQ378:AR468,2,FALSE)+AN449)</f>
        <v>0.59003113359114356</v>
      </c>
      <c r="BH449" s="132">
        <f>AS449/(VLOOKUP(BH377,AQ378:AR468,2,FALSE)+AN449)</f>
        <v>0.51522888655318533</v>
      </c>
      <c r="BI449" s="132">
        <f>AS449/(VLOOKUP(BI377,AQ378:AR468,2,FALSE)+AN449)</f>
        <v>0.48619188750686748</v>
      </c>
      <c r="BJ449" s="132">
        <f>AS449/(VLOOKUP(BJ377,AQ378:AR468,2,FALSE)+AN449)</f>
        <v>0.2825341233264414</v>
      </c>
      <c r="BK449" s="132">
        <f>AS449/(VLOOKUP(BK377,AQ378:AR468,2,FALSE)+AN449)</f>
        <v>0.48619188750686748</v>
      </c>
      <c r="BL449" s="132">
        <f>AS449/(VLOOKUP(BL377,AQ378:AR468,2,FALSE)+AN449)</f>
        <v>0.4058747376823526</v>
      </c>
      <c r="BM449" s="132">
        <f>AS449/(VLOOKUP(BM377,AQ378:AR468,2,FALSE)+AN449)</f>
        <v>0.37656920071586797</v>
      </c>
      <c r="BN449" s="132">
        <f>AS449/(VLOOKUP(BN377,AQ378:AR468,2,FALSE)+AN449)</f>
        <v>0.19577306576740147</v>
      </c>
      <c r="BO449" s="132">
        <f>AS449/(VLOOKUP(BO377,AQ378:AR468,2,FALSE)+AN449)</f>
        <v>0.37656920071586797</v>
      </c>
      <c r="BP449" s="132">
        <f>AS449/(VLOOKUP(BP377,AQ378:AR468,2,FALSE)+AN449)</f>
        <v>0.30040798387287854</v>
      </c>
      <c r="BQ449" s="132">
        <f>AS449/(VLOOKUP(BQ377,AQ378:AR468,2,FALSE)+AN449)</f>
        <v>0.2742755160159942</v>
      </c>
      <c r="BR449" s="132">
        <f>AS449/(VLOOKUP(BR377,AQ378:AR468,2,FALSE)+AN449)</f>
        <v>0.12982708988718514</v>
      </c>
      <c r="BS449" s="132"/>
      <c r="BT449" s="132"/>
      <c r="BU449" s="132"/>
      <c r="BV449" s="132"/>
    </row>
    <row r="450" spans="1:74">
      <c r="A450" s="86">
        <v>73</v>
      </c>
      <c r="B450" s="86">
        <f>人物属性!AF76</f>
        <v>1246.4417429902842</v>
      </c>
      <c r="C450" s="115">
        <f t="shared" si="92"/>
        <v>0.45</v>
      </c>
      <c r="D450" s="74">
        <f>(D449+D451)/2</f>
        <v>1755.2573255489538</v>
      </c>
      <c r="E450" s="86" t="str">
        <f t="shared" si="88"/>
        <v>70级强化7</v>
      </c>
      <c r="F450" s="86">
        <f>装备属性!GI76</f>
        <v>2585.3216280382599</v>
      </c>
      <c r="G450" s="91">
        <f t="shared" si="89"/>
        <v>1350.7645808426571</v>
      </c>
      <c r="H450" s="217">
        <f t="shared" si="90"/>
        <v>73</v>
      </c>
      <c r="I450" s="137">
        <f>G450/(VLOOKUP(I377,E378:F468,2,FALSE)+B450)</f>
        <v>0.98405347247639596</v>
      </c>
      <c r="J450" s="132">
        <f>G450/(VLOOKUP(J377,E378:F468,2,FALSE)+B450)</f>
        <v>0.94540088873449757</v>
      </c>
      <c r="K450" s="132">
        <f>G450/(VLOOKUP(K377,E378:F468,2,FALSE)+B450)</f>
        <v>0.92822507063200055</v>
      </c>
      <c r="L450" s="132">
        <f>G450/(VLOOKUP(L377,E378:F468,2,FALSE)+B450)</f>
        <v>0.75320326581926744</v>
      </c>
      <c r="M450" s="132">
        <f>G450/(VLOOKUP(M377,E378:F468,2,FALSE)+B450)</f>
        <v>0.92822507063200055</v>
      </c>
      <c r="N450" s="132">
        <f>G450/(VLOOKUP(N377,E378:F468,2,FALSE)+B450)</f>
        <v>0.87256256598961945</v>
      </c>
      <c r="O450" s="132">
        <f>G450/(VLOOKUP(O377,E378:F468,2,FALSE)+B450)</f>
        <v>0.84859015334937848</v>
      </c>
      <c r="P450" s="132">
        <f>G450/(VLOOKUP(P377,E378:F468,2,FALSE)+B450)</f>
        <v>0.6279371351662747</v>
      </c>
      <c r="Q450" s="132">
        <f>G450/(VLOOKUP(Q377,E378:F468,2,FALSE)+B450)</f>
        <v>0.84859015334937848</v>
      </c>
      <c r="R450" s="132">
        <f>G450/(VLOOKUP(R377,E378:F468,2,FALSE)+B450)</f>
        <v>0.77393114256293316</v>
      </c>
      <c r="S450" s="132">
        <f>G450/(VLOOKUP(S377,E378:F468,2,FALSE)+B450)</f>
        <v>0.74313091819029586</v>
      </c>
      <c r="T450" s="132">
        <f>G450/(VLOOKUP(T377,E378:F468,2,FALSE)+B450)</f>
        <v>0.49246110769111417</v>
      </c>
      <c r="U450" s="132">
        <f>G450/(VLOOKUP(U377,E378:F468,2,FALSE)+B450)</f>
        <v>0.74313091819029586</v>
      </c>
      <c r="V450" s="132">
        <f>G450/(VLOOKUP(V377,E378:F468,2,FALSE)+B450)</f>
        <v>0.65201874965870021</v>
      </c>
      <c r="W450" s="132">
        <f>G450/(VLOOKUP(W377,E378:F468,2,FALSE)+B450)</f>
        <v>0.61641555657528346</v>
      </c>
      <c r="X450" s="132">
        <f>G450/(VLOOKUP(X377,E378:F468,2,FALSE)+B450)</f>
        <v>0.36293788583922687</v>
      </c>
      <c r="Y450" s="132">
        <f>G450/(VLOOKUP(Y377,E378:F468,2,FALSE)+B450)</f>
        <v>0.61641555657528346</v>
      </c>
      <c r="Z450" s="132">
        <f>G450/(VLOOKUP(Z377,E378:F468,2,FALSE)+B450)</f>
        <v>0.51724362869062179</v>
      </c>
      <c r="AA450" s="132">
        <f>G450/(VLOOKUP(AA377,E378:F468,2,FALSE)+B450)</f>
        <v>0.48080293919717193</v>
      </c>
      <c r="AB450" s="132">
        <f>G450/(VLOOKUP(AB377,E378:F468,2,FALSE)+B450)</f>
        <v>0.25290859078991529</v>
      </c>
      <c r="AC450" s="132">
        <f>G450/(VLOOKUP(AC377,E378:F468,2,FALSE)+B450)</f>
        <v>0.48080293919717193</v>
      </c>
      <c r="AD450" s="132">
        <f>G450/(VLOOKUP(AD377,E378:F468,2,FALSE)+B450)</f>
        <v>0.38545173504780117</v>
      </c>
      <c r="AE450" s="132">
        <f>G450/(VLOOKUP(AE377,E378:F468,2,FALSE)+B450)</f>
        <v>0.35251774445562306</v>
      </c>
      <c r="AF450" s="132">
        <f>G450/(VLOOKUP(AF377,E378:F468,2,FALSE)+B450)</f>
        <v>0.16844064031101233</v>
      </c>
      <c r="AG450" s="132"/>
      <c r="AH450" s="132"/>
      <c r="AI450" s="132"/>
      <c r="AJ450" s="132"/>
      <c r="AM450" s="86">
        <v>73</v>
      </c>
      <c r="AN450" s="86">
        <f>人物属性!AG76</f>
        <v>1558.0521787378552</v>
      </c>
      <c r="AO450" s="115">
        <f t="shared" si="93"/>
        <v>0.36000000000000004</v>
      </c>
      <c r="AP450" s="74">
        <f>(AP449+AP451)/2</f>
        <v>2194.0716569361921</v>
      </c>
      <c r="AQ450" s="86" t="str">
        <f t="shared" si="91"/>
        <v>70级强化7</v>
      </c>
      <c r="AR450" s="86">
        <f>装备属性!GJ76</f>
        <v>3231.6520350478245</v>
      </c>
      <c r="AS450" s="134">
        <f t="shared" si="86"/>
        <v>1350.7645808426571</v>
      </c>
      <c r="AT450" s="352">
        <f t="shared" si="87"/>
        <v>73</v>
      </c>
      <c r="AU450" s="132">
        <f>AS450/(VLOOKUP(AU377,AQ378:AR468,2,FALSE)+AN450)</f>
        <v>0.78724277798111675</v>
      </c>
      <c r="AV450" s="132">
        <f>AS450/(VLOOKUP(AV377,AQ378:AR468,2,FALSE)+AN450)</f>
        <v>0.75632071098759801</v>
      </c>
      <c r="AW450" s="132">
        <f>AS450/(VLOOKUP(AW377,AQ378:AR468,2,FALSE)+AN450)</f>
        <v>0.74258005650560044</v>
      </c>
      <c r="AX450" s="132">
        <f>AS450/(VLOOKUP(AX377,AQ378:AR468,2,FALSE)+AN450)</f>
        <v>0.602562612655414</v>
      </c>
      <c r="AY450" s="132">
        <f>AS450/(VLOOKUP(AY377,AQ378:AR468,2,FALSE)+AN450)</f>
        <v>0.74258005650560044</v>
      </c>
      <c r="AZ450" s="132">
        <f>AS450/(VLOOKUP(AZ377,AQ378:AR468,2,FALSE)+AN450)</f>
        <v>0.69805005279169552</v>
      </c>
      <c r="BA450" s="132">
        <f>AS450/(VLOOKUP(BA377,AQ378:AR468,2,FALSE)+AN450)</f>
        <v>0.67887212267950281</v>
      </c>
      <c r="BB450" s="132">
        <f>AS450/(VLOOKUP(BB377,AQ378:AR468,2,FALSE)+AN450)</f>
        <v>0.50234970813301971</v>
      </c>
      <c r="BC450" s="132">
        <f>AS450/(VLOOKUP(BC377,AQ378:AR468,2,FALSE)+AN450)</f>
        <v>0.67887212267950281</v>
      </c>
      <c r="BD450" s="132">
        <f>AS450/(VLOOKUP(BD377,AQ378:AR468,2,FALSE)+AN450)</f>
        <v>0.61914491405034655</v>
      </c>
      <c r="BE450" s="132">
        <f>AS450/(VLOOKUP(BE377,AQ378:AR468,2,FALSE)+AN450)</f>
        <v>0.59450473455223662</v>
      </c>
      <c r="BF450" s="132">
        <f>AS450/(VLOOKUP(BF377,AQ378:AR468,2,FALSE)+AN450)</f>
        <v>0.39396888615289133</v>
      </c>
      <c r="BG450" s="132">
        <f>AS450/(VLOOKUP(BG377,AQ378:AR468,2,FALSE)+AN450)</f>
        <v>0.59450473455223662</v>
      </c>
      <c r="BH450" s="132">
        <f>AS450/(VLOOKUP(BH377,AQ378:AR468,2,FALSE)+AN450)</f>
        <v>0.52161499972696013</v>
      </c>
      <c r="BI450" s="132">
        <f>AS450/(VLOOKUP(BI377,AQ378:AR468,2,FALSE)+AN450)</f>
        <v>0.49313244526022676</v>
      </c>
      <c r="BJ450" s="132">
        <f>AS450/(VLOOKUP(BJ377,AQ378:AR468,2,FALSE)+AN450)</f>
        <v>0.29035030867138156</v>
      </c>
      <c r="BK450" s="132">
        <f>AS450/(VLOOKUP(BK377,AQ378:AR468,2,FALSE)+AN450)</f>
        <v>0.49313244526022676</v>
      </c>
      <c r="BL450" s="132">
        <f>AS450/(VLOOKUP(BL377,AQ378:AR468,2,FALSE)+AN450)</f>
        <v>0.41379490295249738</v>
      </c>
      <c r="BM450" s="132">
        <f>AS450/(VLOOKUP(BM377,AQ378:AR468,2,FALSE)+AN450)</f>
        <v>0.3846423513577375</v>
      </c>
      <c r="BN450" s="132">
        <f>AS450/(VLOOKUP(BN377,AQ378:AR468,2,FALSE)+AN450)</f>
        <v>0.20232687263193225</v>
      </c>
      <c r="BO450" s="132">
        <f>AS450/(VLOOKUP(BO377,AQ378:AR468,2,FALSE)+AN450)</f>
        <v>0.3846423513577375</v>
      </c>
      <c r="BP450" s="132">
        <f>AS450/(VLOOKUP(BP377,AQ378:AR468,2,FALSE)+AN450)</f>
        <v>0.30836138803824092</v>
      </c>
      <c r="BQ450" s="132">
        <f>AS450/(VLOOKUP(BQ377,AQ378:AR468,2,FALSE)+AN450)</f>
        <v>0.28201419556449847</v>
      </c>
      <c r="BR450" s="132">
        <f>AS450/(VLOOKUP(BR377,AQ378:AR468,2,FALSE)+AN450)</f>
        <v>0.13475251224880988</v>
      </c>
      <c r="BS450" s="132"/>
      <c r="BT450" s="132"/>
      <c r="BU450" s="132"/>
      <c r="BV450" s="132"/>
    </row>
    <row r="451" spans="1:74">
      <c r="A451" s="86">
        <v>74</v>
      </c>
      <c r="B451" s="86">
        <f>人物属性!AF77</f>
        <v>1314.5997442810303</v>
      </c>
      <c r="C451" s="115">
        <f t="shared" si="92"/>
        <v>0.45</v>
      </c>
      <c r="D451" s="74">
        <f>F445</f>
        <v>1821.3961570602212</v>
      </c>
      <c r="E451" s="86" t="str">
        <f t="shared" si="88"/>
        <v>70级强化8</v>
      </c>
      <c r="F451" s="86">
        <f>装备属性!GI77</f>
        <v>3187.1411712959693</v>
      </c>
      <c r="G451" s="91">
        <f t="shared" si="89"/>
        <v>1411.1981556035632</v>
      </c>
      <c r="H451" s="217">
        <f t="shared" si="90"/>
        <v>74</v>
      </c>
      <c r="I451" s="137">
        <f>G451/(VLOOKUP(I377,E378:F468,2,FALSE)+B451)</f>
        <v>0.97944666413546899</v>
      </c>
      <c r="J451" s="132">
        <f>G451/(VLOOKUP(J377,E378:F468,2,FALSE)+B451)</f>
        <v>0.94272671303405542</v>
      </c>
      <c r="K451" s="132">
        <f>G451/(VLOOKUP(K377,E378:F468,2,FALSE)+B451)</f>
        <v>0.92636577830036826</v>
      </c>
      <c r="L451" s="132">
        <f>G451/(VLOOKUP(L377,E378:F468,2,FALSE)+B451)</f>
        <v>0.75809000114603464</v>
      </c>
      <c r="M451" s="132">
        <f>G451/(VLOOKUP(M377,E378:F468,2,FALSE)+B451)</f>
        <v>0.92636577830036826</v>
      </c>
      <c r="N451" s="132">
        <f>G451/(VLOOKUP(N377,E378:F468,2,FALSE)+B451)</f>
        <v>0.87315745122914856</v>
      </c>
      <c r="O451" s="132">
        <f>G451/(VLOOKUP(O377,E378:F468,2,FALSE)+B451)</f>
        <v>0.85015368995654406</v>
      </c>
      <c r="P451" s="132">
        <f>G451/(VLOOKUP(P377,E378:F468,2,FALSE)+B451)</f>
        <v>0.63588326881706569</v>
      </c>
      <c r="Q451" s="132">
        <f>G451/(VLOOKUP(Q377,E378:F468,2,FALSE)+B451)</f>
        <v>0.85015368995654406</v>
      </c>
      <c r="R451" s="132">
        <f>G451/(VLOOKUP(R377,E378:F468,2,FALSE)+B451)</f>
        <v>0.7781682693353138</v>
      </c>
      <c r="S451" s="132">
        <f>G451/(VLOOKUP(S377,E378:F468,2,FALSE)+B451)</f>
        <v>0.7483187041378111</v>
      </c>
      <c r="T451" s="132">
        <f>G451/(VLOOKUP(T377,E378:F468,2,FALSE)+B451)</f>
        <v>0.50201926893560145</v>
      </c>
      <c r="U451" s="132">
        <f>G451/(VLOOKUP(U377,E378:F468,2,FALSE)+B451)</f>
        <v>0.7483187041378111</v>
      </c>
      <c r="V451" s="132">
        <f>G451/(VLOOKUP(V377,E378:F468,2,FALSE)+B451)</f>
        <v>0.65949286231250803</v>
      </c>
      <c r="W451" s="132">
        <f>G451/(VLOOKUP(W377,E378:F468,2,FALSE)+B451)</f>
        <v>0.62456784276499477</v>
      </c>
      <c r="X451" s="132">
        <f>G451/(VLOOKUP(X377,E378:F468,2,FALSE)+B451)</f>
        <v>0.3723567004310151</v>
      </c>
      <c r="Y451" s="132">
        <f>G451/(VLOOKUP(Y377,E378:F468,2,FALSE)+B451)</f>
        <v>0.62456784276499477</v>
      </c>
      <c r="Z451" s="132">
        <f>G451/(VLOOKUP(Z377,E378:F468,2,FALSE)+B451)</f>
        <v>0.52664019888504532</v>
      </c>
      <c r="AA451" s="132">
        <f>G451/(VLOOKUP(AA377,E378:F468,2,FALSE)+B451)</f>
        <v>0.49041632364018922</v>
      </c>
      <c r="AB451" s="132">
        <f>G451/(VLOOKUP(AB377,E378:F468,2,FALSE)+B451)</f>
        <v>0.26089439349825178</v>
      </c>
      <c r="AC451" s="132">
        <f>G451/(VLOOKUP(AC377,E378:F468,2,FALSE)+B451)</f>
        <v>0.49041632364018922</v>
      </c>
      <c r="AD451" s="132">
        <f>G451/(VLOOKUP(AD377,E378:F468,2,FALSE)+B451)</f>
        <v>0.39501414508790844</v>
      </c>
      <c r="AE451" s="132">
        <f>G451/(VLOOKUP(AE377,E378:F468,2,FALSE)+B451)</f>
        <v>0.36185297622149781</v>
      </c>
      <c r="AF451" s="132">
        <f>G451/(VLOOKUP(AF377,E378:F468,2,FALSE)+B451)</f>
        <v>0.17449364345384469</v>
      </c>
      <c r="AG451" s="132"/>
      <c r="AH451" s="132"/>
      <c r="AI451" s="132"/>
      <c r="AJ451" s="132"/>
      <c r="AM451" s="86">
        <v>74</v>
      </c>
      <c r="AN451" s="86">
        <f>人物属性!AG77</f>
        <v>1643.2496803512879</v>
      </c>
      <c r="AO451" s="115">
        <f t="shared" si="93"/>
        <v>0.36000000000000004</v>
      </c>
      <c r="AP451" s="74">
        <f>AR445</f>
        <v>2276.7451963252765</v>
      </c>
      <c r="AQ451" s="86" t="str">
        <f t="shared" si="91"/>
        <v>70级强化8</v>
      </c>
      <c r="AR451" s="86">
        <f>装备属性!GJ77</f>
        <v>3983.9264641199616</v>
      </c>
      <c r="AS451" s="134">
        <f t="shared" si="86"/>
        <v>1411.1981556035635</v>
      </c>
      <c r="AT451" s="352">
        <f t="shared" si="87"/>
        <v>74</v>
      </c>
      <c r="AU451" s="132">
        <f>AS451/(VLOOKUP(AU377,AQ378:AR468,2,FALSE)+AN451)</f>
        <v>0.78355733130837535</v>
      </c>
      <c r="AV451" s="132">
        <f>AS451/(VLOOKUP(AV377,AQ378:AR468,2,FALSE)+AN451)</f>
        <v>0.75418137042724442</v>
      </c>
      <c r="AW451" s="132">
        <f>AS451/(VLOOKUP(AW377,AQ378:AR468,2,FALSE)+AN451)</f>
        <v>0.74109262264029474</v>
      </c>
      <c r="AX451" s="132">
        <f>AS451/(VLOOKUP(AX377,AQ378:AR468,2,FALSE)+AN451)</f>
        <v>0.60647200091682785</v>
      </c>
      <c r="AY451" s="132">
        <f>AS451/(VLOOKUP(AY377,AQ378:AR468,2,FALSE)+AN451)</f>
        <v>0.74109262264029474</v>
      </c>
      <c r="AZ451" s="132">
        <f>AS451/(VLOOKUP(AZ377,AQ378:AR468,2,FALSE)+AN451)</f>
        <v>0.69852596098331887</v>
      </c>
      <c r="BA451" s="132">
        <f>AS451/(VLOOKUP(BA377,AQ378:AR468,2,FALSE)+AN451)</f>
        <v>0.68012295196523542</v>
      </c>
      <c r="BB451" s="132">
        <f>AS451/(VLOOKUP(BB377,AQ378:AR468,2,FALSE)+AN451)</f>
        <v>0.50870661505365267</v>
      </c>
      <c r="BC451" s="132">
        <f>AS451/(VLOOKUP(BC377,AQ378:AR468,2,FALSE)+AN451)</f>
        <v>0.68012295196523542</v>
      </c>
      <c r="BD451" s="132">
        <f>AS451/(VLOOKUP(BD377,AQ378:AR468,2,FALSE)+AN451)</f>
        <v>0.62253461546825106</v>
      </c>
      <c r="BE451" s="132">
        <f>AS451/(VLOOKUP(BE377,AQ378:AR468,2,FALSE)+AN451)</f>
        <v>0.59865496331024903</v>
      </c>
      <c r="BF451" s="132">
        <f>AS451/(VLOOKUP(BF377,AQ378:AR468,2,FALSE)+AN451)</f>
        <v>0.4016154151484812</v>
      </c>
      <c r="BG451" s="132">
        <f>AS451/(VLOOKUP(BG377,AQ378:AR468,2,FALSE)+AN451)</f>
        <v>0.59865496331024903</v>
      </c>
      <c r="BH451" s="132">
        <f>AS451/(VLOOKUP(BH377,AQ378:AR468,2,FALSE)+AN451)</f>
        <v>0.52759428985000645</v>
      </c>
      <c r="BI451" s="132">
        <f>AS451/(VLOOKUP(BI377,AQ378:AR468,2,FALSE)+AN451)</f>
        <v>0.49965427421199599</v>
      </c>
      <c r="BJ451" s="132">
        <f>AS451/(VLOOKUP(BJ377,AQ378:AR468,2,FALSE)+AN451)</f>
        <v>0.29788536034481217</v>
      </c>
      <c r="BK451" s="132">
        <f>AS451/(VLOOKUP(BK377,AQ378:AR468,2,FALSE)+AN451)</f>
        <v>0.49965427421199599</v>
      </c>
      <c r="BL451" s="132">
        <f>AS451/(VLOOKUP(BL377,AQ378:AR468,2,FALSE)+AN451)</f>
        <v>0.42131215910803632</v>
      </c>
      <c r="BM451" s="132">
        <f>AS451/(VLOOKUP(BM377,AQ378:AR468,2,FALSE)+AN451)</f>
        <v>0.39233305891215142</v>
      </c>
      <c r="BN451" s="132">
        <f>AS451/(VLOOKUP(BN377,AQ378:AR468,2,FALSE)+AN451)</f>
        <v>0.20871551479860145</v>
      </c>
      <c r="BO451" s="132">
        <f>AS451/(VLOOKUP(BO377,AQ378:AR468,2,FALSE)+AN451)</f>
        <v>0.39233305891215142</v>
      </c>
      <c r="BP451" s="132">
        <f>AS451/(VLOOKUP(BP377,AQ378:AR468,2,FALSE)+AN451)</f>
        <v>0.31601131607032679</v>
      </c>
      <c r="BQ451" s="132">
        <f>AS451/(VLOOKUP(BQ377,AQ378:AR468,2,FALSE)+AN451)</f>
        <v>0.28948238097719831</v>
      </c>
      <c r="BR451" s="132">
        <f>AS451/(VLOOKUP(BR377,AQ378:AR468,2,FALSE)+AN451)</f>
        <v>0.13959491476307576</v>
      </c>
      <c r="BS451" s="132"/>
      <c r="BT451" s="132"/>
      <c r="BU451" s="132"/>
      <c r="BV451" s="132"/>
    </row>
    <row r="452" spans="1:74">
      <c r="A452" s="86">
        <v>75</v>
      </c>
      <c r="B452" s="86">
        <f>人物属性!AF78</f>
        <v>1382.7577455717765</v>
      </c>
      <c r="C452" s="115">
        <f t="shared" si="92"/>
        <v>0.45</v>
      </c>
      <c r="D452" s="74">
        <f>(D451+D453)/2</f>
        <v>1890.7383623650878</v>
      </c>
      <c r="E452" s="86" t="str">
        <f t="shared" si="88"/>
        <v>70级强化9</v>
      </c>
      <c r="F452" s="86">
        <f>装备属性!GI78</f>
        <v>3888.8112436916003</v>
      </c>
      <c r="G452" s="91">
        <f t="shared" si="89"/>
        <v>1473.0732485715889</v>
      </c>
      <c r="H452" s="217">
        <f t="shared" si="90"/>
        <v>75</v>
      </c>
      <c r="I452" s="137">
        <f>G452/(VLOOKUP(I377,E378:F468,2,FALSE)+B452)</f>
        <v>0.9762113213605571</v>
      </c>
      <c r="J452" s="132">
        <f>G452/(VLOOKUP(J377,E378:F468,2,FALSE)+B452)</f>
        <v>0.94120649697327763</v>
      </c>
      <c r="K452" s="132">
        <f>G452/(VLOOKUP(K377,E378:F468,2,FALSE)+B452)</f>
        <v>0.9255714808266553</v>
      </c>
      <c r="L452" s="132">
        <f>G452/(VLOOKUP(L377,E378:F468,2,FALSE)+B452)</f>
        <v>0.76337855418498402</v>
      </c>
      <c r="M452" s="132">
        <f>G452/(VLOOKUP(M377,E378:F468,2,FALSE)+B452)</f>
        <v>0.9255714808266553</v>
      </c>
      <c r="N452" s="132">
        <f>G452/(VLOOKUP(N377,E378:F468,2,FALSE)+B452)</f>
        <v>0.87456001798680427</v>
      </c>
      <c r="O452" s="132">
        <f>G452/(VLOOKUP(O377,E378:F468,2,FALSE)+B452)</f>
        <v>0.85242805901055752</v>
      </c>
      <c r="P452" s="132">
        <f>G452/(VLOOKUP(P377,E378:F468,2,FALSE)+B452)</f>
        <v>0.64398605555757293</v>
      </c>
      <c r="Q452" s="132">
        <f>G452/(VLOOKUP(Q377,E378:F468,2,FALSE)+B452)</f>
        <v>0.85242805901055752</v>
      </c>
      <c r="R452" s="132">
        <f>G452/(VLOOKUP(R377,E378:F468,2,FALSE)+B452)</f>
        <v>0.78286453157396219</v>
      </c>
      <c r="S452" s="132">
        <f>G452/(VLOOKUP(S377,E378:F468,2,FALSE)+B452)</f>
        <v>0.75388230704292325</v>
      </c>
      <c r="T452" s="132">
        <f>G452/(VLOOKUP(T377,E378:F468,2,FALSE)+B452)</f>
        <v>0.5116255643101697</v>
      </c>
      <c r="U452" s="132">
        <f>G452/(VLOOKUP(U377,E378:F468,2,FALSE)+B452)</f>
        <v>0.75388230704292325</v>
      </c>
      <c r="V452" s="132">
        <f>G452/(VLOOKUP(V377,E378:F468,2,FALSE)+B452)</f>
        <v>0.66715840641453739</v>
      </c>
      <c r="W452" s="132">
        <f>G452/(VLOOKUP(W377,E378:F468,2,FALSE)+B452)</f>
        <v>0.63286200291925776</v>
      </c>
      <c r="X452" s="132">
        <f>G452/(VLOOKUP(X377,E378:F468,2,FALSE)+B452)</f>
        <v>0.38181636009804576</v>
      </c>
      <c r="Y452" s="132">
        <f>G452/(VLOOKUP(Y377,E378:F468,2,FALSE)+B452)</f>
        <v>0.63286200291925776</v>
      </c>
      <c r="Z452" s="132">
        <f>G452/(VLOOKUP(Z377,E378:F468,2,FALSE)+B452)</f>
        <v>0.53609522177746471</v>
      </c>
      <c r="AA452" s="132">
        <f>G452/(VLOOKUP(AA377,E378:F468,2,FALSE)+B452)</f>
        <v>0.50007419993654545</v>
      </c>
      <c r="AB452" s="132">
        <f>G452/(VLOOKUP(AB377,E378:F468,2,FALSE)+B452)</f>
        <v>0.26894463116916312</v>
      </c>
      <c r="AC452" s="132">
        <f>G452/(VLOOKUP(AC377,E378:F468,2,FALSE)+B452)</f>
        <v>0.50007419993654545</v>
      </c>
      <c r="AD452" s="132">
        <f>G452/(VLOOKUP(AD377,E378:F468,2,FALSE)+B452)</f>
        <v>0.40461446248541605</v>
      </c>
      <c r="AE452" s="132">
        <f>G452/(VLOOKUP(AE377,E378:F468,2,FALSE)+B452)</f>
        <v>0.37123079199684261</v>
      </c>
      <c r="AF452" s="132">
        <f>G452/(VLOOKUP(AF377,E378:F468,2,FALSE)+B452)</f>
        <v>0.1806222266817073</v>
      </c>
      <c r="AG452" s="132"/>
      <c r="AH452" s="132"/>
      <c r="AI452" s="132"/>
      <c r="AJ452" s="132"/>
      <c r="AM452" s="86">
        <v>75</v>
      </c>
      <c r="AN452" s="86">
        <f>人物属性!AG78</f>
        <v>1728.4471819647206</v>
      </c>
      <c r="AO452" s="115">
        <f t="shared" si="93"/>
        <v>0.36000000000000004</v>
      </c>
      <c r="AP452" s="74">
        <f>(AP451+AP453)/2</f>
        <v>2363.4229529563599</v>
      </c>
      <c r="AQ452" s="86" t="str">
        <f t="shared" si="91"/>
        <v>70级强化9</v>
      </c>
      <c r="AR452" s="86">
        <f>装备属性!GJ78</f>
        <v>4861.0140546145003</v>
      </c>
      <c r="AS452" s="134">
        <f t="shared" si="86"/>
        <v>1473.0732485715891</v>
      </c>
      <c r="AT452" s="352">
        <f t="shared" si="87"/>
        <v>75</v>
      </c>
      <c r="AU452" s="132">
        <f>AS452/(VLOOKUP(AU377,AQ378:AR468,2,FALSE)+AN452)</f>
        <v>0.78096905708844577</v>
      </c>
      <c r="AV452" s="132">
        <f>AS452/(VLOOKUP(AV377,AQ378:AR468,2,FALSE)+AN452)</f>
        <v>0.75296519757862213</v>
      </c>
      <c r="AW452" s="132">
        <f>AS452/(VLOOKUP(AW377,AQ378:AR468,2,FALSE)+AN452)</f>
        <v>0.74045718466132437</v>
      </c>
      <c r="AX452" s="132">
        <f>AS452/(VLOOKUP(AX377,AQ378:AR468,2,FALSE)+AN452)</f>
        <v>0.6107028433479873</v>
      </c>
      <c r="AY452" s="132">
        <f>AS452/(VLOOKUP(AY377,AQ378:AR468,2,FALSE)+AN452)</f>
        <v>0.74045718466132437</v>
      </c>
      <c r="AZ452" s="132">
        <f>AS452/(VLOOKUP(AZ377,AQ378:AR468,2,FALSE)+AN452)</f>
        <v>0.69964801438944346</v>
      </c>
      <c r="BA452" s="132">
        <f>AS452/(VLOOKUP(BA377,AQ378:AR468,2,FALSE)+AN452)</f>
        <v>0.68194244720844621</v>
      </c>
      <c r="BB452" s="132">
        <f>AS452/(VLOOKUP(BB377,AQ378:AR468,2,FALSE)+AN452)</f>
        <v>0.51518884444605839</v>
      </c>
      <c r="BC452" s="132">
        <f>AS452/(VLOOKUP(BC377,AQ378:AR468,2,FALSE)+AN452)</f>
        <v>0.68194244720844621</v>
      </c>
      <c r="BD452" s="132">
        <f>AS452/(VLOOKUP(BD377,AQ378:AR468,2,FALSE)+AN452)</f>
        <v>0.62629162525916982</v>
      </c>
      <c r="BE452" s="132">
        <f>AS452/(VLOOKUP(BE377,AQ378:AR468,2,FALSE)+AN452)</f>
        <v>0.60310584563433878</v>
      </c>
      <c r="BF452" s="132">
        <f>AS452/(VLOOKUP(BF377,AQ378:AR468,2,FALSE)+AN452)</f>
        <v>0.40930045144813576</v>
      </c>
      <c r="BG452" s="132">
        <f>AS452/(VLOOKUP(BG377,AQ378:AR468,2,FALSE)+AN452)</f>
        <v>0.60310584563433878</v>
      </c>
      <c r="BH452" s="132">
        <f>AS452/(VLOOKUP(BH377,AQ378:AR468,2,FALSE)+AN452)</f>
        <v>0.53372672513162989</v>
      </c>
      <c r="BI452" s="132">
        <f>AS452/(VLOOKUP(BI377,AQ378:AR468,2,FALSE)+AN452)</f>
        <v>0.50628960233540632</v>
      </c>
      <c r="BJ452" s="132">
        <f>AS452/(VLOOKUP(BJ377,AQ378:AR468,2,FALSE)+AN452)</f>
        <v>0.30545308807843669</v>
      </c>
      <c r="BK452" s="132">
        <f>AS452/(VLOOKUP(BK377,AQ378:AR468,2,FALSE)+AN452)</f>
        <v>0.50628960233540632</v>
      </c>
      <c r="BL452" s="132">
        <f>AS452/(VLOOKUP(BL377,AQ378:AR468,2,FALSE)+AN452)</f>
        <v>0.42887617742197182</v>
      </c>
      <c r="BM452" s="132">
        <f>AS452/(VLOOKUP(BM377,AQ378:AR468,2,FALSE)+AN452)</f>
        <v>0.40005935994923647</v>
      </c>
      <c r="BN452" s="132">
        <f>AS452/(VLOOKUP(BN377,AQ378:AR468,2,FALSE)+AN452)</f>
        <v>0.21515570493533057</v>
      </c>
      <c r="BO452" s="132">
        <f>AS452/(VLOOKUP(BO377,AQ378:AR468,2,FALSE)+AN452)</f>
        <v>0.40005935994923647</v>
      </c>
      <c r="BP452" s="132">
        <f>AS452/(VLOOKUP(BP377,AQ378:AR468,2,FALSE)+AN452)</f>
        <v>0.32369156998833293</v>
      </c>
      <c r="BQ452" s="132">
        <f>AS452/(VLOOKUP(BQ377,AQ378:AR468,2,FALSE)+AN452)</f>
        <v>0.29698463359747418</v>
      </c>
      <c r="BR452" s="132">
        <f>AS452/(VLOOKUP(BR377,AQ378:AR468,2,FALSE)+AN452)</f>
        <v>0.14449778134536587</v>
      </c>
      <c r="BS452" s="132"/>
      <c r="BT452" s="132"/>
      <c r="BU452" s="132"/>
      <c r="BV452" s="132"/>
    </row>
    <row r="453" spans="1:74">
      <c r="A453" s="86">
        <v>76</v>
      </c>
      <c r="B453" s="86">
        <f>人物属性!AF79</f>
        <v>1450.9157468625226</v>
      </c>
      <c r="C453" s="115">
        <f t="shared" si="92"/>
        <v>0.45</v>
      </c>
      <c r="D453" s="74">
        <f>F446</f>
        <v>1960.0805676699545</v>
      </c>
      <c r="E453" s="86" t="str">
        <f t="shared" si="88"/>
        <v>70级强化10</v>
      </c>
      <c r="F453" s="86">
        <f>装备属性!GI79</f>
        <v>4706.8984859745633</v>
      </c>
      <c r="G453" s="91">
        <f t="shared" si="89"/>
        <v>1534.9483415396148</v>
      </c>
      <c r="H453" s="217">
        <f t="shared" si="90"/>
        <v>76</v>
      </c>
      <c r="I453" s="137">
        <f>G453/(VLOOKUP(I377,E378:F468,2,FALSE)+B453)</f>
        <v>0.97325561923223525</v>
      </c>
      <c r="J453" s="132">
        <f>G453/(VLOOKUP(J377,E378:F468,2,FALSE)+B453)</f>
        <v>0.93981316288395977</v>
      </c>
      <c r="K453" s="132">
        <f>G453/(VLOOKUP(K377,E378:F468,2,FALSE)+B453)</f>
        <v>0.92484242185816523</v>
      </c>
      <c r="L453" s="132">
        <f>G453/(VLOOKUP(L377,E378:F468,2,FALSE)+B453)</f>
        <v>0.76830625921468865</v>
      </c>
      <c r="M453" s="132">
        <f>G453/(VLOOKUP(M377,E378:F468,2,FALSE)+B453)</f>
        <v>0.92484242185816523</v>
      </c>
      <c r="N453" s="132">
        <f>G453/(VLOOKUP(N377,E378:F468,2,FALSE)+B453)</f>
        <v>0.87585348893125758</v>
      </c>
      <c r="O453" s="132">
        <f>G453/(VLOOKUP(O377,E378:F468,2,FALSE)+B453)</f>
        <v>0.85452982788536058</v>
      </c>
      <c r="P453" s="132">
        <f>G453/(VLOOKUP(P377,E378:F468,2,FALSE)+B453)</f>
        <v>0.65161994054894867</v>
      </c>
      <c r="Q453" s="132">
        <f>G453/(VLOOKUP(Q377,E378:F468,2,FALSE)+B453)</f>
        <v>0.85452982788536058</v>
      </c>
      <c r="R453" s="132">
        <f>G453/(VLOOKUP(R377,E378:F468,2,FALSE)+B453)</f>
        <v>0.78723246543998537</v>
      </c>
      <c r="S453" s="132">
        <f>G453/(VLOOKUP(S377,E378:F468,2,FALSE)+B453)</f>
        <v>0.75907085791690665</v>
      </c>
      <c r="T453" s="132">
        <f>G453/(VLOOKUP(T377,E378:F468,2,FALSE)+B453)</f>
        <v>0.52078756653057323</v>
      </c>
      <c r="U453" s="132">
        <f>G453/(VLOOKUP(U377,E378:F468,2,FALSE)+B453)</f>
        <v>0.75907085791690665</v>
      </c>
      <c r="V453" s="132">
        <f>G453/(VLOOKUP(V377,E378:F468,2,FALSE)+B453)</f>
        <v>0.67436486773792492</v>
      </c>
      <c r="W453" s="132">
        <f>G453/(VLOOKUP(W377,E378:F468,2,FALSE)+B453)</f>
        <v>0.64068424181924433</v>
      </c>
      <c r="X453" s="132">
        <f>G453/(VLOOKUP(X377,E378:F468,2,FALSE)+B453)</f>
        <v>0.39094758650858497</v>
      </c>
      <c r="Y453" s="132">
        <f>G453/(VLOOKUP(Y377,E378:F468,2,FALSE)+B453)</f>
        <v>0.64068424181924433</v>
      </c>
      <c r="Z453" s="132">
        <f>G453/(VLOOKUP(Z377,E378:F468,2,FALSE)+B453)</f>
        <v>0.54509253941266056</v>
      </c>
      <c r="AA453" s="132">
        <f>G453/(VLOOKUP(AA377,E378:F468,2,FALSE)+B453)</f>
        <v>0.50929525439078382</v>
      </c>
      <c r="AB453" s="132">
        <f>G453/(VLOOKUP(AB377,E378:F468,2,FALSE)+B453)</f>
        <v>0.27679697916897195</v>
      </c>
      <c r="AC453" s="132">
        <f>G453/(VLOOKUP(AC377,E378:F468,2,FALSE)+B453)</f>
        <v>0.50929525439078382</v>
      </c>
      <c r="AD453" s="132">
        <f>G453/(VLOOKUP(AD377,E378:F468,2,FALSE)+B453)</f>
        <v>0.41386192661429816</v>
      </c>
      <c r="AE453" s="132">
        <f>G453/(VLOOKUP(AE377,E378:F468,2,FALSE)+B453)</f>
        <v>0.38029189043356165</v>
      </c>
      <c r="AF453" s="132">
        <f>G453/(VLOOKUP(AF377,E378:F468,2,FALSE)+B453)</f>
        <v>0.18664922262496664</v>
      </c>
      <c r="AG453" s="132"/>
      <c r="AH453" s="132"/>
      <c r="AI453" s="132"/>
      <c r="AJ453" s="132"/>
      <c r="AM453" s="86">
        <v>76</v>
      </c>
      <c r="AN453" s="86">
        <f>人物属性!AG79</f>
        <v>1813.6446835781533</v>
      </c>
      <c r="AO453" s="115">
        <f t="shared" si="93"/>
        <v>0.36000000000000004</v>
      </c>
      <c r="AP453" s="74">
        <f>AR446</f>
        <v>2450.1007095874429</v>
      </c>
      <c r="AQ453" s="86" t="str">
        <f t="shared" si="91"/>
        <v>70级强化10</v>
      </c>
      <c r="AR453" s="86">
        <f>装备属性!GJ79</f>
        <v>5883.6231074682037</v>
      </c>
      <c r="AS453" s="134">
        <f t="shared" si="86"/>
        <v>1534.9483415396148</v>
      </c>
      <c r="AT453" s="352">
        <f t="shared" si="87"/>
        <v>76</v>
      </c>
      <c r="AU453" s="132">
        <f>AS453/(VLOOKUP(AU377,AQ378:AR468,2,FALSE)+AN453)</f>
        <v>0.77860449538578813</v>
      </c>
      <c r="AV453" s="132">
        <f>AS453/(VLOOKUP(AV377,AQ378:AR468,2,FALSE)+AN453)</f>
        <v>0.75185053030716775</v>
      </c>
      <c r="AW453" s="132">
        <f>AS453/(VLOOKUP(AW377,AQ378:AR468,2,FALSE)+AN453)</f>
        <v>0.7398739374865323</v>
      </c>
      <c r="AX453" s="132">
        <f>AS453/(VLOOKUP(AX377,AQ378:AR468,2,FALSE)+AN453)</f>
        <v>0.61464500737175098</v>
      </c>
      <c r="AY453" s="132">
        <f>AS453/(VLOOKUP(AY377,AQ378:AR468,2,FALSE)+AN453)</f>
        <v>0.7398739374865323</v>
      </c>
      <c r="AZ453" s="132">
        <f>AS453/(VLOOKUP(AZ377,AQ378:AR468,2,FALSE)+AN453)</f>
        <v>0.70068279114500598</v>
      </c>
      <c r="BA453" s="132">
        <f>AS453/(VLOOKUP(BA377,AQ378:AR468,2,FALSE)+AN453)</f>
        <v>0.68362386230828853</v>
      </c>
      <c r="BB453" s="132">
        <f>AS453/(VLOOKUP(BB377,AQ378:AR468,2,FALSE)+AN453)</f>
        <v>0.52129595243915883</v>
      </c>
      <c r="BC453" s="132">
        <f>AS453/(VLOOKUP(BC377,AQ378:AR468,2,FALSE)+AN453)</f>
        <v>0.68362386230828853</v>
      </c>
      <c r="BD453" s="132">
        <f>AS453/(VLOOKUP(BD377,AQ378:AR468,2,FALSE)+AN453)</f>
        <v>0.6297859723519883</v>
      </c>
      <c r="BE453" s="132">
        <f>AS453/(VLOOKUP(BE377,AQ378:AR468,2,FALSE)+AN453)</f>
        <v>0.60725668633352536</v>
      </c>
      <c r="BF453" s="132">
        <f>AS453/(VLOOKUP(BF377,AQ378:AR468,2,FALSE)+AN453)</f>
        <v>0.41663005322445851</v>
      </c>
      <c r="BG453" s="132">
        <f>AS453/(VLOOKUP(BG377,AQ378:AR468,2,FALSE)+AN453)</f>
        <v>0.60725668633352536</v>
      </c>
      <c r="BH453" s="132">
        <f>AS453/(VLOOKUP(BH377,AQ378:AR468,2,FALSE)+AN453)</f>
        <v>0.53949189419033983</v>
      </c>
      <c r="BI453" s="132">
        <f>AS453/(VLOOKUP(BI377,AQ378:AR468,2,FALSE)+AN453)</f>
        <v>0.51254739345539546</v>
      </c>
      <c r="BJ453" s="132">
        <f>AS453/(VLOOKUP(BJ377,AQ378:AR468,2,FALSE)+AN453)</f>
        <v>0.31275806920686799</v>
      </c>
      <c r="BK453" s="132">
        <f>AS453/(VLOOKUP(BK377,AQ378:AR468,2,FALSE)+AN453)</f>
        <v>0.51254739345539546</v>
      </c>
      <c r="BL453" s="132">
        <f>AS453/(VLOOKUP(BL377,AQ378:AR468,2,FALSE)+AN453)</f>
        <v>0.43607403153012836</v>
      </c>
      <c r="BM453" s="132">
        <f>AS453/(VLOOKUP(BM377,AQ378:AR468,2,FALSE)+AN453)</f>
        <v>0.40743620351262705</v>
      </c>
      <c r="BN453" s="132">
        <f>AS453/(VLOOKUP(BN377,AQ378:AR468,2,FALSE)+AN453)</f>
        <v>0.22143758333517752</v>
      </c>
      <c r="BO453" s="132">
        <f>AS453/(VLOOKUP(BO377,AQ378:AR468,2,FALSE)+AN453)</f>
        <v>0.40743620351262705</v>
      </c>
      <c r="BP453" s="132">
        <f>AS453/(VLOOKUP(BP377,AQ378:AR468,2,FALSE)+AN453)</f>
        <v>0.33108954129143853</v>
      </c>
      <c r="BQ453" s="132">
        <f>AS453/(VLOOKUP(BQ377,AQ378:AR468,2,FALSE)+AN453)</f>
        <v>0.30423351234684937</v>
      </c>
      <c r="BR453" s="132">
        <f>AS453/(VLOOKUP(BR377,AQ378:AR468,2,FALSE)+AN453)</f>
        <v>0.14931937809997331</v>
      </c>
      <c r="BS453" s="132"/>
      <c r="BT453" s="132"/>
      <c r="BU453" s="132"/>
      <c r="BV453" s="132"/>
    </row>
    <row r="454" spans="1:74">
      <c r="A454" s="86">
        <v>77</v>
      </c>
      <c r="B454" s="86">
        <f>人物属性!AF80</f>
        <v>1519.0737481532688</v>
      </c>
      <c r="C454" s="115">
        <f t="shared" si="92"/>
        <v>0.45</v>
      </c>
      <c r="D454" s="74">
        <f>F447</f>
        <v>2105.4820308247176</v>
      </c>
      <c r="E454" s="86" t="str">
        <f t="shared" si="88"/>
        <v>70级强化11</v>
      </c>
      <c r="F454" s="86">
        <f>装备属性!GI80</f>
        <v>5660.7181831737635</v>
      </c>
      <c r="G454" s="91">
        <f t="shared" si="89"/>
        <v>1631.0501005400938</v>
      </c>
      <c r="H454" s="217">
        <f t="shared" si="90"/>
        <v>77</v>
      </c>
      <c r="I454" s="137">
        <f>G454/(VLOOKUP(I377,E378:F468,2,FALSE)+B454)</f>
        <v>0.99134767597514528</v>
      </c>
      <c r="J454" s="132">
        <f>G454/(VLOOKUP(J377,E378:F468,2,FALSE)+B454)</f>
        <v>0.95864815273011228</v>
      </c>
      <c r="K454" s="132">
        <f>G454/(VLOOKUP(K377,E378:F468,2,FALSE)+B454)</f>
        <v>0.94397976373317127</v>
      </c>
      <c r="L454" s="132">
        <f>G454/(VLOOKUP(L377,E378:F468,2,FALSE)+B454)</f>
        <v>0.78947552834516332</v>
      </c>
      <c r="M454" s="132">
        <f>G454/(VLOOKUP(M377,E378:F468,2,FALSE)+B454)</f>
        <v>0.94397976373317127</v>
      </c>
      <c r="N454" s="132">
        <f>G454/(VLOOKUP(N377,E378:F468,2,FALSE)+B454)</f>
        <v>0.89584900207346996</v>
      </c>
      <c r="O454" s="132">
        <f>G454/(VLOOKUP(O377,E378:F468,2,FALSE)+B454)</f>
        <v>0.8748358630134333</v>
      </c>
      <c r="P454" s="132">
        <f>G454/(VLOOKUP(P377,E378:F468,2,FALSE)+B454)</f>
        <v>0.67294587104191983</v>
      </c>
      <c r="Q454" s="132">
        <f>G454/(VLOOKUP(Q377,E378:F468,2,FALSE)+B454)</f>
        <v>0.8748358630134333</v>
      </c>
      <c r="R454" s="132">
        <f>G454/(VLOOKUP(R377,E378:F468,2,FALSE)+B454)</f>
        <v>0.80826635281714709</v>
      </c>
      <c r="S454" s="132">
        <f>G454/(VLOOKUP(S377,E378:F468,2,FALSE)+B454)</f>
        <v>0.78029509684222775</v>
      </c>
      <c r="T454" s="132">
        <f>G454/(VLOOKUP(T377,E378:F468,2,FALSE)+B454)</f>
        <v>0.54088558061078196</v>
      </c>
      <c r="U454" s="132">
        <f>G454/(VLOOKUP(U377,E378:F468,2,FALSE)+B454)</f>
        <v>0.78029509684222775</v>
      </c>
      <c r="V454" s="132">
        <f>G454/(VLOOKUP(V377,E378:F468,2,FALSE)+B454)</f>
        <v>0.69575225687300501</v>
      </c>
      <c r="W454" s="132">
        <f>G454/(VLOOKUP(W377,E378:F468,2,FALSE)+B454)</f>
        <v>0.66196467763652522</v>
      </c>
      <c r="X454" s="132">
        <f>G454/(VLOOKUP(X377,E378:F468,2,FALSE)+B454)</f>
        <v>0.40833589054352754</v>
      </c>
      <c r="Y454" s="132">
        <f>G454/(VLOOKUP(Y377,E378:F468,2,FALSE)+B454)</f>
        <v>0.66196467763652522</v>
      </c>
      <c r="Z454" s="132">
        <f>G454/(VLOOKUP(Z377,E378:F468,2,FALSE)+B454)</f>
        <v>0.56553197103618646</v>
      </c>
      <c r="AA454" s="132">
        <f>G454/(VLOOKUP(AA377,E378:F468,2,FALSE)+B454)</f>
        <v>0.52921371880519597</v>
      </c>
      <c r="AB454" s="132">
        <f>G454/(VLOOKUP(AB377,E378:F468,2,FALSE)+B454)</f>
        <v>0.29055579505369467</v>
      </c>
      <c r="AC454" s="132">
        <f>G454/(VLOOKUP(AC377,E378:F468,2,FALSE)+B454)</f>
        <v>0.52921371880519597</v>
      </c>
      <c r="AD454" s="132">
        <f>G454/(VLOOKUP(AD377,E378:F468,2,FALSE)+B454)</f>
        <v>0.43183750615932015</v>
      </c>
      <c r="AE454" s="132">
        <f>G454/(VLOOKUP(AE377,E378:F468,2,FALSE)+B454)</f>
        <v>0.39739107738045115</v>
      </c>
      <c r="AF454" s="132">
        <f>G454/(VLOOKUP(AF377,E378:F468,2,FALSE)+B454)</f>
        <v>0.19670487724216326</v>
      </c>
      <c r="AG454" s="132"/>
      <c r="AH454" s="132"/>
      <c r="AI454" s="132"/>
      <c r="AJ454" s="132"/>
      <c r="AM454" s="86">
        <v>77</v>
      </c>
      <c r="AN454" s="86">
        <f>人物属性!AG80</f>
        <v>1898.8421851915859</v>
      </c>
      <c r="AO454" s="115">
        <f t="shared" si="93"/>
        <v>0.36000000000000004</v>
      </c>
      <c r="AP454" s="74">
        <f>AR447</f>
        <v>2631.8525385308967</v>
      </c>
      <c r="AQ454" s="86" t="str">
        <f t="shared" si="91"/>
        <v>70级强化11</v>
      </c>
      <c r="AR454" s="86">
        <f>装备属性!GJ80</f>
        <v>7075.8977289672039</v>
      </c>
      <c r="AS454" s="134">
        <f t="shared" si="86"/>
        <v>1631.050100540094</v>
      </c>
      <c r="AT454" s="352">
        <f t="shared" si="87"/>
        <v>77</v>
      </c>
      <c r="AU454" s="132">
        <f>AS454/(VLOOKUP(AU377,AQ378:AR468,2,FALSE)+AN454)</f>
        <v>0.7930781407801164</v>
      </c>
      <c r="AV454" s="132">
        <f>AS454/(VLOOKUP(AV377,AQ378:AR468,2,FALSE)+AN454)</f>
        <v>0.76691852218408996</v>
      </c>
      <c r="AW454" s="132">
        <f>AS454/(VLOOKUP(AW377,AQ378:AR468,2,FALSE)+AN454)</f>
        <v>0.75518381098653709</v>
      </c>
      <c r="AX454" s="132">
        <f>AS454/(VLOOKUP(AX377,AQ378:AR468,2,FALSE)+AN454)</f>
        <v>0.63158042267613068</v>
      </c>
      <c r="AY454" s="132">
        <f>AS454/(VLOOKUP(AY377,AQ378:AR468,2,FALSE)+AN454)</f>
        <v>0.75518381098653709</v>
      </c>
      <c r="AZ454" s="132">
        <f>AS454/(VLOOKUP(AZ377,AQ378:AR468,2,FALSE)+AN454)</f>
        <v>0.71667920165877608</v>
      </c>
      <c r="BA454" s="132">
        <f>AS454/(VLOOKUP(BA377,AQ378:AR468,2,FALSE)+AN454)</f>
        <v>0.69986869041074684</v>
      </c>
      <c r="BB454" s="132">
        <f>AS454/(VLOOKUP(BB377,AQ378:AR468,2,FALSE)+AN454)</f>
        <v>0.53835669683353593</v>
      </c>
      <c r="BC454" s="132">
        <f>AS454/(VLOOKUP(BC377,AQ378:AR468,2,FALSE)+AN454)</f>
        <v>0.69986869041074684</v>
      </c>
      <c r="BD454" s="132">
        <f>AS454/(VLOOKUP(BD377,AQ378:AR468,2,FALSE)+AN454)</f>
        <v>0.64661308225371783</v>
      </c>
      <c r="BE454" s="132">
        <f>AS454/(VLOOKUP(BE377,AQ378:AR468,2,FALSE)+AN454)</f>
        <v>0.62423607747378229</v>
      </c>
      <c r="BF454" s="132">
        <f>AS454/(VLOOKUP(BF377,AQ378:AR468,2,FALSE)+AN454)</f>
        <v>0.4327084644886256</v>
      </c>
      <c r="BG454" s="132">
        <f>AS454/(VLOOKUP(BG377,AQ378:AR468,2,FALSE)+AN454)</f>
        <v>0.62423607747378229</v>
      </c>
      <c r="BH454" s="132">
        <f>AS454/(VLOOKUP(BH377,AQ378:AR468,2,FALSE)+AN454)</f>
        <v>0.5566018054984041</v>
      </c>
      <c r="BI454" s="132">
        <f>AS454/(VLOOKUP(BI377,AQ378:AR468,2,FALSE)+AN454)</f>
        <v>0.52957174210922031</v>
      </c>
      <c r="BJ454" s="132">
        <f>AS454/(VLOOKUP(BJ377,AQ378:AR468,2,FALSE)+AN454)</f>
        <v>0.32666871243482204</v>
      </c>
      <c r="BK454" s="132">
        <f>AS454/(VLOOKUP(BK377,AQ378:AR468,2,FALSE)+AN454)</f>
        <v>0.52957174210922031</v>
      </c>
      <c r="BL454" s="132">
        <f>AS454/(VLOOKUP(BL377,AQ378:AR468,2,FALSE)+AN454)</f>
        <v>0.45242557682894918</v>
      </c>
      <c r="BM454" s="132">
        <f>AS454/(VLOOKUP(BM377,AQ378:AR468,2,FALSE)+AN454)</f>
        <v>0.42337097504415683</v>
      </c>
      <c r="BN454" s="132">
        <f>AS454/(VLOOKUP(BN377,AQ378:AR468,2,FALSE)+AN454)</f>
        <v>0.23244463604295579</v>
      </c>
      <c r="BO454" s="132">
        <f>AS454/(VLOOKUP(BO377,AQ378:AR468,2,FALSE)+AN454)</f>
        <v>0.42337097504415683</v>
      </c>
      <c r="BP454" s="132">
        <f>AS454/(VLOOKUP(BP377,AQ378:AR468,2,FALSE)+AN454)</f>
        <v>0.34547000492745616</v>
      </c>
      <c r="BQ454" s="132">
        <f>AS454/(VLOOKUP(BQ377,AQ378:AR468,2,FALSE)+AN454)</f>
        <v>0.31791286190436102</v>
      </c>
      <c r="BR454" s="132">
        <f>AS454/(VLOOKUP(BR377,AQ378:AR468,2,FALSE)+AN454)</f>
        <v>0.15736390179373064</v>
      </c>
      <c r="BS454" s="132"/>
      <c r="BT454" s="132"/>
      <c r="BU454" s="132"/>
      <c r="BV454" s="132"/>
    </row>
    <row r="455" spans="1:74">
      <c r="A455" s="86">
        <v>78</v>
      </c>
      <c r="B455" s="86">
        <f>人物属性!AF81</f>
        <v>1587.2317494440149</v>
      </c>
      <c r="C455" s="115">
        <f t="shared" si="92"/>
        <v>0.45</v>
      </c>
      <c r="D455" s="74">
        <f>F448</f>
        <v>2257.9258808190734</v>
      </c>
      <c r="E455" s="86" t="str">
        <f t="shared" si="88"/>
        <v>70级强化12</v>
      </c>
      <c r="F455" s="86">
        <f>装备属性!GI81</f>
        <v>6772.7903042672961</v>
      </c>
      <c r="G455" s="91">
        <f t="shared" si="89"/>
        <v>1730.3209336183897</v>
      </c>
      <c r="H455" s="217">
        <f t="shared" si="90"/>
        <v>78</v>
      </c>
      <c r="I455" s="137">
        <f>G455/(VLOOKUP(I377,E378:F468,2,FALSE)+B455)</f>
        <v>1.0098499225866544</v>
      </c>
      <c r="J455" s="132">
        <f>G455/(VLOOKUP(J377,E378:F468,2,FALSE)+B455)</f>
        <v>0.97782309265298906</v>
      </c>
      <c r="K455" s="132">
        <f>G455/(VLOOKUP(K377,E378:F468,2,FALSE)+B455)</f>
        <v>0.96342910304694618</v>
      </c>
      <c r="L455" s="132">
        <f>G455/(VLOOKUP(L377,E378:F468,2,FALSE)+B455)</f>
        <v>0.81077757349252921</v>
      </c>
      <c r="M455" s="132">
        <f>G455/(VLOOKUP(M377,E378:F468,2,FALSE)+B455)</f>
        <v>0.96342910304694618</v>
      </c>
      <c r="N455" s="132">
        <f>G455/(VLOOKUP(N377,E378:F468,2,FALSE)+B455)</f>
        <v>0.91607924512515604</v>
      </c>
      <c r="O455" s="132">
        <f>G455/(VLOOKUP(O377,E378:F468,2,FALSE)+B455)</f>
        <v>0.89534941330508822</v>
      </c>
      <c r="P455" s="132">
        <f>G455/(VLOOKUP(P377,E378:F468,2,FALSE)+B455)</f>
        <v>0.69437694541060146</v>
      </c>
      <c r="Q455" s="132">
        <f>G455/(VLOOKUP(Q377,E378:F468,2,FALSE)+B455)</f>
        <v>0.89534941330508822</v>
      </c>
      <c r="R455" s="132">
        <f>G455/(VLOOKUP(R377,E378:F468,2,FALSE)+B455)</f>
        <v>0.82944491967310163</v>
      </c>
      <c r="S455" s="132">
        <f>G455/(VLOOKUP(S377,E378:F468,2,FALSE)+B455)</f>
        <v>0.80164714496781619</v>
      </c>
      <c r="T455" s="132">
        <f>G455/(VLOOKUP(T377,E378:F468,2,FALSE)+B455)</f>
        <v>0.5611228418638784</v>
      </c>
      <c r="U455" s="132">
        <f>G455/(VLOOKUP(U377,E378:F468,2,FALSE)+B455)</f>
        <v>0.80164714496781619</v>
      </c>
      <c r="V455" s="132">
        <f>G455/(VLOOKUP(V377,E378:F468,2,FALSE)+B455)</f>
        <v>0.71724477984856727</v>
      </c>
      <c r="W455" s="132">
        <f>G455/(VLOOKUP(W377,E378:F468,2,FALSE)+B455)</f>
        <v>0.68335103696755561</v>
      </c>
      <c r="X455" s="132">
        <f>G455/(VLOOKUP(X377,E378:F468,2,FALSE)+B455)</f>
        <v>0.42592081287777944</v>
      </c>
      <c r="Y455" s="132">
        <f>G455/(VLOOKUP(Y377,E378:F468,2,FALSE)+B455)</f>
        <v>0.68335103696755561</v>
      </c>
      <c r="Z455" s="132">
        <f>G455/(VLOOKUP(Z377,E378:F468,2,FALSE)+B455)</f>
        <v>0.58610108394582527</v>
      </c>
      <c r="AA455" s="132">
        <f>G455/(VLOOKUP(AA377,E378:F468,2,FALSE)+B455)</f>
        <v>0.54927626011281905</v>
      </c>
      <c r="AB455" s="132">
        <f>G455/(VLOOKUP(AB377,E378:F468,2,FALSE)+B455)</f>
        <v>0.30454227607225454</v>
      </c>
      <c r="AC455" s="132">
        <f>G455/(VLOOKUP(AC377,E378:F468,2,FALSE)+B455)</f>
        <v>0.54927626011281905</v>
      </c>
      <c r="AD455" s="132">
        <f>G455/(VLOOKUP(AD377,E378:F468,2,FALSE)+B455)</f>
        <v>0.45</v>
      </c>
      <c r="AE455" s="132">
        <f>G455/(VLOOKUP(AE377,E378:F468,2,FALSE)+B455)</f>
        <v>0.41469114402617141</v>
      </c>
      <c r="AF455" s="132">
        <f>G455/(VLOOKUP(AF377,E378:F468,2,FALSE)+B455)</f>
        <v>0.20697564222934542</v>
      </c>
      <c r="AG455" s="132"/>
      <c r="AH455" s="132"/>
      <c r="AI455" s="132"/>
      <c r="AJ455" s="132"/>
      <c r="AM455" s="86">
        <v>78</v>
      </c>
      <c r="AN455" s="86">
        <f>人物属性!AG81</f>
        <v>1984.0396868050186</v>
      </c>
      <c r="AO455" s="115">
        <f t="shared" si="93"/>
        <v>0.36000000000000004</v>
      </c>
      <c r="AP455" s="74">
        <f>AR448</f>
        <v>2822.4073510238418</v>
      </c>
      <c r="AQ455" s="86" t="str">
        <f t="shared" si="91"/>
        <v>70级强化12</v>
      </c>
      <c r="AR455" s="86">
        <f>装备属性!GJ81</f>
        <v>8465.9878803341198</v>
      </c>
      <c r="AS455" s="134">
        <f t="shared" si="86"/>
        <v>1730.32093361839</v>
      </c>
      <c r="AT455" s="352">
        <f t="shared" si="87"/>
        <v>78</v>
      </c>
      <c r="AU455" s="132">
        <f>AS455/(VLOOKUP(AU377,AQ378:AR468,2,FALSE)+AN455)</f>
        <v>0.80787993806932346</v>
      </c>
      <c r="AV455" s="132">
        <f>AS455/(VLOOKUP(AV377,AQ378:AR468,2,FALSE)+AN455)</f>
        <v>0.78225847412239125</v>
      </c>
      <c r="AW455" s="132">
        <f>AS455/(VLOOKUP(AW377,AQ378:AR468,2,FALSE)+AN455)</f>
        <v>0.77074328243755696</v>
      </c>
      <c r="AX455" s="132">
        <f>AS455/(VLOOKUP(AX377,AQ378:AR468,2,FALSE)+AN455)</f>
        <v>0.64862205879402346</v>
      </c>
      <c r="AY455" s="132">
        <f>AS455/(VLOOKUP(AY377,AQ378:AR468,2,FALSE)+AN455)</f>
        <v>0.77074328243755696</v>
      </c>
      <c r="AZ455" s="132">
        <f>AS455/(VLOOKUP(AZ377,AQ378:AR468,2,FALSE)+AN455)</f>
        <v>0.73286339610012485</v>
      </c>
      <c r="BA455" s="132">
        <f>AS455/(VLOOKUP(BA377,AQ378:AR468,2,FALSE)+AN455)</f>
        <v>0.71627953064407068</v>
      </c>
      <c r="BB455" s="132">
        <f>AS455/(VLOOKUP(BB377,AQ378:AR468,2,FALSE)+AN455)</f>
        <v>0.55550155632848131</v>
      </c>
      <c r="BC455" s="132">
        <f>AS455/(VLOOKUP(BC377,AQ378:AR468,2,FALSE)+AN455)</f>
        <v>0.71627953064407068</v>
      </c>
      <c r="BD455" s="132">
        <f>AS455/(VLOOKUP(BD377,AQ378:AR468,2,FALSE)+AN455)</f>
        <v>0.66355593573848126</v>
      </c>
      <c r="BE455" s="132">
        <f>AS455/(VLOOKUP(BE377,AQ378:AR468,2,FALSE)+AN455)</f>
        <v>0.64131771597425302</v>
      </c>
      <c r="BF455" s="132">
        <f>AS455/(VLOOKUP(BF377,AQ378:AR468,2,FALSE)+AN455)</f>
        <v>0.44889827349110273</v>
      </c>
      <c r="BG455" s="132">
        <f>AS455/(VLOOKUP(BG377,AQ378:AR468,2,FALSE)+AN455)</f>
        <v>0.64131771597425302</v>
      </c>
      <c r="BH455" s="132">
        <f>AS455/(VLOOKUP(BH377,AQ378:AR468,2,FALSE)+AN455)</f>
        <v>0.57379582387885386</v>
      </c>
      <c r="BI455" s="132">
        <f>AS455/(VLOOKUP(BI377,AQ378:AR468,2,FALSE)+AN455)</f>
        <v>0.54668082957404462</v>
      </c>
      <c r="BJ455" s="132">
        <f>AS455/(VLOOKUP(BJ377,AQ378:AR468,2,FALSE)+AN455)</f>
        <v>0.34073665030222361</v>
      </c>
      <c r="BK455" s="132">
        <f>AS455/(VLOOKUP(BK377,AQ378:AR468,2,FALSE)+AN455)</f>
        <v>0.54668082957404462</v>
      </c>
      <c r="BL455" s="132">
        <f>AS455/(VLOOKUP(BL377,AQ378:AR468,2,FALSE)+AN455)</f>
        <v>0.46888086715666027</v>
      </c>
      <c r="BM455" s="132">
        <f>AS455/(VLOOKUP(BM377,AQ378:AR468,2,FALSE)+AN455)</f>
        <v>0.43942100809025525</v>
      </c>
      <c r="BN455" s="132">
        <f>AS455/(VLOOKUP(BN377,AQ378:AR468,2,FALSE)+AN455)</f>
        <v>0.24363382085780366</v>
      </c>
      <c r="BO455" s="132">
        <f>AS455/(VLOOKUP(BO377,AQ378:AR468,2,FALSE)+AN455)</f>
        <v>0.43942100809025525</v>
      </c>
      <c r="BP455" s="132">
        <f>AS455/(VLOOKUP(BP377,AQ378:AR468,2,FALSE)+AN455)</f>
        <v>0.36000000000000004</v>
      </c>
      <c r="BQ455" s="132">
        <f>AS455/(VLOOKUP(BQ377,AQ378:AR468,2,FALSE)+AN455)</f>
        <v>0.33175291522093714</v>
      </c>
      <c r="BR455" s="132">
        <f>AS455/(VLOOKUP(BR377,AQ378:AR468,2,FALSE)+AN455)</f>
        <v>0.16558051378347635</v>
      </c>
      <c r="BS455" s="132"/>
      <c r="BT455" s="132"/>
      <c r="BU455" s="132"/>
      <c r="BV455" s="132"/>
    </row>
    <row r="456" spans="1:74">
      <c r="A456" s="86">
        <v>79</v>
      </c>
      <c r="B456" s="86">
        <f>人物属性!AF82</f>
        <v>1655.389750734761</v>
      </c>
      <c r="C456" s="115">
        <f t="shared" si="92"/>
        <v>0.45</v>
      </c>
      <c r="D456" s="74">
        <f>F449</f>
        <v>2417.7532092164934</v>
      </c>
      <c r="E456" s="86" t="str">
        <f t="shared" si="88"/>
        <v>80级强化0</v>
      </c>
      <c r="F456" s="86">
        <f>装备属性!GI82</f>
        <v>2585.3216280382599</v>
      </c>
      <c r="G456" s="91">
        <f t="shared" si="89"/>
        <v>1832.9143319780644</v>
      </c>
      <c r="H456" s="217">
        <f t="shared" si="90"/>
        <v>79</v>
      </c>
      <c r="I456" s="137">
        <f>G456/(VLOOKUP(I377,E378:F468,2,FALSE)+B456)</f>
        <v>1.0288014351637527</v>
      </c>
      <c r="J456" s="132">
        <f>G456/(VLOOKUP(J377,E378:F468,2,FALSE)+B456)</f>
        <v>0.99738368065911587</v>
      </c>
      <c r="K456" s="132">
        <f>G456/(VLOOKUP(K377,E378:F468,2,FALSE)+B456)</f>
        <v>0.98323855574508023</v>
      </c>
      <c r="L456" s="132">
        <f>G456/(VLOOKUP(L377,E378:F468,2,FALSE)+B456)</f>
        <v>0.83226976263685726</v>
      </c>
      <c r="M456" s="132">
        <f>G456/(VLOOKUP(M377,E378:F468,2,FALSE)+B456)</f>
        <v>0.98323855574508023</v>
      </c>
      <c r="N456" s="132">
        <f>G456/(VLOOKUP(N377,E378:F468,2,FALSE)+B456)</f>
        <v>0.93659812483695726</v>
      </c>
      <c r="O456" s="132">
        <f>G456/(VLOOKUP(O377,E378:F468,2,FALSE)+B456)</f>
        <v>0.91612598856725891</v>
      </c>
      <c r="P456" s="132">
        <f>G456/(VLOOKUP(P377,E378:F468,2,FALSE)+B456)</f>
        <v>0.71596472177975479</v>
      </c>
      <c r="Q456" s="132">
        <f>G456/(VLOOKUP(Q377,E378:F468,2,FALSE)+B456)</f>
        <v>0.91612598856725891</v>
      </c>
      <c r="R456" s="132">
        <f>G456/(VLOOKUP(R377,E378:F468,2,FALSE)+B456)</f>
        <v>0.85082568321773289</v>
      </c>
      <c r="S456" s="132">
        <f>G456/(VLOOKUP(S377,E378:F468,2,FALSE)+B456)</f>
        <v>0.82318420012157589</v>
      </c>
      <c r="T456" s="132">
        <f>G456/(VLOOKUP(T377,E378:F468,2,FALSE)+B456)</f>
        <v>0.58153901569866839</v>
      </c>
      <c r="U456" s="132">
        <f>G456/(VLOOKUP(U377,E378:F468,2,FALSE)+B456)</f>
        <v>0.82318420012157589</v>
      </c>
      <c r="V456" s="132">
        <f>G456/(VLOOKUP(V377,E378:F468,2,FALSE)+B456)</f>
        <v>0.73889564692069087</v>
      </c>
      <c r="W456" s="132">
        <f>G456/(VLOOKUP(W377,E378:F468,2,FALSE)+B456)</f>
        <v>0.70489401940516172</v>
      </c>
      <c r="X456" s="132">
        <f>G456/(VLOOKUP(X377,E378:F468,2,FALSE)+B456)</f>
        <v>0.44372977934454194</v>
      </c>
      <c r="Y456" s="132">
        <f>G456/(VLOOKUP(Y377,E378:F468,2,FALSE)+B456)</f>
        <v>0.70489401940516172</v>
      </c>
      <c r="Z456" s="132">
        <f>G456/(VLOOKUP(Z377,E378:F468,2,FALSE)+B456)</f>
        <v>0.60684191698672352</v>
      </c>
      <c r="AA456" s="132">
        <f>G456/(VLOOKUP(AA377,E378:F468,2,FALSE)+B456)</f>
        <v>0.5695214171790155</v>
      </c>
      <c r="AB456" s="132">
        <f>G456/(VLOOKUP(AB377,E378:F468,2,FALSE)+B456)</f>
        <v>0.31877502084287085</v>
      </c>
      <c r="AC456" s="132">
        <f>G456/(VLOOKUP(AC377,E378:F468,2,FALSE)+B456)</f>
        <v>0.5695214171790155</v>
      </c>
      <c r="AD456" s="132">
        <f>G456/(VLOOKUP(AD377,E378:F468,2,FALSE)+B456)</f>
        <v>0.4683788645104206</v>
      </c>
      <c r="AE456" s="132">
        <f>G456/(VLOOKUP(AE377,E378:F468,2,FALSE)+B456)</f>
        <v>0.43221859925501166</v>
      </c>
      <c r="AF456" s="132">
        <f>G456/(VLOOKUP(AF377,E378:F468,2,FALSE)+B456)</f>
        <v>0.21747451051312611</v>
      </c>
      <c r="AG456" s="132"/>
      <c r="AH456" s="132"/>
      <c r="AI456" s="132"/>
      <c r="AJ456" s="132"/>
      <c r="AM456" s="86">
        <v>79</v>
      </c>
      <c r="AN456" s="86">
        <f>人物属性!AG82</f>
        <v>2069.2371884184513</v>
      </c>
      <c r="AO456" s="115">
        <f t="shared" si="93"/>
        <v>0.36000000000000004</v>
      </c>
      <c r="AP456" s="74">
        <f>AR449</f>
        <v>3022.1915115206166</v>
      </c>
      <c r="AQ456" s="86" t="str">
        <f t="shared" si="91"/>
        <v>80级强化0</v>
      </c>
      <c r="AR456" s="86">
        <f>装备属性!GJ82</f>
        <v>3231.6520350478245</v>
      </c>
      <c r="AS456" s="134">
        <f t="shared" si="86"/>
        <v>1832.9143319780646</v>
      </c>
      <c r="AT456" s="352">
        <f t="shared" si="87"/>
        <v>79</v>
      </c>
      <c r="AU456" s="132">
        <f>AS456/(VLOOKUP(AU377,AQ378:AR468,2,FALSE)+AN456)</f>
        <v>0.82304114813100226</v>
      </c>
      <c r="AV456" s="132">
        <f>AS456/(VLOOKUP(AV377,AQ378:AR468,2,FALSE)+AN456)</f>
        <v>0.79790694452729283</v>
      </c>
      <c r="AW456" s="132">
        <f>AS456/(VLOOKUP(AW377,AQ378:AR468,2,FALSE)+AN456)</f>
        <v>0.78659084459606432</v>
      </c>
      <c r="AX456" s="132">
        <f>AS456/(VLOOKUP(AX377,AQ378:AR468,2,FALSE)+AN456)</f>
        <v>0.66581581010948587</v>
      </c>
      <c r="AY456" s="132">
        <f>AS456/(VLOOKUP(AY377,AQ378:AR468,2,FALSE)+AN456)</f>
        <v>0.78659084459606432</v>
      </c>
      <c r="AZ456" s="132">
        <f>AS456/(VLOOKUP(AZ377,AQ378:AR468,2,FALSE)+AN456)</f>
        <v>0.74927849986956585</v>
      </c>
      <c r="BA456" s="132">
        <f>AS456/(VLOOKUP(BA377,AQ378:AR468,2,FALSE)+AN456)</f>
        <v>0.73290079085380733</v>
      </c>
      <c r="BB456" s="132">
        <f>AS456/(VLOOKUP(BB377,AQ378:AR468,2,FALSE)+AN456)</f>
        <v>0.57277177742380381</v>
      </c>
      <c r="BC456" s="132">
        <f>AS456/(VLOOKUP(BC377,AQ378:AR468,2,FALSE)+AN456)</f>
        <v>0.73290079085380733</v>
      </c>
      <c r="BD456" s="132">
        <f>AS456/(VLOOKUP(BD377,AQ378:AR468,2,FALSE)+AN456)</f>
        <v>0.6806605465741864</v>
      </c>
      <c r="BE456" s="132">
        <f>AS456/(VLOOKUP(BE377,AQ378:AR468,2,FALSE)+AN456)</f>
        <v>0.65854736009726089</v>
      </c>
      <c r="BF456" s="132">
        <f>AS456/(VLOOKUP(BF377,AQ378:AR468,2,FALSE)+AN456)</f>
        <v>0.46523121255893474</v>
      </c>
      <c r="BG456" s="132">
        <f>AS456/(VLOOKUP(BG377,AQ378:AR468,2,FALSE)+AN456)</f>
        <v>0.65854736009726089</v>
      </c>
      <c r="BH456" s="132">
        <f>AS456/(VLOOKUP(BH377,AQ378:AR468,2,FALSE)+AN456)</f>
        <v>0.5911165175365527</v>
      </c>
      <c r="BI456" s="132">
        <f>AS456/(VLOOKUP(BI377,AQ378:AR468,2,FALSE)+AN456)</f>
        <v>0.56391521552412938</v>
      </c>
      <c r="BJ456" s="132">
        <f>AS456/(VLOOKUP(BJ377,AQ378:AR468,2,FALSE)+AN456)</f>
        <v>0.35498382347563368</v>
      </c>
      <c r="BK456" s="132">
        <f>AS456/(VLOOKUP(BK377,AQ378:AR468,2,FALSE)+AN456)</f>
        <v>0.56391521552412938</v>
      </c>
      <c r="BL456" s="132">
        <f>AS456/(VLOOKUP(BL377,AQ378:AR468,2,FALSE)+AN456)</f>
        <v>0.48547353358937884</v>
      </c>
      <c r="BM456" s="132">
        <f>AS456/(VLOOKUP(BM377,AQ378:AR468,2,FALSE)+AN456)</f>
        <v>0.4556171337432125</v>
      </c>
      <c r="BN456" s="132">
        <f>AS456/(VLOOKUP(BN377,AQ378:AR468,2,FALSE)+AN456)</f>
        <v>0.25502001667429675</v>
      </c>
      <c r="BO456" s="132">
        <f>AS456/(VLOOKUP(BO377,AQ378:AR468,2,FALSE)+AN456)</f>
        <v>0.4556171337432125</v>
      </c>
      <c r="BP456" s="132">
        <f>AS456/(VLOOKUP(BP377,AQ378:AR468,2,FALSE)+AN456)</f>
        <v>0.37470309160833648</v>
      </c>
      <c r="BQ456" s="132">
        <f>AS456/(VLOOKUP(BQ377,AQ378:AR468,2,FALSE)+AN456)</f>
        <v>0.34577487940400936</v>
      </c>
      <c r="BR456" s="132">
        <f>AS456/(VLOOKUP(BR377,AQ378:AR468,2,FALSE)+AN456)</f>
        <v>0.17397960841050089</v>
      </c>
      <c r="BS456" s="132"/>
      <c r="BT456" s="132"/>
      <c r="BU456" s="132"/>
      <c r="BV456" s="132"/>
    </row>
    <row r="457" spans="1:74">
      <c r="A457" s="86">
        <v>80</v>
      </c>
      <c r="B457" s="86">
        <f>人物属性!AF83</f>
        <v>1723.5477520255067</v>
      </c>
      <c r="C457" s="115">
        <f t="shared" si="92"/>
        <v>0.45</v>
      </c>
      <c r="D457" s="74">
        <f>F450</f>
        <v>2585.3216280382599</v>
      </c>
      <c r="E457" s="86" t="str">
        <f t="shared" si="88"/>
        <v>80级强化1</v>
      </c>
      <c r="F457" s="86">
        <f>装备属性!GI83</f>
        <v>2794.0177742619558</v>
      </c>
      <c r="G457" s="91">
        <f t="shared" si="89"/>
        <v>1938.991221028695</v>
      </c>
      <c r="H457" s="217">
        <f t="shared" si="90"/>
        <v>80</v>
      </c>
      <c r="I457" s="137">
        <f>G457/(VLOOKUP(J377,E378:F468,2,FALSE)+B457)</f>
        <v>1.017372978423206</v>
      </c>
      <c r="J457" s="132">
        <f>G457/(VLOOKUP(K377,E378:F468,2,FALSE)+B457)</f>
        <v>1.0034532963630689</v>
      </c>
      <c r="K457" s="132">
        <f>G457/(VLOOKUP(L377,E378:F468,2,FALSE)+B457)</f>
        <v>0.85400584945986557</v>
      </c>
      <c r="L457" s="132">
        <f>G457/(VLOOKUP(M377,E378:F468,2,FALSE)+B457)</f>
        <v>1.0034532963630689</v>
      </c>
      <c r="M457" s="132">
        <f>G457/(VLOOKUP(N377,E378:F468,2,FALSE)+B457)</f>
        <v>0.95745596180431647</v>
      </c>
      <c r="N457" s="132">
        <f>G457/(VLOOKUP(O377,E378:F468,2,FALSE)+B457)</f>
        <v>0.93721737700860053</v>
      </c>
      <c r="O457" s="132">
        <f>G457/(VLOOKUP(P377,E378:F468,2,FALSE)+B457)</f>
        <v>0.73775823862661427</v>
      </c>
      <c r="P457" s="132">
        <f>G457/(VLOOKUP(Q377,E378:F468,2,FALSE)+B457)</f>
        <v>0.93721737700860053</v>
      </c>
      <c r="Q457" s="132">
        <f>G457/(VLOOKUP(R377,E378:F468,2,FALSE)+B457)</f>
        <v>0.87246244994467592</v>
      </c>
      <c r="R457" s="132">
        <f>G457/(VLOOKUP(S377,E378:F468,2,FALSE)+B457)</f>
        <v>0.84495990433207868</v>
      </c>
      <c r="S457" s="132">
        <f>G457/(VLOOKUP(T377,E378:F468,2,FALSE)+B457)</f>
        <v>0.60217271787721349</v>
      </c>
      <c r="T457" s="132">
        <f>G457/(VLOOKUP(U377,E378:F468,2,FALSE)+B457)</f>
        <v>0.84495990433207868</v>
      </c>
      <c r="U457" s="132">
        <f>G457/(VLOOKUP(V377,E378:F468,2,FALSE)+B457)</f>
        <v>0.76075529343468518</v>
      </c>
      <c r="V457" s="132">
        <f>G457/(VLOOKUP(W377,E378:F468,2,FALSE)+B457)</f>
        <v>0.72664193057571147</v>
      </c>
      <c r="W457" s="132">
        <f>G457/(VLOOKUP(W377,E378:F468,2,FALSE)+B457)</f>
        <v>0.72664193057571147</v>
      </c>
      <c r="X457" s="132">
        <f>G457/(VLOOKUP(X377,E378:F468,2,FALSE)+B457)</f>
        <v>0.46179020554711842</v>
      </c>
      <c r="Y457" s="132">
        <f>G457/(VLOOKUP(Y377,E378:F468,2,FALSE)+B457)</f>
        <v>0.72664193057571147</v>
      </c>
      <c r="Z457" s="132">
        <f>G457/(VLOOKUP(Z377,E378:F468,2,FALSE)+B457)</f>
        <v>0.62779520518869358</v>
      </c>
      <c r="AA457" s="132">
        <f>G457/(VLOOKUP(AA377,E378:F468,2,FALSE)+B457)</f>
        <v>0.5899867939162432</v>
      </c>
      <c r="AB457" s="132">
        <f>G457/(VLOOKUP(AB377,E378:F468,2,FALSE)+B457)</f>
        <v>0.33327303424310029</v>
      </c>
      <c r="AC457" s="132">
        <f>G457/(VLOOKUP(AC377,E378:F468,2,FALSE)+B457)</f>
        <v>0.5899867939162432</v>
      </c>
      <c r="AD457" s="132">
        <f>G457/(VLOOKUP(AD377,E378:F468,2,FALSE)+B457)</f>
        <v>0.48700340623463451</v>
      </c>
      <c r="AE457" s="132">
        <f>G457/(VLOOKUP(AE377,E378:F468,2,FALSE)+B457)</f>
        <v>0.45</v>
      </c>
      <c r="AF457" s="132">
        <f>G457/(VLOOKUP(AF377,E378:F468,2,FALSE)+B457)</f>
        <v>0.22821493309021329</v>
      </c>
      <c r="AG457" s="131">
        <f>G457/(VLOOKUP(AG377,E378:F468,2,FALSE)+B457)</f>
        <v>0.45</v>
      </c>
      <c r="AH457" s="132">
        <f>G457/(VLOOKUP(AH377,E378:F468,2,FALSE)+B457)</f>
        <v>0.35522772595625013</v>
      </c>
      <c r="AI457" s="132">
        <f>G457/(VLOOKUP(AI377,E378:F468,2,FALSE)+B457)</f>
        <v>0.32316520350478251</v>
      </c>
      <c r="AJ457" s="131">
        <f>G457/(VLOOKUP(AJ377,E378:F468,2,FALSE)+B457)</f>
        <v>0.15</v>
      </c>
      <c r="AM457" s="86">
        <v>80</v>
      </c>
      <c r="AN457" s="86">
        <f>人物属性!AG83</f>
        <v>2154.4346900318833</v>
      </c>
      <c r="AO457" s="115">
        <f t="shared" si="93"/>
        <v>0.36000000000000004</v>
      </c>
      <c r="AP457" s="74">
        <f>AR450</f>
        <v>3231.6520350478245</v>
      </c>
      <c r="AQ457" s="86" t="str">
        <f t="shared" si="91"/>
        <v>80级强化1</v>
      </c>
      <c r="AR457" s="86">
        <f>装备属性!GJ83</f>
        <v>3492.5222178274444</v>
      </c>
      <c r="AS457" s="134">
        <f t="shared" si="86"/>
        <v>1938.9912210286948</v>
      </c>
      <c r="AT457" s="352">
        <f t="shared" si="87"/>
        <v>80</v>
      </c>
      <c r="AU457" s="132">
        <f>AS457/(VLOOKUP(AV377,AQ378:AR468,2,FALSE)+AN457)</f>
        <v>0.81389838273856474</v>
      </c>
      <c r="AV457" s="132">
        <f>AS457/(VLOOKUP(AW377,AQ378:AR468,2,FALSE)+AN457)</f>
        <v>0.80276263709045503</v>
      </c>
      <c r="AW457" s="132">
        <f>AS457/(VLOOKUP(AX377,AQ378:AR468,2,FALSE)+AN457)</f>
        <v>0.68320467956789233</v>
      </c>
      <c r="AX457" s="132">
        <f>AS457/(VLOOKUP(AY377,AQ378:AR468,2,FALSE)+AN457)</f>
        <v>0.80276263709045503</v>
      </c>
      <c r="AY457" s="132">
        <f>AS457/(VLOOKUP(AZ377,AQ378:AR468,2,FALSE)+AN457)</f>
        <v>0.76596476944345304</v>
      </c>
      <c r="AZ457" s="132">
        <f>AS457/(VLOOKUP(BA377,AQ378:AR468,2,FALSE)+AN457)</f>
        <v>0.7497739016068804</v>
      </c>
      <c r="BA457" s="132">
        <f>AS457/(VLOOKUP(BB377,AQ378:AR468,2,FALSE)+AN457)</f>
        <v>0.59020659090129135</v>
      </c>
      <c r="BB457" s="132">
        <f>AS457/(VLOOKUP(BC377,AQ378:AR468,2,FALSE)+AN457)</f>
        <v>0.7497739016068804</v>
      </c>
      <c r="BC457" s="132">
        <f>AS457/(VLOOKUP(BD377,AQ378:AR468,2,FALSE)+AN457)</f>
        <v>0.69796995995574063</v>
      </c>
      <c r="BD457" s="132">
        <f>AS457/(VLOOKUP(BE377,AQ378:AR468,2,FALSE)+AN457)</f>
        <v>0.67596792346566292</v>
      </c>
      <c r="BE457" s="132">
        <f>AS457/(VLOOKUP(BF377,AQ378:AR468,2,FALSE)+AN457)</f>
        <v>0.48173817430177074</v>
      </c>
      <c r="BF457" s="132">
        <f>AS457/(VLOOKUP(BG377,AQ378:AR468,2,FALSE)+AN457)</f>
        <v>0.67596792346566292</v>
      </c>
      <c r="BG457" s="132">
        <f>AS457/(VLOOKUP(BH377,AQ378:AR468,2,FALSE)+AN457)</f>
        <v>0.60860423474774816</v>
      </c>
      <c r="BH457" s="132">
        <f>AS457/(VLOOKUP(BI377,AQ378:AR468,2,FALSE)+AN457)</f>
        <v>0.58131354446056915</v>
      </c>
      <c r="BI457" s="132">
        <f>AS457/(VLOOKUP(BI377,AQ378:AR468,2,FALSE)+AN457)</f>
        <v>0.58131354446056915</v>
      </c>
      <c r="BJ457" s="132">
        <f>AS457/(VLOOKUP(BJ377,AQ378:AR468,2,FALSE)+AN457)</f>
        <v>0.36943216443769472</v>
      </c>
      <c r="BK457" s="132">
        <f>AS457/(VLOOKUP(BK377,AQ378:AR468,2,FALSE)+AN457)</f>
        <v>0.58131354446056915</v>
      </c>
      <c r="BL457" s="132">
        <f>AS457/(VLOOKUP(BL377,AQ378:AR468,2,FALSE)+AN457)</f>
        <v>0.50223616415095484</v>
      </c>
      <c r="BM457" s="132">
        <f>AS457/(VLOOKUP(BM377,AQ378:AR468,2,FALSE)+AN457)</f>
        <v>0.47198943513299452</v>
      </c>
      <c r="BN457" s="132">
        <f>AS457/(VLOOKUP(BN377,AQ378:AR468,2,FALSE)+AN457)</f>
        <v>0.26661842739448022</v>
      </c>
      <c r="BO457" s="132">
        <f>AS457/(VLOOKUP(BO377,AQ378:AR468,2,FALSE)+AN457)</f>
        <v>0.47198943513299452</v>
      </c>
      <c r="BP457" s="132">
        <f>AS457/(VLOOKUP(BP377,AQ378:AR468,2,FALSE)+AN457)</f>
        <v>0.38960272498770759</v>
      </c>
      <c r="BQ457" s="132">
        <f>AS457/(VLOOKUP(BQ377,AQ378:AR468,2,FALSE)+AN457)</f>
        <v>0.36000000000000004</v>
      </c>
      <c r="BR457" s="132">
        <f>AS457/(VLOOKUP(BR377,AQ378:AR468,2,FALSE)+AN457)</f>
        <v>0.18257194647217062</v>
      </c>
      <c r="BS457" s="131">
        <f>AS457/(VLOOKUP(BS377,AQ378:AR468,2,FALSE)+AN457)</f>
        <v>0.36000000000000004</v>
      </c>
      <c r="BT457" s="132">
        <f>AS457/(VLOOKUP(BT377,AQ378:AR468,2,FALSE)+AN457)</f>
        <v>0.28418218076500007</v>
      </c>
      <c r="BU457" s="132">
        <f>AS457/(VLOOKUP(BU377,AQ378:AR468,2,FALSE)+AN457)</f>
        <v>0.25853216280382602</v>
      </c>
      <c r="BV457" s="131">
        <f>AS457/(VLOOKUP(BV377,AQ378:AR468,2,FALSE)+AN457)</f>
        <v>0.12</v>
      </c>
    </row>
    <row r="458" spans="1:74">
      <c r="A458" s="86"/>
      <c r="B458" s="86"/>
      <c r="C458" s="115"/>
      <c r="D458" s="74"/>
      <c r="E458" s="86" t="str">
        <f t="shared" si="88"/>
        <v>80级强化2</v>
      </c>
      <c r="F458" s="86">
        <f>装备属性!GI84</f>
        <v>3012.8219273911618</v>
      </c>
      <c r="G458" s="91"/>
      <c r="H458" s="216"/>
      <c r="I458" s="138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M458" s="86"/>
      <c r="AN458" s="86"/>
      <c r="AO458" s="115"/>
      <c r="AP458" s="74"/>
      <c r="AQ458" s="86" t="str">
        <f t="shared" si="91"/>
        <v>80级强化2</v>
      </c>
      <c r="AR458" s="86">
        <f>装备属性!GJ84</f>
        <v>3766.0274092389523</v>
      </c>
      <c r="AS458" s="134"/>
      <c r="AT458" s="134"/>
      <c r="AU458" s="43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  <c r="BF458" s="43"/>
      <c r="BG458" s="43"/>
      <c r="BH458" s="43"/>
      <c r="BI458" s="43"/>
      <c r="BJ458" s="43"/>
      <c r="BK458" s="43"/>
      <c r="BL458" s="43"/>
      <c r="BM458" s="43"/>
      <c r="BN458" s="43"/>
      <c r="BO458" s="43"/>
      <c r="BP458" s="43"/>
      <c r="BQ458" s="43"/>
      <c r="BR458" s="43"/>
      <c r="BS458" s="43"/>
      <c r="BT458" s="43"/>
      <c r="BU458" s="43"/>
      <c r="BV458" s="43"/>
    </row>
    <row r="459" spans="1:74">
      <c r="A459" s="86"/>
      <c r="B459" s="86"/>
      <c r="C459" s="115"/>
      <c r="D459" s="74"/>
      <c r="E459" s="86" t="str">
        <f t="shared" si="88"/>
        <v>80级强化3</v>
      </c>
      <c r="F459" s="86">
        <f>装备属性!GI85</f>
        <v>3242.2236594924934</v>
      </c>
      <c r="G459" s="91"/>
      <c r="H459" s="216"/>
      <c r="I459" s="138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M459" s="86"/>
      <c r="AN459" s="86"/>
      <c r="AO459" s="115"/>
      <c r="AP459" s="74"/>
      <c r="AQ459" s="86" t="str">
        <f t="shared" si="91"/>
        <v>80级强化3</v>
      </c>
      <c r="AR459" s="86">
        <f>装备属性!GJ85</f>
        <v>4052.7795743656166</v>
      </c>
      <c r="AS459" s="134"/>
      <c r="AT459" s="134"/>
      <c r="AU459" s="43"/>
      <c r="AV459" s="43"/>
      <c r="AW459" s="43"/>
      <c r="AX459" s="43"/>
      <c r="AY459" s="43"/>
      <c r="AZ459" s="43"/>
      <c r="BA459" s="43"/>
      <c r="BB459" s="43"/>
      <c r="BC459" s="43"/>
      <c r="BD459" s="43"/>
      <c r="BE459" s="43"/>
      <c r="BF459" s="43"/>
      <c r="BG459" s="43"/>
      <c r="BH459" s="43"/>
      <c r="BI459" s="43"/>
      <c r="BJ459" s="43"/>
      <c r="BK459" s="43"/>
      <c r="BL459" s="43"/>
      <c r="BM459" s="43"/>
      <c r="BN459" s="43"/>
      <c r="BO459" s="43"/>
      <c r="BP459" s="43"/>
      <c r="BQ459" s="43"/>
      <c r="BR459" s="43"/>
      <c r="BS459" s="43"/>
      <c r="BT459" s="43"/>
      <c r="BU459" s="43"/>
      <c r="BV459" s="43"/>
    </row>
    <row r="460" spans="1:74">
      <c r="A460" s="86"/>
      <c r="B460" s="86"/>
      <c r="C460" s="115"/>
      <c r="D460" s="74"/>
      <c r="E460" s="86" t="str">
        <f t="shared" si="88"/>
        <v>80级强化4</v>
      </c>
      <c r="F460" s="86">
        <f>装备属性!GI86</f>
        <v>3482.7362546077052</v>
      </c>
      <c r="G460" s="91"/>
      <c r="H460" s="216"/>
      <c r="I460" s="138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M460" s="86"/>
      <c r="AN460" s="86"/>
      <c r="AO460" s="115"/>
      <c r="AP460" s="74"/>
      <c r="AQ460" s="86" t="str">
        <f t="shared" si="91"/>
        <v>80级强化4</v>
      </c>
      <c r="AR460" s="86">
        <f>装备属性!GJ86</f>
        <v>4353.4203182596311</v>
      </c>
      <c r="AS460" s="134"/>
      <c r="AT460" s="134"/>
      <c r="AU460" s="43"/>
      <c r="AV460" s="43"/>
      <c r="AW460" s="43"/>
      <c r="AX460" s="43"/>
      <c r="AY460" s="43"/>
      <c r="AZ460" s="43"/>
      <c r="BA460" s="43"/>
      <c r="BB460" s="43"/>
      <c r="BC460" s="43"/>
      <c r="BD460" s="43"/>
      <c r="BE460" s="43"/>
      <c r="BF460" s="43"/>
      <c r="BG460" s="43"/>
      <c r="BH460" s="43"/>
      <c r="BI460" s="43"/>
      <c r="BJ460" s="43"/>
      <c r="BK460" s="43"/>
      <c r="BL460" s="43"/>
      <c r="BM460" s="43"/>
      <c r="BN460" s="43"/>
      <c r="BO460" s="43"/>
      <c r="BP460" s="43"/>
      <c r="BQ460" s="43"/>
      <c r="BR460" s="43"/>
      <c r="BS460" s="43"/>
      <c r="BT460" s="43"/>
      <c r="BU460" s="43"/>
      <c r="BV460" s="43"/>
    </row>
    <row r="461" spans="1:74">
      <c r="A461" s="86"/>
      <c r="B461" s="86"/>
      <c r="C461" s="115"/>
      <c r="D461" s="74"/>
      <c r="E461" s="86" t="str">
        <f t="shared" si="88"/>
        <v>80级强化5</v>
      </c>
      <c r="F461" s="86">
        <f>装备属性!GI87</f>
        <v>3734.8978572215069</v>
      </c>
      <c r="G461" s="91"/>
      <c r="H461" s="216"/>
      <c r="I461" s="138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M461" s="86"/>
      <c r="AN461" s="86"/>
      <c r="AO461" s="115"/>
      <c r="AP461" s="74"/>
      <c r="AQ461" s="86" t="str">
        <f t="shared" si="91"/>
        <v>80级强化5</v>
      </c>
      <c r="AR461" s="86">
        <f>装备属性!GJ87</f>
        <v>4668.6223215268838</v>
      </c>
      <c r="AS461" s="134"/>
      <c r="AT461" s="134"/>
      <c r="AU461" s="43"/>
      <c r="AV461" s="43"/>
      <c r="AW461" s="43"/>
      <c r="AX461" s="43"/>
      <c r="AY461" s="43"/>
      <c r="AZ461" s="43"/>
      <c r="BA461" s="43"/>
      <c r="BB461" s="43"/>
      <c r="BC461" s="43"/>
      <c r="BD461" s="43"/>
      <c r="BE461" s="43"/>
      <c r="BF461" s="43"/>
      <c r="BG461" s="43"/>
      <c r="BH461" s="43"/>
      <c r="BI461" s="43"/>
      <c r="BJ461" s="43"/>
      <c r="BK461" s="43"/>
      <c r="BL461" s="43"/>
      <c r="BM461" s="43"/>
      <c r="BN461" s="43"/>
      <c r="BO461" s="43"/>
      <c r="BP461" s="43"/>
      <c r="BQ461" s="43"/>
      <c r="BR461" s="43"/>
      <c r="BS461" s="43"/>
      <c r="BT461" s="43"/>
      <c r="BU461" s="43"/>
      <c r="BV461" s="43"/>
    </row>
    <row r="462" spans="1:74">
      <c r="A462" s="86"/>
      <c r="B462" s="86"/>
      <c r="C462" s="115"/>
      <c r="D462" s="74"/>
      <c r="E462" s="86" t="str">
        <f t="shared" si="88"/>
        <v>80级强化6</v>
      </c>
      <c r="F462" s="86">
        <f>装备属性!GI88</f>
        <v>3999.2726763543737</v>
      </c>
      <c r="G462" s="91"/>
      <c r="H462" s="216"/>
      <c r="I462" s="138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M462" s="86"/>
      <c r="AN462" s="86"/>
      <c r="AO462" s="115"/>
      <c r="AP462" s="74"/>
      <c r="AQ462" s="86" t="str">
        <f t="shared" si="91"/>
        <v>80级强化6</v>
      </c>
      <c r="AR462" s="86">
        <f>装备属性!GJ88</f>
        <v>4999.0908454429673</v>
      </c>
      <c r="AS462" s="134"/>
      <c r="AT462" s="134"/>
      <c r="AU462" s="43"/>
      <c r="AV462" s="43"/>
      <c r="AW462" s="43"/>
      <c r="AX462" s="43"/>
      <c r="AY462" s="43"/>
      <c r="AZ462" s="43"/>
      <c r="BA462" s="43"/>
      <c r="BB462" s="43"/>
      <c r="BC462" s="43"/>
      <c r="BD462" s="43"/>
      <c r="BE462" s="43"/>
      <c r="BF462" s="43"/>
      <c r="BG462" s="43"/>
      <c r="BH462" s="43"/>
      <c r="BI462" s="43"/>
      <c r="BJ462" s="43"/>
      <c r="BK462" s="43"/>
      <c r="BL462" s="43"/>
      <c r="BM462" s="43"/>
      <c r="BN462" s="43"/>
      <c r="BO462" s="43"/>
      <c r="BP462" s="43"/>
      <c r="BQ462" s="43"/>
      <c r="BR462" s="43"/>
      <c r="BS462" s="43"/>
      <c r="BT462" s="43"/>
      <c r="BU462" s="43"/>
      <c r="BV462" s="43"/>
    </row>
    <row r="463" spans="1:74">
      <c r="A463" s="86"/>
      <c r="B463" s="86"/>
      <c r="C463" s="115"/>
      <c r="D463" s="74"/>
      <c r="E463" s="86" t="str">
        <f t="shared" si="88"/>
        <v>80级强化7</v>
      </c>
      <c r="F463" s="86">
        <f>装备属性!GI89</f>
        <v>4276.4522479744928</v>
      </c>
      <c r="G463" s="91"/>
      <c r="H463" s="216"/>
      <c r="I463" s="138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M463" s="86"/>
      <c r="AN463" s="86"/>
      <c r="AO463" s="115"/>
      <c r="AP463" s="74"/>
      <c r="AQ463" s="86" t="str">
        <f t="shared" si="91"/>
        <v>80级强化7</v>
      </c>
      <c r="AR463" s="86">
        <f>装备属性!GJ89</f>
        <v>5345.5653099681158</v>
      </c>
      <c r="AS463" s="134"/>
      <c r="AT463" s="134"/>
      <c r="AU463" s="43"/>
      <c r="AV463" s="43"/>
      <c r="AW463" s="43"/>
      <c r="AX463" s="43"/>
      <c r="AY463" s="43"/>
      <c r="AZ463" s="43"/>
      <c r="BA463" s="43"/>
      <c r="BB463" s="43"/>
      <c r="BC463" s="43"/>
      <c r="BD463" s="43"/>
      <c r="BE463" s="43"/>
      <c r="BF463" s="43"/>
      <c r="BG463" s="43"/>
      <c r="BH463" s="43"/>
      <c r="BI463" s="43"/>
      <c r="BJ463" s="43"/>
      <c r="BK463" s="43"/>
      <c r="BL463" s="43"/>
      <c r="BM463" s="43"/>
      <c r="BN463" s="43"/>
      <c r="BO463" s="43"/>
      <c r="BP463" s="43"/>
      <c r="BQ463" s="43"/>
      <c r="BR463" s="43"/>
      <c r="BS463" s="43"/>
      <c r="BT463" s="43"/>
      <c r="BU463" s="43"/>
      <c r="BV463" s="43"/>
    </row>
    <row r="464" spans="1:74">
      <c r="A464" s="86"/>
      <c r="B464" s="86"/>
      <c r="C464" s="115"/>
      <c r="D464" s="74"/>
      <c r="E464" s="86" t="str">
        <f t="shared" si="88"/>
        <v>80级强化8</v>
      </c>
      <c r="F464" s="86">
        <f>装备属性!GI90</f>
        <v>5271.9386550534837</v>
      </c>
      <c r="G464" s="91"/>
      <c r="H464" s="216"/>
      <c r="I464" s="138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M464" s="86"/>
      <c r="AN464" s="86"/>
      <c r="AO464" s="115"/>
      <c r="AP464" s="74"/>
      <c r="AQ464" s="86" t="str">
        <f t="shared" si="91"/>
        <v>80级强化8</v>
      </c>
      <c r="AR464" s="86">
        <f>装备属性!GJ90</f>
        <v>6589.9233188168546</v>
      </c>
      <c r="AS464" s="134"/>
      <c r="AT464" s="134"/>
      <c r="AU464" s="43"/>
      <c r="AV464" s="43"/>
      <c r="AW464" s="43"/>
      <c r="AX464" s="43"/>
      <c r="AY464" s="43"/>
      <c r="AZ464" s="43"/>
      <c r="BA464" s="43"/>
      <c r="BB464" s="43"/>
      <c r="BC464" s="43"/>
      <c r="BD464" s="43"/>
      <c r="BE464" s="43"/>
      <c r="BF464" s="43"/>
      <c r="BG464" s="43"/>
      <c r="BH464" s="43"/>
      <c r="BI464" s="43"/>
      <c r="BJ464" s="43"/>
      <c r="BK464" s="43"/>
      <c r="BL464" s="43"/>
      <c r="BM464" s="43"/>
      <c r="BN464" s="43"/>
      <c r="BO464" s="43"/>
      <c r="BP464" s="43"/>
      <c r="BQ464" s="43"/>
      <c r="BR464" s="43"/>
      <c r="BS464" s="43"/>
      <c r="BT464" s="43"/>
      <c r="BU464" s="43"/>
      <c r="BV464" s="43"/>
    </row>
    <row r="465" spans="1:74">
      <c r="A465" s="86"/>
      <c r="B465" s="86"/>
      <c r="C465" s="115"/>
      <c r="D465" s="74"/>
      <c r="E465" s="86" t="str">
        <f t="shared" si="88"/>
        <v>80级强化9</v>
      </c>
      <c r="F465" s="86">
        <f>装备属性!GI91</f>
        <v>6432.5905932456453</v>
      </c>
      <c r="G465" s="91"/>
      <c r="H465" s="216"/>
      <c r="I465" s="138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M465" s="86"/>
      <c r="AN465" s="86"/>
      <c r="AO465" s="115"/>
      <c r="AP465" s="74"/>
      <c r="AQ465" s="86" t="str">
        <f t="shared" si="91"/>
        <v>80级强化9</v>
      </c>
      <c r="AR465" s="86">
        <f>装备属性!GJ91</f>
        <v>8040.7382415570564</v>
      </c>
      <c r="AS465" s="134"/>
      <c r="AT465" s="134"/>
      <c r="AU465" s="43"/>
      <c r="AV465" s="43"/>
      <c r="AW465" s="43"/>
      <c r="AX465" s="43"/>
      <c r="AY465" s="43"/>
      <c r="AZ465" s="43"/>
      <c r="BA465" s="43"/>
      <c r="BB465" s="43"/>
      <c r="BC465" s="43"/>
      <c r="BD465" s="43"/>
      <c r="BE465" s="43"/>
      <c r="BF465" s="43"/>
      <c r="BG465" s="43"/>
      <c r="BH465" s="43"/>
      <c r="BI465" s="43"/>
      <c r="BJ465" s="43"/>
      <c r="BK465" s="43"/>
      <c r="BL465" s="43"/>
      <c r="BM465" s="43"/>
      <c r="BN465" s="43"/>
      <c r="BO465" s="43"/>
      <c r="BP465" s="43"/>
      <c r="BQ465" s="43"/>
      <c r="BR465" s="43"/>
      <c r="BS465" s="43"/>
      <c r="BT465" s="43"/>
      <c r="BU465" s="43"/>
      <c r="BV465" s="43"/>
    </row>
    <row r="466" spans="1:74">
      <c r="A466" s="86"/>
      <c r="B466" s="86"/>
      <c r="C466" s="115"/>
      <c r="D466" s="74"/>
      <c r="E466" s="86" t="str">
        <f t="shared" si="88"/>
        <v>80级强化10</v>
      </c>
      <c r="F466" s="86">
        <f>装备属性!GI92</f>
        <v>7785.8114027411739</v>
      </c>
      <c r="G466" s="91"/>
      <c r="H466" s="216"/>
      <c r="I466" s="138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M466" s="86"/>
      <c r="AN466" s="86"/>
      <c r="AO466" s="115"/>
      <c r="AP466" s="74"/>
      <c r="AQ466" s="86" t="str">
        <f t="shared" si="91"/>
        <v>80级强化10</v>
      </c>
      <c r="AR466" s="86">
        <f>装备属性!GJ92</f>
        <v>9732.2642534264669</v>
      </c>
      <c r="AS466" s="134"/>
      <c r="AT466" s="134"/>
      <c r="AU466" s="43"/>
      <c r="AV466" s="43"/>
      <c r="AW466" s="43"/>
      <c r="AX466" s="43"/>
      <c r="AY466" s="43"/>
      <c r="AZ466" s="43"/>
      <c r="BA466" s="43"/>
      <c r="BB466" s="43"/>
      <c r="BC466" s="43"/>
      <c r="BD466" s="43"/>
      <c r="BE466" s="43"/>
      <c r="BF466" s="43"/>
      <c r="BG466" s="43"/>
      <c r="BH466" s="43"/>
      <c r="BI466" s="43"/>
      <c r="BJ466" s="43"/>
      <c r="BK466" s="43"/>
      <c r="BL466" s="43"/>
      <c r="BM466" s="43"/>
      <c r="BN466" s="43"/>
      <c r="BO466" s="43"/>
      <c r="BP466" s="43"/>
      <c r="BQ466" s="43"/>
      <c r="BR466" s="43"/>
      <c r="BS466" s="43"/>
      <c r="BT466" s="43"/>
      <c r="BU466" s="43"/>
      <c r="BV466" s="43"/>
    </row>
    <row r="467" spans="1:74">
      <c r="A467" s="86"/>
      <c r="B467" s="86"/>
      <c r="C467" s="115"/>
      <c r="D467" s="74"/>
      <c r="E467" s="86" t="str">
        <f t="shared" si="88"/>
        <v>80级强化11</v>
      </c>
      <c r="F467" s="86">
        <f>装备属性!GI93</f>
        <v>9363.5510325082378</v>
      </c>
      <c r="G467" s="91"/>
      <c r="H467" s="216"/>
      <c r="I467" s="138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M467" s="86"/>
      <c r="AN467" s="86"/>
      <c r="AO467" s="115"/>
      <c r="AP467" s="74"/>
      <c r="AQ467" s="86" t="str">
        <f t="shared" si="91"/>
        <v>80级强化11</v>
      </c>
      <c r="AR467" s="86">
        <f>装备属性!GJ93</f>
        <v>11704.438790635297</v>
      </c>
      <c r="AS467" s="134"/>
      <c r="AT467" s="134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  <c r="BQ467" s="43"/>
      <c r="BR467" s="43"/>
      <c r="BS467" s="43"/>
      <c r="BT467" s="43"/>
      <c r="BU467" s="43"/>
      <c r="BV467" s="43"/>
    </row>
    <row r="468" spans="1:74">
      <c r="A468" s="86"/>
      <c r="B468" s="86"/>
      <c r="C468" s="115"/>
      <c r="D468" s="74"/>
      <c r="E468" s="86" t="str">
        <f t="shared" si="88"/>
        <v>80级强化12</v>
      </c>
      <c r="F468" s="86">
        <f>装备属性!GI94</f>
        <v>11203.060388165793</v>
      </c>
      <c r="G468" s="91"/>
      <c r="H468" s="216"/>
      <c r="I468" s="138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M468" s="86"/>
      <c r="AN468" s="86"/>
      <c r="AO468" s="115"/>
      <c r="AP468" s="74"/>
      <c r="AQ468" s="86" t="str">
        <f t="shared" si="91"/>
        <v>80级强化12</v>
      </c>
      <c r="AR468" s="86">
        <f>装备属性!GJ94</f>
        <v>14003.82548520724</v>
      </c>
      <c r="AS468" s="134"/>
      <c r="AT468" s="134"/>
      <c r="AU468" s="43"/>
      <c r="AV468" s="43"/>
      <c r="AW468" s="43"/>
      <c r="AX468" s="43"/>
      <c r="AY468" s="43"/>
      <c r="AZ468" s="43"/>
      <c r="BA468" s="43"/>
      <c r="BB468" s="43"/>
      <c r="BC468" s="43"/>
      <c r="BD468" s="43"/>
      <c r="BE468" s="43"/>
      <c r="BF468" s="43"/>
      <c r="BG468" s="43"/>
      <c r="BH468" s="43"/>
      <c r="BI468" s="43"/>
      <c r="BJ468" s="43"/>
      <c r="BK468" s="43"/>
      <c r="BL468" s="43"/>
      <c r="BM468" s="43"/>
      <c r="BN468" s="43"/>
      <c r="BO468" s="43"/>
      <c r="BP468" s="43"/>
      <c r="BQ468" s="43"/>
      <c r="BR468" s="43"/>
      <c r="BS468" s="43"/>
      <c r="BT468" s="43"/>
      <c r="BU468" s="43"/>
      <c r="BV468" s="4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V152"/>
  <sheetViews>
    <sheetView workbookViewId="0">
      <selection activeCell="I29" sqref="I29"/>
    </sheetView>
  </sheetViews>
  <sheetFormatPr defaultColWidth="12.625" defaultRowHeight="15.95" customHeight="1"/>
  <cols>
    <col min="2" max="2" width="14.375" customWidth="1"/>
    <col min="4" max="5" width="12.625" style="1"/>
  </cols>
  <sheetData>
    <row r="1" spans="1:22" ht="31.5" customHeight="1">
      <c r="A1" s="111" t="s">
        <v>260</v>
      </c>
      <c r="B1" s="112" t="s">
        <v>1055</v>
      </c>
      <c r="D1" s="9"/>
      <c r="E1" s="106" t="str">
        <f>职业设计!J67</f>
        <v>套装强化7总生命值</v>
      </c>
      <c r="F1" s="106" t="s">
        <v>744</v>
      </c>
      <c r="G1" s="31" t="s">
        <v>745</v>
      </c>
      <c r="H1" s="31" t="s">
        <v>746</v>
      </c>
      <c r="I1" s="31" t="str">
        <f>职业设计!J99</f>
        <v>套装强化7总攻击力</v>
      </c>
      <c r="M1" s="58"/>
      <c r="N1" s="54"/>
      <c r="O1" s="55"/>
      <c r="P1" s="58"/>
    </row>
    <row r="2" spans="1:22" ht="15.95" customHeight="1">
      <c r="A2" s="86">
        <v>1</v>
      </c>
      <c r="B2" s="86"/>
      <c r="D2" s="31" t="str">
        <f>职业设计!I68</f>
        <v>1级</v>
      </c>
      <c r="E2" s="106">
        <f>职业设计!J68</f>
        <v>488.18644277172046</v>
      </c>
      <c r="F2" s="106">
        <f>E2*职业设计!D$13/职业设计!B$13</f>
        <v>488.18644277172046</v>
      </c>
      <c r="G2" s="30">
        <f>职业设计!J84</f>
        <v>292.91186566303213</v>
      </c>
      <c r="H2" s="106">
        <f>G2</f>
        <v>292.91186566303213</v>
      </c>
      <c r="I2" s="31">
        <f>职业设计!J100</f>
        <v>188.83006179086351</v>
      </c>
      <c r="M2" s="58"/>
      <c r="N2" s="54"/>
      <c r="O2" s="55"/>
      <c r="P2" s="58"/>
      <c r="Q2" s="54"/>
    </row>
    <row r="3" spans="1:22" ht="15.95" customHeight="1">
      <c r="A3" s="86">
        <v>2</v>
      </c>
      <c r="B3" s="86"/>
      <c r="D3" s="31" t="str">
        <f>职业设计!I69</f>
        <v>15级</v>
      </c>
      <c r="E3" s="106">
        <f>职业设计!J69</f>
        <v>807.5227422307006</v>
      </c>
      <c r="F3" s="106">
        <f>E3*职业设计!D$13/职业设计!B$13</f>
        <v>807.5227422307006</v>
      </c>
      <c r="G3" s="30">
        <f>职业设计!J85</f>
        <v>484.51364533842019</v>
      </c>
      <c r="H3" s="106">
        <f t="shared" ref="H3:H8" si="0">G3</f>
        <v>484.51364533842019</v>
      </c>
      <c r="I3" s="31">
        <f>职业设计!J101</f>
        <v>312.34904526886595</v>
      </c>
      <c r="M3" s="58"/>
      <c r="N3" s="54"/>
      <c r="O3" s="55"/>
      <c r="P3" s="58"/>
      <c r="Q3" s="54"/>
    </row>
    <row r="4" spans="1:22" ht="15.95" customHeight="1">
      <c r="A4" s="86">
        <v>3</v>
      </c>
      <c r="B4" s="86"/>
      <c r="D4" s="31" t="str">
        <f>职业设计!I70</f>
        <v>30级</v>
      </c>
      <c r="E4" s="106">
        <f>职业设计!J70</f>
        <v>1335.7457767927283</v>
      </c>
      <c r="F4" s="106">
        <f>E4*职业设计!D$13/职业设计!B$13</f>
        <v>1335.7457767927283</v>
      </c>
      <c r="G4" s="30">
        <f>职业设计!J86</f>
        <v>801.44746607563684</v>
      </c>
      <c r="H4" s="106">
        <f t="shared" si="0"/>
        <v>801.44746607563684</v>
      </c>
      <c r="I4" s="31">
        <f>职业设计!J102</f>
        <v>516.66522350887976</v>
      </c>
      <c r="L4" s="58"/>
      <c r="M4" s="58"/>
      <c r="N4" s="54"/>
      <c r="O4" s="55"/>
      <c r="P4" s="58"/>
      <c r="Q4" s="54"/>
    </row>
    <row r="5" spans="1:22" ht="15.95" customHeight="1">
      <c r="A5" s="86">
        <v>4</v>
      </c>
      <c r="B5" s="86"/>
      <c r="D5" s="31" t="str">
        <f>职业设计!I71</f>
        <v>45级</v>
      </c>
      <c r="E5" s="106">
        <f>职业设计!J71</f>
        <v>2209.4941565247927</v>
      </c>
      <c r="F5" s="106">
        <f>E5*职业设计!D$13/职业设计!B$13</f>
        <v>2209.4941565247927</v>
      </c>
      <c r="G5" s="30">
        <f>职业设计!J87</f>
        <v>1325.6964939148752</v>
      </c>
      <c r="H5" s="106">
        <f t="shared" si="0"/>
        <v>1325.6964939148752</v>
      </c>
      <c r="I5" s="31">
        <f>职业设计!J103</f>
        <v>854.63028373818042</v>
      </c>
      <c r="L5" s="58"/>
      <c r="M5" s="58"/>
      <c r="N5" s="54"/>
      <c r="O5" s="55"/>
      <c r="P5" s="58"/>
      <c r="Q5" s="54"/>
    </row>
    <row r="6" spans="1:22" ht="15.95" customHeight="1">
      <c r="A6" s="86">
        <v>5</v>
      </c>
      <c r="B6" s="86"/>
      <c r="D6" s="31" t="str">
        <f>职业设计!I72</f>
        <v>60级</v>
      </c>
      <c r="E6" s="106">
        <f>职业设计!J72</f>
        <v>3654.7855980792201</v>
      </c>
      <c r="F6" s="106">
        <f>E6*职业设计!D$13/职业设计!B$13</f>
        <v>3654.7855980792201</v>
      </c>
      <c r="G6" s="30">
        <f>职业设计!J88</f>
        <v>2192.8713588475321</v>
      </c>
      <c r="H6" s="106">
        <f t="shared" si="0"/>
        <v>2192.8713588475321</v>
      </c>
      <c r="I6" s="31">
        <f>职业设计!J104</f>
        <v>1413.6676684411098</v>
      </c>
      <c r="L6" s="58"/>
      <c r="M6" s="58"/>
      <c r="N6" s="54"/>
      <c r="O6" s="55"/>
      <c r="P6" s="58"/>
      <c r="Q6" s="54"/>
    </row>
    <row r="7" spans="1:22" ht="15.95" customHeight="1">
      <c r="A7" s="86">
        <v>6</v>
      </c>
      <c r="B7" s="86"/>
      <c r="D7" s="31" t="str">
        <f>职业设计!I73</f>
        <v>70级</v>
      </c>
      <c r="E7" s="106">
        <f>职业设计!J73</f>
        <v>6045.4822785938441</v>
      </c>
      <c r="F7" s="106">
        <f>E7*职业设计!D$13/职业设计!B$13</f>
        <v>6045.4822785938441</v>
      </c>
      <c r="G7" s="30">
        <f>职业设计!J89</f>
        <v>3627.2893671563056</v>
      </c>
      <c r="H7" s="106">
        <f t="shared" si="0"/>
        <v>3627.2893671563056</v>
      </c>
      <c r="I7" s="31">
        <f>职业设计!J105</f>
        <v>2338.3869198437606</v>
      </c>
      <c r="L7" s="58"/>
      <c r="M7" s="58"/>
      <c r="N7" s="54"/>
      <c r="O7" s="55"/>
      <c r="P7" s="58"/>
      <c r="Q7" s="54"/>
    </row>
    <row r="8" spans="1:22" ht="15.95" customHeight="1">
      <c r="A8" s="86">
        <v>7</v>
      </c>
      <c r="B8" s="86"/>
      <c r="D8" s="31" t="str">
        <f>职业设计!I74</f>
        <v>80级</v>
      </c>
      <c r="E8" s="107">
        <f>职业设计!J74</f>
        <v>10000</v>
      </c>
      <c r="F8" s="106">
        <f>E8*职业设计!D$13/职业设计!B$13</f>
        <v>10000</v>
      </c>
      <c r="G8" s="30">
        <f>职业设计!J90</f>
        <v>6000</v>
      </c>
      <c r="H8" s="106">
        <f t="shared" si="0"/>
        <v>6000</v>
      </c>
      <c r="I8" s="31">
        <f>职业设计!J106</f>
        <v>3867.9906946773162</v>
      </c>
      <c r="L8" s="58"/>
      <c r="M8" s="58"/>
      <c r="N8" s="54"/>
      <c r="O8" s="55"/>
      <c r="P8" s="58"/>
      <c r="Q8" s="54"/>
    </row>
    <row r="9" spans="1:22" ht="15.95" customHeight="1">
      <c r="A9" s="86">
        <v>8</v>
      </c>
      <c r="B9" s="86"/>
    </row>
    <row r="10" spans="1:22" ht="15.95" customHeight="1">
      <c r="A10" s="86">
        <v>9</v>
      </c>
      <c r="B10" s="86"/>
    </row>
    <row r="11" spans="1:22" ht="15.75" customHeight="1">
      <c r="A11" s="86">
        <v>10</v>
      </c>
      <c r="B11" s="86"/>
      <c r="D11" s="9" t="s">
        <v>254</v>
      </c>
      <c r="E11" s="9" t="s">
        <v>685</v>
      </c>
      <c r="F11" s="9" t="s">
        <v>255</v>
      </c>
      <c r="G11" s="106" t="s">
        <v>212</v>
      </c>
      <c r="H11" s="106" t="s">
        <v>215</v>
      </c>
      <c r="I11" s="9" t="s">
        <v>216</v>
      </c>
      <c r="J11" s="106" t="s">
        <v>217</v>
      </c>
      <c r="K11" s="106" t="s">
        <v>687</v>
      </c>
      <c r="L11" s="106" t="s">
        <v>686</v>
      </c>
      <c r="M11" s="31" t="s">
        <v>220</v>
      </c>
      <c r="N11" s="31" t="s">
        <v>787</v>
      </c>
      <c r="O11" s="31" t="s">
        <v>219</v>
      </c>
      <c r="P11" s="31" t="s">
        <v>211</v>
      </c>
      <c r="R11" s="58"/>
      <c r="S11" s="54"/>
      <c r="T11" s="55"/>
      <c r="U11" s="58"/>
      <c r="V11" s="54"/>
    </row>
    <row r="12" spans="1:22" ht="15.95" customHeight="1">
      <c r="A12" s="86">
        <v>11</v>
      </c>
      <c r="B12" s="86"/>
      <c r="D12" s="114">
        <v>1</v>
      </c>
      <c r="E12" s="31" t="str">
        <f t="shared" ref="E12:E17" si="1">D3</f>
        <v>15级</v>
      </c>
      <c r="F12" s="31" t="s">
        <v>452</v>
      </c>
      <c r="G12" s="106">
        <f>E3*$F$32/$F$29/$F$30/F$31</f>
        <v>5.9816499424496348</v>
      </c>
      <c r="H12" s="106">
        <f t="shared" ref="H12:H17" si="2">F3*$F$32/$F$29/$F$30*1.5/F$31</f>
        <v>8.9724749136744517</v>
      </c>
      <c r="I12" s="106">
        <f t="shared" ref="I12:I17" si="3">G3*$F$32/$F$29/$F$30/F$31</f>
        <v>3.5889899654697799</v>
      </c>
      <c r="J12" s="106">
        <f t="shared" ref="J12:J17" si="4">H3*$F$32/$F$29/$F$30/F$31</f>
        <v>3.5889899654697799</v>
      </c>
      <c r="K12" s="106">
        <f t="shared" ref="K12:K17" si="5">I3*$F$32/$F$29/$F$30/F$31</f>
        <v>2.3136966316212293</v>
      </c>
      <c r="L12" s="106">
        <f t="shared" ref="L12:L17" si="6">K12</f>
        <v>2.3136966316212293</v>
      </c>
      <c r="M12" s="407">
        <v>2</v>
      </c>
      <c r="N12" s="106"/>
      <c r="O12" s="106">
        <f>M12</f>
        <v>2</v>
      </c>
      <c r="P12" s="106">
        <f>O12</f>
        <v>2</v>
      </c>
      <c r="R12" s="58"/>
      <c r="S12" s="54"/>
      <c r="T12" s="55"/>
      <c r="U12" s="58"/>
      <c r="V12" s="54"/>
    </row>
    <row r="13" spans="1:22" ht="15.95" customHeight="1">
      <c r="A13" s="86">
        <v>12</v>
      </c>
      <c r="B13" s="86"/>
      <c r="D13" s="114">
        <v>2</v>
      </c>
      <c r="E13" s="31" t="str">
        <f t="shared" si="1"/>
        <v>30级</v>
      </c>
      <c r="F13" s="31" t="s">
        <v>452</v>
      </c>
      <c r="G13" s="106">
        <f t="shared" ref="G13:G17" si="7">E4*$F$32/$F$29/$F$30/F$31</f>
        <v>9.8944131614276163</v>
      </c>
      <c r="H13" s="106">
        <f t="shared" si="2"/>
        <v>14.841619742141425</v>
      </c>
      <c r="I13" s="106">
        <f t="shared" si="3"/>
        <v>5.9366478968565701</v>
      </c>
      <c r="J13" s="106">
        <f t="shared" si="4"/>
        <v>5.9366478968565701</v>
      </c>
      <c r="K13" s="106">
        <f t="shared" si="5"/>
        <v>3.8271498037694798</v>
      </c>
      <c r="L13" s="106">
        <f t="shared" si="6"/>
        <v>3.8271498037694798</v>
      </c>
      <c r="M13" s="106">
        <f>M12*职业设计!$G$107</f>
        <v>3.3082555002794463</v>
      </c>
      <c r="N13" s="106"/>
      <c r="O13" s="106">
        <f>O12*职业设计!$G$107</f>
        <v>3.3082555002794463</v>
      </c>
      <c r="P13" s="106">
        <f>P12*职业设计!$G$107</f>
        <v>3.3082555002794463</v>
      </c>
      <c r="R13" s="58"/>
      <c r="S13" s="54"/>
      <c r="T13" s="55"/>
      <c r="U13" s="58"/>
      <c r="V13" s="54"/>
    </row>
    <row r="14" spans="1:22" ht="15.95" customHeight="1">
      <c r="A14" s="86">
        <v>13</v>
      </c>
      <c r="B14" s="86"/>
      <c r="D14" s="114">
        <v>3</v>
      </c>
      <c r="E14" s="31" t="str">
        <f t="shared" si="1"/>
        <v>45级</v>
      </c>
      <c r="F14" s="31">
        <v>30</v>
      </c>
      <c r="G14" s="106">
        <f t="shared" si="7"/>
        <v>16.366623381665132</v>
      </c>
      <c r="H14" s="106">
        <f t="shared" si="2"/>
        <v>24.549935072497696</v>
      </c>
      <c r="I14" s="106">
        <f t="shared" si="3"/>
        <v>9.8199740289990753</v>
      </c>
      <c r="J14" s="106">
        <f t="shared" si="4"/>
        <v>9.8199740289990753</v>
      </c>
      <c r="K14" s="106">
        <f t="shared" si="5"/>
        <v>6.3305946943568925</v>
      </c>
      <c r="L14" s="106">
        <f t="shared" si="6"/>
        <v>6.3305946943568925</v>
      </c>
      <c r="M14" s="106">
        <f>M13*职业设计!$G$107</f>
        <v>5.4722772275646046</v>
      </c>
      <c r="N14" s="106"/>
      <c r="O14" s="106">
        <f>O13*职业设计!$G$107</f>
        <v>5.4722772275646046</v>
      </c>
      <c r="P14" s="106">
        <f>P13*职业设计!$G$107</f>
        <v>5.4722772275646046</v>
      </c>
      <c r="R14" s="58"/>
      <c r="S14" s="54"/>
      <c r="T14" s="55"/>
      <c r="U14" s="58"/>
      <c r="V14" s="54"/>
    </row>
    <row r="15" spans="1:22" ht="15.95" customHeight="1">
      <c r="A15" s="86">
        <v>14</v>
      </c>
      <c r="B15" s="86"/>
      <c r="D15" s="114">
        <v>4</v>
      </c>
      <c r="E15" s="31" t="str">
        <f t="shared" si="1"/>
        <v>60级</v>
      </c>
      <c r="F15" s="31">
        <v>45</v>
      </c>
      <c r="G15" s="106">
        <f t="shared" si="7"/>
        <v>27.072485911697925</v>
      </c>
      <c r="H15" s="106">
        <f t="shared" si="2"/>
        <v>40.608728867546887</v>
      </c>
      <c r="I15" s="106">
        <f t="shared" si="3"/>
        <v>16.243491547018756</v>
      </c>
      <c r="J15" s="106">
        <f t="shared" si="4"/>
        <v>16.243491547018756</v>
      </c>
      <c r="K15" s="106">
        <f t="shared" si="5"/>
        <v>10.471612358823036</v>
      </c>
      <c r="L15" s="106">
        <f t="shared" si="6"/>
        <v>10.471612358823036</v>
      </c>
      <c r="M15" s="106">
        <f>M14*职业设计!$G$107</f>
        <v>9.0518456185722815</v>
      </c>
      <c r="N15" s="106"/>
      <c r="O15" s="106">
        <f>O14*职业设计!$G$107</f>
        <v>9.0518456185722815</v>
      </c>
      <c r="P15" s="106">
        <f>P14*职业设计!$G$107</f>
        <v>9.0518456185722815</v>
      </c>
      <c r="R15" s="58"/>
      <c r="S15" s="54"/>
      <c r="T15" s="55"/>
      <c r="U15" s="58"/>
      <c r="V15" s="54"/>
    </row>
    <row r="16" spans="1:22" ht="15.95" customHeight="1">
      <c r="A16" s="86">
        <v>15</v>
      </c>
      <c r="B16" s="113">
        <f>G21</f>
        <v>270</v>
      </c>
      <c r="C16" s="45"/>
      <c r="D16" s="114">
        <v>5</v>
      </c>
      <c r="E16" s="31" t="str">
        <f t="shared" si="1"/>
        <v>70级</v>
      </c>
      <c r="F16" s="31">
        <v>60</v>
      </c>
      <c r="G16" s="106">
        <f t="shared" si="7"/>
        <v>44.781350211806249</v>
      </c>
      <c r="H16" s="106">
        <f t="shared" si="2"/>
        <v>67.17202531770937</v>
      </c>
      <c r="I16" s="106">
        <f t="shared" si="3"/>
        <v>26.868810127083748</v>
      </c>
      <c r="J16" s="106">
        <f t="shared" si="4"/>
        <v>26.868810127083748</v>
      </c>
      <c r="K16" s="106">
        <f t="shared" si="5"/>
        <v>17.321384591435265</v>
      </c>
      <c r="L16" s="106">
        <f t="shared" si="6"/>
        <v>17.321384591435265</v>
      </c>
      <c r="M16" s="106">
        <f>M15*职业设计!$G$107</f>
        <v>14.972909027661078</v>
      </c>
      <c r="N16" s="106"/>
      <c r="O16" s="106">
        <f>O15*职业设计!$G$107</f>
        <v>14.972909027661078</v>
      </c>
      <c r="P16" s="106">
        <f>P15*职业设计!$G$107</f>
        <v>14.972909027661078</v>
      </c>
      <c r="R16" s="58"/>
      <c r="S16" s="54"/>
      <c r="T16" s="55"/>
      <c r="U16" s="58"/>
      <c r="V16" s="54"/>
    </row>
    <row r="17" spans="1:22" ht="15.95" customHeight="1">
      <c r="A17" s="86">
        <v>16</v>
      </c>
      <c r="B17" s="86">
        <f>B16+(B$31-B$16)/15</f>
        <v>281.77429950251502</v>
      </c>
      <c r="D17" s="114">
        <v>6</v>
      </c>
      <c r="E17" s="31" t="str">
        <f t="shared" si="1"/>
        <v>80级</v>
      </c>
      <c r="F17" s="31">
        <v>70</v>
      </c>
      <c r="G17" s="106">
        <f t="shared" si="7"/>
        <v>74.074074074074076</v>
      </c>
      <c r="H17" s="106">
        <f t="shared" si="2"/>
        <v>111.11111111111111</v>
      </c>
      <c r="I17" s="106">
        <f t="shared" si="3"/>
        <v>44.44444444444445</v>
      </c>
      <c r="J17" s="106">
        <f t="shared" si="4"/>
        <v>44.44444444444445</v>
      </c>
      <c r="K17" s="106">
        <f t="shared" si="5"/>
        <v>28.651782923535677</v>
      </c>
      <c r="L17" s="106">
        <f t="shared" si="6"/>
        <v>28.651782923535677</v>
      </c>
      <c r="M17" s="106">
        <f>M16*职业设计!$G$107</f>
        <v>24.767104322971768</v>
      </c>
      <c r="N17" s="106"/>
      <c r="O17" s="106">
        <f>O16*职业设计!$G$107</f>
        <v>24.767104322971768</v>
      </c>
      <c r="P17" s="106">
        <f>P16*职业设计!$G$107</f>
        <v>24.767104322971768</v>
      </c>
      <c r="R17" s="58"/>
      <c r="S17" s="54"/>
      <c r="T17" s="55"/>
      <c r="U17" s="58"/>
      <c r="V17" s="54"/>
    </row>
    <row r="18" spans="1:22" ht="15.95" customHeight="1">
      <c r="A18" s="86">
        <v>17</v>
      </c>
      <c r="B18" s="86">
        <f t="shared" ref="B18:B30" si="8">B17+(B$31-B$16)/15</f>
        <v>293.54859900503004</v>
      </c>
      <c r="D18"/>
      <c r="E18"/>
      <c r="Q18" s="58"/>
      <c r="R18" s="54"/>
    </row>
    <row r="19" spans="1:22" ht="15.95" customHeight="1">
      <c r="A19" s="86">
        <v>18</v>
      </c>
      <c r="B19" s="86">
        <f t="shared" si="8"/>
        <v>305.32289850754506</v>
      </c>
      <c r="D19"/>
      <c r="E19"/>
      <c r="Q19" s="58"/>
      <c r="R19" s="54"/>
    </row>
    <row r="20" spans="1:22" ht="15.95" customHeight="1">
      <c r="A20" s="86">
        <v>19</v>
      </c>
      <c r="B20" s="86">
        <f t="shared" si="8"/>
        <v>317.09719801006008</v>
      </c>
      <c r="D20" s="74" t="s">
        <v>257</v>
      </c>
      <c r="E20" s="74" t="s">
        <v>256</v>
      </c>
      <c r="F20" s="74" t="s">
        <v>258</v>
      </c>
      <c r="G20" s="109" t="s">
        <v>259</v>
      </c>
      <c r="N20" s="58"/>
      <c r="O20" s="54"/>
    </row>
    <row r="21" spans="1:22" ht="15.95" customHeight="1">
      <c r="A21" s="86">
        <v>20</v>
      </c>
      <c r="B21" s="86">
        <f t="shared" si="8"/>
        <v>328.8714975125751</v>
      </c>
      <c r="D21" s="74">
        <v>15</v>
      </c>
      <c r="E21" s="74">
        <f t="shared" ref="E21:E26" si="9">M12</f>
        <v>2</v>
      </c>
      <c r="F21" s="74">
        <f t="shared" ref="F21:F26" si="10">E21*F$29*F$30</f>
        <v>108</v>
      </c>
      <c r="G21" s="109">
        <f t="shared" ref="G21:G26" si="11">F21*F$31/F$32</f>
        <v>270</v>
      </c>
      <c r="K21" s="447"/>
    </row>
    <row r="22" spans="1:22" ht="15.95" customHeight="1">
      <c r="A22" s="86">
        <v>21</v>
      </c>
      <c r="B22" s="86">
        <f t="shared" si="8"/>
        <v>340.64579701509012</v>
      </c>
      <c r="D22" s="74">
        <v>30</v>
      </c>
      <c r="E22" s="74">
        <f t="shared" si="9"/>
        <v>3.3082555002794463</v>
      </c>
      <c r="F22" s="74">
        <f t="shared" si="10"/>
        <v>178.6457970150901</v>
      </c>
      <c r="G22" s="109">
        <f t="shared" si="11"/>
        <v>446.6144925377252</v>
      </c>
    </row>
    <row r="23" spans="1:22" ht="15.95" customHeight="1">
      <c r="A23" s="86">
        <v>22</v>
      </c>
      <c r="B23" s="86">
        <f t="shared" si="8"/>
        <v>352.42009651760515</v>
      </c>
      <c r="D23" s="74">
        <v>45</v>
      </c>
      <c r="E23" s="74">
        <f t="shared" si="9"/>
        <v>5.4722772275646046</v>
      </c>
      <c r="F23" s="74">
        <f t="shared" si="10"/>
        <v>295.50297028848865</v>
      </c>
      <c r="G23" s="109">
        <f t="shared" si="11"/>
        <v>738.75742572122158</v>
      </c>
    </row>
    <row r="24" spans="1:22" ht="15.95" customHeight="1">
      <c r="A24" s="86">
        <v>23</v>
      </c>
      <c r="B24" s="86">
        <f t="shared" si="8"/>
        <v>364.19439602012017</v>
      </c>
      <c r="D24" s="74">
        <v>60</v>
      </c>
      <c r="E24" s="74">
        <f t="shared" si="9"/>
        <v>9.0518456185722815</v>
      </c>
      <c r="F24" s="74">
        <f t="shared" si="10"/>
        <v>488.79966340290321</v>
      </c>
      <c r="G24" s="109">
        <f t="shared" si="11"/>
        <v>1221.999158507258</v>
      </c>
    </row>
    <row r="25" spans="1:22" ht="15.95" customHeight="1">
      <c r="A25" s="86">
        <v>24</v>
      </c>
      <c r="B25" s="86">
        <f t="shared" si="8"/>
        <v>375.96869552263519</v>
      </c>
      <c r="D25" s="74">
        <v>70</v>
      </c>
      <c r="E25" s="74">
        <f t="shared" si="9"/>
        <v>14.972909027661078</v>
      </c>
      <c r="F25" s="74">
        <f t="shared" si="10"/>
        <v>808.53708749369821</v>
      </c>
      <c r="G25" s="109">
        <f t="shared" si="11"/>
        <v>2021.3427187342454</v>
      </c>
    </row>
    <row r="26" spans="1:22" ht="15.95" customHeight="1">
      <c r="A26" s="86">
        <v>25</v>
      </c>
      <c r="B26" s="86">
        <f t="shared" si="8"/>
        <v>387.74299502515021</v>
      </c>
      <c r="D26" s="74">
        <v>80</v>
      </c>
      <c r="E26" s="74">
        <f t="shared" si="9"/>
        <v>24.767104322971768</v>
      </c>
      <c r="F26" s="74">
        <f t="shared" si="10"/>
        <v>1337.4236334404754</v>
      </c>
      <c r="G26" s="109">
        <f t="shared" si="11"/>
        <v>3343.5590836011884</v>
      </c>
    </row>
    <row r="27" spans="1:22" ht="15.95" customHeight="1">
      <c r="A27" s="86">
        <v>26</v>
      </c>
      <c r="B27" s="86">
        <f t="shared" si="8"/>
        <v>399.51729452766523</v>
      </c>
    </row>
    <row r="28" spans="1:22" ht="15.95" customHeight="1">
      <c r="A28" s="86">
        <v>27</v>
      </c>
      <c r="B28" s="86">
        <f t="shared" si="8"/>
        <v>411.29159403018025</v>
      </c>
    </row>
    <row r="29" spans="1:22" ht="15.95" customHeight="1">
      <c r="A29" s="86">
        <v>28</v>
      </c>
      <c r="B29" s="86">
        <f t="shared" si="8"/>
        <v>423.06589353269527</v>
      </c>
      <c r="D29" s="110" t="s">
        <v>252</v>
      </c>
      <c r="E29" s="110"/>
      <c r="F29" s="406">
        <f>COUNTIF(职业设计!B122:I122,"=true")+1</f>
        <v>9</v>
      </c>
    </row>
    <row r="30" spans="1:22" ht="15.95" customHeight="1">
      <c r="A30" s="86">
        <v>29</v>
      </c>
      <c r="B30" s="86">
        <f t="shared" si="8"/>
        <v>434.84019303521029</v>
      </c>
      <c r="D30" s="110" t="s">
        <v>253</v>
      </c>
      <c r="E30" s="110"/>
      <c r="F30" s="78">
        <v>6</v>
      </c>
    </row>
    <row r="31" spans="1:22" ht="15.95" customHeight="1">
      <c r="A31" s="86">
        <v>30</v>
      </c>
      <c r="B31" s="113">
        <f>G22</f>
        <v>446.6144925377252</v>
      </c>
      <c r="C31" s="45"/>
      <c r="D31" s="110" t="s">
        <v>786</v>
      </c>
      <c r="E31" s="110"/>
      <c r="F31" s="122">
        <f>H31/100</f>
        <v>0.5</v>
      </c>
      <c r="H31" s="246">
        <v>50</v>
      </c>
    </row>
    <row r="32" spans="1:22" ht="15.95" customHeight="1">
      <c r="A32" s="86">
        <v>31</v>
      </c>
      <c r="B32" s="86">
        <f>B31+(B46-B31)/15</f>
        <v>466.09068808329164</v>
      </c>
      <c r="D32" s="110" t="s">
        <v>712</v>
      </c>
      <c r="E32" s="110"/>
      <c r="F32" s="122">
        <f>H32/100</f>
        <v>0.2</v>
      </c>
      <c r="H32" s="246">
        <v>20</v>
      </c>
    </row>
    <row r="33" spans="1:5" ht="15.95" customHeight="1">
      <c r="A33" s="86">
        <v>32</v>
      </c>
      <c r="B33" s="86">
        <f>B32+(B46-B31)/15</f>
        <v>485.56688362885808</v>
      </c>
      <c r="D33"/>
      <c r="E33"/>
    </row>
    <row r="34" spans="1:5" ht="15.95" customHeight="1">
      <c r="A34" s="86">
        <v>33</v>
      </c>
      <c r="B34" s="86">
        <f>B33+(B46-B31)/15</f>
        <v>505.04307917442452</v>
      </c>
    </row>
    <row r="35" spans="1:5" ht="15.95" customHeight="1">
      <c r="A35" s="86">
        <v>34</v>
      </c>
      <c r="B35" s="86">
        <f>B34+(B46-B31)/15</f>
        <v>524.5192747199909</v>
      </c>
    </row>
    <row r="36" spans="1:5" ht="15.95" customHeight="1">
      <c r="A36" s="86">
        <v>35</v>
      </c>
      <c r="B36" s="86">
        <f>B35+(B46-B31)/15</f>
        <v>543.99547026555729</v>
      </c>
    </row>
    <row r="37" spans="1:5" ht="15.95" customHeight="1">
      <c r="A37" s="86">
        <v>36</v>
      </c>
      <c r="B37" s="86">
        <f>B36+(B46-B31)/15</f>
        <v>563.47166581112367</v>
      </c>
    </row>
    <row r="38" spans="1:5" ht="15.95" customHeight="1">
      <c r="A38" s="86">
        <v>37</v>
      </c>
      <c r="B38" s="86">
        <f>B37+(B46-B31)/15</f>
        <v>582.94786135669005</v>
      </c>
    </row>
    <row r="39" spans="1:5" ht="15.95" customHeight="1">
      <c r="A39" s="86">
        <v>38</v>
      </c>
      <c r="B39" s="86">
        <f>B38+(B46-B31)/15</f>
        <v>602.42405690225644</v>
      </c>
    </row>
    <row r="40" spans="1:5" ht="15.95" customHeight="1">
      <c r="A40" s="86">
        <v>39</v>
      </c>
      <c r="B40" s="86">
        <f>B39+(B46-B31)/15</f>
        <v>621.90025244782282</v>
      </c>
    </row>
    <row r="41" spans="1:5" ht="15.95" customHeight="1">
      <c r="A41" s="86">
        <v>40</v>
      </c>
      <c r="B41" s="86">
        <f>B40+(B46-B31)/15</f>
        <v>641.37644799338921</v>
      </c>
    </row>
    <row r="42" spans="1:5" ht="15.95" customHeight="1">
      <c r="A42" s="86">
        <v>41</v>
      </c>
      <c r="B42" s="86">
        <f>B41+(B46-B31)/15</f>
        <v>660.85264353895559</v>
      </c>
    </row>
    <row r="43" spans="1:5" ht="15.95" customHeight="1">
      <c r="A43" s="86">
        <v>42</v>
      </c>
      <c r="B43" s="86">
        <f>B42+(B46-B31)/15</f>
        <v>680.32883908452197</v>
      </c>
    </row>
    <row r="44" spans="1:5" ht="15.95" customHeight="1">
      <c r="A44" s="86">
        <v>43</v>
      </c>
      <c r="B44" s="86">
        <f>B43+(B46-B31)/15</f>
        <v>699.80503463008836</v>
      </c>
    </row>
    <row r="45" spans="1:5" ht="15.95" customHeight="1">
      <c r="A45" s="86">
        <v>44</v>
      </c>
      <c r="B45" s="86">
        <f>B44+(B46-B31)/15</f>
        <v>719.28123017565474</v>
      </c>
    </row>
    <row r="46" spans="1:5" ht="15.95" customHeight="1">
      <c r="A46" s="86">
        <v>45</v>
      </c>
      <c r="B46" s="113">
        <f>G23</f>
        <v>738.75742572122158</v>
      </c>
      <c r="C46" s="45"/>
    </row>
    <row r="47" spans="1:5" ht="15.95" customHeight="1">
      <c r="A47" s="86">
        <v>46</v>
      </c>
      <c r="B47" s="86">
        <f>B46+(B61-B46)/15</f>
        <v>770.97354124029073</v>
      </c>
    </row>
    <row r="48" spans="1:5" ht="15.95" customHeight="1">
      <c r="A48" s="86">
        <v>47</v>
      </c>
      <c r="B48" s="86">
        <f>B47+(B61-B46)/15</f>
        <v>803.18965675935988</v>
      </c>
    </row>
    <row r="49" spans="1:3" ht="15.95" customHeight="1">
      <c r="A49" s="86">
        <v>48</v>
      </c>
      <c r="B49" s="86">
        <f>B48+(B61-B46)/15</f>
        <v>835.40577227842903</v>
      </c>
    </row>
    <row r="50" spans="1:3" ht="15.95" customHeight="1">
      <c r="A50" s="86">
        <v>49</v>
      </c>
      <c r="B50" s="86">
        <f>B49+(B61-B46)/15</f>
        <v>867.62188779749818</v>
      </c>
    </row>
    <row r="51" spans="1:3" ht="15.95" customHeight="1">
      <c r="A51" s="86">
        <v>50</v>
      </c>
      <c r="B51" s="86">
        <f>B50+(B61-B46)/15</f>
        <v>899.83800331656732</v>
      </c>
    </row>
    <row r="52" spans="1:3" ht="15.95" customHeight="1">
      <c r="A52" s="86">
        <v>51</v>
      </c>
      <c r="B52" s="86">
        <f>B51+(B61-B46)/15</f>
        <v>932.05411883563647</v>
      </c>
    </row>
    <row r="53" spans="1:3" ht="15.95" customHeight="1">
      <c r="A53" s="86">
        <v>52</v>
      </c>
      <c r="B53" s="86">
        <f>B52+(B61-B46)/15</f>
        <v>964.27023435470562</v>
      </c>
    </row>
    <row r="54" spans="1:3" ht="15.95" customHeight="1">
      <c r="A54" s="86">
        <v>53</v>
      </c>
      <c r="B54" s="86">
        <f>B53+(B61-B46)/15</f>
        <v>996.48634987377477</v>
      </c>
    </row>
    <row r="55" spans="1:3" ht="15.95" customHeight="1">
      <c r="A55" s="86">
        <v>54</v>
      </c>
      <c r="B55" s="86">
        <f>B54+(B61-B46)/15</f>
        <v>1028.7024653928438</v>
      </c>
    </row>
    <row r="56" spans="1:3" ht="15.95" customHeight="1">
      <c r="A56" s="86">
        <v>55</v>
      </c>
      <c r="B56" s="86">
        <f>B55+(B61-B46)/15</f>
        <v>1060.9185809119128</v>
      </c>
    </row>
    <row r="57" spans="1:3" ht="15.95" customHeight="1">
      <c r="A57" s="86">
        <v>56</v>
      </c>
      <c r="B57" s="86">
        <f>B56+(B61-B46)/15</f>
        <v>1093.1346964309819</v>
      </c>
    </row>
    <row r="58" spans="1:3" ht="15.95" customHeight="1">
      <c r="A58" s="86">
        <v>57</v>
      </c>
      <c r="B58" s="86">
        <f>B57+(B61-B46)/15</f>
        <v>1125.3508119500509</v>
      </c>
    </row>
    <row r="59" spans="1:3" ht="15.95" customHeight="1">
      <c r="A59" s="86">
        <v>58</v>
      </c>
      <c r="B59" s="86">
        <f>B58+(B61-B46)/15</f>
        <v>1157.5669274691199</v>
      </c>
    </row>
    <row r="60" spans="1:3" ht="15.95" customHeight="1">
      <c r="A60" s="86">
        <v>59</v>
      </c>
      <c r="B60" s="86">
        <f>B59+(B61-B46)/15</f>
        <v>1189.783042988189</v>
      </c>
    </row>
    <row r="61" spans="1:3" ht="15.95" customHeight="1">
      <c r="A61" s="86">
        <v>60</v>
      </c>
      <c r="B61" s="113">
        <f>G24</f>
        <v>1221.999158507258</v>
      </c>
      <c r="C61" s="45"/>
    </row>
    <row r="62" spans="1:3" ht="15.95" customHeight="1">
      <c r="A62" s="86">
        <v>61</v>
      </c>
      <c r="B62" s="86">
        <f>B61+(B71-B61)/10</f>
        <v>1301.9335145299567</v>
      </c>
    </row>
    <row r="63" spans="1:3" ht="15.95" customHeight="1">
      <c r="A63" s="86">
        <v>62</v>
      </c>
      <c r="B63" s="86">
        <f>B62+(B71-B61)/10</f>
        <v>1381.8678705526554</v>
      </c>
    </row>
    <row r="64" spans="1:3" ht="15.95" customHeight="1">
      <c r="A64" s="86">
        <v>63</v>
      </c>
      <c r="B64" s="86">
        <f>B63+(B71-B61)/10</f>
        <v>1461.8022265753541</v>
      </c>
    </row>
    <row r="65" spans="1:11" ht="15.95" customHeight="1">
      <c r="A65" s="86">
        <v>64</v>
      </c>
      <c r="B65" s="86">
        <f>B64+(B71-B61)/10</f>
        <v>1541.7365825980528</v>
      </c>
      <c r="K65" s="108"/>
    </row>
    <row r="66" spans="1:11" ht="15.95" customHeight="1">
      <c r="A66" s="86">
        <v>65</v>
      </c>
      <c r="B66" s="86">
        <f>B65+(B71-B61)/10</f>
        <v>1621.6709386207515</v>
      </c>
      <c r="K66" s="108"/>
    </row>
    <row r="67" spans="1:11" ht="15.95" customHeight="1">
      <c r="A67" s="86">
        <v>66</v>
      </c>
      <c r="B67" s="86">
        <f>B66+(B71-B61)/10</f>
        <v>1701.6052946434502</v>
      </c>
      <c r="K67" s="108"/>
    </row>
    <row r="68" spans="1:11" ht="15.95" customHeight="1">
      <c r="A68" s="86">
        <v>67</v>
      </c>
      <c r="B68" s="86">
        <f>B67+(B71-B61)/10</f>
        <v>1781.5396506661489</v>
      </c>
      <c r="K68" s="108"/>
    </row>
    <row r="69" spans="1:11" ht="15.95" customHeight="1">
      <c r="A69" s="86">
        <v>68</v>
      </c>
      <c r="B69" s="86">
        <f>B68+(B71-B61)/10</f>
        <v>1861.4740066888476</v>
      </c>
      <c r="K69" s="108"/>
    </row>
    <row r="70" spans="1:11" ht="15.95" customHeight="1">
      <c r="A70" s="86">
        <v>69</v>
      </c>
      <c r="B70" s="86">
        <f>B69+(B71-B61)/10</f>
        <v>1941.4083627115463</v>
      </c>
      <c r="K70" s="108"/>
    </row>
    <row r="71" spans="1:11" ht="15.95" customHeight="1">
      <c r="A71" s="86">
        <v>70</v>
      </c>
      <c r="B71" s="113">
        <f>G25</f>
        <v>2021.3427187342454</v>
      </c>
      <c r="C71" s="45"/>
      <c r="K71" s="108"/>
    </row>
    <row r="72" spans="1:11" ht="15.95" customHeight="1">
      <c r="A72" s="86">
        <v>71</v>
      </c>
      <c r="B72" s="86">
        <f>B71+(B81-B71)/10</f>
        <v>2153.5643552209399</v>
      </c>
      <c r="K72" s="108"/>
    </row>
    <row r="73" spans="1:11" ht="15.95" customHeight="1">
      <c r="A73" s="86">
        <v>72</v>
      </c>
      <c r="B73" s="86">
        <f>B72+(B81-B71)/10</f>
        <v>2285.7859917076344</v>
      </c>
      <c r="K73" s="108"/>
    </row>
    <row r="74" spans="1:11" ht="15.95" customHeight="1">
      <c r="A74" s="86">
        <v>73</v>
      </c>
      <c r="B74" s="86">
        <f>B73+(B81-B71)/10</f>
        <v>2418.0076281943288</v>
      </c>
      <c r="K74" s="108"/>
    </row>
    <row r="75" spans="1:11" ht="15.95" customHeight="1">
      <c r="A75" s="86">
        <v>74</v>
      </c>
      <c r="B75" s="86">
        <f>B74+(B81-B71)/10</f>
        <v>2550.2292646810233</v>
      </c>
      <c r="K75" s="108"/>
    </row>
    <row r="76" spans="1:11" ht="15.95" customHeight="1">
      <c r="A76" s="86">
        <v>75</v>
      </c>
      <c r="B76" s="86">
        <f>B75+(B81-B71)/10</f>
        <v>2682.4509011677178</v>
      </c>
      <c r="K76" s="108"/>
    </row>
    <row r="77" spans="1:11" ht="15.95" customHeight="1">
      <c r="A77" s="86">
        <v>76</v>
      </c>
      <c r="B77" s="86">
        <f>B76+(B81-B71)/10</f>
        <v>2814.6725376544123</v>
      </c>
      <c r="K77" s="108"/>
    </row>
    <row r="78" spans="1:11" ht="15.95" customHeight="1">
      <c r="A78" s="86">
        <v>77</v>
      </c>
      <c r="B78" s="86">
        <f>B77+(B81-B71)/10</f>
        <v>2946.8941741411068</v>
      </c>
      <c r="K78" s="108"/>
    </row>
    <row r="79" spans="1:11" ht="15.95" customHeight="1">
      <c r="A79" s="86">
        <v>78</v>
      </c>
      <c r="B79" s="86">
        <f>B78+(B81-B71)/10</f>
        <v>3079.1158106278012</v>
      </c>
      <c r="K79" s="108"/>
    </row>
    <row r="80" spans="1:11" ht="15.95" customHeight="1">
      <c r="A80" s="86">
        <v>79</v>
      </c>
      <c r="B80" s="86">
        <f>B79+(B81-B71)/10</f>
        <v>3211.3374471144957</v>
      </c>
      <c r="K80" s="108"/>
    </row>
    <row r="81" spans="1:11" ht="15.95" customHeight="1">
      <c r="A81" s="86">
        <v>80</v>
      </c>
      <c r="B81" s="113">
        <f>G26</f>
        <v>3343.5590836011884</v>
      </c>
      <c r="C81" s="45"/>
      <c r="K81" s="108"/>
    </row>
    <row r="82" spans="1:11" ht="15.95" customHeight="1">
      <c r="K82" s="108"/>
    </row>
    <row r="83" spans="1:11" ht="15.95" customHeight="1">
      <c r="K83" s="108"/>
    </row>
    <row r="84" spans="1:11" ht="15.95" customHeight="1">
      <c r="K84" s="108"/>
    </row>
    <row r="85" spans="1:11" ht="15.95" customHeight="1">
      <c r="K85" s="108"/>
    </row>
    <row r="86" spans="1:11" ht="15.95" customHeight="1">
      <c r="K86" s="108"/>
    </row>
    <row r="87" spans="1:11" ht="15.95" customHeight="1">
      <c r="K87" s="108"/>
    </row>
    <row r="88" spans="1:11" ht="15.95" customHeight="1">
      <c r="K88" s="108"/>
    </row>
    <row r="89" spans="1:11" ht="15.95" customHeight="1">
      <c r="K89" s="108"/>
    </row>
    <row r="90" spans="1:11" ht="15.95" customHeight="1">
      <c r="K90" s="108"/>
    </row>
    <row r="91" spans="1:11" ht="15.95" customHeight="1">
      <c r="K91" s="108"/>
    </row>
    <row r="92" spans="1:11" ht="15.95" customHeight="1">
      <c r="K92" s="108"/>
    </row>
    <row r="93" spans="1:11" ht="15.95" customHeight="1">
      <c r="K93" s="108"/>
    </row>
    <row r="94" spans="1:11" ht="15.95" customHeight="1">
      <c r="K94" s="108"/>
    </row>
    <row r="95" spans="1:11" ht="15.95" customHeight="1">
      <c r="K95" s="108"/>
    </row>
    <row r="96" spans="1:11" ht="15.95" customHeight="1">
      <c r="K96" s="108"/>
    </row>
    <row r="97" spans="11:11" ht="15.95" customHeight="1">
      <c r="K97" s="108"/>
    </row>
    <row r="98" spans="11:11" ht="15.95" customHeight="1">
      <c r="K98" s="108"/>
    </row>
    <row r="99" spans="11:11" ht="15.95" customHeight="1">
      <c r="K99" s="108"/>
    </row>
    <row r="100" spans="11:11" ht="15.95" customHeight="1">
      <c r="K100" s="108"/>
    </row>
    <row r="101" spans="11:11" ht="15.95" customHeight="1">
      <c r="K101" s="108"/>
    </row>
    <row r="102" spans="11:11" ht="15.95" customHeight="1">
      <c r="K102" s="108"/>
    </row>
    <row r="103" spans="11:11" ht="15.95" customHeight="1">
      <c r="K103" s="108"/>
    </row>
    <row r="104" spans="11:11" ht="15.95" customHeight="1">
      <c r="K104" s="108"/>
    </row>
    <row r="105" spans="11:11" ht="15.95" customHeight="1">
      <c r="K105" s="108"/>
    </row>
    <row r="106" spans="11:11" ht="15.95" customHeight="1">
      <c r="K106" s="108"/>
    </row>
    <row r="107" spans="11:11" ht="15.95" customHeight="1">
      <c r="K107" s="108"/>
    </row>
    <row r="108" spans="11:11" ht="15.95" customHeight="1">
      <c r="K108" s="108"/>
    </row>
    <row r="109" spans="11:11" ht="15.95" customHeight="1">
      <c r="K109" s="108"/>
    </row>
    <row r="110" spans="11:11" ht="15.95" customHeight="1">
      <c r="K110" s="108"/>
    </row>
    <row r="111" spans="11:11" ht="15.95" customHeight="1">
      <c r="K111" s="108"/>
    </row>
    <row r="112" spans="11:11" ht="15.95" customHeight="1">
      <c r="K112" s="108"/>
    </row>
    <row r="113" spans="11:11" ht="15.95" customHeight="1">
      <c r="K113" s="108"/>
    </row>
    <row r="114" spans="11:11" ht="15.95" customHeight="1">
      <c r="K114" s="108"/>
    </row>
    <row r="115" spans="11:11" ht="15.95" customHeight="1">
      <c r="K115" s="108"/>
    </row>
    <row r="116" spans="11:11" ht="15.95" customHeight="1">
      <c r="K116" s="108"/>
    </row>
    <row r="117" spans="11:11" ht="15.95" customHeight="1">
      <c r="K117" s="108"/>
    </row>
    <row r="118" spans="11:11" ht="15.95" customHeight="1">
      <c r="K118" s="108"/>
    </row>
    <row r="119" spans="11:11" ht="15.95" customHeight="1">
      <c r="K119" s="108"/>
    </row>
    <row r="120" spans="11:11" ht="15.95" customHeight="1">
      <c r="K120" s="108"/>
    </row>
    <row r="121" spans="11:11" ht="15.95" customHeight="1">
      <c r="K121" s="108"/>
    </row>
    <row r="122" spans="11:11" ht="15.95" customHeight="1">
      <c r="K122" s="108"/>
    </row>
    <row r="123" spans="11:11" ht="15.95" customHeight="1">
      <c r="K123" s="108"/>
    </row>
    <row r="124" spans="11:11" ht="15.95" customHeight="1">
      <c r="K124" s="108"/>
    </row>
    <row r="125" spans="11:11" ht="15.95" customHeight="1">
      <c r="K125" s="108"/>
    </row>
    <row r="126" spans="11:11" ht="15.95" customHeight="1">
      <c r="K126" s="108"/>
    </row>
    <row r="127" spans="11:11" ht="15.95" customHeight="1">
      <c r="K127" s="108"/>
    </row>
    <row r="128" spans="11:11" ht="15.95" customHeight="1">
      <c r="K128" s="108"/>
    </row>
    <row r="129" spans="11:11" ht="15.95" customHeight="1">
      <c r="K129" s="108"/>
    </row>
    <row r="130" spans="11:11" ht="15.95" customHeight="1">
      <c r="K130" s="108"/>
    </row>
    <row r="131" spans="11:11" ht="15.95" customHeight="1">
      <c r="K131" s="108"/>
    </row>
    <row r="132" spans="11:11" ht="15.95" customHeight="1">
      <c r="K132" s="108"/>
    </row>
    <row r="133" spans="11:11" ht="15.95" customHeight="1">
      <c r="K133" s="108"/>
    </row>
    <row r="134" spans="11:11" ht="15.95" customHeight="1">
      <c r="K134" s="108"/>
    </row>
    <row r="135" spans="11:11" ht="15.95" customHeight="1">
      <c r="K135" s="108"/>
    </row>
    <row r="136" spans="11:11" ht="15.95" customHeight="1">
      <c r="K136" s="108"/>
    </row>
    <row r="137" spans="11:11" ht="15.95" customHeight="1">
      <c r="K137" s="108"/>
    </row>
    <row r="138" spans="11:11" ht="15.95" customHeight="1">
      <c r="K138" s="108"/>
    </row>
    <row r="139" spans="11:11" ht="15.95" customHeight="1">
      <c r="K139" s="108"/>
    </row>
    <row r="140" spans="11:11" ht="15.95" customHeight="1">
      <c r="K140" s="108"/>
    </row>
    <row r="141" spans="11:11" ht="15.95" customHeight="1">
      <c r="K141" s="108"/>
    </row>
    <row r="142" spans="11:11" ht="15.95" customHeight="1">
      <c r="K142" s="108"/>
    </row>
    <row r="143" spans="11:11" ht="15.95" customHeight="1">
      <c r="K143" s="108"/>
    </row>
    <row r="144" spans="11:11" ht="15.95" customHeight="1">
      <c r="K144" s="108"/>
    </row>
    <row r="145" spans="11:11" ht="15.95" customHeight="1">
      <c r="K145" s="108"/>
    </row>
    <row r="146" spans="11:11" ht="15.95" customHeight="1">
      <c r="K146" s="108"/>
    </row>
    <row r="147" spans="11:11" ht="15.95" customHeight="1">
      <c r="K147" s="108"/>
    </row>
    <row r="148" spans="11:11" ht="15.95" customHeight="1">
      <c r="K148" s="108"/>
    </row>
    <row r="149" spans="11:11" ht="15.95" customHeight="1">
      <c r="K149" s="108"/>
    </row>
    <row r="150" spans="11:11" ht="15.95" customHeight="1">
      <c r="K150" s="108"/>
    </row>
    <row r="151" spans="11:11" ht="15.95" customHeight="1">
      <c r="K151" s="108"/>
    </row>
    <row r="152" spans="11:11" ht="15.95" customHeight="1">
      <c r="K152" s="108"/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A84"/>
  <sheetViews>
    <sheetView topLeftCell="A37" workbookViewId="0">
      <selection activeCell="G3" sqref="G3"/>
    </sheetView>
  </sheetViews>
  <sheetFormatPr defaultRowHeight="13.5"/>
  <cols>
    <col min="2" max="2" width="10.5" customWidth="1"/>
    <col min="7" max="7" width="20.125" customWidth="1"/>
  </cols>
  <sheetData>
    <row r="1" spans="1:27">
      <c r="A1" s="80"/>
      <c r="B1" s="80"/>
      <c r="C1" s="43" t="s">
        <v>457</v>
      </c>
      <c r="D1" s="43" t="str">
        <f>C1</f>
        <v>调节</v>
      </c>
      <c r="E1" s="43" t="str">
        <f>D1</f>
        <v>调节</v>
      </c>
      <c r="F1" s="43" t="str">
        <f>E1</f>
        <v>调节</v>
      </c>
      <c r="H1" s="354" t="str">
        <f>职业设计!A9</f>
        <v>表2（职业能力表）</v>
      </c>
      <c r="I1" s="354" t="str">
        <f>职业设计!J9</f>
        <v>攻击力比例</v>
      </c>
      <c r="K1" s="75" t="str">
        <f>H5</f>
        <v>武器战士</v>
      </c>
      <c r="L1" s="76" t="s">
        <v>222</v>
      </c>
      <c r="M1" s="76" t="s">
        <v>221</v>
      </c>
      <c r="N1" s="76" t="s">
        <v>223</v>
      </c>
      <c r="O1" s="76" t="s">
        <v>221</v>
      </c>
      <c r="P1" s="76" t="s">
        <v>224</v>
      </c>
      <c r="Q1" s="76" t="s">
        <v>221</v>
      </c>
      <c r="R1" s="76" t="s">
        <v>225</v>
      </c>
      <c r="S1" s="76" t="s">
        <v>221</v>
      </c>
      <c r="T1" s="76" t="s">
        <v>226</v>
      </c>
      <c r="U1" s="76" t="s">
        <v>221</v>
      </c>
      <c r="V1" s="76" t="s">
        <v>227</v>
      </c>
      <c r="W1" s="76" t="s">
        <v>221</v>
      </c>
      <c r="X1" s="76" t="s">
        <v>228</v>
      </c>
      <c r="Y1" s="76" t="s">
        <v>221</v>
      </c>
      <c r="Z1" s="76" t="s">
        <v>229</v>
      </c>
      <c r="AA1" s="76" t="s">
        <v>221</v>
      </c>
    </row>
    <row r="2" spans="1:27">
      <c r="A2" s="80"/>
      <c r="B2" s="80"/>
      <c r="C2" s="80"/>
      <c r="D2" s="80"/>
      <c r="E2" s="80"/>
      <c r="F2" s="80"/>
      <c r="H2" s="354" t="str">
        <f>职业设计!A10</f>
        <v>防御战士</v>
      </c>
      <c r="I2" s="355">
        <f>职业设计!J10</f>
        <v>0.6</v>
      </c>
      <c r="K2" s="74" t="s">
        <v>788</v>
      </c>
      <c r="L2" s="85">
        <f>VLOOKUP(M2,$A$5:$F$84,3,FALSE)</f>
        <v>56.955084990034045</v>
      </c>
      <c r="M2" s="74">
        <v>1</v>
      </c>
      <c r="N2" s="85">
        <f>VLOOKUP(O2,$A$5:$F$84,4,FALSE)</f>
        <v>48.818644277172041</v>
      </c>
      <c r="O2" s="74">
        <v>1</v>
      </c>
      <c r="P2" s="85">
        <f>VLOOKUP(Q2,$A$5:$F$84,5,FALSE)</f>
        <v>32.545762851448032</v>
      </c>
      <c r="Q2" s="74">
        <v>1</v>
      </c>
      <c r="R2" s="85">
        <f>VLOOKUP(S2,$A$5:$F$84,6,FALSE)</f>
        <v>24.40932213858602</v>
      </c>
      <c r="S2" s="74">
        <f>Q2</f>
        <v>1</v>
      </c>
      <c r="T2" s="85">
        <f>VLOOKUP(U2,$A$5:$F$84,3,FALSE)</f>
        <v>223.79521460497875</v>
      </c>
      <c r="U2" s="74">
        <f t="shared" ref="U2:U9" si="0">U3-5</f>
        <v>40</v>
      </c>
      <c r="V2" s="85">
        <f>VLOOKUP(W2,$A$5:$F$84,4,FALSE)</f>
        <v>191.82446966141035</v>
      </c>
      <c r="W2" s="74">
        <f>U2</f>
        <v>40</v>
      </c>
      <c r="X2" s="85">
        <f>VLOOKUP(Y2,$A$5:$F$84,5,FALSE)</f>
        <v>127.88297977427358</v>
      </c>
      <c r="Y2" s="74">
        <f>W2</f>
        <v>40</v>
      </c>
      <c r="Z2" s="85">
        <f>VLOOKUP(AA2,$A$5:$F$84,6,FALSE)</f>
        <v>95.912234830705174</v>
      </c>
      <c r="AA2" s="74">
        <f>Y2</f>
        <v>40</v>
      </c>
    </row>
    <row r="3" spans="1:27">
      <c r="A3" s="91"/>
      <c r="B3" s="91" t="s">
        <v>688</v>
      </c>
      <c r="C3" s="79">
        <f>H8/100</f>
        <v>1.4</v>
      </c>
      <c r="D3" s="79">
        <f>H9/100</f>
        <v>1.2</v>
      </c>
      <c r="E3" s="79">
        <f>H10/100</f>
        <v>0.8</v>
      </c>
      <c r="F3" s="79">
        <f>H11/100</f>
        <v>0.6</v>
      </c>
      <c r="G3" s="383" t="str">
        <f>IF(SUM(C3:F3)=4,"","能分配错误，总和应为4")</f>
        <v/>
      </c>
      <c r="H3" s="354" t="str">
        <f>职业设计!A11</f>
        <v>法师</v>
      </c>
      <c r="I3" s="355">
        <f>职业设计!J11</f>
        <v>1.5</v>
      </c>
      <c r="K3" s="74" t="s">
        <v>789</v>
      </c>
      <c r="L3" s="85">
        <f t="shared" ref="L3:L10" si="1">VLOOKUP(M3,$A$5:$F$84,3,FALSE)</f>
        <v>70.260764134158222</v>
      </c>
      <c r="M3" s="74">
        <f t="shared" ref="M3:M10" si="2">M2+5</f>
        <v>6</v>
      </c>
      <c r="N3" s="85">
        <f t="shared" ref="N3:N10" si="3">VLOOKUP(O3,$A$5:$F$84,4,FALSE)</f>
        <v>60.223512114992758</v>
      </c>
      <c r="O3" s="74">
        <f t="shared" ref="O3:O10" si="4">O2+5</f>
        <v>6</v>
      </c>
      <c r="P3" s="85">
        <f t="shared" ref="P3:P10" si="5">VLOOKUP(Q3,$A$5:$F$84,5,FALSE)</f>
        <v>40.149008076661843</v>
      </c>
      <c r="Q3" s="74">
        <f t="shared" ref="Q3:Q10" si="6">Q2+5</f>
        <v>6</v>
      </c>
      <c r="R3" s="85">
        <f t="shared" ref="R3:R10" si="7">VLOOKUP(S3,$A$5:$F$84,6,FALSE)</f>
        <v>30.111756057496379</v>
      </c>
      <c r="S3" s="74">
        <f t="shared" ref="S3:S10" si="8">S2+5</f>
        <v>6</v>
      </c>
      <c r="T3" s="85">
        <f t="shared" ref="T3:T10" si="9">VLOOKUP(U3,$A$5:$F$84,3,FALSE)</f>
        <v>257.7743182612258</v>
      </c>
      <c r="U3" s="74">
        <f t="shared" si="0"/>
        <v>45</v>
      </c>
      <c r="V3" s="85">
        <f t="shared" ref="V3:V10" si="10">VLOOKUP(W3,$A$5:$F$84,4,FALSE)</f>
        <v>220.94941565247925</v>
      </c>
      <c r="W3" s="74">
        <f t="shared" ref="W3:W10" si="11">W2+5</f>
        <v>45</v>
      </c>
      <c r="X3" s="85">
        <f t="shared" ref="X3:X10" si="12">VLOOKUP(Y3,$A$5:$F$84,5,FALSE)</f>
        <v>147.29961043498619</v>
      </c>
      <c r="Y3" s="74">
        <f t="shared" ref="Y3:Y10" si="13">Y2+5</f>
        <v>45</v>
      </c>
      <c r="Z3" s="85">
        <f t="shared" ref="Z3:Z10" si="14">VLOOKUP(AA3,$A$5:$F$84,6,FALSE)</f>
        <v>110.47470782623962</v>
      </c>
      <c r="AA3" s="74">
        <f t="shared" ref="AA3:AA10" si="15">AA2+5</f>
        <v>45</v>
      </c>
    </row>
    <row r="4" spans="1:27" ht="13.5" customHeight="1">
      <c r="A4" s="210" t="str">
        <f>人物属性!A3</f>
        <v>等级</v>
      </c>
      <c r="B4" s="210" t="s">
        <v>689</v>
      </c>
      <c r="C4" s="210" t="s">
        <v>690</v>
      </c>
      <c r="D4" s="210" t="s">
        <v>691</v>
      </c>
      <c r="E4" s="210" t="s">
        <v>692</v>
      </c>
      <c r="F4" s="210" t="s">
        <v>693</v>
      </c>
      <c r="H4" s="354" t="str">
        <f>职业设计!A12</f>
        <v>牧师</v>
      </c>
      <c r="I4" s="355">
        <f>职业设计!J12</f>
        <v>0.6</v>
      </c>
      <c r="K4" s="74" t="s">
        <v>790</v>
      </c>
      <c r="L4" s="85">
        <f t="shared" si="1"/>
        <v>83.566443278282392</v>
      </c>
      <c r="M4" s="74">
        <f t="shared" si="2"/>
        <v>11</v>
      </c>
      <c r="N4" s="85">
        <f t="shared" si="3"/>
        <v>71.628379952813475</v>
      </c>
      <c r="O4" s="74">
        <f t="shared" si="4"/>
        <v>11</v>
      </c>
      <c r="P4" s="85">
        <f t="shared" si="5"/>
        <v>47.752253301875655</v>
      </c>
      <c r="Q4" s="74">
        <f t="shared" si="6"/>
        <v>11</v>
      </c>
      <c r="R4" s="85">
        <f t="shared" si="7"/>
        <v>35.814189976406738</v>
      </c>
      <c r="S4" s="74">
        <f t="shared" si="8"/>
        <v>11</v>
      </c>
      <c r="T4" s="85">
        <f t="shared" si="9"/>
        <v>313.98009654389801</v>
      </c>
      <c r="U4" s="74">
        <f t="shared" si="0"/>
        <v>50</v>
      </c>
      <c r="V4" s="85">
        <f t="shared" si="10"/>
        <v>269.12579703762691</v>
      </c>
      <c r="W4" s="74">
        <f t="shared" si="11"/>
        <v>50</v>
      </c>
      <c r="X4" s="85">
        <f t="shared" si="12"/>
        <v>179.41719802508462</v>
      </c>
      <c r="Y4" s="74">
        <f t="shared" si="13"/>
        <v>50</v>
      </c>
      <c r="Z4" s="85">
        <f t="shared" si="14"/>
        <v>134.56289851881345</v>
      </c>
      <c r="AA4" s="74">
        <f t="shared" si="15"/>
        <v>50</v>
      </c>
    </row>
    <row r="5" spans="1:27">
      <c r="A5" s="200">
        <f>人物属性!A4</f>
        <v>1</v>
      </c>
      <c r="B5" s="200">
        <f>职业设计!N100</f>
        <v>40.682203564310036</v>
      </c>
      <c r="C5" s="200">
        <f>$B5*C$3</f>
        <v>56.955084990034045</v>
      </c>
      <c r="D5" s="200">
        <f>$B5*D$3</f>
        <v>48.818644277172041</v>
      </c>
      <c r="E5" s="200">
        <f>$B5*E$3</f>
        <v>32.545762851448032</v>
      </c>
      <c r="F5" s="200">
        <f>$B5*F$3</f>
        <v>24.40932213858602</v>
      </c>
      <c r="H5" s="356" t="str">
        <f>职业设计!A13</f>
        <v>武器战士</v>
      </c>
      <c r="I5" s="357">
        <f>职业设计!J13</f>
        <v>1</v>
      </c>
      <c r="K5" s="74" t="s">
        <v>791</v>
      </c>
      <c r="L5" s="85">
        <f t="shared" si="1"/>
        <v>98.319387973508611</v>
      </c>
      <c r="M5" s="74">
        <f t="shared" si="2"/>
        <v>16</v>
      </c>
      <c r="N5" s="85">
        <f t="shared" si="3"/>
        <v>84.27376112015024</v>
      </c>
      <c r="O5" s="74">
        <f t="shared" si="4"/>
        <v>16</v>
      </c>
      <c r="P5" s="85">
        <f t="shared" si="5"/>
        <v>56.182507413433498</v>
      </c>
      <c r="Q5" s="74">
        <f t="shared" si="6"/>
        <v>16</v>
      </c>
      <c r="R5" s="85">
        <f t="shared" si="7"/>
        <v>42.13688056007512</v>
      </c>
      <c r="S5" s="74">
        <f t="shared" si="8"/>
        <v>16</v>
      </c>
      <c r="T5" s="85">
        <f t="shared" si="9"/>
        <v>370.18587482657023</v>
      </c>
      <c r="U5" s="74">
        <f t="shared" si="0"/>
        <v>55</v>
      </c>
      <c r="V5" s="85">
        <f t="shared" si="10"/>
        <v>317.30217842277449</v>
      </c>
      <c r="W5" s="74">
        <f t="shared" si="11"/>
        <v>55</v>
      </c>
      <c r="X5" s="85">
        <f t="shared" si="12"/>
        <v>211.53478561518301</v>
      </c>
      <c r="Y5" s="74">
        <f t="shared" si="13"/>
        <v>55</v>
      </c>
      <c r="Z5" s="85">
        <f t="shared" si="14"/>
        <v>158.65108921138724</v>
      </c>
      <c r="AA5" s="74">
        <f t="shared" si="15"/>
        <v>55</v>
      </c>
    </row>
    <row r="6" spans="1:27">
      <c r="A6" s="200">
        <f>人物属性!A5</f>
        <v>2</v>
      </c>
      <c r="B6" s="200">
        <f t="shared" ref="B6:B18" si="16">B5+(B$19-B$5)/14</f>
        <v>42.583014870613489</v>
      </c>
      <c r="C6" s="200">
        <f t="shared" ref="C6:F37" si="17">$B6*C$3</f>
        <v>59.616220818858878</v>
      </c>
      <c r="D6" s="200">
        <f t="shared" si="17"/>
        <v>51.099617844736187</v>
      </c>
      <c r="E6" s="200">
        <f t="shared" si="17"/>
        <v>34.066411896490791</v>
      </c>
      <c r="F6" s="200">
        <f t="shared" si="17"/>
        <v>25.549808922368094</v>
      </c>
      <c r="H6" s="354" t="str">
        <f>职业设计!A14</f>
        <v>猎人</v>
      </c>
      <c r="I6" s="355">
        <f>职业设计!J14</f>
        <v>0.9</v>
      </c>
      <c r="K6" s="74" t="s">
        <v>792</v>
      </c>
      <c r="L6" s="85">
        <f t="shared" si="1"/>
        <v>118.86139487314301</v>
      </c>
      <c r="M6" s="74">
        <f t="shared" si="2"/>
        <v>21</v>
      </c>
      <c r="N6" s="85">
        <f t="shared" si="3"/>
        <v>101.88119560555116</v>
      </c>
      <c r="O6" s="74">
        <f t="shared" si="4"/>
        <v>21</v>
      </c>
      <c r="P6" s="85">
        <f t="shared" si="5"/>
        <v>67.920797070367442</v>
      </c>
      <c r="Q6" s="74">
        <f t="shared" si="6"/>
        <v>21</v>
      </c>
      <c r="R6" s="85">
        <f t="shared" si="7"/>
        <v>50.940597802775578</v>
      </c>
      <c r="S6" s="74">
        <f t="shared" si="8"/>
        <v>21</v>
      </c>
      <c r="T6" s="85">
        <f t="shared" si="9"/>
        <v>426.39165310924233</v>
      </c>
      <c r="U6" s="74">
        <f t="shared" si="0"/>
        <v>60</v>
      </c>
      <c r="V6" s="85">
        <f t="shared" si="10"/>
        <v>365.47855980792201</v>
      </c>
      <c r="W6" s="74">
        <f t="shared" si="11"/>
        <v>60</v>
      </c>
      <c r="X6" s="85">
        <f t="shared" si="12"/>
        <v>243.65237320528138</v>
      </c>
      <c r="Y6" s="74">
        <f t="shared" si="13"/>
        <v>60</v>
      </c>
      <c r="Z6" s="85">
        <f t="shared" si="14"/>
        <v>182.73927990396101</v>
      </c>
      <c r="AA6" s="74">
        <f t="shared" si="15"/>
        <v>60</v>
      </c>
    </row>
    <row r="7" spans="1:27">
      <c r="A7" s="200">
        <f>人物属性!A6</f>
        <v>3</v>
      </c>
      <c r="B7" s="200">
        <f t="shared" si="16"/>
        <v>44.483826176916942</v>
      </c>
      <c r="C7" s="200">
        <f t="shared" si="17"/>
        <v>62.277356647683717</v>
      </c>
      <c r="D7" s="200">
        <f t="shared" si="17"/>
        <v>53.380591412300326</v>
      </c>
      <c r="E7" s="200">
        <f t="shared" si="17"/>
        <v>35.587060941533558</v>
      </c>
      <c r="F7" s="200">
        <f t="shared" si="17"/>
        <v>26.690295706150163</v>
      </c>
      <c r="K7" s="74" t="s">
        <v>793</v>
      </c>
      <c r="L7" s="85">
        <f t="shared" si="1"/>
        <v>139.40340177277741</v>
      </c>
      <c r="M7" s="74">
        <f t="shared" si="2"/>
        <v>26</v>
      </c>
      <c r="N7" s="85">
        <f t="shared" si="3"/>
        <v>119.48863009095207</v>
      </c>
      <c r="O7" s="74">
        <f t="shared" si="4"/>
        <v>26</v>
      </c>
      <c r="P7" s="85">
        <f t="shared" si="5"/>
        <v>79.659086727301386</v>
      </c>
      <c r="Q7" s="74">
        <f t="shared" si="6"/>
        <v>26</v>
      </c>
      <c r="R7" s="85">
        <f t="shared" si="7"/>
        <v>59.744315045476036</v>
      </c>
      <c r="S7" s="74">
        <f t="shared" si="8"/>
        <v>26</v>
      </c>
      <c r="T7" s="85">
        <f t="shared" si="9"/>
        <v>565.84895947259531</v>
      </c>
      <c r="U7" s="74">
        <f t="shared" si="0"/>
        <v>65</v>
      </c>
      <c r="V7" s="85">
        <f t="shared" si="10"/>
        <v>485.01339383365314</v>
      </c>
      <c r="W7" s="74">
        <f t="shared" si="11"/>
        <v>65</v>
      </c>
      <c r="X7" s="85">
        <f t="shared" si="12"/>
        <v>323.3422625557688</v>
      </c>
      <c r="Y7" s="74">
        <f t="shared" si="13"/>
        <v>65</v>
      </c>
      <c r="Z7" s="85">
        <f t="shared" si="14"/>
        <v>242.50669691682657</v>
      </c>
      <c r="AA7" s="74">
        <f t="shared" si="15"/>
        <v>65</v>
      </c>
    </row>
    <row r="8" spans="1:27">
      <c r="A8" s="200">
        <f>人物属性!A7</f>
        <v>4</v>
      </c>
      <c r="B8" s="200">
        <f t="shared" si="16"/>
        <v>46.384637483220395</v>
      </c>
      <c r="C8" s="200">
        <f t="shared" si="17"/>
        <v>64.938492476508543</v>
      </c>
      <c r="D8" s="200">
        <f t="shared" si="17"/>
        <v>55.661564979864472</v>
      </c>
      <c r="E8" s="200">
        <f t="shared" si="17"/>
        <v>37.107709986576317</v>
      </c>
      <c r="F8" s="200">
        <f t="shared" si="17"/>
        <v>27.830782489932236</v>
      </c>
      <c r="H8" s="246">
        <v>140</v>
      </c>
      <c r="K8" s="74" t="s">
        <v>794</v>
      </c>
      <c r="L8" s="85">
        <f t="shared" si="1"/>
        <v>162.63282802373436</v>
      </c>
      <c r="M8" s="74">
        <f t="shared" si="2"/>
        <v>31</v>
      </c>
      <c r="N8" s="85">
        <f t="shared" si="3"/>
        <v>139.39956687748659</v>
      </c>
      <c r="O8" s="74">
        <f t="shared" si="4"/>
        <v>31</v>
      </c>
      <c r="P8" s="85">
        <f t="shared" si="5"/>
        <v>92.93304458499108</v>
      </c>
      <c r="Q8" s="74">
        <f t="shared" si="6"/>
        <v>31</v>
      </c>
      <c r="R8" s="85">
        <f t="shared" si="7"/>
        <v>69.699783438743296</v>
      </c>
      <c r="S8" s="74">
        <f t="shared" si="8"/>
        <v>31</v>
      </c>
      <c r="T8" s="85">
        <f t="shared" si="9"/>
        <v>705.30626583594835</v>
      </c>
      <c r="U8" s="74">
        <f t="shared" si="0"/>
        <v>70</v>
      </c>
      <c r="V8" s="85">
        <f t="shared" si="10"/>
        <v>604.54822785938427</v>
      </c>
      <c r="W8" s="74">
        <f t="shared" si="11"/>
        <v>70</v>
      </c>
      <c r="X8" s="85">
        <f t="shared" si="12"/>
        <v>403.03215190625622</v>
      </c>
      <c r="Y8" s="74">
        <f t="shared" si="13"/>
        <v>70</v>
      </c>
      <c r="Z8" s="85">
        <f t="shared" si="14"/>
        <v>302.27411392969213</v>
      </c>
      <c r="AA8" s="74">
        <f t="shared" si="15"/>
        <v>70</v>
      </c>
    </row>
    <row r="9" spans="1:27">
      <c r="A9" s="200">
        <f>人物属性!A8</f>
        <v>5</v>
      </c>
      <c r="B9" s="200">
        <f t="shared" si="16"/>
        <v>48.285448789523848</v>
      </c>
      <c r="C9" s="200">
        <f t="shared" si="17"/>
        <v>67.599628305333383</v>
      </c>
      <c r="D9" s="200">
        <f t="shared" si="17"/>
        <v>57.942538547428612</v>
      </c>
      <c r="E9" s="200">
        <f t="shared" si="17"/>
        <v>38.628359031619084</v>
      </c>
      <c r="F9" s="200">
        <f t="shared" si="17"/>
        <v>28.971269273714306</v>
      </c>
      <c r="H9" s="246">
        <v>120</v>
      </c>
      <c r="K9" s="74" t="s">
        <v>795</v>
      </c>
      <c r="L9" s="85">
        <f t="shared" si="1"/>
        <v>196.61193167998127</v>
      </c>
      <c r="M9" s="74">
        <f t="shared" si="2"/>
        <v>36</v>
      </c>
      <c r="N9" s="85">
        <f t="shared" si="3"/>
        <v>168.52451286855538</v>
      </c>
      <c r="O9" s="74">
        <f t="shared" si="4"/>
        <v>36</v>
      </c>
      <c r="P9" s="85">
        <f t="shared" si="5"/>
        <v>112.34967524570359</v>
      </c>
      <c r="Q9" s="74">
        <f t="shared" si="6"/>
        <v>36</v>
      </c>
      <c r="R9" s="85">
        <f t="shared" si="7"/>
        <v>84.262256434277688</v>
      </c>
      <c r="S9" s="74">
        <f t="shared" si="8"/>
        <v>36</v>
      </c>
      <c r="T9" s="85">
        <f t="shared" si="9"/>
        <v>935.98646625130755</v>
      </c>
      <c r="U9" s="74">
        <f t="shared" si="0"/>
        <v>75</v>
      </c>
      <c r="V9" s="85">
        <f t="shared" si="10"/>
        <v>802.27411392969213</v>
      </c>
      <c r="W9" s="74">
        <f t="shared" si="11"/>
        <v>75</v>
      </c>
      <c r="X9" s="85">
        <f t="shared" si="12"/>
        <v>534.84940928646154</v>
      </c>
      <c r="Y9" s="74">
        <f t="shared" si="13"/>
        <v>75</v>
      </c>
      <c r="Z9" s="85">
        <f t="shared" si="14"/>
        <v>401.13705696484607</v>
      </c>
      <c r="AA9" s="74">
        <f t="shared" si="15"/>
        <v>75</v>
      </c>
    </row>
    <row r="10" spans="1:27">
      <c r="A10" s="200">
        <f>人物属性!A9</f>
        <v>6</v>
      </c>
      <c r="B10" s="200">
        <f t="shared" si="16"/>
        <v>50.186260095827301</v>
      </c>
      <c r="C10" s="200">
        <f t="shared" si="17"/>
        <v>70.260764134158222</v>
      </c>
      <c r="D10" s="200">
        <f t="shared" si="17"/>
        <v>60.223512114992758</v>
      </c>
      <c r="E10" s="200">
        <f t="shared" si="17"/>
        <v>40.149008076661843</v>
      </c>
      <c r="F10" s="200">
        <f t="shared" si="17"/>
        <v>30.111756057496379</v>
      </c>
      <c r="H10" s="246">
        <v>80</v>
      </c>
      <c r="K10" s="74" t="s">
        <v>796</v>
      </c>
      <c r="L10" s="85">
        <f t="shared" si="1"/>
        <v>230.59103533622812</v>
      </c>
      <c r="M10" s="74">
        <f t="shared" si="2"/>
        <v>41</v>
      </c>
      <c r="N10" s="85">
        <f t="shared" si="3"/>
        <v>197.6494588596241</v>
      </c>
      <c r="O10" s="74">
        <f t="shared" si="4"/>
        <v>41</v>
      </c>
      <c r="P10" s="85">
        <f t="shared" si="5"/>
        <v>131.76630590641608</v>
      </c>
      <c r="Q10" s="74">
        <f t="shared" si="6"/>
        <v>41</v>
      </c>
      <c r="R10" s="85">
        <f t="shared" si="7"/>
        <v>98.824729429812052</v>
      </c>
      <c r="S10" s="74">
        <f t="shared" si="8"/>
        <v>41</v>
      </c>
      <c r="T10" s="85">
        <f t="shared" si="9"/>
        <v>1166.6666666666667</v>
      </c>
      <c r="U10" s="74">
        <v>80</v>
      </c>
      <c r="V10" s="85">
        <f t="shared" si="10"/>
        <v>1000</v>
      </c>
      <c r="W10" s="74">
        <f t="shared" si="11"/>
        <v>80</v>
      </c>
      <c r="X10" s="85">
        <f t="shared" si="12"/>
        <v>666.66666666666674</v>
      </c>
      <c r="Y10" s="74">
        <f t="shared" si="13"/>
        <v>80</v>
      </c>
      <c r="Z10" s="85">
        <f t="shared" si="14"/>
        <v>500</v>
      </c>
      <c r="AA10" s="74">
        <f t="shared" si="15"/>
        <v>80</v>
      </c>
    </row>
    <row r="11" spans="1:27">
      <c r="A11" s="200">
        <f>人物属性!A10</f>
        <v>7</v>
      </c>
      <c r="B11" s="200">
        <f t="shared" si="16"/>
        <v>52.087071402130753</v>
      </c>
      <c r="C11" s="200">
        <f t="shared" si="17"/>
        <v>72.921899962983048</v>
      </c>
      <c r="D11" s="200">
        <f t="shared" si="17"/>
        <v>62.504485682556904</v>
      </c>
      <c r="E11" s="200">
        <f t="shared" si="17"/>
        <v>41.669657121704603</v>
      </c>
      <c r="F11" s="200">
        <f t="shared" si="17"/>
        <v>31.252242841278452</v>
      </c>
      <c r="H11" s="246">
        <v>60</v>
      </c>
      <c r="K11" s="47"/>
      <c r="L11" s="47"/>
      <c r="M11" s="47"/>
      <c r="N11" s="47"/>
      <c r="O11" s="47"/>
      <c r="P11" s="77"/>
      <c r="Q11" s="47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200">
        <f>人物属性!A11</f>
        <v>8</v>
      </c>
      <c r="B12" s="200">
        <f t="shared" si="16"/>
        <v>53.987882708434206</v>
      </c>
      <c r="C12" s="200">
        <f t="shared" si="17"/>
        <v>75.583035791807887</v>
      </c>
      <c r="D12" s="200">
        <f t="shared" si="17"/>
        <v>64.78545925012105</v>
      </c>
      <c r="E12" s="200">
        <f t="shared" si="17"/>
        <v>43.190306166747369</v>
      </c>
      <c r="F12" s="200">
        <f t="shared" si="17"/>
        <v>32.392729625060525</v>
      </c>
      <c r="K12" s="47"/>
      <c r="L12" s="47"/>
      <c r="M12" s="71"/>
      <c r="N12" s="71"/>
      <c r="O12" s="71"/>
      <c r="P12" s="71"/>
      <c r="Q12" s="71"/>
      <c r="R12" s="71"/>
      <c r="S12" s="71"/>
      <c r="T12" s="71"/>
      <c r="U12" s="71"/>
      <c r="V12" s="72"/>
      <c r="W12" s="71"/>
      <c r="X12" s="70"/>
      <c r="Y12" s="71"/>
      <c r="Z12" s="70"/>
      <c r="AA12" s="71"/>
    </row>
    <row r="13" spans="1:27">
      <c r="A13" s="200">
        <f>人物属性!A12</f>
        <v>9</v>
      </c>
      <c r="B13" s="200">
        <f t="shared" si="16"/>
        <v>55.888694014737659</v>
      </c>
      <c r="C13" s="200">
        <f t="shared" si="17"/>
        <v>78.244171620632713</v>
      </c>
      <c r="D13" s="200">
        <f t="shared" si="17"/>
        <v>67.066432817685182</v>
      </c>
      <c r="E13" s="200">
        <f t="shared" si="17"/>
        <v>44.710955211790129</v>
      </c>
      <c r="F13" s="200">
        <f t="shared" si="17"/>
        <v>33.533216408842591</v>
      </c>
      <c r="K13" s="47"/>
      <c r="L13" s="47"/>
      <c r="M13" s="71"/>
      <c r="N13" s="71"/>
      <c r="O13" s="71"/>
      <c r="P13" s="71"/>
      <c r="Q13" s="71"/>
      <c r="R13" s="71"/>
      <c r="S13" s="71"/>
      <c r="T13" s="71"/>
      <c r="U13" s="71"/>
      <c r="V13" s="72"/>
      <c r="W13" s="71"/>
      <c r="X13" s="70"/>
      <c r="Y13" s="71"/>
      <c r="Z13" s="70"/>
      <c r="AA13" s="71"/>
    </row>
    <row r="14" spans="1:27">
      <c r="A14" s="200">
        <f>人物属性!A13</f>
        <v>10</v>
      </c>
      <c r="B14" s="200">
        <f t="shared" si="16"/>
        <v>57.789505321041112</v>
      </c>
      <c r="C14" s="200">
        <f t="shared" si="17"/>
        <v>80.905307449457553</v>
      </c>
      <c r="D14" s="200">
        <f t="shared" si="17"/>
        <v>69.347406385249329</v>
      </c>
      <c r="E14" s="200">
        <f t="shared" si="17"/>
        <v>46.231604256832895</v>
      </c>
      <c r="F14" s="200">
        <f t="shared" si="17"/>
        <v>34.673703192624664</v>
      </c>
      <c r="K14" s="47"/>
      <c r="L14" s="47"/>
      <c r="M14" s="71"/>
      <c r="N14" s="71"/>
      <c r="O14" s="71"/>
      <c r="P14" s="71"/>
      <c r="Q14" s="71"/>
      <c r="R14" s="71"/>
      <c r="S14" s="71"/>
      <c r="T14" s="71"/>
      <c r="U14" s="71"/>
      <c r="V14" s="72"/>
      <c r="W14" s="71"/>
      <c r="X14" s="72"/>
      <c r="Y14" s="71"/>
      <c r="Z14" s="72"/>
      <c r="AA14" s="71"/>
    </row>
    <row r="15" spans="1:27">
      <c r="A15" s="200">
        <f>人物属性!A14</f>
        <v>11</v>
      </c>
      <c r="B15" s="200">
        <f t="shared" si="16"/>
        <v>59.690316627344565</v>
      </c>
      <c r="C15" s="200">
        <f t="shared" si="17"/>
        <v>83.566443278282392</v>
      </c>
      <c r="D15" s="200">
        <f t="shared" si="17"/>
        <v>71.628379952813475</v>
      </c>
      <c r="E15" s="200">
        <f t="shared" si="17"/>
        <v>47.752253301875655</v>
      </c>
      <c r="F15" s="200">
        <f t="shared" si="17"/>
        <v>35.814189976406738</v>
      </c>
      <c r="K15" s="75" t="str">
        <f>H2</f>
        <v>防御战士</v>
      </c>
      <c r="L15" s="76" t="s">
        <v>222</v>
      </c>
      <c r="M15" s="76" t="s">
        <v>221</v>
      </c>
      <c r="N15" s="76" t="s">
        <v>223</v>
      </c>
      <c r="O15" s="76" t="s">
        <v>221</v>
      </c>
      <c r="P15" s="76" t="s">
        <v>224</v>
      </c>
      <c r="Q15" s="76" t="s">
        <v>221</v>
      </c>
      <c r="R15" s="76" t="s">
        <v>225</v>
      </c>
      <c r="S15" s="76" t="s">
        <v>221</v>
      </c>
      <c r="T15" s="76" t="s">
        <v>226</v>
      </c>
      <c r="U15" s="76" t="s">
        <v>221</v>
      </c>
      <c r="V15" s="76" t="s">
        <v>227</v>
      </c>
      <c r="W15" s="76" t="s">
        <v>221</v>
      </c>
      <c r="X15" s="76" t="s">
        <v>228</v>
      </c>
      <c r="Y15" s="76" t="s">
        <v>230</v>
      </c>
      <c r="Z15" s="76" t="s">
        <v>229</v>
      </c>
      <c r="AA15" s="76" t="s">
        <v>221</v>
      </c>
    </row>
    <row r="16" spans="1:27">
      <c r="A16" s="200">
        <f>人物属性!A15</f>
        <v>12</v>
      </c>
      <c r="B16" s="200">
        <f t="shared" si="16"/>
        <v>61.591127933648018</v>
      </c>
      <c r="C16" s="200">
        <f t="shared" si="17"/>
        <v>86.227579107107218</v>
      </c>
      <c r="D16" s="200">
        <f t="shared" si="17"/>
        <v>73.909353520377621</v>
      </c>
      <c r="E16" s="200">
        <f t="shared" si="17"/>
        <v>49.272902346918414</v>
      </c>
      <c r="F16" s="200">
        <f t="shared" si="17"/>
        <v>36.954676760188811</v>
      </c>
      <c r="K16" s="74" t="str">
        <f t="shared" ref="K16:K24" si="18">K2</f>
        <v>1层</v>
      </c>
      <c r="L16" s="85">
        <f t="shared" ref="L16:L24" si="19">L2*$I$2</f>
        <v>34.173050994020429</v>
      </c>
      <c r="M16" s="74">
        <f>M2</f>
        <v>1</v>
      </c>
      <c r="N16" s="85">
        <f t="shared" ref="N16:N24" si="20">N2*$I$2</f>
        <v>29.291186566303224</v>
      </c>
      <c r="O16" s="74">
        <f>O2</f>
        <v>1</v>
      </c>
      <c r="P16" s="85">
        <f t="shared" ref="P16:P24" si="21">P2*$I$2</f>
        <v>19.52745771086882</v>
      </c>
      <c r="Q16" s="74">
        <f>Q2</f>
        <v>1</v>
      </c>
      <c r="R16" s="85">
        <f t="shared" ref="R16:R24" si="22">R2*$I$2</f>
        <v>14.645593283151612</v>
      </c>
      <c r="S16" s="74">
        <f>S2</f>
        <v>1</v>
      </c>
      <c r="T16" s="85">
        <f t="shared" ref="T16:T24" si="23">T2*$I$2</f>
        <v>134.27712876298725</v>
      </c>
      <c r="U16" s="74">
        <f>U2</f>
        <v>40</v>
      </c>
      <c r="V16" s="85">
        <f t="shared" ref="V16:V24" si="24">V2*$I$2</f>
        <v>115.0946817968462</v>
      </c>
      <c r="W16" s="74">
        <f>W2</f>
        <v>40</v>
      </c>
      <c r="X16" s="85">
        <f t="shared" ref="X16:X24" si="25">X2*$I$2</f>
        <v>76.729787864564145</v>
      </c>
      <c r="Y16" s="74">
        <f>Y2</f>
        <v>40</v>
      </c>
      <c r="Z16" s="85">
        <f t="shared" ref="Z16:Z24" si="26">Z2*$I$2</f>
        <v>57.547340898423101</v>
      </c>
      <c r="AA16" s="74">
        <f>AA2</f>
        <v>40</v>
      </c>
    </row>
    <row r="17" spans="1:27">
      <c r="A17" s="200">
        <f>人物属性!A16</f>
        <v>13</v>
      </c>
      <c r="B17" s="200">
        <f t="shared" si="16"/>
        <v>63.491939239951471</v>
      </c>
      <c r="C17" s="200">
        <f t="shared" si="17"/>
        <v>88.888714935932057</v>
      </c>
      <c r="D17" s="200">
        <f t="shared" si="17"/>
        <v>76.190327087941768</v>
      </c>
      <c r="E17" s="200">
        <f t="shared" si="17"/>
        <v>50.793551391961181</v>
      </c>
      <c r="F17" s="200">
        <f t="shared" si="17"/>
        <v>38.095163543970884</v>
      </c>
      <c r="K17" s="74" t="str">
        <f t="shared" si="18"/>
        <v>2层</v>
      </c>
      <c r="L17" s="85">
        <f t="shared" si="19"/>
        <v>42.156458480494933</v>
      </c>
      <c r="M17" s="74">
        <f t="shared" ref="M17:M24" si="27">M3</f>
        <v>6</v>
      </c>
      <c r="N17" s="85">
        <f t="shared" si="20"/>
        <v>36.134107268995656</v>
      </c>
      <c r="O17" s="74">
        <f t="shared" ref="O17:O24" si="28">O3</f>
        <v>6</v>
      </c>
      <c r="P17" s="85">
        <f t="shared" si="21"/>
        <v>24.089404845997105</v>
      </c>
      <c r="Q17" s="74">
        <f t="shared" ref="Q17:Q24" si="29">Q3</f>
        <v>6</v>
      </c>
      <c r="R17" s="85">
        <f t="shared" si="22"/>
        <v>18.067053634497828</v>
      </c>
      <c r="S17" s="74">
        <f t="shared" ref="S17:S24" si="30">S3</f>
        <v>6</v>
      </c>
      <c r="T17" s="85">
        <f t="shared" si="23"/>
        <v>154.66459095673548</v>
      </c>
      <c r="U17" s="74">
        <f t="shared" ref="U17:U24" si="31">U3</f>
        <v>45</v>
      </c>
      <c r="V17" s="85">
        <f t="shared" si="24"/>
        <v>132.56964939148753</v>
      </c>
      <c r="W17" s="74">
        <f t="shared" ref="W17:W24" si="32">W3</f>
        <v>45</v>
      </c>
      <c r="X17" s="85">
        <f t="shared" si="25"/>
        <v>88.379766260991715</v>
      </c>
      <c r="Y17" s="74">
        <f t="shared" ref="Y17:Y24" si="33">Y3</f>
        <v>45</v>
      </c>
      <c r="Z17" s="85">
        <f t="shared" si="26"/>
        <v>66.284824695743765</v>
      </c>
      <c r="AA17" s="74">
        <f t="shared" ref="AA17:AA24" si="34">AA3</f>
        <v>45</v>
      </c>
    </row>
    <row r="18" spans="1:27">
      <c r="A18" s="200">
        <f>人物属性!A17</f>
        <v>14</v>
      </c>
      <c r="B18" s="200">
        <f t="shared" si="16"/>
        <v>65.392750546254931</v>
      </c>
      <c r="C18" s="200">
        <f t="shared" si="17"/>
        <v>91.549850764756897</v>
      </c>
      <c r="D18" s="200">
        <f t="shared" si="17"/>
        <v>78.471300655505914</v>
      </c>
      <c r="E18" s="200">
        <f t="shared" si="17"/>
        <v>52.314200437003947</v>
      </c>
      <c r="F18" s="200">
        <f t="shared" si="17"/>
        <v>39.235650327752957</v>
      </c>
      <c r="K18" s="74" t="str">
        <f t="shared" si="18"/>
        <v>3层</v>
      </c>
      <c r="L18" s="85">
        <f t="shared" si="19"/>
        <v>50.139865966969431</v>
      </c>
      <c r="M18" s="74">
        <f t="shared" si="27"/>
        <v>11</v>
      </c>
      <c r="N18" s="85">
        <f t="shared" si="20"/>
        <v>42.977027971688081</v>
      </c>
      <c r="O18" s="74">
        <f t="shared" si="28"/>
        <v>11</v>
      </c>
      <c r="P18" s="85">
        <f t="shared" si="21"/>
        <v>28.651351981125391</v>
      </c>
      <c r="Q18" s="74">
        <f t="shared" si="29"/>
        <v>11</v>
      </c>
      <c r="R18" s="85">
        <f t="shared" si="22"/>
        <v>21.48851398584404</v>
      </c>
      <c r="S18" s="74">
        <f t="shared" si="30"/>
        <v>11</v>
      </c>
      <c r="T18" s="85">
        <f t="shared" si="23"/>
        <v>188.3880579263388</v>
      </c>
      <c r="U18" s="74">
        <f t="shared" si="31"/>
        <v>50</v>
      </c>
      <c r="V18" s="85">
        <f t="shared" si="24"/>
        <v>161.47547822257613</v>
      </c>
      <c r="W18" s="74">
        <f t="shared" si="32"/>
        <v>50</v>
      </c>
      <c r="X18" s="85">
        <f t="shared" si="25"/>
        <v>107.65031881505077</v>
      </c>
      <c r="Y18" s="74">
        <f t="shared" si="33"/>
        <v>50</v>
      </c>
      <c r="Z18" s="85">
        <f t="shared" si="26"/>
        <v>80.737739111288064</v>
      </c>
      <c r="AA18" s="74">
        <f t="shared" si="34"/>
        <v>50</v>
      </c>
    </row>
    <row r="19" spans="1:27">
      <c r="A19" s="200">
        <f>人物属性!A18</f>
        <v>15</v>
      </c>
      <c r="B19" s="200">
        <f>职业设计!N101</f>
        <v>67.293561852558383</v>
      </c>
      <c r="C19" s="200">
        <f t="shared" si="17"/>
        <v>94.210986593581737</v>
      </c>
      <c r="D19" s="200">
        <f t="shared" si="17"/>
        <v>80.75227422307006</v>
      </c>
      <c r="E19" s="200">
        <f t="shared" si="17"/>
        <v>53.834849482046707</v>
      </c>
      <c r="F19" s="200">
        <f t="shared" si="17"/>
        <v>40.37613711153503</v>
      </c>
      <c r="K19" s="74" t="str">
        <f t="shared" si="18"/>
        <v>4层</v>
      </c>
      <c r="L19" s="85">
        <f t="shared" si="19"/>
        <v>58.991632784105164</v>
      </c>
      <c r="M19" s="74">
        <f t="shared" si="27"/>
        <v>16</v>
      </c>
      <c r="N19" s="85">
        <f t="shared" si="20"/>
        <v>50.564256672090146</v>
      </c>
      <c r="O19" s="74">
        <f t="shared" si="28"/>
        <v>16</v>
      </c>
      <c r="P19" s="85">
        <f t="shared" si="21"/>
        <v>33.709504448060095</v>
      </c>
      <c r="Q19" s="74">
        <f t="shared" si="29"/>
        <v>16</v>
      </c>
      <c r="R19" s="85">
        <f t="shared" si="22"/>
        <v>25.282128336045073</v>
      </c>
      <c r="S19" s="74">
        <f t="shared" si="30"/>
        <v>16</v>
      </c>
      <c r="T19" s="85">
        <f t="shared" si="23"/>
        <v>222.11152489594213</v>
      </c>
      <c r="U19" s="74">
        <f t="shared" si="31"/>
        <v>55</v>
      </c>
      <c r="V19" s="85">
        <f t="shared" si="24"/>
        <v>190.3813070536647</v>
      </c>
      <c r="W19" s="74">
        <f t="shared" si="32"/>
        <v>55</v>
      </c>
      <c r="X19" s="85">
        <f t="shared" si="25"/>
        <v>126.9208713691098</v>
      </c>
      <c r="Y19" s="74">
        <f t="shared" si="33"/>
        <v>55</v>
      </c>
      <c r="Z19" s="85">
        <f t="shared" si="26"/>
        <v>95.190653526832349</v>
      </c>
      <c r="AA19" s="74">
        <f t="shared" si="34"/>
        <v>55</v>
      </c>
    </row>
    <row r="20" spans="1:27">
      <c r="A20" s="200">
        <f>人物属性!A19</f>
        <v>16</v>
      </c>
      <c r="B20" s="200">
        <f>B19+(B34-B19)/15</f>
        <v>70.228134266791869</v>
      </c>
      <c r="C20" s="200">
        <f t="shared" si="17"/>
        <v>98.319387973508611</v>
      </c>
      <c r="D20" s="200">
        <f t="shared" si="17"/>
        <v>84.27376112015024</v>
      </c>
      <c r="E20" s="200">
        <f t="shared" si="17"/>
        <v>56.182507413433498</v>
      </c>
      <c r="F20" s="200">
        <f t="shared" si="17"/>
        <v>42.13688056007512</v>
      </c>
      <c r="K20" s="74" t="str">
        <f t="shared" si="18"/>
        <v>5层</v>
      </c>
      <c r="L20" s="85">
        <f t="shared" si="19"/>
        <v>71.316836923885802</v>
      </c>
      <c r="M20" s="74">
        <f t="shared" si="27"/>
        <v>21</v>
      </c>
      <c r="N20" s="85">
        <f t="shared" si="20"/>
        <v>61.128717363330694</v>
      </c>
      <c r="O20" s="74">
        <f t="shared" si="28"/>
        <v>21</v>
      </c>
      <c r="P20" s="85">
        <f t="shared" si="21"/>
        <v>40.752478242220462</v>
      </c>
      <c r="Q20" s="74">
        <f t="shared" si="29"/>
        <v>21</v>
      </c>
      <c r="R20" s="85">
        <f t="shared" si="22"/>
        <v>30.564358681665347</v>
      </c>
      <c r="S20" s="74">
        <f t="shared" si="30"/>
        <v>21</v>
      </c>
      <c r="T20" s="85">
        <f t="shared" si="23"/>
        <v>255.83499186554539</v>
      </c>
      <c r="U20" s="74">
        <f t="shared" si="31"/>
        <v>60</v>
      </c>
      <c r="V20" s="85">
        <f t="shared" si="24"/>
        <v>219.28713588475321</v>
      </c>
      <c r="W20" s="74">
        <f t="shared" si="32"/>
        <v>60</v>
      </c>
      <c r="X20" s="85">
        <f t="shared" si="25"/>
        <v>146.19142392316883</v>
      </c>
      <c r="Y20" s="74">
        <f t="shared" si="33"/>
        <v>60</v>
      </c>
      <c r="Z20" s="85">
        <f t="shared" si="26"/>
        <v>109.64356794237661</v>
      </c>
      <c r="AA20" s="74">
        <f t="shared" si="34"/>
        <v>60</v>
      </c>
    </row>
    <row r="21" spans="1:27">
      <c r="A21" s="200">
        <f>人物属性!A20</f>
        <v>17</v>
      </c>
      <c r="B21" s="200">
        <f>B20+(B34-B19)/15</f>
        <v>73.162706681025355</v>
      </c>
      <c r="C21" s="200">
        <f t="shared" si="17"/>
        <v>102.42778935343549</v>
      </c>
      <c r="D21" s="200">
        <f t="shared" si="17"/>
        <v>87.795248017230421</v>
      </c>
      <c r="E21" s="200">
        <f t="shared" si="17"/>
        <v>58.53016534482029</v>
      </c>
      <c r="F21" s="200">
        <f t="shared" si="17"/>
        <v>43.89762400861521</v>
      </c>
      <c r="K21" s="74" t="str">
        <f t="shared" si="18"/>
        <v>6层</v>
      </c>
      <c r="L21" s="85">
        <f t="shared" si="19"/>
        <v>83.64204106366644</v>
      </c>
      <c r="M21" s="74">
        <f t="shared" si="27"/>
        <v>26</v>
      </c>
      <c r="N21" s="85">
        <f t="shared" si="20"/>
        <v>71.693178054571234</v>
      </c>
      <c r="O21" s="74">
        <f t="shared" si="28"/>
        <v>26</v>
      </c>
      <c r="P21" s="85">
        <f t="shared" si="21"/>
        <v>47.79545203638083</v>
      </c>
      <c r="Q21" s="74">
        <f t="shared" si="29"/>
        <v>26</v>
      </c>
      <c r="R21" s="85">
        <f t="shared" si="22"/>
        <v>35.846589027285617</v>
      </c>
      <c r="S21" s="74">
        <f t="shared" si="30"/>
        <v>26</v>
      </c>
      <c r="T21" s="85">
        <f t="shared" si="23"/>
        <v>339.50937568355715</v>
      </c>
      <c r="U21" s="74">
        <f t="shared" si="31"/>
        <v>65</v>
      </c>
      <c r="V21" s="85">
        <f t="shared" si="24"/>
        <v>291.00803630019186</v>
      </c>
      <c r="W21" s="74">
        <f t="shared" si="32"/>
        <v>65</v>
      </c>
      <c r="X21" s="85">
        <f t="shared" si="25"/>
        <v>194.00535753346128</v>
      </c>
      <c r="Y21" s="74">
        <f t="shared" si="33"/>
        <v>65</v>
      </c>
      <c r="Z21" s="85">
        <f t="shared" si="26"/>
        <v>145.50401815009593</v>
      </c>
      <c r="AA21" s="74">
        <f t="shared" si="34"/>
        <v>65</v>
      </c>
    </row>
    <row r="22" spans="1:27">
      <c r="A22" s="200">
        <f>人物属性!A21</f>
        <v>18</v>
      </c>
      <c r="B22" s="200">
        <f>B21+(B34-B19)/15</f>
        <v>76.097279095258841</v>
      </c>
      <c r="C22" s="200">
        <f t="shared" si="17"/>
        <v>106.53619073336237</v>
      </c>
      <c r="D22" s="200">
        <f t="shared" si="17"/>
        <v>91.316734914310601</v>
      </c>
      <c r="E22" s="200">
        <f t="shared" si="17"/>
        <v>60.877823276207074</v>
      </c>
      <c r="F22" s="200">
        <f t="shared" si="17"/>
        <v>45.6583674571553</v>
      </c>
      <c r="K22" s="74" t="str">
        <f t="shared" si="18"/>
        <v>7层</v>
      </c>
      <c r="L22" s="85">
        <f t="shared" si="19"/>
        <v>97.57969681424062</v>
      </c>
      <c r="M22" s="74">
        <f t="shared" si="27"/>
        <v>31</v>
      </c>
      <c r="N22" s="85">
        <f t="shared" si="20"/>
        <v>83.639740126491958</v>
      </c>
      <c r="O22" s="74">
        <f t="shared" si="28"/>
        <v>31</v>
      </c>
      <c r="P22" s="85">
        <f t="shared" si="21"/>
        <v>55.759826750994648</v>
      </c>
      <c r="Q22" s="74">
        <f t="shared" si="29"/>
        <v>31</v>
      </c>
      <c r="R22" s="85">
        <f t="shared" si="22"/>
        <v>41.819870063245979</v>
      </c>
      <c r="S22" s="74">
        <f t="shared" si="30"/>
        <v>31</v>
      </c>
      <c r="T22" s="85">
        <f t="shared" si="23"/>
        <v>423.183759501569</v>
      </c>
      <c r="U22" s="74">
        <f t="shared" si="31"/>
        <v>70</v>
      </c>
      <c r="V22" s="85">
        <f t="shared" si="24"/>
        <v>362.72893671563054</v>
      </c>
      <c r="W22" s="74">
        <f t="shared" si="32"/>
        <v>70</v>
      </c>
      <c r="X22" s="85">
        <f t="shared" si="25"/>
        <v>241.81929114375373</v>
      </c>
      <c r="Y22" s="74">
        <f t="shared" si="33"/>
        <v>70</v>
      </c>
      <c r="Z22" s="85">
        <f t="shared" si="26"/>
        <v>181.36446835781527</v>
      </c>
      <c r="AA22" s="74">
        <f t="shared" si="34"/>
        <v>70</v>
      </c>
    </row>
    <row r="23" spans="1:27">
      <c r="A23" s="200">
        <f>人物属性!A22</f>
        <v>19</v>
      </c>
      <c r="B23" s="200">
        <f>B22+(B34-B19)/15</f>
        <v>79.031851509492327</v>
      </c>
      <c r="C23" s="200">
        <f t="shared" si="17"/>
        <v>110.64459211328925</v>
      </c>
      <c r="D23" s="200">
        <f t="shared" si="17"/>
        <v>94.838221811390795</v>
      </c>
      <c r="E23" s="200">
        <f t="shared" si="17"/>
        <v>63.225481207593866</v>
      </c>
      <c r="F23" s="200">
        <f t="shared" si="17"/>
        <v>47.419110905695398</v>
      </c>
      <c r="K23" s="74" t="str">
        <f t="shared" si="18"/>
        <v>8层</v>
      </c>
      <c r="L23" s="85">
        <f t="shared" si="19"/>
        <v>117.96715900798876</v>
      </c>
      <c r="M23" s="74">
        <f t="shared" si="27"/>
        <v>36</v>
      </c>
      <c r="N23" s="85">
        <f t="shared" si="20"/>
        <v>101.11470772113323</v>
      </c>
      <c r="O23" s="74">
        <f t="shared" si="28"/>
        <v>36</v>
      </c>
      <c r="P23" s="85">
        <f t="shared" si="21"/>
        <v>67.409805147422148</v>
      </c>
      <c r="Q23" s="74">
        <f t="shared" si="29"/>
        <v>36</v>
      </c>
      <c r="R23" s="85">
        <f t="shared" si="22"/>
        <v>50.557353860566614</v>
      </c>
      <c r="S23" s="74">
        <f t="shared" si="30"/>
        <v>36</v>
      </c>
      <c r="T23" s="85">
        <f t="shared" si="23"/>
        <v>561.59187975078453</v>
      </c>
      <c r="U23" s="74">
        <f t="shared" si="31"/>
        <v>75</v>
      </c>
      <c r="V23" s="85">
        <f t="shared" si="24"/>
        <v>481.36446835781527</v>
      </c>
      <c r="W23" s="74">
        <f t="shared" si="32"/>
        <v>75</v>
      </c>
      <c r="X23" s="85">
        <f t="shared" si="25"/>
        <v>320.90964557187692</v>
      </c>
      <c r="Y23" s="74">
        <f t="shared" si="33"/>
        <v>75</v>
      </c>
      <c r="Z23" s="85">
        <f t="shared" si="26"/>
        <v>240.68223417890763</v>
      </c>
      <c r="AA23" s="74">
        <f t="shared" si="34"/>
        <v>75</v>
      </c>
    </row>
    <row r="24" spans="1:27">
      <c r="A24" s="200">
        <f>人物属性!A23</f>
        <v>20</v>
      </c>
      <c r="B24" s="200">
        <f>B23+(B34-B19)/15</f>
        <v>81.966423923725813</v>
      </c>
      <c r="C24" s="200">
        <f t="shared" si="17"/>
        <v>114.75299349321612</v>
      </c>
      <c r="D24" s="200">
        <f t="shared" si="17"/>
        <v>98.359708708470976</v>
      </c>
      <c r="E24" s="200">
        <f t="shared" si="17"/>
        <v>65.57313913898065</v>
      </c>
      <c r="F24" s="200">
        <f t="shared" si="17"/>
        <v>49.179854354235488</v>
      </c>
      <c r="K24" s="74" t="str">
        <f t="shared" si="18"/>
        <v>9层</v>
      </c>
      <c r="L24" s="85">
        <f t="shared" si="19"/>
        <v>138.35462120173688</v>
      </c>
      <c r="M24" s="74">
        <f t="shared" si="27"/>
        <v>41</v>
      </c>
      <c r="N24" s="85">
        <f t="shared" si="20"/>
        <v>118.58967531577446</v>
      </c>
      <c r="O24" s="74">
        <f t="shared" si="28"/>
        <v>41</v>
      </c>
      <c r="P24" s="85">
        <f t="shared" si="21"/>
        <v>79.059783543849647</v>
      </c>
      <c r="Q24" s="74">
        <f t="shared" si="29"/>
        <v>41</v>
      </c>
      <c r="R24" s="85">
        <f t="shared" si="22"/>
        <v>59.294837657887228</v>
      </c>
      <c r="S24" s="74">
        <f t="shared" si="30"/>
        <v>41</v>
      </c>
      <c r="T24" s="85">
        <f t="shared" si="23"/>
        <v>700</v>
      </c>
      <c r="U24" s="74">
        <f t="shared" si="31"/>
        <v>80</v>
      </c>
      <c r="V24" s="85">
        <f t="shared" si="24"/>
        <v>600</v>
      </c>
      <c r="W24" s="74">
        <f t="shared" si="32"/>
        <v>80</v>
      </c>
      <c r="X24" s="85">
        <f t="shared" si="25"/>
        <v>400.00000000000006</v>
      </c>
      <c r="Y24" s="74">
        <f t="shared" si="33"/>
        <v>80</v>
      </c>
      <c r="Z24" s="85">
        <f t="shared" si="26"/>
        <v>300</v>
      </c>
      <c r="AA24" s="74">
        <f t="shared" si="34"/>
        <v>80</v>
      </c>
    </row>
    <row r="25" spans="1:27">
      <c r="A25" s="200">
        <f>人物属性!A24</f>
        <v>21</v>
      </c>
      <c r="B25" s="200">
        <f>B24+(B34-B19)/15</f>
        <v>84.900996337959299</v>
      </c>
      <c r="C25" s="200">
        <f t="shared" si="17"/>
        <v>118.86139487314301</v>
      </c>
      <c r="D25" s="200">
        <f t="shared" si="17"/>
        <v>101.88119560555116</v>
      </c>
      <c r="E25" s="200">
        <f t="shared" si="17"/>
        <v>67.920797070367442</v>
      </c>
      <c r="F25" s="200">
        <f t="shared" si="17"/>
        <v>50.940597802775578</v>
      </c>
      <c r="K25" s="65"/>
      <c r="L25" s="47"/>
      <c r="M25" s="47"/>
      <c r="N25" s="47"/>
      <c r="O25" s="47"/>
      <c r="P25" s="47"/>
      <c r="Q25" s="47"/>
      <c r="R25" s="51"/>
      <c r="S25" s="64"/>
      <c r="T25" s="64"/>
      <c r="U25" s="1"/>
      <c r="V25" s="1"/>
      <c r="W25" s="1"/>
      <c r="X25" s="1"/>
      <c r="Y25" s="1"/>
      <c r="Z25" s="67"/>
      <c r="AA25" s="64"/>
    </row>
    <row r="26" spans="1:27">
      <c r="A26" s="200">
        <f>人物属性!A25</f>
        <v>22</v>
      </c>
      <c r="B26" s="200">
        <f>B25+(B34-B19)/15</f>
        <v>87.835568752192785</v>
      </c>
      <c r="C26" s="200">
        <f t="shared" si="17"/>
        <v>122.96979625306989</v>
      </c>
      <c r="D26" s="200">
        <f t="shared" si="17"/>
        <v>105.40268250263134</v>
      </c>
      <c r="E26" s="200">
        <f t="shared" si="17"/>
        <v>70.268455001754234</v>
      </c>
      <c r="F26" s="200">
        <f t="shared" si="17"/>
        <v>52.701341251315668</v>
      </c>
      <c r="K26" s="65"/>
      <c r="L26" s="47"/>
      <c r="M26" s="47"/>
      <c r="N26" s="47"/>
      <c r="O26" s="47"/>
      <c r="P26" s="47"/>
      <c r="Q26" s="47"/>
      <c r="R26" s="51"/>
      <c r="S26" s="64"/>
      <c r="T26" s="64"/>
      <c r="U26" s="1"/>
      <c r="V26" s="1"/>
      <c r="W26" s="1"/>
      <c r="X26" s="1"/>
      <c r="Y26" s="1"/>
      <c r="Z26" s="67"/>
      <c r="AA26" s="64"/>
    </row>
    <row r="27" spans="1:27">
      <c r="A27" s="200">
        <f>人物属性!A26</f>
        <v>23</v>
      </c>
      <c r="B27" s="200">
        <f>B26+(B34-B19)/15</f>
        <v>90.770141166426271</v>
      </c>
      <c r="C27" s="200">
        <f t="shared" si="17"/>
        <v>127.07819763299678</v>
      </c>
      <c r="D27" s="200">
        <f t="shared" si="17"/>
        <v>108.92416939971152</v>
      </c>
      <c r="E27" s="200">
        <f t="shared" si="17"/>
        <v>72.616112933141025</v>
      </c>
      <c r="F27" s="200">
        <f t="shared" si="17"/>
        <v>54.462084699855758</v>
      </c>
      <c r="K27" s="65"/>
      <c r="L27" s="47"/>
      <c r="M27" s="47"/>
      <c r="N27" s="47"/>
      <c r="O27" s="47"/>
      <c r="P27" s="47"/>
      <c r="Q27" s="47"/>
      <c r="R27" s="51"/>
      <c r="S27" s="64"/>
      <c r="T27" s="64"/>
      <c r="U27" s="1"/>
      <c r="V27" s="1"/>
      <c r="W27" s="1"/>
      <c r="X27" s="1"/>
      <c r="Y27" s="1"/>
      <c r="Z27" s="67"/>
      <c r="AA27" s="64"/>
    </row>
    <row r="28" spans="1:27">
      <c r="A28" s="200">
        <f>人物属性!A27</f>
        <v>24</v>
      </c>
      <c r="B28" s="200">
        <f>B27+(B34-B19)/15</f>
        <v>93.704713580659757</v>
      </c>
      <c r="C28" s="200">
        <f t="shared" si="17"/>
        <v>131.18659901292366</v>
      </c>
      <c r="D28" s="200">
        <f t="shared" si="17"/>
        <v>112.44565629679171</v>
      </c>
      <c r="E28" s="200">
        <f t="shared" si="17"/>
        <v>74.963770864527802</v>
      </c>
      <c r="F28" s="200">
        <f t="shared" si="17"/>
        <v>56.222828148395855</v>
      </c>
      <c r="K28" s="65"/>
      <c r="L28" s="47"/>
      <c r="M28" s="47"/>
      <c r="N28" s="47"/>
      <c r="O28" s="47"/>
      <c r="P28" s="47"/>
      <c r="Q28" s="47"/>
      <c r="R28" s="51"/>
      <c r="S28" s="64"/>
      <c r="T28" s="64"/>
      <c r="U28" s="1"/>
      <c r="V28" s="1"/>
      <c r="W28" s="1"/>
      <c r="X28" s="1"/>
      <c r="Y28" s="1"/>
      <c r="Z28" s="67"/>
      <c r="AA28" s="64"/>
    </row>
    <row r="29" spans="1:27">
      <c r="A29" s="200">
        <f>人物属性!A28</f>
        <v>25</v>
      </c>
      <c r="B29" s="200">
        <f>B28+(B34-B19)/15</f>
        <v>96.639285994893243</v>
      </c>
      <c r="C29" s="200">
        <f t="shared" si="17"/>
        <v>135.29500039285054</v>
      </c>
      <c r="D29" s="200">
        <f t="shared" si="17"/>
        <v>115.96714319387189</v>
      </c>
      <c r="E29" s="200">
        <f t="shared" si="17"/>
        <v>77.311428795914594</v>
      </c>
      <c r="F29" s="200">
        <f t="shared" si="17"/>
        <v>57.983571596935946</v>
      </c>
      <c r="K29" s="75" t="str">
        <f>H3</f>
        <v>法师</v>
      </c>
      <c r="L29" s="76" t="s">
        <v>222</v>
      </c>
      <c r="M29" s="76" t="s">
        <v>221</v>
      </c>
      <c r="N29" s="76" t="s">
        <v>223</v>
      </c>
      <c r="O29" s="76" t="s">
        <v>221</v>
      </c>
      <c r="P29" s="76" t="s">
        <v>224</v>
      </c>
      <c r="Q29" s="76" t="s">
        <v>221</v>
      </c>
      <c r="R29" s="76" t="s">
        <v>225</v>
      </c>
      <c r="S29" s="76" t="s">
        <v>221</v>
      </c>
      <c r="T29" s="76" t="s">
        <v>226</v>
      </c>
      <c r="U29" s="76" t="s">
        <v>221</v>
      </c>
      <c r="V29" s="76" t="s">
        <v>227</v>
      </c>
      <c r="W29" s="76" t="s">
        <v>221</v>
      </c>
      <c r="X29" s="76" t="s">
        <v>228</v>
      </c>
      <c r="Y29" s="76" t="s">
        <v>221</v>
      </c>
      <c r="Z29" s="76" t="s">
        <v>229</v>
      </c>
      <c r="AA29" s="76" t="s">
        <v>221</v>
      </c>
    </row>
    <row r="30" spans="1:27">
      <c r="A30" s="200">
        <f>人物属性!A29</f>
        <v>26</v>
      </c>
      <c r="B30" s="200">
        <f>B29+(B34-B19)/15</f>
        <v>99.573858409126728</v>
      </c>
      <c r="C30" s="200">
        <f t="shared" si="17"/>
        <v>139.40340177277741</v>
      </c>
      <c r="D30" s="200">
        <f t="shared" si="17"/>
        <v>119.48863009095207</v>
      </c>
      <c r="E30" s="200">
        <f t="shared" si="17"/>
        <v>79.659086727301386</v>
      </c>
      <c r="F30" s="200">
        <f t="shared" si="17"/>
        <v>59.744315045476036</v>
      </c>
      <c r="K30" s="74" t="str">
        <f t="shared" ref="K30:K38" si="35">K16</f>
        <v>1层</v>
      </c>
      <c r="L30" s="85">
        <f t="shared" ref="L30:L38" si="36">L2*$I$3</f>
        <v>85.432627485051071</v>
      </c>
      <c r="M30" s="74">
        <f>M16</f>
        <v>1</v>
      </c>
      <c r="N30" s="85">
        <f t="shared" ref="N30:N38" si="37">N2*$I$3</f>
        <v>73.227966415758061</v>
      </c>
      <c r="O30" s="74">
        <f>O16</f>
        <v>1</v>
      </c>
      <c r="P30" s="85">
        <f t="shared" ref="P30:P38" si="38">P2*$I$3</f>
        <v>48.818644277172048</v>
      </c>
      <c r="Q30" s="74">
        <f>Q16</f>
        <v>1</v>
      </c>
      <c r="R30" s="85">
        <f t="shared" ref="R30:R38" si="39">R2*$I$3</f>
        <v>36.613983207879031</v>
      </c>
      <c r="S30" s="74">
        <f>S16</f>
        <v>1</v>
      </c>
      <c r="T30" s="85">
        <f t="shared" ref="T30:T38" si="40">T2*$I$3</f>
        <v>335.6928219074681</v>
      </c>
      <c r="U30" s="74">
        <f>U16</f>
        <v>40</v>
      </c>
      <c r="V30" s="85">
        <f t="shared" ref="V30:V38" si="41">V2*$I$3</f>
        <v>287.73670449211551</v>
      </c>
      <c r="W30" s="74">
        <f>W16</f>
        <v>40</v>
      </c>
      <c r="X30" s="85">
        <f t="shared" ref="X30:X38" si="42">X2*$I$3</f>
        <v>191.82446966141038</v>
      </c>
      <c r="Y30" s="74">
        <f>Y16</f>
        <v>40</v>
      </c>
      <c r="Z30" s="85">
        <f t="shared" ref="Z30:Z38" si="43">Z2*$I$3</f>
        <v>143.86835224605775</v>
      </c>
      <c r="AA30" s="74">
        <f>AA16</f>
        <v>40</v>
      </c>
    </row>
    <row r="31" spans="1:27">
      <c r="A31" s="200">
        <f>人物属性!A30</f>
        <v>27</v>
      </c>
      <c r="B31" s="200">
        <f>B30+(B34-B19)/15</f>
        <v>102.50843082336021</v>
      </c>
      <c r="C31" s="200">
        <f t="shared" si="17"/>
        <v>143.51180315270429</v>
      </c>
      <c r="D31" s="200">
        <f t="shared" si="17"/>
        <v>123.01011698803225</v>
      </c>
      <c r="E31" s="200">
        <f t="shared" si="17"/>
        <v>82.006744658688177</v>
      </c>
      <c r="F31" s="200">
        <f t="shared" si="17"/>
        <v>61.505058494016126</v>
      </c>
      <c r="K31" s="74" t="str">
        <f t="shared" si="35"/>
        <v>2层</v>
      </c>
      <c r="L31" s="85">
        <f t="shared" si="36"/>
        <v>105.39114620123733</v>
      </c>
      <c r="M31" s="74">
        <f t="shared" ref="M31:M38" si="44">M17</f>
        <v>6</v>
      </c>
      <c r="N31" s="85">
        <f t="shared" si="37"/>
        <v>90.335268172489137</v>
      </c>
      <c r="O31" s="74">
        <f t="shared" ref="O31:O38" si="45">O17</f>
        <v>6</v>
      </c>
      <c r="P31" s="85">
        <f t="shared" si="38"/>
        <v>60.223512114992765</v>
      </c>
      <c r="Q31" s="74">
        <f t="shared" ref="Q31:Q38" si="46">Q17</f>
        <v>6</v>
      </c>
      <c r="R31" s="85">
        <f t="shared" si="39"/>
        <v>45.167634086244568</v>
      </c>
      <c r="S31" s="74">
        <f t="shared" ref="S31:S38" si="47">S17</f>
        <v>6</v>
      </c>
      <c r="T31" s="85">
        <f t="shared" si="40"/>
        <v>386.66147739183873</v>
      </c>
      <c r="U31" s="74">
        <f t="shared" ref="U31:U38" si="48">U17</f>
        <v>45</v>
      </c>
      <c r="V31" s="85">
        <f t="shared" si="41"/>
        <v>331.42412347871885</v>
      </c>
      <c r="W31" s="74">
        <f t="shared" ref="W31:W38" si="49">W17</f>
        <v>45</v>
      </c>
      <c r="X31" s="85">
        <f t="shared" si="42"/>
        <v>220.94941565247927</v>
      </c>
      <c r="Y31" s="74">
        <f t="shared" ref="Y31:Y38" si="50">Y17</f>
        <v>45</v>
      </c>
      <c r="Z31" s="85">
        <f t="shared" si="43"/>
        <v>165.71206173935943</v>
      </c>
      <c r="AA31" s="74">
        <f t="shared" ref="AA31:AA38" si="51">AA17</f>
        <v>45</v>
      </c>
    </row>
    <row r="32" spans="1:27">
      <c r="A32" s="200">
        <f>人物属性!A31</f>
        <v>28</v>
      </c>
      <c r="B32" s="200">
        <f>B31+(B34-B19)/15</f>
        <v>105.4430032375937</v>
      </c>
      <c r="C32" s="200">
        <f t="shared" si="17"/>
        <v>147.62020453263116</v>
      </c>
      <c r="D32" s="200">
        <f t="shared" si="17"/>
        <v>126.53160388511243</v>
      </c>
      <c r="E32" s="200">
        <f t="shared" si="17"/>
        <v>84.354402590074969</v>
      </c>
      <c r="F32" s="200">
        <f t="shared" si="17"/>
        <v>63.265801942556216</v>
      </c>
      <c r="K32" s="74" t="str">
        <f t="shared" si="35"/>
        <v>3层</v>
      </c>
      <c r="L32" s="85">
        <f t="shared" si="36"/>
        <v>125.34966491742358</v>
      </c>
      <c r="M32" s="74">
        <f t="shared" si="44"/>
        <v>11</v>
      </c>
      <c r="N32" s="85">
        <f t="shared" si="37"/>
        <v>107.44256992922021</v>
      </c>
      <c r="O32" s="74">
        <f t="shared" si="45"/>
        <v>11</v>
      </c>
      <c r="P32" s="85">
        <f t="shared" si="38"/>
        <v>71.628379952813475</v>
      </c>
      <c r="Q32" s="74">
        <f t="shared" si="46"/>
        <v>11</v>
      </c>
      <c r="R32" s="85">
        <f t="shared" si="39"/>
        <v>53.721284964610106</v>
      </c>
      <c r="S32" s="74">
        <f t="shared" si="47"/>
        <v>11</v>
      </c>
      <c r="T32" s="85">
        <f t="shared" si="40"/>
        <v>470.97014481584699</v>
      </c>
      <c r="U32" s="74">
        <f t="shared" si="48"/>
        <v>50</v>
      </c>
      <c r="V32" s="85">
        <f t="shared" si="41"/>
        <v>403.68869555644039</v>
      </c>
      <c r="W32" s="74">
        <f t="shared" si="49"/>
        <v>50</v>
      </c>
      <c r="X32" s="85">
        <f t="shared" si="42"/>
        <v>269.12579703762691</v>
      </c>
      <c r="Y32" s="74">
        <f t="shared" si="50"/>
        <v>50</v>
      </c>
      <c r="Z32" s="85">
        <f t="shared" si="43"/>
        <v>201.8443477782202</v>
      </c>
      <c r="AA32" s="74">
        <f t="shared" si="51"/>
        <v>50</v>
      </c>
    </row>
    <row r="33" spans="1:27">
      <c r="A33" s="200">
        <f>人物属性!A32</f>
        <v>29</v>
      </c>
      <c r="B33" s="200">
        <f>B32+(B34-B19)/15</f>
        <v>108.37757565182719</v>
      </c>
      <c r="C33" s="200">
        <f t="shared" si="17"/>
        <v>151.72860591255804</v>
      </c>
      <c r="D33" s="200">
        <f t="shared" si="17"/>
        <v>130.05309078219261</v>
      </c>
      <c r="E33" s="200">
        <f t="shared" si="17"/>
        <v>86.70206052146176</v>
      </c>
      <c r="F33" s="200">
        <f t="shared" si="17"/>
        <v>65.026545391096306</v>
      </c>
      <c r="K33" s="74" t="str">
        <f t="shared" si="35"/>
        <v>4层</v>
      </c>
      <c r="L33" s="85">
        <f t="shared" si="36"/>
        <v>147.47908196026293</v>
      </c>
      <c r="M33" s="74">
        <f t="shared" si="44"/>
        <v>16</v>
      </c>
      <c r="N33" s="85">
        <f t="shared" si="37"/>
        <v>126.41064168022535</v>
      </c>
      <c r="O33" s="74">
        <f t="shared" si="45"/>
        <v>16</v>
      </c>
      <c r="P33" s="85">
        <f t="shared" si="38"/>
        <v>84.273761120150255</v>
      </c>
      <c r="Q33" s="74">
        <f t="shared" si="46"/>
        <v>16</v>
      </c>
      <c r="R33" s="85">
        <f t="shared" si="39"/>
        <v>63.205320840112677</v>
      </c>
      <c r="S33" s="74">
        <f t="shared" si="47"/>
        <v>16</v>
      </c>
      <c r="T33" s="85">
        <f t="shared" si="40"/>
        <v>555.27881223985537</v>
      </c>
      <c r="U33" s="74">
        <f t="shared" si="48"/>
        <v>55</v>
      </c>
      <c r="V33" s="85">
        <f t="shared" si="41"/>
        <v>475.95326763416176</v>
      </c>
      <c r="W33" s="74">
        <f t="shared" si="49"/>
        <v>55</v>
      </c>
      <c r="X33" s="85">
        <f t="shared" si="42"/>
        <v>317.30217842277455</v>
      </c>
      <c r="Y33" s="74">
        <f t="shared" si="50"/>
        <v>55</v>
      </c>
      <c r="Z33" s="85">
        <f t="shared" si="43"/>
        <v>237.97663381708088</v>
      </c>
      <c r="AA33" s="74">
        <f t="shared" si="51"/>
        <v>55</v>
      </c>
    </row>
    <row r="34" spans="1:27">
      <c r="A34" s="200">
        <f>人物属性!A33</f>
        <v>30</v>
      </c>
      <c r="B34" s="200">
        <f>职业设计!N102</f>
        <v>111.3121480660607</v>
      </c>
      <c r="C34" s="200">
        <f t="shared" si="17"/>
        <v>155.83700729248497</v>
      </c>
      <c r="D34" s="200">
        <f t="shared" si="17"/>
        <v>133.57457767927283</v>
      </c>
      <c r="E34" s="200">
        <f t="shared" si="17"/>
        <v>89.049718452848566</v>
      </c>
      <c r="F34" s="200">
        <f t="shared" si="17"/>
        <v>66.787288839636417</v>
      </c>
      <c r="K34" s="74" t="str">
        <f t="shared" si="35"/>
        <v>5层</v>
      </c>
      <c r="L34" s="85">
        <f t="shared" si="36"/>
        <v>178.29209230971452</v>
      </c>
      <c r="M34" s="74">
        <f t="shared" si="44"/>
        <v>21</v>
      </c>
      <c r="N34" s="85">
        <f t="shared" si="37"/>
        <v>152.82179340832673</v>
      </c>
      <c r="O34" s="74">
        <f t="shared" si="45"/>
        <v>21</v>
      </c>
      <c r="P34" s="85">
        <f t="shared" si="38"/>
        <v>101.88119560555117</v>
      </c>
      <c r="Q34" s="74">
        <f t="shared" si="46"/>
        <v>21</v>
      </c>
      <c r="R34" s="85">
        <f t="shared" si="39"/>
        <v>76.410896704163363</v>
      </c>
      <c r="S34" s="74">
        <f t="shared" si="47"/>
        <v>21</v>
      </c>
      <c r="T34" s="85">
        <f t="shared" si="40"/>
        <v>639.58747966386352</v>
      </c>
      <c r="U34" s="74">
        <f t="shared" si="48"/>
        <v>60</v>
      </c>
      <c r="V34" s="85">
        <f t="shared" si="41"/>
        <v>548.21783971188302</v>
      </c>
      <c r="W34" s="74">
        <f t="shared" si="49"/>
        <v>60</v>
      </c>
      <c r="X34" s="85">
        <f t="shared" si="42"/>
        <v>365.47855980792207</v>
      </c>
      <c r="Y34" s="74">
        <f t="shared" si="50"/>
        <v>60</v>
      </c>
      <c r="Z34" s="85">
        <f t="shared" si="43"/>
        <v>274.10891985594151</v>
      </c>
      <c r="AA34" s="74">
        <f t="shared" si="51"/>
        <v>60</v>
      </c>
    </row>
    <row r="35" spans="1:27">
      <c r="A35" s="200">
        <f>人物属性!A34</f>
        <v>31</v>
      </c>
      <c r="B35" s="200">
        <f>B34+(B49-B34)/15</f>
        <v>116.16630573123884</v>
      </c>
      <c r="C35" s="200">
        <f t="shared" si="17"/>
        <v>162.63282802373436</v>
      </c>
      <c r="D35" s="200">
        <f t="shared" si="17"/>
        <v>139.39956687748659</v>
      </c>
      <c r="E35" s="200">
        <f t="shared" si="17"/>
        <v>92.93304458499108</v>
      </c>
      <c r="F35" s="200">
        <f t="shared" si="17"/>
        <v>69.699783438743296</v>
      </c>
      <c r="K35" s="74" t="str">
        <f t="shared" si="35"/>
        <v>6层</v>
      </c>
      <c r="L35" s="85">
        <f t="shared" si="36"/>
        <v>209.10510265916611</v>
      </c>
      <c r="M35" s="74">
        <f t="shared" si="44"/>
        <v>26</v>
      </c>
      <c r="N35" s="85">
        <f t="shared" si="37"/>
        <v>179.2329451364281</v>
      </c>
      <c r="O35" s="74">
        <f t="shared" si="45"/>
        <v>26</v>
      </c>
      <c r="P35" s="85">
        <f t="shared" si="38"/>
        <v>119.48863009095209</v>
      </c>
      <c r="Q35" s="74">
        <f t="shared" si="46"/>
        <v>26</v>
      </c>
      <c r="R35" s="85">
        <f t="shared" si="39"/>
        <v>89.61647256821405</v>
      </c>
      <c r="S35" s="74">
        <f t="shared" si="47"/>
        <v>26</v>
      </c>
      <c r="T35" s="85">
        <f t="shared" si="40"/>
        <v>848.77343920889302</v>
      </c>
      <c r="U35" s="74">
        <f t="shared" si="48"/>
        <v>65</v>
      </c>
      <c r="V35" s="85">
        <f t="shared" si="41"/>
        <v>727.52009075047977</v>
      </c>
      <c r="W35" s="74">
        <f t="shared" si="49"/>
        <v>65</v>
      </c>
      <c r="X35" s="85">
        <f t="shared" si="42"/>
        <v>485.0133938336532</v>
      </c>
      <c r="Y35" s="74">
        <f t="shared" si="50"/>
        <v>65</v>
      </c>
      <c r="Z35" s="85">
        <f t="shared" si="43"/>
        <v>363.76004537523988</v>
      </c>
      <c r="AA35" s="74">
        <f t="shared" si="51"/>
        <v>65</v>
      </c>
    </row>
    <row r="36" spans="1:27">
      <c r="A36" s="200">
        <f>人物属性!A35</f>
        <v>32</v>
      </c>
      <c r="B36" s="200">
        <f>B35+(B49-B34)/15</f>
        <v>121.02046339641697</v>
      </c>
      <c r="C36" s="200">
        <f t="shared" si="17"/>
        <v>169.42864875498375</v>
      </c>
      <c r="D36" s="200">
        <f t="shared" si="17"/>
        <v>145.22455607570035</v>
      </c>
      <c r="E36" s="200">
        <f t="shared" si="17"/>
        <v>96.81637071713358</v>
      </c>
      <c r="F36" s="200">
        <f t="shared" si="17"/>
        <v>72.612278037850174</v>
      </c>
      <c r="K36" s="74" t="str">
        <f t="shared" si="35"/>
        <v>7层</v>
      </c>
      <c r="L36" s="85">
        <f t="shared" si="36"/>
        <v>243.94924203560154</v>
      </c>
      <c r="M36" s="74">
        <f t="shared" si="44"/>
        <v>31</v>
      </c>
      <c r="N36" s="85">
        <f t="shared" si="37"/>
        <v>209.0993503162299</v>
      </c>
      <c r="O36" s="74">
        <f t="shared" si="45"/>
        <v>31</v>
      </c>
      <c r="P36" s="85">
        <f t="shared" si="38"/>
        <v>139.39956687748662</v>
      </c>
      <c r="Q36" s="74">
        <f t="shared" si="46"/>
        <v>31</v>
      </c>
      <c r="R36" s="85">
        <f t="shared" si="39"/>
        <v>104.54967515811495</v>
      </c>
      <c r="S36" s="74">
        <f t="shared" si="47"/>
        <v>31</v>
      </c>
      <c r="T36" s="85">
        <f t="shared" si="40"/>
        <v>1057.9593987539224</v>
      </c>
      <c r="U36" s="74">
        <f t="shared" si="48"/>
        <v>70</v>
      </c>
      <c r="V36" s="85">
        <f t="shared" si="41"/>
        <v>906.8223417890764</v>
      </c>
      <c r="W36" s="74">
        <f t="shared" si="49"/>
        <v>70</v>
      </c>
      <c r="X36" s="85">
        <f t="shared" si="42"/>
        <v>604.54822785938427</v>
      </c>
      <c r="Y36" s="74">
        <f t="shared" si="50"/>
        <v>70</v>
      </c>
      <c r="Z36" s="85">
        <f t="shared" si="43"/>
        <v>453.4111708945382</v>
      </c>
      <c r="AA36" s="74">
        <f t="shared" si="51"/>
        <v>70</v>
      </c>
    </row>
    <row r="37" spans="1:27">
      <c r="A37" s="200">
        <f>人物属性!A36</f>
        <v>33</v>
      </c>
      <c r="B37" s="200">
        <f>B36+(B49-B34)/15</f>
        <v>125.87462106159511</v>
      </c>
      <c r="C37" s="200">
        <f t="shared" si="17"/>
        <v>176.22446948623315</v>
      </c>
      <c r="D37" s="200">
        <f t="shared" si="17"/>
        <v>151.04954527391413</v>
      </c>
      <c r="E37" s="200">
        <f t="shared" si="17"/>
        <v>100.69969684927609</v>
      </c>
      <c r="F37" s="200">
        <f t="shared" si="17"/>
        <v>75.524772636957067</v>
      </c>
      <c r="K37" s="74" t="str">
        <f t="shared" si="35"/>
        <v>8层</v>
      </c>
      <c r="L37" s="85">
        <f t="shared" si="36"/>
        <v>294.91789751997192</v>
      </c>
      <c r="M37" s="74">
        <f t="shared" si="44"/>
        <v>36</v>
      </c>
      <c r="N37" s="85">
        <f t="shared" si="37"/>
        <v>252.78676930283308</v>
      </c>
      <c r="O37" s="74">
        <f t="shared" si="45"/>
        <v>36</v>
      </c>
      <c r="P37" s="85">
        <f t="shared" si="38"/>
        <v>168.52451286855541</v>
      </c>
      <c r="Q37" s="74">
        <f t="shared" si="46"/>
        <v>36</v>
      </c>
      <c r="R37" s="85">
        <f t="shared" si="39"/>
        <v>126.39338465141654</v>
      </c>
      <c r="S37" s="74">
        <f t="shared" si="47"/>
        <v>36</v>
      </c>
      <c r="T37" s="85">
        <f t="shared" si="40"/>
        <v>1403.9796993769614</v>
      </c>
      <c r="U37" s="74">
        <f t="shared" si="48"/>
        <v>75</v>
      </c>
      <c r="V37" s="85">
        <f t="shared" si="41"/>
        <v>1203.4111708945381</v>
      </c>
      <c r="W37" s="74">
        <f t="shared" si="49"/>
        <v>75</v>
      </c>
      <c r="X37" s="85">
        <f t="shared" si="42"/>
        <v>802.27411392969225</v>
      </c>
      <c r="Y37" s="74">
        <f t="shared" si="50"/>
        <v>75</v>
      </c>
      <c r="Z37" s="85">
        <f t="shared" si="43"/>
        <v>601.70558544726907</v>
      </c>
      <c r="AA37" s="74">
        <f t="shared" si="51"/>
        <v>75</v>
      </c>
    </row>
    <row r="38" spans="1:27">
      <c r="A38" s="200">
        <f>人物属性!A37</f>
        <v>34</v>
      </c>
      <c r="B38" s="200">
        <f>B37+(B49-B34)/15</f>
        <v>130.72877872677324</v>
      </c>
      <c r="C38" s="200">
        <f t="shared" ref="C38:F84" si="52">$B38*C$3</f>
        <v>183.02029021748254</v>
      </c>
      <c r="D38" s="200">
        <f t="shared" si="52"/>
        <v>156.87453447212789</v>
      </c>
      <c r="E38" s="200">
        <f t="shared" si="52"/>
        <v>104.58302298141859</v>
      </c>
      <c r="F38" s="200">
        <f t="shared" si="52"/>
        <v>78.437267236063946</v>
      </c>
      <c r="K38" s="74" t="str">
        <f t="shared" si="35"/>
        <v>9层</v>
      </c>
      <c r="L38" s="85">
        <f t="shared" si="36"/>
        <v>345.8865530043422</v>
      </c>
      <c r="M38" s="74">
        <f t="shared" si="44"/>
        <v>41</v>
      </c>
      <c r="N38" s="85">
        <f t="shared" si="37"/>
        <v>296.47418828943614</v>
      </c>
      <c r="O38" s="74">
        <f t="shared" si="45"/>
        <v>41</v>
      </c>
      <c r="P38" s="85">
        <f t="shared" si="38"/>
        <v>197.64945885962413</v>
      </c>
      <c r="Q38" s="74">
        <f t="shared" si="46"/>
        <v>41</v>
      </c>
      <c r="R38" s="85">
        <f t="shared" si="39"/>
        <v>148.23709414471807</v>
      </c>
      <c r="S38" s="74">
        <f t="shared" si="47"/>
        <v>41</v>
      </c>
      <c r="T38" s="85">
        <f t="shared" si="40"/>
        <v>1750</v>
      </c>
      <c r="U38" s="74">
        <f t="shared" si="48"/>
        <v>80</v>
      </c>
      <c r="V38" s="85">
        <f t="shared" si="41"/>
        <v>1500</v>
      </c>
      <c r="W38" s="74">
        <f t="shared" si="49"/>
        <v>80</v>
      </c>
      <c r="X38" s="85">
        <f t="shared" si="42"/>
        <v>1000.0000000000001</v>
      </c>
      <c r="Y38" s="74">
        <f t="shared" si="50"/>
        <v>80</v>
      </c>
      <c r="Z38" s="85">
        <f t="shared" si="43"/>
        <v>750</v>
      </c>
      <c r="AA38" s="74">
        <f t="shared" si="51"/>
        <v>80</v>
      </c>
    </row>
    <row r="39" spans="1:27">
      <c r="A39" s="200">
        <f>人物属性!A38</f>
        <v>35</v>
      </c>
      <c r="B39" s="200">
        <f>B38+(B49-B34)/15</f>
        <v>135.58293639195136</v>
      </c>
      <c r="C39" s="200">
        <f t="shared" si="52"/>
        <v>189.8161109487319</v>
      </c>
      <c r="D39" s="200">
        <f t="shared" si="52"/>
        <v>162.69952367034162</v>
      </c>
      <c r="E39" s="200">
        <f t="shared" si="52"/>
        <v>108.46634911356109</v>
      </c>
      <c r="F39" s="200">
        <f t="shared" si="52"/>
        <v>81.34976183517081</v>
      </c>
      <c r="K39" s="50"/>
      <c r="L39" s="47"/>
      <c r="M39" s="47"/>
      <c r="N39" s="47"/>
      <c r="O39" s="47"/>
      <c r="P39" s="47"/>
      <c r="Q39" s="47"/>
      <c r="R39" s="51"/>
      <c r="S39" s="64"/>
      <c r="T39" s="64"/>
      <c r="U39" s="1"/>
      <c r="V39" s="1"/>
      <c r="W39" s="1"/>
      <c r="X39" s="1"/>
      <c r="Y39" s="1"/>
      <c r="Z39" s="67"/>
      <c r="AA39" s="64"/>
    </row>
    <row r="40" spans="1:27">
      <c r="A40" s="200">
        <f>人物属性!A39</f>
        <v>36</v>
      </c>
      <c r="B40" s="200">
        <f>B39+(B49-B34)/15</f>
        <v>140.43709405712949</v>
      </c>
      <c r="C40" s="200">
        <f t="shared" si="52"/>
        <v>196.61193167998127</v>
      </c>
      <c r="D40" s="200">
        <f t="shared" si="52"/>
        <v>168.52451286855538</v>
      </c>
      <c r="E40" s="200">
        <f t="shared" si="52"/>
        <v>112.34967524570359</v>
      </c>
      <c r="F40" s="200">
        <f t="shared" si="52"/>
        <v>84.262256434277688</v>
      </c>
      <c r="K40" s="65"/>
      <c r="L40" s="47"/>
      <c r="M40" s="47"/>
      <c r="N40" s="47"/>
      <c r="O40" s="47"/>
      <c r="P40" s="47"/>
      <c r="Q40" s="47"/>
      <c r="R40" s="51"/>
      <c r="S40" s="64"/>
      <c r="T40" s="64"/>
      <c r="U40" s="1"/>
      <c r="V40" s="1"/>
      <c r="W40" s="1"/>
      <c r="X40" s="1"/>
      <c r="Y40" s="1"/>
      <c r="Z40" s="67"/>
      <c r="AA40" s="64"/>
    </row>
    <row r="41" spans="1:27">
      <c r="A41" s="200">
        <f>人物属性!A40</f>
        <v>37</v>
      </c>
      <c r="B41" s="200">
        <f>B40+(B49-B34)/15</f>
        <v>145.29125172230761</v>
      </c>
      <c r="C41" s="200">
        <f t="shared" si="52"/>
        <v>203.40775241123063</v>
      </c>
      <c r="D41" s="200">
        <f t="shared" si="52"/>
        <v>174.34950206676913</v>
      </c>
      <c r="E41" s="200">
        <f t="shared" si="52"/>
        <v>116.23300137784609</v>
      </c>
      <c r="F41" s="200">
        <f t="shared" si="52"/>
        <v>87.174751033384567</v>
      </c>
      <c r="K41" s="65"/>
      <c r="L41" s="47"/>
      <c r="M41" s="47"/>
      <c r="N41" s="47"/>
      <c r="O41" s="47"/>
      <c r="P41" s="47"/>
      <c r="Q41" s="47"/>
      <c r="R41" s="51"/>
      <c r="S41" s="64"/>
      <c r="T41" s="64"/>
      <c r="U41" s="1"/>
      <c r="V41" s="1"/>
      <c r="W41" s="1"/>
      <c r="X41" s="1"/>
      <c r="Y41" s="1"/>
      <c r="Z41" s="67"/>
      <c r="AA41" s="64"/>
    </row>
    <row r="42" spans="1:27">
      <c r="A42" s="200">
        <f>人物属性!A41</f>
        <v>38</v>
      </c>
      <c r="B42" s="200">
        <f>B41+(B49-B34)/15</f>
        <v>150.14540938748573</v>
      </c>
      <c r="C42" s="200">
        <f t="shared" si="52"/>
        <v>210.20357314248</v>
      </c>
      <c r="D42" s="200">
        <f t="shared" si="52"/>
        <v>180.17449126498286</v>
      </c>
      <c r="E42" s="200">
        <f t="shared" si="52"/>
        <v>120.11632750998859</v>
      </c>
      <c r="F42" s="200">
        <f t="shared" si="52"/>
        <v>90.087245632491431</v>
      </c>
      <c r="K42" s="65"/>
      <c r="L42" s="47"/>
      <c r="M42" s="47"/>
      <c r="N42" s="47"/>
      <c r="O42" s="47"/>
      <c r="P42" s="47"/>
      <c r="Q42" s="47"/>
      <c r="R42" s="51"/>
      <c r="S42" s="64"/>
      <c r="T42" s="64"/>
      <c r="U42" s="1"/>
      <c r="V42" s="1"/>
      <c r="W42" s="1"/>
      <c r="X42" s="1"/>
      <c r="Y42" s="1"/>
      <c r="Z42" s="67"/>
      <c r="AA42" s="64"/>
    </row>
    <row r="43" spans="1:27" ht="12.75" customHeight="1">
      <c r="A43" s="200">
        <f>人物属性!A42</f>
        <v>39</v>
      </c>
      <c r="B43" s="200">
        <f>B42+(B49-B34)/15</f>
        <v>154.99956705266385</v>
      </c>
      <c r="C43" s="200">
        <f t="shared" si="52"/>
        <v>216.99939387372939</v>
      </c>
      <c r="D43" s="200">
        <f t="shared" si="52"/>
        <v>185.99948046319662</v>
      </c>
      <c r="E43" s="200">
        <f t="shared" si="52"/>
        <v>123.99965364213108</v>
      </c>
      <c r="F43" s="200">
        <f t="shared" si="52"/>
        <v>92.999740231598309</v>
      </c>
      <c r="K43" s="75" t="str">
        <f>H4</f>
        <v>牧师</v>
      </c>
      <c r="L43" s="76" t="s">
        <v>1041</v>
      </c>
      <c r="M43" s="76" t="s">
        <v>221</v>
      </c>
      <c r="N43" s="76" t="s">
        <v>1042</v>
      </c>
      <c r="O43" s="76" t="s">
        <v>221</v>
      </c>
      <c r="P43" s="76" t="s">
        <v>1043</v>
      </c>
      <c r="Q43" s="76" t="s">
        <v>221</v>
      </c>
      <c r="R43" s="76" t="s">
        <v>1044</v>
      </c>
      <c r="S43" s="76" t="s">
        <v>221</v>
      </c>
      <c r="T43" s="76" t="s">
        <v>1045</v>
      </c>
      <c r="U43" s="76" t="s">
        <v>221</v>
      </c>
      <c r="V43" s="76" t="s">
        <v>1046</v>
      </c>
      <c r="W43" s="76" t="s">
        <v>221</v>
      </c>
      <c r="X43" s="76" t="s">
        <v>1047</v>
      </c>
      <c r="Y43" s="76" t="s">
        <v>221</v>
      </c>
      <c r="Z43" s="76" t="s">
        <v>1048</v>
      </c>
      <c r="AA43" s="76" t="s">
        <v>221</v>
      </c>
    </row>
    <row r="44" spans="1:27">
      <c r="A44" s="200">
        <f>人物属性!A43</f>
        <v>40</v>
      </c>
      <c r="B44" s="200">
        <f>B43+(B49-B34)/15</f>
        <v>159.85372471784197</v>
      </c>
      <c r="C44" s="200">
        <f t="shared" si="52"/>
        <v>223.79521460497875</v>
      </c>
      <c r="D44" s="200">
        <f t="shared" si="52"/>
        <v>191.82446966141035</v>
      </c>
      <c r="E44" s="200">
        <f t="shared" si="52"/>
        <v>127.88297977427358</v>
      </c>
      <c r="F44" s="200">
        <f t="shared" si="52"/>
        <v>95.912234830705174</v>
      </c>
      <c r="K44" s="74" t="str">
        <f t="shared" ref="K44:K52" si="53">K30</f>
        <v>1层</v>
      </c>
      <c r="L44" s="85">
        <f t="shared" ref="L44:L52" si="54">L2*$I$4</f>
        <v>34.173050994020429</v>
      </c>
      <c r="M44" s="74">
        <f>M30</f>
        <v>1</v>
      </c>
      <c r="N44" s="85">
        <f t="shared" ref="N44:N52" si="55">N2*$I$4</f>
        <v>29.291186566303224</v>
      </c>
      <c r="O44" s="74">
        <f>O30</f>
        <v>1</v>
      </c>
      <c r="P44" s="85">
        <f t="shared" ref="P44:P52" si="56">P2*$I$4</f>
        <v>19.52745771086882</v>
      </c>
      <c r="Q44" s="74">
        <f>Q30</f>
        <v>1</v>
      </c>
      <c r="R44" s="85">
        <f t="shared" ref="R44:R52" si="57">R2*$I$4</f>
        <v>14.645593283151612</v>
      </c>
      <c r="S44" s="74">
        <f>S30</f>
        <v>1</v>
      </c>
      <c r="T44" s="85">
        <f t="shared" ref="T44:T52" si="58">T2*$I$4</f>
        <v>134.27712876298725</v>
      </c>
      <c r="U44" s="74">
        <f>U30</f>
        <v>40</v>
      </c>
      <c r="V44" s="85">
        <f t="shared" ref="V44:V52" si="59">V2*$I$4</f>
        <v>115.0946817968462</v>
      </c>
      <c r="W44" s="74">
        <f>W30</f>
        <v>40</v>
      </c>
      <c r="X44" s="85">
        <f t="shared" ref="X44:X52" si="60">X2*$I$4</f>
        <v>76.729787864564145</v>
      </c>
      <c r="Y44" s="74">
        <f>Y30</f>
        <v>40</v>
      </c>
      <c r="Z44" s="85">
        <f t="shared" ref="Z44:Z52" si="61">Z2*$I$4</f>
        <v>57.547340898423101</v>
      </c>
      <c r="AA44" s="74">
        <f>AA30</f>
        <v>40</v>
      </c>
    </row>
    <row r="45" spans="1:27">
      <c r="A45" s="200">
        <f>人物属性!A44</f>
        <v>41</v>
      </c>
      <c r="B45" s="200">
        <f>B44+(B49-B34)/15</f>
        <v>164.70788238302009</v>
      </c>
      <c r="C45" s="200">
        <f t="shared" si="52"/>
        <v>230.59103533622812</v>
      </c>
      <c r="D45" s="200">
        <f t="shared" si="52"/>
        <v>197.6494588596241</v>
      </c>
      <c r="E45" s="200">
        <f t="shared" si="52"/>
        <v>131.76630590641608</v>
      </c>
      <c r="F45" s="200">
        <f t="shared" si="52"/>
        <v>98.824729429812052</v>
      </c>
      <c r="K45" s="74" t="str">
        <f t="shared" si="53"/>
        <v>2层</v>
      </c>
      <c r="L45" s="85">
        <f t="shared" si="54"/>
        <v>42.156458480494933</v>
      </c>
      <c r="M45" s="74">
        <f t="shared" ref="M45:M52" si="62">M31</f>
        <v>6</v>
      </c>
      <c r="N45" s="85">
        <f t="shared" si="55"/>
        <v>36.134107268995656</v>
      </c>
      <c r="O45" s="74">
        <f t="shared" ref="O45:O52" si="63">O31</f>
        <v>6</v>
      </c>
      <c r="P45" s="85">
        <f t="shared" si="56"/>
        <v>24.089404845997105</v>
      </c>
      <c r="Q45" s="74">
        <f t="shared" ref="Q45:Q52" si="64">Q31</f>
        <v>6</v>
      </c>
      <c r="R45" s="85">
        <f t="shared" si="57"/>
        <v>18.067053634497828</v>
      </c>
      <c r="S45" s="74">
        <f t="shared" ref="S45:S52" si="65">S31</f>
        <v>6</v>
      </c>
      <c r="T45" s="85">
        <f t="shared" si="58"/>
        <v>154.66459095673548</v>
      </c>
      <c r="U45" s="74">
        <f t="shared" ref="U45:U52" si="66">U31</f>
        <v>45</v>
      </c>
      <c r="V45" s="85">
        <f t="shared" si="59"/>
        <v>132.56964939148753</v>
      </c>
      <c r="W45" s="74">
        <f t="shared" ref="W45:W52" si="67">W31</f>
        <v>45</v>
      </c>
      <c r="X45" s="85">
        <f t="shared" si="60"/>
        <v>88.379766260991715</v>
      </c>
      <c r="Y45" s="74">
        <f t="shared" ref="Y45:Y52" si="68">Y31</f>
        <v>45</v>
      </c>
      <c r="Z45" s="85">
        <f t="shared" si="61"/>
        <v>66.284824695743765</v>
      </c>
      <c r="AA45" s="74">
        <f t="shared" ref="AA45:AA52" si="69">AA31</f>
        <v>45</v>
      </c>
    </row>
    <row r="46" spans="1:27">
      <c r="A46" s="200">
        <f>人物属性!A45</f>
        <v>42</v>
      </c>
      <c r="B46" s="200">
        <f>B45+(B49-B34)/15</f>
        <v>169.56204004819821</v>
      </c>
      <c r="C46" s="200">
        <f t="shared" si="52"/>
        <v>237.38685606747748</v>
      </c>
      <c r="D46" s="200">
        <f t="shared" si="52"/>
        <v>203.47444805783786</v>
      </c>
      <c r="E46" s="200">
        <f t="shared" si="52"/>
        <v>135.64963203855856</v>
      </c>
      <c r="F46" s="200">
        <f t="shared" si="52"/>
        <v>101.73722402891893</v>
      </c>
      <c r="K46" s="74" t="str">
        <f t="shared" si="53"/>
        <v>3层</v>
      </c>
      <c r="L46" s="85">
        <f t="shared" si="54"/>
        <v>50.139865966969431</v>
      </c>
      <c r="M46" s="74">
        <f t="shared" si="62"/>
        <v>11</v>
      </c>
      <c r="N46" s="85">
        <f t="shared" si="55"/>
        <v>42.977027971688081</v>
      </c>
      <c r="O46" s="74">
        <f t="shared" si="63"/>
        <v>11</v>
      </c>
      <c r="P46" s="85">
        <f t="shared" si="56"/>
        <v>28.651351981125391</v>
      </c>
      <c r="Q46" s="74">
        <f t="shared" si="64"/>
        <v>11</v>
      </c>
      <c r="R46" s="85">
        <f t="shared" si="57"/>
        <v>21.48851398584404</v>
      </c>
      <c r="S46" s="74">
        <f t="shared" si="65"/>
        <v>11</v>
      </c>
      <c r="T46" s="85">
        <f t="shared" si="58"/>
        <v>188.3880579263388</v>
      </c>
      <c r="U46" s="74">
        <f t="shared" si="66"/>
        <v>50</v>
      </c>
      <c r="V46" s="85">
        <f t="shared" si="59"/>
        <v>161.47547822257613</v>
      </c>
      <c r="W46" s="74">
        <f t="shared" si="67"/>
        <v>50</v>
      </c>
      <c r="X46" s="85">
        <f t="shared" si="60"/>
        <v>107.65031881505077</v>
      </c>
      <c r="Y46" s="74">
        <f t="shared" si="68"/>
        <v>50</v>
      </c>
      <c r="Z46" s="85">
        <f t="shared" si="61"/>
        <v>80.737739111288064</v>
      </c>
      <c r="AA46" s="74">
        <f t="shared" si="69"/>
        <v>50</v>
      </c>
    </row>
    <row r="47" spans="1:27">
      <c r="A47" s="200">
        <f>人物属性!A46</f>
        <v>43</v>
      </c>
      <c r="B47" s="200">
        <f>B46+(B49-B34)/15</f>
        <v>174.41619771337633</v>
      </c>
      <c r="C47" s="200">
        <f t="shared" si="52"/>
        <v>244.18267679872685</v>
      </c>
      <c r="D47" s="200">
        <f t="shared" si="52"/>
        <v>209.29943725605159</v>
      </c>
      <c r="E47" s="200">
        <f t="shared" si="52"/>
        <v>139.53295817070108</v>
      </c>
      <c r="F47" s="200">
        <f t="shared" si="52"/>
        <v>104.64971862802579</v>
      </c>
      <c r="K47" s="74" t="str">
        <f t="shared" si="53"/>
        <v>4层</v>
      </c>
      <c r="L47" s="85">
        <f t="shared" si="54"/>
        <v>58.991632784105164</v>
      </c>
      <c r="M47" s="74">
        <f t="shared" si="62"/>
        <v>16</v>
      </c>
      <c r="N47" s="85">
        <f t="shared" si="55"/>
        <v>50.564256672090146</v>
      </c>
      <c r="O47" s="74">
        <f t="shared" si="63"/>
        <v>16</v>
      </c>
      <c r="P47" s="85">
        <f t="shared" si="56"/>
        <v>33.709504448060095</v>
      </c>
      <c r="Q47" s="74">
        <f t="shared" si="64"/>
        <v>16</v>
      </c>
      <c r="R47" s="85">
        <f t="shared" si="57"/>
        <v>25.282128336045073</v>
      </c>
      <c r="S47" s="74">
        <f t="shared" si="65"/>
        <v>16</v>
      </c>
      <c r="T47" s="85">
        <f t="shared" si="58"/>
        <v>222.11152489594213</v>
      </c>
      <c r="U47" s="74">
        <f t="shared" si="66"/>
        <v>55</v>
      </c>
      <c r="V47" s="85">
        <f t="shared" si="59"/>
        <v>190.3813070536647</v>
      </c>
      <c r="W47" s="74">
        <f t="shared" si="67"/>
        <v>55</v>
      </c>
      <c r="X47" s="85">
        <f t="shared" si="60"/>
        <v>126.9208713691098</v>
      </c>
      <c r="Y47" s="74">
        <f t="shared" si="68"/>
        <v>55</v>
      </c>
      <c r="Z47" s="85">
        <f t="shared" si="61"/>
        <v>95.190653526832349</v>
      </c>
      <c r="AA47" s="74">
        <f t="shared" si="69"/>
        <v>55</v>
      </c>
    </row>
    <row r="48" spans="1:27">
      <c r="A48" s="200">
        <f>人物属性!A47</f>
        <v>44</v>
      </c>
      <c r="B48" s="200">
        <f>B47+(B49-B34)/15</f>
        <v>179.27035537855446</v>
      </c>
      <c r="C48" s="200">
        <f t="shared" si="52"/>
        <v>250.97849752997621</v>
      </c>
      <c r="D48" s="200">
        <f t="shared" si="52"/>
        <v>215.12442645426535</v>
      </c>
      <c r="E48" s="200">
        <f t="shared" si="52"/>
        <v>143.41628430284356</v>
      </c>
      <c r="F48" s="200">
        <f t="shared" si="52"/>
        <v>107.56221322713267</v>
      </c>
      <c r="K48" s="74" t="str">
        <f t="shared" si="53"/>
        <v>5层</v>
      </c>
      <c r="L48" s="85">
        <f t="shared" si="54"/>
        <v>71.316836923885802</v>
      </c>
      <c r="M48" s="74">
        <f t="shared" si="62"/>
        <v>21</v>
      </c>
      <c r="N48" s="85">
        <f t="shared" si="55"/>
        <v>61.128717363330694</v>
      </c>
      <c r="O48" s="74">
        <f t="shared" si="63"/>
        <v>21</v>
      </c>
      <c r="P48" s="85">
        <f t="shared" si="56"/>
        <v>40.752478242220462</v>
      </c>
      <c r="Q48" s="74">
        <f t="shared" si="64"/>
        <v>21</v>
      </c>
      <c r="R48" s="85">
        <f t="shared" si="57"/>
        <v>30.564358681665347</v>
      </c>
      <c r="S48" s="74">
        <f t="shared" si="65"/>
        <v>21</v>
      </c>
      <c r="T48" s="85">
        <f t="shared" si="58"/>
        <v>255.83499186554539</v>
      </c>
      <c r="U48" s="74">
        <f t="shared" si="66"/>
        <v>60</v>
      </c>
      <c r="V48" s="85">
        <f t="shared" si="59"/>
        <v>219.28713588475321</v>
      </c>
      <c r="W48" s="74">
        <f t="shared" si="67"/>
        <v>60</v>
      </c>
      <c r="X48" s="85">
        <f t="shared" si="60"/>
        <v>146.19142392316883</v>
      </c>
      <c r="Y48" s="74">
        <f t="shared" si="68"/>
        <v>60</v>
      </c>
      <c r="Z48" s="85">
        <f t="shared" si="61"/>
        <v>109.64356794237661</v>
      </c>
      <c r="AA48" s="74">
        <f t="shared" si="69"/>
        <v>60</v>
      </c>
    </row>
    <row r="49" spans="1:27">
      <c r="A49" s="200">
        <f>人物属性!A48</f>
        <v>45</v>
      </c>
      <c r="B49" s="200">
        <f>职业设计!N103</f>
        <v>184.12451304373272</v>
      </c>
      <c r="C49" s="200">
        <f t="shared" si="52"/>
        <v>257.7743182612258</v>
      </c>
      <c r="D49" s="200">
        <f t="shared" si="52"/>
        <v>220.94941565247925</v>
      </c>
      <c r="E49" s="200">
        <f t="shared" si="52"/>
        <v>147.29961043498619</v>
      </c>
      <c r="F49" s="200">
        <f t="shared" si="52"/>
        <v>110.47470782623962</v>
      </c>
      <c r="K49" s="74" t="str">
        <f t="shared" si="53"/>
        <v>6层</v>
      </c>
      <c r="L49" s="85">
        <f t="shared" si="54"/>
        <v>83.64204106366644</v>
      </c>
      <c r="M49" s="74">
        <f t="shared" si="62"/>
        <v>26</v>
      </c>
      <c r="N49" s="85">
        <f t="shared" si="55"/>
        <v>71.693178054571234</v>
      </c>
      <c r="O49" s="74">
        <f t="shared" si="63"/>
        <v>26</v>
      </c>
      <c r="P49" s="85">
        <f t="shared" si="56"/>
        <v>47.79545203638083</v>
      </c>
      <c r="Q49" s="74">
        <f t="shared" si="64"/>
        <v>26</v>
      </c>
      <c r="R49" s="85">
        <f t="shared" si="57"/>
        <v>35.846589027285617</v>
      </c>
      <c r="S49" s="74">
        <f t="shared" si="65"/>
        <v>26</v>
      </c>
      <c r="T49" s="85">
        <f t="shared" si="58"/>
        <v>339.50937568355715</v>
      </c>
      <c r="U49" s="74">
        <f t="shared" si="66"/>
        <v>65</v>
      </c>
      <c r="V49" s="85">
        <f t="shared" si="59"/>
        <v>291.00803630019186</v>
      </c>
      <c r="W49" s="74">
        <f t="shared" si="67"/>
        <v>65</v>
      </c>
      <c r="X49" s="85">
        <f t="shared" si="60"/>
        <v>194.00535753346128</v>
      </c>
      <c r="Y49" s="74">
        <f t="shared" si="68"/>
        <v>65</v>
      </c>
      <c r="Z49" s="85">
        <f t="shared" si="61"/>
        <v>145.50401815009593</v>
      </c>
      <c r="AA49" s="74">
        <f t="shared" si="69"/>
        <v>65</v>
      </c>
    </row>
    <row r="50" spans="1:27">
      <c r="A50" s="200">
        <f>人物属性!A49</f>
        <v>46</v>
      </c>
      <c r="B50" s="200">
        <f>B49+(B64-B49)/15</f>
        <v>192.15390994125733</v>
      </c>
      <c r="C50" s="200">
        <f t="shared" si="52"/>
        <v>269.01547391776023</v>
      </c>
      <c r="D50" s="200">
        <f t="shared" si="52"/>
        <v>230.58469192950878</v>
      </c>
      <c r="E50" s="200">
        <f t="shared" si="52"/>
        <v>153.72312795300587</v>
      </c>
      <c r="F50" s="200">
        <f t="shared" si="52"/>
        <v>115.29234596475439</v>
      </c>
      <c r="K50" s="74" t="str">
        <f t="shared" si="53"/>
        <v>7层</v>
      </c>
      <c r="L50" s="85">
        <f t="shared" si="54"/>
        <v>97.57969681424062</v>
      </c>
      <c r="M50" s="74">
        <f t="shared" si="62"/>
        <v>31</v>
      </c>
      <c r="N50" s="85">
        <f t="shared" si="55"/>
        <v>83.639740126491958</v>
      </c>
      <c r="O50" s="74">
        <f t="shared" si="63"/>
        <v>31</v>
      </c>
      <c r="P50" s="85">
        <f t="shared" si="56"/>
        <v>55.759826750994648</v>
      </c>
      <c r="Q50" s="74">
        <f t="shared" si="64"/>
        <v>31</v>
      </c>
      <c r="R50" s="85">
        <f t="shared" si="57"/>
        <v>41.819870063245979</v>
      </c>
      <c r="S50" s="74">
        <f t="shared" si="65"/>
        <v>31</v>
      </c>
      <c r="T50" s="85">
        <f t="shared" si="58"/>
        <v>423.183759501569</v>
      </c>
      <c r="U50" s="74">
        <f t="shared" si="66"/>
        <v>70</v>
      </c>
      <c r="V50" s="85">
        <f t="shared" si="59"/>
        <v>362.72893671563054</v>
      </c>
      <c r="W50" s="74">
        <f t="shared" si="67"/>
        <v>70</v>
      </c>
      <c r="X50" s="85">
        <f t="shared" si="60"/>
        <v>241.81929114375373</v>
      </c>
      <c r="Y50" s="74">
        <f t="shared" si="68"/>
        <v>70</v>
      </c>
      <c r="Z50" s="85">
        <f t="shared" si="61"/>
        <v>181.36446835781527</v>
      </c>
      <c r="AA50" s="74">
        <f t="shared" si="69"/>
        <v>70</v>
      </c>
    </row>
    <row r="51" spans="1:27">
      <c r="A51" s="200">
        <f>人物属性!A50</f>
        <v>47</v>
      </c>
      <c r="B51" s="200">
        <f>B50+(B64-B49)/15</f>
        <v>200.18330683878193</v>
      </c>
      <c r="C51" s="200">
        <f t="shared" si="52"/>
        <v>280.25662957429466</v>
      </c>
      <c r="D51" s="200">
        <f t="shared" si="52"/>
        <v>240.21996820653831</v>
      </c>
      <c r="E51" s="200">
        <f t="shared" si="52"/>
        <v>160.14664547102555</v>
      </c>
      <c r="F51" s="200">
        <f t="shared" si="52"/>
        <v>120.10998410326916</v>
      </c>
      <c r="K51" s="74" t="str">
        <f t="shared" si="53"/>
        <v>8层</v>
      </c>
      <c r="L51" s="85">
        <f t="shared" si="54"/>
        <v>117.96715900798876</v>
      </c>
      <c r="M51" s="74">
        <f t="shared" si="62"/>
        <v>36</v>
      </c>
      <c r="N51" s="85">
        <f t="shared" si="55"/>
        <v>101.11470772113323</v>
      </c>
      <c r="O51" s="74">
        <f t="shared" si="63"/>
        <v>36</v>
      </c>
      <c r="P51" s="85">
        <f t="shared" si="56"/>
        <v>67.409805147422148</v>
      </c>
      <c r="Q51" s="74">
        <f t="shared" si="64"/>
        <v>36</v>
      </c>
      <c r="R51" s="85">
        <f t="shared" si="57"/>
        <v>50.557353860566614</v>
      </c>
      <c r="S51" s="74">
        <f t="shared" si="65"/>
        <v>36</v>
      </c>
      <c r="T51" s="85">
        <f t="shared" si="58"/>
        <v>561.59187975078453</v>
      </c>
      <c r="U51" s="74">
        <f t="shared" si="66"/>
        <v>75</v>
      </c>
      <c r="V51" s="85">
        <f t="shared" si="59"/>
        <v>481.36446835781527</v>
      </c>
      <c r="W51" s="74">
        <f t="shared" si="67"/>
        <v>75</v>
      </c>
      <c r="X51" s="85">
        <f t="shared" si="60"/>
        <v>320.90964557187692</v>
      </c>
      <c r="Y51" s="74">
        <f t="shared" si="68"/>
        <v>75</v>
      </c>
      <c r="Z51" s="85">
        <f t="shared" si="61"/>
        <v>240.68223417890763</v>
      </c>
      <c r="AA51" s="74">
        <f t="shared" si="69"/>
        <v>75</v>
      </c>
    </row>
    <row r="52" spans="1:27">
      <c r="A52" s="200">
        <f>人物属性!A51</f>
        <v>48</v>
      </c>
      <c r="B52" s="200">
        <f>B51+(B64-B49)/15</f>
        <v>208.21270373630654</v>
      </c>
      <c r="C52" s="200">
        <f t="shared" si="52"/>
        <v>291.49778523082915</v>
      </c>
      <c r="D52" s="200">
        <f t="shared" si="52"/>
        <v>249.85524448356784</v>
      </c>
      <c r="E52" s="200">
        <f t="shared" si="52"/>
        <v>166.57016298904523</v>
      </c>
      <c r="F52" s="200">
        <f t="shared" si="52"/>
        <v>124.92762224178392</v>
      </c>
      <c r="K52" s="74" t="str">
        <f t="shared" si="53"/>
        <v>9层</v>
      </c>
      <c r="L52" s="85">
        <f t="shared" si="54"/>
        <v>138.35462120173688</v>
      </c>
      <c r="M52" s="74">
        <f t="shared" si="62"/>
        <v>41</v>
      </c>
      <c r="N52" s="85">
        <f t="shared" si="55"/>
        <v>118.58967531577446</v>
      </c>
      <c r="O52" s="74">
        <f t="shared" si="63"/>
        <v>41</v>
      </c>
      <c r="P52" s="85">
        <f t="shared" si="56"/>
        <v>79.059783543849647</v>
      </c>
      <c r="Q52" s="74">
        <f t="shared" si="64"/>
        <v>41</v>
      </c>
      <c r="R52" s="85">
        <f t="shared" si="57"/>
        <v>59.294837657887228</v>
      </c>
      <c r="S52" s="74">
        <f t="shared" si="65"/>
        <v>41</v>
      </c>
      <c r="T52" s="85">
        <f t="shared" si="58"/>
        <v>700</v>
      </c>
      <c r="U52" s="74">
        <f t="shared" si="66"/>
        <v>80</v>
      </c>
      <c r="V52" s="85">
        <f t="shared" si="59"/>
        <v>600</v>
      </c>
      <c r="W52" s="74">
        <f t="shared" si="67"/>
        <v>80</v>
      </c>
      <c r="X52" s="85">
        <f t="shared" si="60"/>
        <v>400.00000000000006</v>
      </c>
      <c r="Y52" s="74">
        <f t="shared" si="68"/>
        <v>80</v>
      </c>
      <c r="Z52" s="85">
        <f t="shared" si="61"/>
        <v>300</v>
      </c>
      <c r="AA52" s="74">
        <f t="shared" si="69"/>
        <v>80</v>
      </c>
    </row>
    <row r="53" spans="1:27">
      <c r="A53" s="200">
        <f>人物属性!A52</f>
        <v>49</v>
      </c>
      <c r="B53" s="200">
        <f>B52+(B64-B49)/15</f>
        <v>216.24210063383114</v>
      </c>
      <c r="C53" s="200">
        <f t="shared" si="52"/>
        <v>302.73894088736358</v>
      </c>
      <c r="D53" s="200">
        <f t="shared" si="52"/>
        <v>259.49052076059735</v>
      </c>
      <c r="E53" s="200">
        <f t="shared" si="52"/>
        <v>172.99368050706494</v>
      </c>
      <c r="F53" s="200">
        <f t="shared" si="52"/>
        <v>129.74526038029867</v>
      </c>
    </row>
    <row r="54" spans="1:27">
      <c r="A54" s="200">
        <f>人物属性!A53</f>
        <v>50</v>
      </c>
      <c r="B54" s="200">
        <f>B53+(B64-B49)/15</f>
        <v>224.27149753135575</v>
      </c>
      <c r="C54" s="200">
        <f t="shared" si="52"/>
        <v>313.98009654389801</v>
      </c>
      <c r="D54" s="200">
        <f t="shared" si="52"/>
        <v>269.12579703762691</v>
      </c>
      <c r="E54" s="200">
        <f t="shared" si="52"/>
        <v>179.41719802508462</v>
      </c>
      <c r="F54" s="200">
        <f t="shared" si="52"/>
        <v>134.56289851881345</v>
      </c>
    </row>
    <row r="55" spans="1:27">
      <c r="A55" s="200">
        <f>人物属性!A54</f>
        <v>51</v>
      </c>
      <c r="B55" s="200">
        <f>B54+(B64-B49)/15</f>
        <v>232.30089442888035</v>
      </c>
      <c r="C55" s="200">
        <f t="shared" si="52"/>
        <v>325.2212522004325</v>
      </c>
      <c r="D55" s="200">
        <f t="shared" si="52"/>
        <v>278.76107331465641</v>
      </c>
      <c r="E55" s="200">
        <f t="shared" si="52"/>
        <v>185.8407155431043</v>
      </c>
      <c r="F55" s="200">
        <f t="shared" si="52"/>
        <v>139.38053665732821</v>
      </c>
      <c r="K55" s="65"/>
      <c r="L55" s="47"/>
      <c r="M55" s="47"/>
      <c r="N55" s="47"/>
      <c r="O55" s="47"/>
      <c r="P55" s="47"/>
      <c r="Q55" s="47"/>
      <c r="R55" s="51"/>
      <c r="S55" s="64"/>
      <c r="T55" s="64"/>
      <c r="U55" s="1"/>
      <c r="V55" s="1"/>
      <c r="W55" s="1"/>
      <c r="X55" s="1"/>
      <c r="Y55" s="1"/>
      <c r="Z55" s="67"/>
      <c r="AA55" s="64"/>
    </row>
    <row r="56" spans="1:27">
      <c r="A56" s="200">
        <f>人物属性!A55</f>
        <v>52</v>
      </c>
      <c r="B56" s="200">
        <f>B55+(B64-B49)/15</f>
        <v>240.33029132640496</v>
      </c>
      <c r="C56" s="200">
        <f t="shared" si="52"/>
        <v>336.46240785696693</v>
      </c>
      <c r="D56" s="200">
        <f t="shared" si="52"/>
        <v>288.39634959168592</v>
      </c>
      <c r="E56" s="200">
        <f t="shared" si="52"/>
        <v>192.26423306112397</v>
      </c>
      <c r="F56" s="200">
        <f t="shared" si="52"/>
        <v>144.19817479584296</v>
      </c>
      <c r="K56" s="65"/>
      <c r="L56" s="47"/>
      <c r="M56" s="47"/>
      <c r="N56" s="47"/>
      <c r="O56" s="47"/>
      <c r="P56" s="47"/>
      <c r="Q56" s="47"/>
      <c r="R56" s="51"/>
      <c r="S56" s="64"/>
      <c r="T56" s="64"/>
      <c r="U56" s="1"/>
      <c r="V56" s="1"/>
      <c r="W56" s="1"/>
      <c r="X56" s="1"/>
      <c r="Y56" s="1"/>
      <c r="Z56" s="67"/>
      <c r="AA56" s="64"/>
    </row>
    <row r="57" spans="1:27">
      <c r="A57" s="200">
        <f>人物属性!A56</f>
        <v>53</v>
      </c>
      <c r="B57" s="200">
        <f>B56+(B64-B49)/15</f>
        <v>248.35968822392957</v>
      </c>
      <c r="C57" s="200">
        <f t="shared" si="52"/>
        <v>347.70356351350136</v>
      </c>
      <c r="D57" s="200">
        <f t="shared" si="52"/>
        <v>298.03162586871548</v>
      </c>
      <c r="E57" s="200">
        <f t="shared" si="52"/>
        <v>198.68775057914365</v>
      </c>
      <c r="F57" s="200">
        <f t="shared" si="52"/>
        <v>149.01581293435774</v>
      </c>
      <c r="K57" s="75" t="str">
        <f>H6</f>
        <v>猎人</v>
      </c>
      <c r="L57" s="76" t="s">
        <v>222</v>
      </c>
      <c r="M57" s="76" t="s">
        <v>221</v>
      </c>
      <c r="N57" s="76" t="s">
        <v>223</v>
      </c>
      <c r="O57" s="76" t="s">
        <v>221</v>
      </c>
      <c r="P57" s="76" t="s">
        <v>224</v>
      </c>
      <c r="Q57" s="76" t="s">
        <v>221</v>
      </c>
      <c r="R57" s="76" t="s">
        <v>225</v>
      </c>
      <c r="S57" s="76" t="s">
        <v>221</v>
      </c>
      <c r="T57" s="76" t="s">
        <v>226</v>
      </c>
      <c r="U57" s="76" t="s">
        <v>221</v>
      </c>
      <c r="V57" s="76" t="s">
        <v>227</v>
      </c>
      <c r="W57" s="76" t="s">
        <v>221</v>
      </c>
      <c r="X57" s="76" t="s">
        <v>228</v>
      </c>
      <c r="Y57" s="76" t="s">
        <v>230</v>
      </c>
      <c r="Z57" s="76" t="s">
        <v>229</v>
      </c>
      <c r="AA57" s="76" t="s">
        <v>221</v>
      </c>
    </row>
    <row r="58" spans="1:27">
      <c r="A58" s="200">
        <f>人物属性!A57</f>
        <v>54</v>
      </c>
      <c r="B58" s="200">
        <f>B57+(B64-B49)/15</f>
        <v>256.38908512145417</v>
      </c>
      <c r="C58" s="200">
        <f t="shared" si="52"/>
        <v>358.9447191700358</v>
      </c>
      <c r="D58" s="200">
        <f t="shared" si="52"/>
        <v>307.66690214574498</v>
      </c>
      <c r="E58" s="200">
        <f t="shared" si="52"/>
        <v>205.11126809716336</v>
      </c>
      <c r="F58" s="200">
        <f t="shared" si="52"/>
        <v>153.83345107287249</v>
      </c>
      <c r="K58" s="74" t="str">
        <f t="shared" ref="K58:K66" si="70">K44</f>
        <v>1层</v>
      </c>
      <c r="L58" s="85">
        <f t="shared" ref="L58:L66" si="71">L2*$I$6</f>
        <v>51.259576491030643</v>
      </c>
      <c r="M58" s="74">
        <f>M44</f>
        <v>1</v>
      </c>
      <c r="N58" s="85">
        <f t="shared" ref="N58:N66" si="72">N2*$I$6</f>
        <v>43.936779849454837</v>
      </c>
      <c r="O58" s="74">
        <f>O44</f>
        <v>1</v>
      </c>
      <c r="P58" s="85">
        <f t="shared" ref="P58:P66" si="73">P2*$I$6</f>
        <v>29.291186566303228</v>
      </c>
      <c r="Q58" s="74">
        <f>Q44</f>
        <v>1</v>
      </c>
      <c r="R58" s="85">
        <f t="shared" ref="R58:R66" si="74">R2*$I$6</f>
        <v>21.968389924727418</v>
      </c>
      <c r="S58" s="74">
        <f>S44</f>
        <v>1</v>
      </c>
      <c r="T58" s="85">
        <f t="shared" ref="T58:T66" si="75">T2*$I$6</f>
        <v>201.41569314448088</v>
      </c>
      <c r="U58" s="74">
        <f>U44</f>
        <v>40</v>
      </c>
      <c r="V58" s="85">
        <f t="shared" ref="V58:V66" si="76">V2*$I$6</f>
        <v>172.6420226952693</v>
      </c>
      <c r="W58" s="74">
        <f>W44</f>
        <v>40</v>
      </c>
      <c r="X58" s="85">
        <f t="shared" ref="X58:X66" si="77">X2*$I$6</f>
        <v>115.09468179684623</v>
      </c>
      <c r="Y58" s="74">
        <f>Y44</f>
        <v>40</v>
      </c>
      <c r="Z58" s="85">
        <f t="shared" ref="Z58:Z66" si="78">Z2*$I$6</f>
        <v>86.321011347634652</v>
      </c>
      <c r="AA58" s="74">
        <f>AA44</f>
        <v>40</v>
      </c>
    </row>
    <row r="59" spans="1:27">
      <c r="A59" s="200">
        <f>人物属性!A58</f>
        <v>55</v>
      </c>
      <c r="B59" s="200">
        <f>B58+(B64-B49)/15</f>
        <v>264.41848201897875</v>
      </c>
      <c r="C59" s="200">
        <f t="shared" si="52"/>
        <v>370.18587482657023</v>
      </c>
      <c r="D59" s="200">
        <f t="shared" si="52"/>
        <v>317.30217842277449</v>
      </c>
      <c r="E59" s="200">
        <f t="shared" si="52"/>
        <v>211.53478561518301</v>
      </c>
      <c r="F59" s="200">
        <f t="shared" si="52"/>
        <v>158.65108921138724</v>
      </c>
      <c r="K59" s="74" t="str">
        <f t="shared" si="70"/>
        <v>2层</v>
      </c>
      <c r="L59" s="85">
        <f t="shared" si="71"/>
        <v>63.2346877207424</v>
      </c>
      <c r="M59" s="74">
        <f t="shared" ref="M59:M66" si="79">M45</f>
        <v>6</v>
      </c>
      <c r="N59" s="85">
        <f t="shared" si="72"/>
        <v>54.201160903493481</v>
      </c>
      <c r="O59" s="74">
        <f t="shared" ref="O59:O66" si="80">O45</f>
        <v>6</v>
      </c>
      <c r="P59" s="85">
        <f t="shared" si="73"/>
        <v>36.134107268995663</v>
      </c>
      <c r="Q59" s="74">
        <f t="shared" ref="Q59:Q66" si="81">Q45</f>
        <v>6</v>
      </c>
      <c r="R59" s="85">
        <f t="shared" si="74"/>
        <v>27.10058045174674</v>
      </c>
      <c r="S59" s="74">
        <f t="shared" ref="S59:S66" si="82">S45</f>
        <v>6</v>
      </c>
      <c r="T59" s="85">
        <f t="shared" si="75"/>
        <v>231.99688643510322</v>
      </c>
      <c r="U59" s="74">
        <f t="shared" ref="U59:U66" si="83">U45</f>
        <v>45</v>
      </c>
      <c r="V59" s="85">
        <f t="shared" si="76"/>
        <v>198.85447408723132</v>
      </c>
      <c r="W59" s="74">
        <f t="shared" ref="W59:W66" si="84">W45</f>
        <v>45</v>
      </c>
      <c r="X59" s="85">
        <f t="shared" si="77"/>
        <v>132.56964939148759</v>
      </c>
      <c r="Y59" s="74">
        <f t="shared" ref="Y59:Y66" si="85">Y45</f>
        <v>45</v>
      </c>
      <c r="Z59" s="85">
        <f t="shared" si="78"/>
        <v>99.427237043615662</v>
      </c>
      <c r="AA59" s="74">
        <f t="shared" ref="AA59:AA66" si="86">AA45</f>
        <v>45</v>
      </c>
    </row>
    <row r="60" spans="1:27">
      <c r="A60" s="200">
        <f>人物属性!A59</f>
        <v>56</v>
      </c>
      <c r="B60" s="200">
        <f>B59+(B64-B49)/15</f>
        <v>272.44787891650333</v>
      </c>
      <c r="C60" s="200">
        <f t="shared" si="52"/>
        <v>381.42703048310466</v>
      </c>
      <c r="D60" s="200">
        <f t="shared" si="52"/>
        <v>326.93745469980399</v>
      </c>
      <c r="E60" s="200">
        <f t="shared" si="52"/>
        <v>217.95830313320266</v>
      </c>
      <c r="F60" s="200">
        <f t="shared" si="52"/>
        <v>163.468727349902</v>
      </c>
      <c r="K60" s="74" t="str">
        <f t="shared" si="70"/>
        <v>3层</v>
      </c>
      <c r="L60" s="85">
        <f t="shared" si="71"/>
        <v>75.209798950454157</v>
      </c>
      <c r="M60" s="74">
        <f t="shared" si="79"/>
        <v>11</v>
      </c>
      <c r="N60" s="85">
        <f t="shared" si="72"/>
        <v>64.465541957532125</v>
      </c>
      <c r="O60" s="74">
        <f t="shared" si="80"/>
        <v>11</v>
      </c>
      <c r="P60" s="85">
        <f t="shared" si="73"/>
        <v>42.977027971688088</v>
      </c>
      <c r="Q60" s="74">
        <f t="shared" si="81"/>
        <v>11</v>
      </c>
      <c r="R60" s="85">
        <f t="shared" si="74"/>
        <v>32.232770978766062</v>
      </c>
      <c r="S60" s="74">
        <f t="shared" si="82"/>
        <v>11</v>
      </c>
      <c r="T60" s="85">
        <f t="shared" si="75"/>
        <v>282.58208688950822</v>
      </c>
      <c r="U60" s="74">
        <f t="shared" si="83"/>
        <v>50</v>
      </c>
      <c r="V60" s="85">
        <f t="shared" si="76"/>
        <v>242.21321733386424</v>
      </c>
      <c r="W60" s="74">
        <f t="shared" si="84"/>
        <v>50</v>
      </c>
      <c r="X60" s="85">
        <f t="shared" si="77"/>
        <v>161.47547822257616</v>
      </c>
      <c r="Y60" s="74">
        <f t="shared" si="85"/>
        <v>50</v>
      </c>
      <c r="Z60" s="85">
        <f t="shared" si="78"/>
        <v>121.10660866693212</v>
      </c>
      <c r="AA60" s="74">
        <f t="shared" si="86"/>
        <v>50</v>
      </c>
    </row>
    <row r="61" spans="1:27">
      <c r="A61" s="200">
        <f>人物属性!A60</f>
        <v>57</v>
      </c>
      <c r="B61" s="200">
        <f>B60+(B64-B49)/15</f>
        <v>280.47727581402791</v>
      </c>
      <c r="C61" s="200">
        <f t="shared" si="52"/>
        <v>392.66818613963903</v>
      </c>
      <c r="D61" s="200">
        <f t="shared" si="52"/>
        <v>336.5727309768335</v>
      </c>
      <c r="E61" s="200">
        <f t="shared" si="52"/>
        <v>224.38182065122234</v>
      </c>
      <c r="F61" s="200">
        <f t="shared" si="52"/>
        <v>168.28636548841675</v>
      </c>
      <c r="K61" s="74" t="str">
        <f t="shared" si="70"/>
        <v>4层</v>
      </c>
      <c r="L61" s="85">
        <f t="shared" si="71"/>
        <v>88.487449176157753</v>
      </c>
      <c r="M61" s="74">
        <f t="shared" si="79"/>
        <v>16</v>
      </c>
      <c r="N61" s="85">
        <f t="shared" si="72"/>
        <v>75.846385008135215</v>
      </c>
      <c r="O61" s="74">
        <f t="shared" si="80"/>
        <v>16</v>
      </c>
      <c r="P61" s="85">
        <f t="shared" si="73"/>
        <v>50.564256672090153</v>
      </c>
      <c r="Q61" s="74">
        <f t="shared" si="81"/>
        <v>16</v>
      </c>
      <c r="R61" s="85">
        <f t="shared" si="74"/>
        <v>37.923192504067607</v>
      </c>
      <c r="S61" s="74">
        <f t="shared" si="82"/>
        <v>16</v>
      </c>
      <c r="T61" s="85">
        <f t="shared" si="75"/>
        <v>333.16728734391319</v>
      </c>
      <c r="U61" s="74">
        <f t="shared" si="83"/>
        <v>55</v>
      </c>
      <c r="V61" s="85">
        <f t="shared" si="76"/>
        <v>285.57196058049703</v>
      </c>
      <c r="W61" s="74">
        <f t="shared" si="84"/>
        <v>55</v>
      </c>
      <c r="X61" s="85">
        <f t="shared" si="77"/>
        <v>190.38130705366473</v>
      </c>
      <c r="Y61" s="74">
        <f t="shared" si="85"/>
        <v>55</v>
      </c>
      <c r="Z61" s="85">
        <f t="shared" si="78"/>
        <v>142.78598029024852</v>
      </c>
      <c r="AA61" s="74">
        <f t="shared" si="86"/>
        <v>55</v>
      </c>
    </row>
    <row r="62" spans="1:27">
      <c r="A62" s="200">
        <f>人物属性!A61</f>
        <v>58</v>
      </c>
      <c r="B62" s="200">
        <f>B61+(B64-B49)/15</f>
        <v>288.50667271155248</v>
      </c>
      <c r="C62" s="200">
        <f t="shared" si="52"/>
        <v>403.90934179617346</v>
      </c>
      <c r="D62" s="200">
        <f t="shared" si="52"/>
        <v>346.20800725386295</v>
      </c>
      <c r="E62" s="200">
        <f t="shared" si="52"/>
        <v>230.80533816924199</v>
      </c>
      <c r="F62" s="200">
        <f t="shared" si="52"/>
        <v>173.10400362693147</v>
      </c>
      <c r="K62" s="74" t="str">
        <f t="shared" si="70"/>
        <v>5层</v>
      </c>
      <c r="L62" s="85">
        <f t="shared" si="71"/>
        <v>106.97525538582872</v>
      </c>
      <c r="M62" s="74">
        <f t="shared" si="79"/>
        <v>21</v>
      </c>
      <c r="N62" s="85">
        <f t="shared" si="72"/>
        <v>91.693076044996047</v>
      </c>
      <c r="O62" s="74">
        <f t="shared" si="80"/>
        <v>21</v>
      </c>
      <c r="P62" s="85">
        <f t="shared" si="73"/>
        <v>61.128717363330701</v>
      </c>
      <c r="Q62" s="74">
        <f t="shared" si="81"/>
        <v>21</v>
      </c>
      <c r="R62" s="85">
        <f t="shared" si="74"/>
        <v>45.846538022498024</v>
      </c>
      <c r="S62" s="74">
        <f t="shared" si="82"/>
        <v>21</v>
      </c>
      <c r="T62" s="85">
        <f t="shared" si="75"/>
        <v>383.7524877983181</v>
      </c>
      <c r="U62" s="74">
        <f t="shared" si="83"/>
        <v>60</v>
      </c>
      <c r="V62" s="85">
        <f t="shared" si="76"/>
        <v>328.93070382712983</v>
      </c>
      <c r="W62" s="74">
        <f t="shared" si="84"/>
        <v>60</v>
      </c>
      <c r="X62" s="85">
        <f t="shared" si="77"/>
        <v>219.28713588475324</v>
      </c>
      <c r="Y62" s="74">
        <f t="shared" si="85"/>
        <v>60</v>
      </c>
      <c r="Z62" s="85">
        <f t="shared" si="78"/>
        <v>164.46535191356492</v>
      </c>
      <c r="AA62" s="74">
        <f t="shared" si="86"/>
        <v>60</v>
      </c>
    </row>
    <row r="63" spans="1:27">
      <c r="A63" s="200">
        <f>人物属性!A62</f>
        <v>59</v>
      </c>
      <c r="B63" s="200">
        <f>B62+(B64-B49)/15</f>
        <v>296.53606960907706</v>
      </c>
      <c r="C63" s="200">
        <f t="shared" si="52"/>
        <v>415.15049745270784</v>
      </c>
      <c r="D63" s="200">
        <f t="shared" si="52"/>
        <v>355.84328353089245</v>
      </c>
      <c r="E63" s="200">
        <f t="shared" si="52"/>
        <v>237.22885568726167</v>
      </c>
      <c r="F63" s="200">
        <f t="shared" si="52"/>
        <v>177.92164176544622</v>
      </c>
      <c r="K63" s="74" t="str">
        <f t="shared" si="70"/>
        <v>6层</v>
      </c>
      <c r="L63" s="85">
        <f t="shared" si="71"/>
        <v>125.46306159549968</v>
      </c>
      <c r="M63" s="74">
        <f t="shared" si="79"/>
        <v>26</v>
      </c>
      <c r="N63" s="85">
        <f t="shared" si="72"/>
        <v>107.53976708185687</v>
      </c>
      <c r="O63" s="74">
        <f t="shared" si="80"/>
        <v>26</v>
      </c>
      <c r="P63" s="85">
        <f t="shared" si="73"/>
        <v>71.693178054571248</v>
      </c>
      <c r="Q63" s="74">
        <f t="shared" si="81"/>
        <v>26</v>
      </c>
      <c r="R63" s="85">
        <f t="shared" si="74"/>
        <v>53.769883540928433</v>
      </c>
      <c r="S63" s="74">
        <f t="shared" si="82"/>
        <v>26</v>
      </c>
      <c r="T63" s="85">
        <f t="shared" si="75"/>
        <v>509.26406352533581</v>
      </c>
      <c r="U63" s="74">
        <f t="shared" si="83"/>
        <v>65</v>
      </c>
      <c r="V63" s="85">
        <f t="shared" si="76"/>
        <v>436.51205445028785</v>
      </c>
      <c r="W63" s="74">
        <f t="shared" si="84"/>
        <v>65</v>
      </c>
      <c r="X63" s="85">
        <f t="shared" si="77"/>
        <v>291.00803630019192</v>
      </c>
      <c r="Y63" s="74">
        <f t="shared" si="85"/>
        <v>65</v>
      </c>
      <c r="Z63" s="85">
        <f t="shared" si="78"/>
        <v>218.25602722514392</v>
      </c>
      <c r="AA63" s="74">
        <f t="shared" si="86"/>
        <v>65</v>
      </c>
    </row>
    <row r="64" spans="1:27">
      <c r="A64" s="200">
        <f>人物属性!A63</f>
        <v>60</v>
      </c>
      <c r="B64" s="200">
        <f>职业设计!N104</f>
        <v>304.56546650660169</v>
      </c>
      <c r="C64" s="200">
        <f t="shared" si="52"/>
        <v>426.39165310924233</v>
      </c>
      <c r="D64" s="200">
        <f t="shared" si="52"/>
        <v>365.47855980792201</v>
      </c>
      <c r="E64" s="200">
        <f t="shared" si="52"/>
        <v>243.65237320528138</v>
      </c>
      <c r="F64" s="200">
        <f t="shared" si="52"/>
        <v>182.73927990396101</v>
      </c>
      <c r="K64" s="74" t="str">
        <f t="shared" si="70"/>
        <v>7层</v>
      </c>
      <c r="L64" s="85">
        <f t="shared" si="71"/>
        <v>146.36954522136094</v>
      </c>
      <c r="M64" s="74">
        <f t="shared" si="79"/>
        <v>31</v>
      </c>
      <c r="N64" s="85">
        <f t="shared" si="72"/>
        <v>125.45961018973793</v>
      </c>
      <c r="O64" s="74">
        <f t="shared" si="80"/>
        <v>31</v>
      </c>
      <c r="P64" s="85">
        <f t="shared" si="73"/>
        <v>83.639740126491972</v>
      </c>
      <c r="Q64" s="74">
        <f t="shared" si="81"/>
        <v>31</v>
      </c>
      <c r="R64" s="85">
        <f t="shared" si="74"/>
        <v>62.729805094868965</v>
      </c>
      <c r="S64" s="74">
        <f t="shared" si="82"/>
        <v>31</v>
      </c>
      <c r="T64" s="85">
        <f t="shared" si="75"/>
        <v>634.77563925235359</v>
      </c>
      <c r="U64" s="74">
        <f t="shared" si="83"/>
        <v>70</v>
      </c>
      <c r="V64" s="85">
        <f t="shared" si="76"/>
        <v>544.09340507344587</v>
      </c>
      <c r="W64" s="74">
        <f t="shared" si="84"/>
        <v>70</v>
      </c>
      <c r="X64" s="85">
        <f t="shared" si="77"/>
        <v>362.7289367156306</v>
      </c>
      <c r="Y64" s="74">
        <f t="shared" si="85"/>
        <v>70</v>
      </c>
      <c r="Z64" s="85">
        <f t="shared" si="78"/>
        <v>272.04670253672293</v>
      </c>
      <c r="AA64" s="74">
        <f t="shared" si="86"/>
        <v>70</v>
      </c>
    </row>
    <row r="65" spans="1:27">
      <c r="A65" s="200">
        <f>人物属性!A64</f>
        <v>61</v>
      </c>
      <c r="B65" s="200">
        <f>B64+(B74-B64)/10</f>
        <v>324.48793884422355</v>
      </c>
      <c r="C65" s="200">
        <f t="shared" si="52"/>
        <v>454.28311438191292</v>
      </c>
      <c r="D65" s="200">
        <f t="shared" si="52"/>
        <v>389.38552661306824</v>
      </c>
      <c r="E65" s="200">
        <f t="shared" si="52"/>
        <v>259.59035107537886</v>
      </c>
      <c r="F65" s="200">
        <f t="shared" si="52"/>
        <v>194.69276330653412</v>
      </c>
      <c r="K65" s="74" t="str">
        <f t="shared" si="70"/>
        <v>8层</v>
      </c>
      <c r="L65" s="85">
        <f t="shared" si="71"/>
        <v>176.95073851198313</v>
      </c>
      <c r="M65" s="74">
        <f t="shared" si="79"/>
        <v>36</v>
      </c>
      <c r="N65" s="85">
        <f t="shared" si="72"/>
        <v>151.67206158169984</v>
      </c>
      <c r="O65" s="74">
        <f t="shared" si="80"/>
        <v>36</v>
      </c>
      <c r="P65" s="85">
        <f t="shared" si="73"/>
        <v>101.11470772113324</v>
      </c>
      <c r="Q65" s="74">
        <f t="shared" si="81"/>
        <v>36</v>
      </c>
      <c r="R65" s="85">
        <f t="shared" si="74"/>
        <v>75.836030790849918</v>
      </c>
      <c r="S65" s="74">
        <f t="shared" si="82"/>
        <v>36</v>
      </c>
      <c r="T65" s="85">
        <f t="shared" si="75"/>
        <v>842.38781962617679</v>
      </c>
      <c r="U65" s="74">
        <f t="shared" si="83"/>
        <v>75</v>
      </c>
      <c r="V65" s="85">
        <f t="shared" si="76"/>
        <v>722.04670253672293</v>
      </c>
      <c r="W65" s="74">
        <f t="shared" si="84"/>
        <v>75</v>
      </c>
      <c r="X65" s="85">
        <f t="shared" si="77"/>
        <v>481.36446835781538</v>
      </c>
      <c r="Y65" s="74">
        <f t="shared" si="85"/>
        <v>75</v>
      </c>
      <c r="Z65" s="85">
        <f t="shared" si="78"/>
        <v>361.02335126836147</v>
      </c>
      <c r="AA65" s="74">
        <f t="shared" si="86"/>
        <v>75</v>
      </c>
    </row>
    <row r="66" spans="1:27">
      <c r="A66" s="200">
        <f>人物属性!A65</f>
        <v>62</v>
      </c>
      <c r="B66" s="200">
        <f>B65+(B74-B64)/10</f>
        <v>344.4104111818454</v>
      </c>
      <c r="C66" s="200">
        <f t="shared" si="52"/>
        <v>482.17457565458352</v>
      </c>
      <c r="D66" s="200">
        <f t="shared" si="52"/>
        <v>413.29249341821446</v>
      </c>
      <c r="E66" s="200">
        <f t="shared" si="52"/>
        <v>275.52832894547635</v>
      </c>
      <c r="F66" s="200">
        <f t="shared" si="52"/>
        <v>206.64624670910723</v>
      </c>
      <c r="K66" s="74" t="str">
        <f t="shared" si="70"/>
        <v>9层</v>
      </c>
      <c r="L66" s="85">
        <f t="shared" si="71"/>
        <v>207.5319318026053</v>
      </c>
      <c r="M66" s="74">
        <f t="shared" si="79"/>
        <v>41</v>
      </c>
      <c r="N66" s="85">
        <f t="shared" si="72"/>
        <v>177.88451297366169</v>
      </c>
      <c r="O66" s="74">
        <f t="shared" si="80"/>
        <v>41</v>
      </c>
      <c r="P66" s="85">
        <f t="shared" si="73"/>
        <v>118.58967531577447</v>
      </c>
      <c r="Q66" s="74">
        <f t="shared" si="81"/>
        <v>41</v>
      </c>
      <c r="R66" s="85">
        <f t="shared" si="74"/>
        <v>88.942256486830843</v>
      </c>
      <c r="S66" s="74">
        <f t="shared" si="82"/>
        <v>41</v>
      </c>
      <c r="T66" s="85">
        <f t="shared" si="75"/>
        <v>1050</v>
      </c>
      <c r="U66" s="74">
        <f t="shared" si="83"/>
        <v>80</v>
      </c>
      <c r="V66" s="85">
        <f t="shared" si="76"/>
        <v>900</v>
      </c>
      <c r="W66" s="74">
        <f t="shared" si="84"/>
        <v>80</v>
      </c>
      <c r="X66" s="85">
        <f t="shared" si="77"/>
        <v>600.00000000000011</v>
      </c>
      <c r="Y66" s="74">
        <f t="shared" si="85"/>
        <v>80</v>
      </c>
      <c r="Z66" s="85">
        <f t="shared" si="78"/>
        <v>450</v>
      </c>
      <c r="AA66" s="74">
        <f t="shared" si="86"/>
        <v>80</v>
      </c>
    </row>
    <row r="67" spans="1:27">
      <c r="A67" s="200">
        <f>人物属性!A66</f>
        <v>63</v>
      </c>
      <c r="B67" s="200">
        <f>B66+(B74-B64)/10</f>
        <v>364.33288351946726</v>
      </c>
      <c r="C67" s="200">
        <f t="shared" si="52"/>
        <v>510.06603692725412</v>
      </c>
      <c r="D67" s="200">
        <f t="shared" si="52"/>
        <v>437.19946022336069</v>
      </c>
      <c r="E67" s="200">
        <f t="shared" si="52"/>
        <v>291.46630681557383</v>
      </c>
      <c r="F67" s="200">
        <f t="shared" si="52"/>
        <v>218.59973011168034</v>
      </c>
    </row>
    <row r="68" spans="1:27">
      <c r="A68" s="200">
        <f>人物属性!A67</f>
        <v>64</v>
      </c>
      <c r="B68" s="200">
        <f>B67+(B74-B64)/10</f>
        <v>384.25535585708911</v>
      </c>
      <c r="C68" s="200">
        <f t="shared" si="52"/>
        <v>537.95749819992477</v>
      </c>
      <c r="D68" s="200">
        <f t="shared" si="52"/>
        <v>461.10642702850691</v>
      </c>
      <c r="E68" s="200">
        <f t="shared" si="52"/>
        <v>307.40428468567131</v>
      </c>
      <c r="F68" s="200">
        <f t="shared" si="52"/>
        <v>230.55321351425346</v>
      </c>
    </row>
    <row r="69" spans="1:27">
      <c r="A69" s="200">
        <f>人物属性!A68</f>
        <v>65</v>
      </c>
      <c r="B69" s="200">
        <f>B68+(B74-B64)/10</f>
        <v>404.17782819471097</v>
      </c>
      <c r="C69" s="200">
        <f t="shared" si="52"/>
        <v>565.84895947259531</v>
      </c>
      <c r="D69" s="200">
        <f t="shared" si="52"/>
        <v>485.01339383365314</v>
      </c>
      <c r="E69" s="200">
        <f t="shared" si="52"/>
        <v>323.3422625557688</v>
      </c>
      <c r="F69" s="200">
        <f t="shared" si="52"/>
        <v>242.50669691682657</v>
      </c>
    </row>
    <row r="70" spans="1:27">
      <c r="A70" s="200">
        <f>人物属性!A69</f>
        <v>66</v>
      </c>
      <c r="B70" s="200">
        <f>B69+(B74-B64)/10</f>
        <v>424.10030053233282</v>
      </c>
      <c r="C70" s="200">
        <f t="shared" si="52"/>
        <v>593.74042074526596</v>
      </c>
      <c r="D70" s="200">
        <f t="shared" si="52"/>
        <v>508.92036063879937</v>
      </c>
      <c r="E70" s="200">
        <f t="shared" si="52"/>
        <v>339.28024042586628</v>
      </c>
      <c r="F70" s="200">
        <f t="shared" si="52"/>
        <v>254.46018031939968</v>
      </c>
    </row>
    <row r="71" spans="1:27">
      <c r="A71" s="200">
        <f>人物属性!A70</f>
        <v>67</v>
      </c>
      <c r="B71" s="200">
        <f>B70+(B74-B64)/10</f>
        <v>444.02277286995468</v>
      </c>
      <c r="C71" s="200">
        <f t="shared" si="52"/>
        <v>621.6318820179365</v>
      </c>
      <c r="D71" s="200">
        <f t="shared" si="52"/>
        <v>532.82732744394559</v>
      </c>
      <c r="E71" s="200">
        <f t="shared" si="52"/>
        <v>355.21821829596377</v>
      </c>
      <c r="F71" s="200">
        <f t="shared" si="52"/>
        <v>266.4136637219728</v>
      </c>
    </row>
    <row r="72" spans="1:27">
      <c r="A72" s="200">
        <f>人物属性!A71</f>
        <v>68</v>
      </c>
      <c r="B72" s="200">
        <f>B71+(B74-B64)/10</f>
        <v>463.94524520757653</v>
      </c>
      <c r="C72" s="200">
        <f t="shared" si="52"/>
        <v>649.52334329060716</v>
      </c>
      <c r="D72" s="200">
        <f t="shared" si="52"/>
        <v>556.73429424909182</v>
      </c>
      <c r="E72" s="200">
        <f t="shared" si="52"/>
        <v>371.15619616606125</v>
      </c>
      <c r="F72" s="200">
        <f t="shared" si="52"/>
        <v>278.36714712454591</v>
      </c>
      <c r="K72" s="110" t="s">
        <v>1068</v>
      </c>
      <c r="L72" s="110"/>
      <c r="M72" s="122">
        <f>O72/100</f>
        <v>0.1</v>
      </c>
      <c r="O72" s="246">
        <v>10</v>
      </c>
    </row>
    <row r="73" spans="1:27">
      <c r="A73" s="200">
        <f>人物属性!A72</f>
        <v>69</v>
      </c>
      <c r="B73" s="200">
        <f>B72+(B74-B64)/10</f>
        <v>483.86771754519839</v>
      </c>
      <c r="C73" s="200">
        <f t="shared" si="52"/>
        <v>677.4148045632777</v>
      </c>
      <c r="D73" s="200">
        <f t="shared" si="52"/>
        <v>580.64126105423804</v>
      </c>
      <c r="E73" s="200">
        <f t="shared" si="52"/>
        <v>387.09417403615873</v>
      </c>
      <c r="F73" s="200">
        <f t="shared" si="52"/>
        <v>290.32063052711902</v>
      </c>
      <c r="K73" s="110" t="s">
        <v>1067</v>
      </c>
      <c r="L73" s="110"/>
      <c r="M73" s="450">
        <f>职业设计!J68/职业设计!J100/职业设计!J12*技能数值!M72</f>
        <v>0.43088693800637667</v>
      </c>
    </row>
    <row r="74" spans="1:27">
      <c r="A74" s="200">
        <f>人物属性!A73</f>
        <v>70</v>
      </c>
      <c r="B74" s="200">
        <f>职业设计!N105</f>
        <v>503.79018988282024</v>
      </c>
      <c r="C74" s="200">
        <f t="shared" si="52"/>
        <v>705.30626583594835</v>
      </c>
      <c r="D74" s="200">
        <f t="shared" si="52"/>
        <v>604.54822785938427</v>
      </c>
      <c r="E74" s="200">
        <f t="shared" si="52"/>
        <v>403.03215190625622</v>
      </c>
      <c r="F74" s="200">
        <f t="shared" si="52"/>
        <v>302.27411392969213</v>
      </c>
    </row>
    <row r="75" spans="1:27">
      <c r="A75" s="200">
        <f>人物属性!A74</f>
        <v>71</v>
      </c>
      <c r="B75" s="200">
        <f>B74+(B84-B74)/10</f>
        <v>536.74450422787152</v>
      </c>
      <c r="C75" s="200">
        <f t="shared" si="52"/>
        <v>751.4423059190201</v>
      </c>
      <c r="D75" s="200">
        <f t="shared" si="52"/>
        <v>644.09340507344575</v>
      </c>
      <c r="E75" s="200">
        <f t="shared" si="52"/>
        <v>429.39560338229722</v>
      </c>
      <c r="F75" s="200">
        <f t="shared" si="52"/>
        <v>322.04670253672288</v>
      </c>
    </row>
    <row r="76" spans="1:27">
      <c r="A76" s="200">
        <f>人物属性!A75</f>
        <v>72</v>
      </c>
      <c r="B76" s="200">
        <f>B75+(B84-B74)/10</f>
        <v>569.69881857292285</v>
      </c>
      <c r="C76" s="200">
        <f t="shared" si="52"/>
        <v>797.57834600209196</v>
      </c>
      <c r="D76" s="200">
        <f t="shared" si="52"/>
        <v>683.63858228750735</v>
      </c>
      <c r="E76" s="200">
        <f t="shared" si="52"/>
        <v>455.75905485833829</v>
      </c>
      <c r="F76" s="200">
        <f t="shared" si="52"/>
        <v>341.81929114375367</v>
      </c>
    </row>
    <row r="77" spans="1:27">
      <c r="A77" s="200">
        <f>人物属性!A76</f>
        <v>73</v>
      </c>
      <c r="B77" s="200">
        <f>B76+(B84-B74)/10</f>
        <v>602.65313291797418</v>
      </c>
      <c r="C77" s="200">
        <f t="shared" si="52"/>
        <v>843.71438608516382</v>
      </c>
      <c r="D77" s="200">
        <f t="shared" si="52"/>
        <v>723.18375950156894</v>
      </c>
      <c r="E77" s="200">
        <f t="shared" si="52"/>
        <v>482.12250633437935</v>
      </c>
      <c r="F77" s="200">
        <f t="shared" si="52"/>
        <v>361.59187975078447</v>
      </c>
    </row>
    <row r="78" spans="1:27">
      <c r="A78" s="200">
        <f>人物属性!A77</f>
        <v>74</v>
      </c>
      <c r="B78" s="200">
        <f>B77+(B84-B74)/10</f>
        <v>635.60744726302551</v>
      </c>
      <c r="C78" s="200">
        <f t="shared" si="52"/>
        <v>889.85042616823569</v>
      </c>
      <c r="D78" s="200">
        <f t="shared" si="52"/>
        <v>762.72893671563054</v>
      </c>
      <c r="E78" s="200">
        <f t="shared" si="52"/>
        <v>508.48595781042042</v>
      </c>
      <c r="F78" s="200">
        <f t="shared" si="52"/>
        <v>381.36446835781527</v>
      </c>
    </row>
    <row r="79" spans="1:27">
      <c r="A79" s="200">
        <f>人物属性!A78</f>
        <v>75</v>
      </c>
      <c r="B79" s="200">
        <f>B78+(B84-B74)/10</f>
        <v>668.56176160807684</v>
      </c>
      <c r="C79" s="200">
        <f t="shared" si="52"/>
        <v>935.98646625130755</v>
      </c>
      <c r="D79" s="200">
        <f t="shared" si="52"/>
        <v>802.27411392969213</v>
      </c>
      <c r="E79" s="200">
        <f t="shared" si="52"/>
        <v>534.84940928646154</v>
      </c>
      <c r="F79" s="200">
        <f t="shared" si="52"/>
        <v>401.13705696484607</v>
      </c>
    </row>
    <row r="80" spans="1:27">
      <c r="A80" s="200">
        <f>人物属性!A79</f>
        <v>76</v>
      </c>
      <c r="B80" s="200">
        <f>B79+(B84-B74)/10</f>
        <v>701.51607595312817</v>
      </c>
      <c r="C80" s="200">
        <f t="shared" si="52"/>
        <v>982.12250633437941</v>
      </c>
      <c r="D80" s="200">
        <f t="shared" si="52"/>
        <v>841.81929114375373</v>
      </c>
      <c r="E80" s="200">
        <f t="shared" si="52"/>
        <v>561.2128607625026</v>
      </c>
      <c r="F80" s="200">
        <f t="shared" si="52"/>
        <v>420.90964557187687</v>
      </c>
    </row>
    <row r="81" spans="1:6">
      <c r="A81" s="200">
        <f>人物属性!A80</f>
        <v>77</v>
      </c>
      <c r="B81" s="200">
        <f>B80+(B84-B74)/10</f>
        <v>734.4703902981795</v>
      </c>
      <c r="C81" s="200">
        <f t="shared" si="52"/>
        <v>1028.2585464174513</v>
      </c>
      <c r="D81" s="200">
        <f t="shared" si="52"/>
        <v>881.36446835781533</v>
      </c>
      <c r="E81" s="200">
        <f t="shared" si="52"/>
        <v>587.57631223854366</v>
      </c>
      <c r="F81" s="200">
        <f t="shared" si="52"/>
        <v>440.68223417890766</v>
      </c>
    </row>
    <row r="82" spans="1:6">
      <c r="A82" s="200">
        <f>人物属性!A81</f>
        <v>78</v>
      </c>
      <c r="B82" s="200">
        <f>B81+(B84-B74)/10</f>
        <v>767.42470464323083</v>
      </c>
      <c r="C82" s="200">
        <f t="shared" si="52"/>
        <v>1074.394586500523</v>
      </c>
      <c r="D82" s="200">
        <f t="shared" si="52"/>
        <v>920.90964557187692</v>
      </c>
      <c r="E82" s="200">
        <f t="shared" si="52"/>
        <v>613.93976371458473</v>
      </c>
      <c r="F82" s="200">
        <f t="shared" si="52"/>
        <v>460.45482278593846</v>
      </c>
    </row>
    <row r="83" spans="1:6">
      <c r="A83" s="200">
        <f>人物属性!A82</f>
        <v>79</v>
      </c>
      <c r="B83" s="200">
        <f>B82+(B84-B74)/10</f>
        <v>800.37901898828216</v>
      </c>
      <c r="C83" s="200">
        <f t="shared" si="52"/>
        <v>1120.530626583595</v>
      </c>
      <c r="D83" s="200">
        <f t="shared" si="52"/>
        <v>960.45482278593852</v>
      </c>
      <c r="E83" s="200">
        <f t="shared" si="52"/>
        <v>640.30321519062579</v>
      </c>
      <c r="F83" s="200">
        <f t="shared" si="52"/>
        <v>480.22741139296926</v>
      </c>
    </row>
    <row r="84" spans="1:6">
      <c r="A84" s="200">
        <f>人物属性!A83</f>
        <v>80</v>
      </c>
      <c r="B84" s="200">
        <f>职业设计!N106</f>
        <v>833.33333333333337</v>
      </c>
      <c r="C84" s="200">
        <f t="shared" si="52"/>
        <v>1166.6666666666667</v>
      </c>
      <c r="D84" s="200">
        <f t="shared" si="52"/>
        <v>1000</v>
      </c>
      <c r="E84" s="200">
        <f t="shared" si="52"/>
        <v>666.66666666666674</v>
      </c>
      <c r="F84" s="200">
        <f t="shared" si="52"/>
        <v>500</v>
      </c>
    </row>
  </sheetData>
  <phoneticPr fontId="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"/>
  <dimension ref="A1:CJ182"/>
  <sheetViews>
    <sheetView topLeftCell="AT1" workbookViewId="0">
      <selection activeCell="BD8" sqref="BD8"/>
    </sheetView>
  </sheetViews>
  <sheetFormatPr defaultColWidth="8.625" defaultRowHeight="15" customHeight="1"/>
  <cols>
    <col min="1" max="11" width="12.625" style="47" customWidth="1"/>
    <col min="12" max="14" width="8.625" style="47"/>
    <col min="15" max="17" width="8.625" style="47" customWidth="1"/>
    <col min="18" max="18" width="8.625" style="1" customWidth="1"/>
    <col min="19" max="19" width="8.625" style="47" customWidth="1"/>
    <col min="20" max="20" width="8.625" style="1" customWidth="1"/>
    <col min="21" max="21" width="8.625" style="47" customWidth="1"/>
    <col min="22" max="22" width="8.625" style="1" customWidth="1"/>
    <col min="23" max="23" width="8.625" style="47" customWidth="1"/>
    <col min="24" max="24" width="8.625" style="1" customWidth="1"/>
    <col min="25" max="25" width="8.625" style="47" customWidth="1"/>
    <col min="26" max="26" width="8.625" style="1" customWidth="1"/>
    <col min="27" max="27" width="8.625" style="47" customWidth="1"/>
    <col min="28" max="28" width="9.5" style="47" customWidth="1"/>
    <col min="29" max="35" width="8.625" style="1" customWidth="1"/>
    <col min="36" max="36" width="8.75" style="1" customWidth="1"/>
    <col min="37" max="38" width="8.625" style="1" customWidth="1"/>
    <col min="39" max="41" width="8.75" style="1" customWidth="1"/>
    <col min="42" max="42" width="9.5" style="1" customWidth="1"/>
    <col min="43" max="44" width="8.75" style="1" customWidth="1"/>
    <col min="45" max="48" width="12.625" style="1" customWidth="1"/>
    <col min="49" max="49" width="12.625" style="240" customWidth="1"/>
    <col min="50" max="51" width="8.75" style="240" customWidth="1"/>
    <col min="52" max="52" width="8.625" style="240" customWidth="1"/>
    <col min="53" max="53" width="11.125" style="46" customWidth="1"/>
    <col min="54" max="54" width="8.625" style="46" customWidth="1"/>
    <col min="55" max="55" width="24.5" style="46" customWidth="1"/>
    <col min="56" max="56" width="8.75" style="46" customWidth="1"/>
    <col min="57" max="57" width="24.5" style="46" customWidth="1"/>
    <col min="58" max="58" width="8.625" style="46" customWidth="1"/>
    <col min="59" max="59" width="8.625" style="372" customWidth="1"/>
    <col min="60" max="60" width="8.75" style="1" bestFit="1" customWidth="1"/>
    <col min="61" max="61" width="8.75" style="73" bestFit="1" customWidth="1"/>
    <col min="62" max="62" width="8.625" style="73"/>
    <col min="63" max="63" width="8.75" style="46" bestFit="1" customWidth="1"/>
    <col min="64" max="64" width="8.625" style="46"/>
    <col min="65" max="65" width="8.75" style="73" bestFit="1" customWidth="1"/>
    <col min="66" max="68" width="8.75" style="46" bestFit="1" customWidth="1"/>
    <col min="69" max="69" width="8.625" style="1"/>
    <col min="70" max="75" width="8.625" style="64"/>
    <col min="76" max="16384" width="8.625" style="1"/>
  </cols>
  <sheetData>
    <row r="1" spans="1:88" ht="15" customHeight="1">
      <c r="CD1"/>
      <c r="CE1"/>
      <c r="CF1"/>
      <c r="CG1"/>
      <c r="CH1"/>
      <c r="CI1"/>
    </row>
    <row r="2" spans="1:88" s="49" customFormat="1" ht="15" customHeight="1">
      <c r="A2" s="112" t="str">
        <f>职业设计!A9</f>
        <v>表2（职业能力表）</v>
      </c>
      <c r="B2" s="112" t="str">
        <f>职业设计!B9</f>
        <v>生命值比例</v>
      </c>
      <c r="C2" s="112" t="str">
        <f>职业设计!D9</f>
        <v>魔法值比例</v>
      </c>
      <c r="D2" s="112" t="str">
        <f>职业设计!F9</f>
        <v>物理受伤比例</v>
      </c>
      <c r="E2" s="112" t="str">
        <f>职业设计!H9</f>
        <v>魔法受伤比例</v>
      </c>
      <c r="F2" s="112" t="str">
        <f>职业设计!J9</f>
        <v>攻击力比例</v>
      </c>
      <c r="G2" s="358"/>
      <c r="H2" s="359" t="s">
        <v>838</v>
      </c>
      <c r="I2" s="359"/>
      <c r="J2" s="359"/>
      <c r="K2" s="360">
        <f>L2/100</f>
        <v>0.2</v>
      </c>
      <c r="L2" s="361">
        <v>20</v>
      </c>
      <c r="M2" s="361"/>
      <c r="N2" s="358"/>
      <c r="O2" s="361"/>
      <c r="P2" s="358"/>
      <c r="Q2" s="361"/>
      <c r="S2" s="361"/>
      <c r="U2" s="361"/>
      <c r="W2" s="361"/>
      <c r="Y2" s="361"/>
      <c r="AA2" s="361"/>
      <c r="AB2" s="361"/>
      <c r="AW2" s="378"/>
      <c r="AX2" s="378"/>
      <c r="AY2" s="378"/>
      <c r="AZ2" s="378"/>
      <c r="BA2" s="90" t="str">
        <f>A6</f>
        <v>武器战士</v>
      </c>
      <c r="BB2" s="91" t="s">
        <v>209</v>
      </c>
      <c r="BC2" s="93" t="s">
        <v>698</v>
      </c>
      <c r="BD2" s="86" t="s">
        <v>695</v>
      </c>
      <c r="BE2" s="93" t="s">
        <v>699</v>
      </c>
      <c r="BF2" s="86" t="s">
        <v>695</v>
      </c>
      <c r="BG2" s="373" t="str">
        <f>A72</f>
        <v>等级</v>
      </c>
      <c r="BH2" s="130" t="s">
        <v>250</v>
      </c>
      <c r="BI2" s="128" t="s">
        <v>374</v>
      </c>
      <c r="BJ2" s="128" t="s">
        <v>843</v>
      </c>
      <c r="BK2" s="222" t="s">
        <v>842</v>
      </c>
      <c r="BL2" s="222" t="s">
        <v>841</v>
      </c>
      <c r="BM2" s="128" t="s">
        <v>375</v>
      </c>
      <c r="BN2" s="222" t="s">
        <v>376</v>
      </c>
      <c r="BO2" s="222" t="s">
        <v>377</v>
      </c>
      <c r="BP2" s="375" t="s">
        <v>378</v>
      </c>
      <c r="BR2" s="440" t="s">
        <v>804</v>
      </c>
      <c r="BS2" s="96"/>
      <c r="BT2" s="441"/>
      <c r="BU2" s="440" t="s">
        <v>803</v>
      </c>
      <c r="BV2" s="96"/>
      <c r="BW2" s="96"/>
      <c r="CF2"/>
      <c r="CG2"/>
      <c r="CH2"/>
      <c r="CI2"/>
      <c r="CJ2" s="234"/>
    </row>
    <row r="3" spans="1:88" s="49" customFormat="1" ht="15" customHeight="1">
      <c r="A3" s="86" t="str">
        <f>职业设计!A10</f>
        <v>防御战士</v>
      </c>
      <c r="B3" s="87">
        <f>职业设计!B10</f>
        <v>1.5</v>
      </c>
      <c r="C3" s="87">
        <f>职业设计!D10</f>
        <v>0.6</v>
      </c>
      <c r="D3" s="87">
        <f>职业设计!F10</f>
        <v>0.67</v>
      </c>
      <c r="E3" s="87">
        <f>职业设计!H10</f>
        <v>1.5</v>
      </c>
      <c r="F3" s="87">
        <f>职业设计!J10</f>
        <v>0.6</v>
      </c>
      <c r="G3" s="47"/>
      <c r="H3" s="211" t="s">
        <v>837</v>
      </c>
      <c r="I3" s="211"/>
      <c r="J3" s="211"/>
      <c r="K3" s="97">
        <f>K2/B35</f>
        <v>2.8571428571428571E-3</v>
      </c>
      <c r="L3" s="47"/>
      <c r="M3" s="47"/>
      <c r="N3" s="47"/>
      <c r="O3" s="47"/>
      <c r="P3" s="47"/>
      <c r="Q3" s="47"/>
      <c r="R3" s="1"/>
      <c r="S3" s="47"/>
      <c r="T3" s="1"/>
      <c r="U3" s="47"/>
      <c r="V3" s="1"/>
      <c r="W3" s="47"/>
      <c r="X3" s="1"/>
      <c r="Y3" s="47"/>
      <c r="Z3" s="1"/>
      <c r="AA3" s="47"/>
      <c r="AB3" s="47"/>
      <c r="AC3" s="1"/>
      <c r="AD3" s="1"/>
      <c r="AE3" s="1"/>
      <c r="AF3" s="1"/>
      <c r="AW3" s="378"/>
      <c r="AX3" s="378"/>
      <c r="AY3" s="378"/>
      <c r="AZ3" s="412"/>
      <c r="BA3" s="86" t="s">
        <v>203</v>
      </c>
      <c r="BB3" s="94" t="s">
        <v>232</v>
      </c>
      <c r="BC3" s="364" t="s">
        <v>803</v>
      </c>
      <c r="BD3" s="213" t="str">
        <f>IF(DGET($A$28:$AR$35,BC3,BG2:BG3)&gt;1,TEXT(DGET($A$28:$AR$35,BC3,BG2:BG3),0),DGET($A$28:$AR$35,BC3,BG2:BG3))</f>
        <v>8</v>
      </c>
      <c r="BE3" s="364" t="s">
        <v>826</v>
      </c>
      <c r="BF3" s="213">
        <f>IF(DGET($A$28:$AR$35,BE3,$BG2:$BG3)&gt;1,TEXT(DGET($A$28:$AR$35,BE3,$BG2:$BG3),0),DGET($A$28:$AR$35,BE3,$BG2:$BG3))</f>
        <v>6.6308411908753986E-2</v>
      </c>
      <c r="BG3" s="373" t="str">
        <f>A75</f>
        <v>30级</v>
      </c>
      <c r="BH3" s="43">
        <v>1</v>
      </c>
      <c r="BI3" s="74">
        <f>等级免伤!B2+等级免伤!D2</f>
        <v>210.35316150213177</v>
      </c>
      <c r="BJ3" s="74">
        <f>职业设计!J84</f>
        <v>292.91186566303213</v>
      </c>
      <c r="BK3" s="97">
        <v>0</v>
      </c>
      <c r="BL3" s="97"/>
      <c r="BM3" s="74">
        <f>职业设计!J84</f>
        <v>292.91186566303213</v>
      </c>
      <c r="BN3" s="97">
        <f t="shared" ref="BN3:BN16" si="0">BH3*B$18</f>
        <v>2.5604971594520687E-2</v>
      </c>
      <c r="BO3" s="97">
        <f>BN3*BM3/BI3</f>
        <v>3.565432507142989E-2</v>
      </c>
      <c r="BP3" s="376">
        <f t="shared" ref="BP3:BP34" si="1">BL3+BO3</f>
        <v>3.565432507142989E-2</v>
      </c>
      <c r="BR3" s="121" t="s">
        <v>806</v>
      </c>
      <c r="BS3" s="96"/>
      <c r="BT3" s="55"/>
      <c r="BU3" s="121" t="s">
        <v>806</v>
      </c>
      <c r="BV3" s="96"/>
      <c r="BW3" s="96"/>
      <c r="CF3"/>
      <c r="CG3"/>
      <c r="CH3"/>
      <c r="CI3"/>
      <c r="CJ3" s="234"/>
    </row>
    <row r="4" spans="1:88" ht="15" customHeight="1">
      <c r="A4" s="86" t="str">
        <f>职业设计!A11</f>
        <v>法师</v>
      </c>
      <c r="B4" s="87">
        <f>职业设计!B11</f>
        <v>0.67</v>
      </c>
      <c r="C4" s="87">
        <f>职业设计!D11</f>
        <v>1.5</v>
      </c>
      <c r="D4" s="87">
        <f>职业设计!F11</f>
        <v>1.5</v>
      </c>
      <c r="E4" s="87">
        <f>职业设计!H11</f>
        <v>0.67</v>
      </c>
      <c r="F4" s="87">
        <f>职业设计!J11</f>
        <v>1.5</v>
      </c>
      <c r="H4" s="211" t="s">
        <v>696</v>
      </c>
      <c r="I4" s="211"/>
      <c r="J4" s="211"/>
      <c r="K4" s="92">
        <f>职业设计!G107</f>
        <v>1.6541277501397231</v>
      </c>
      <c r="BA4" s="86" t="s">
        <v>204</v>
      </c>
      <c r="BB4" s="95" t="s">
        <v>233</v>
      </c>
      <c r="BC4" s="364" t="s">
        <v>821</v>
      </c>
      <c r="BD4" s="213" t="str">
        <f>IF(DGET($A$28:$AR$35,BC4,BG4:BG5)&gt;1,TEXT(DGET($A$28:$AR$35,BC4,BG4:BG5),0),DGET($A$28:$AR$35,BC4,BG4:BG5))</f>
        <v>12</v>
      </c>
      <c r="BE4" s="364" t="s">
        <v>828</v>
      </c>
      <c r="BF4" s="213">
        <f>IF(DGET($A$28:$AR$35,BE4,$BG4:$BG5)&gt;1,TEXT(DGET($A$28:$AR$35,BE4,$BG4:$BG5),0),DGET($A$28:$AR$35,BE4,$BG4:$BG5))</f>
        <v>8.8411215878338653E-2</v>
      </c>
      <c r="BG4" s="372" t="str">
        <f>BG2</f>
        <v>等级</v>
      </c>
      <c r="BH4" s="43">
        <v>2</v>
      </c>
      <c r="BI4" s="74">
        <f>等级免伤!B3+等级免伤!D3</f>
        <v>219.3786598291922</v>
      </c>
      <c r="BJ4" s="74">
        <f>BJ3</f>
        <v>292.91186566303213</v>
      </c>
      <c r="BK4" s="97">
        <v>0</v>
      </c>
      <c r="BL4" s="97"/>
      <c r="BM4" s="74">
        <f>BM3</f>
        <v>292.91186566303213</v>
      </c>
      <c r="BN4" s="97">
        <f t="shared" si="0"/>
        <v>5.1209943189041374E-2</v>
      </c>
      <c r="BO4" s="97">
        <f t="shared" ref="BO4:BO67" si="2">BN4*BM4/BI4</f>
        <v>6.8374927678375677E-2</v>
      </c>
      <c r="BP4" s="376">
        <f t="shared" si="1"/>
        <v>6.8374927678375677E-2</v>
      </c>
      <c r="BR4" s="121" t="s">
        <v>807</v>
      </c>
      <c r="BS4" s="54"/>
      <c r="BT4" s="55"/>
      <c r="BU4" s="121" t="s">
        <v>807</v>
      </c>
      <c r="BV4" s="54"/>
      <c r="CF4"/>
      <c r="CG4"/>
      <c r="CH4"/>
      <c r="CI4"/>
      <c r="CJ4" s="230"/>
    </row>
    <row r="5" spans="1:88" ht="15" customHeight="1">
      <c r="A5" s="86" t="str">
        <f>职业设计!A12</f>
        <v>牧师</v>
      </c>
      <c r="B5" s="87">
        <f>职业设计!B12</f>
        <v>1</v>
      </c>
      <c r="C5" s="87">
        <f>职业设计!D12</f>
        <v>2</v>
      </c>
      <c r="D5" s="87">
        <f>职业设计!F12</f>
        <v>1.5</v>
      </c>
      <c r="E5" s="87">
        <f>职业设计!H12</f>
        <v>0.67</v>
      </c>
      <c r="F5" s="87">
        <f>职业设计!J12</f>
        <v>0.6</v>
      </c>
      <c r="H5" s="86"/>
      <c r="I5" s="86" t="s">
        <v>251</v>
      </c>
      <c r="J5" s="86"/>
      <c r="K5" s="220">
        <f>50*K3+10*G15+F15*10</f>
        <v>0.21957690529852383</v>
      </c>
      <c r="BA5" s="86" t="s">
        <v>205</v>
      </c>
      <c r="BB5" s="95" t="s">
        <v>234</v>
      </c>
      <c r="BC5" s="364" t="s">
        <v>819</v>
      </c>
      <c r="BD5" s="213" t="str">
        <f>IF(DGET($A$28:$AR$35,BC5,BG6:BG7)&gt;1,TEXT(DGET($A$28:$AR$35,BC5,BG6:BG7),0),DGET($A$28:$AR$35,BC5,BG6:BG7))</f>
        <v>4</v>
      </c>
      <c r="BE5" s="364" t="s">
        <v>812</v>
      </c>
      <c r="BF5" s="213">
        <f>IF(DGET($A$28:$AR$35,BE5,$BG6:$BG7)&gt;1,TEXT(DGET($A$28:$AR$35,BE5,$BG6:$BG7),0),DGET($A$28:$AR$35,BE5,$BG6:$BG7))</f>
        <v>2.8571428571428571E-3</v>
      </c>
      <c r="BG5" s="372" t="str">
        <f>BG3</f>
        <v>30级</v>
      </c>
      <c r="BH5" s="43">
        <v>3</v>
      </c>
      <c r="BI5" s="74">
        <f>等级免伤!B4+等级免伤!D4</f>
        <v>228.40415815625263</v>
      </c>
      <c r="BJ5" s="74">
        <f t="shared" ref="BJ5:BJ16" si="3">BJ4</f>
        <v>292.91186566303213</v>
      </c>
      <c r="BK5" s="97">
        <v>0</v>
      </c>
      <c r="BL5" s="97"/>
      <c r="BM5" s="74">
        <f t="shared" ref="BM5:BM16" si="4">BM4</f>
        <v>292.91186566303213</v>
      </c>
      <c r="BN5" s="97">
        <f t="shared" si="0"/>
        <v>7.681491478356206E-2</v>
      </c>
      <c r="BO5" s="97">
        <f t="shared" si="2"/>
        <v>9.8509590112661652E-2</v>
      </c>
      <c r="BP5" s="376">
        <f t="shared" si="1"/>
        <v>9.8509590112661652E-2</v>
      </c>
      <c r="BR5" s="121" t="s">
        <v>808</v>
      </c>
      <c r="BS5" s="54"/>
      <c r="BT5" s="55"/>
      <c r="BU5" s="121" t="s">
        <v>808</v>
      </c>
      <c r="BV5" s="54"/>
      <c r="CF5"/>
      <c r="CG5"/>
      <c r="CH5"/>
      <c r="CI5"/>
      <c r="CJ5" s="230"/>
    </row>
    <row r="6" spans="1:88" ht="15" customHeight="1">
      <c r="A6" s="88" t="str">
        <f>职业设计!A13</f>
        <v>武器战士</v>
      </c>
      <c r="B6" s="89">
        <f>职业设计!B13</f>
        <v>1</v>
      </c>
      <c r="C6" s="89">
        <f>职业设计!D13</f>
        <v>1</v>
      </c>
      <c r="D6" s="89">
        <f>职业设计!F13</f>
        <v>1</v>
      </c>
      <c r="E6" s="89">
        <f>职业设计!H13</f>
        <v>1</v>
      </c>
      <c r="F6" s="89">
        <f>职业设计!J13</f>
        <v>1</v>
      </c>
      <c r="BA6" s="86" t="s">
        <v>206</v>
      </c>
      <c r="BB6" s="95" t="s">
        <v>235</v>
      </c>
      <c r="BC6" s="365" t="s">
        <v>809</v>
      </c>
      <c r="BD6" s="213" t="str">
        <f>IF(DGET($A$28:$AR$35,BC6,BG8:BG9)&gt;1,TEXT(DGET($A$28:$AR$35,BC6,BG8:BG9),0),DGET($A$28:$AR$35,BC6,BG8:BG9))</f>
        <v>7</v>
      </c>
      <c r="BE6" s="365" t="s">
        <v>210</v>
      </c>
      <c r="BF6" s="213">
        <f>IF(DGET($A$28:$AR$35,BE6,$BG8:$BG9)&gt;1,TEXT(DGET($A$28:$AR$35,BE6,$BG8:$BG9),0),DGET($A$28:$AR$35,BE6,$BG8:$BG9))</f>
        <v>2.8571428571428571E-3</v>
      </c>
      <c r="BG6" s="373" t="str">
        <f>BG2</f>
        <v>等级</v>
      </c>
      <c r="BH6" s="43">
        <v>4</v>
      </c>
      <c r="BI6" s="74">
        <f>等级免伤!B5+等级免伤!D5</f>
        <v>237.6763860800487</v>
      </c>
      <c r="BJ6" s="74">
        <f t="shared" si="3"/>
        <v>292.91186566303213</v>
      </c>
      <c r="BK6" s="97">
        <v>0</v>
      </c>
      <c r="BL6" s="97"/>
      <c r="BM6" s="74">
        <f t="shared" si="4"/>
        <v>292.91186566303213</v>
      </c>
      <c r="BN6" s="97">
        <f t="shared" si="0"/>
        <v>0.10241988637808275</v>
      </c>
      <c r="BO6" s="97">
        <f t="shared" si="2"/>
        <v>0.12622204710692664</v>
      </c>
      <c r="BP6" s="376">
        <f t="shared" si="1"/>
        <v>0.12622204710692664</v>
      </c>
      <c r="BR6" s="121" t="s">
        <v>809</v>
      </c>
      <c r="BS6" s="54"/>
      <c r="BT6" s="55"/>
      <c r="BU6" s="121" t="s">
        <v>809</v>
      </c>
      <c r="BV6" s="54"/>
      <c r="CF6"/>
      <c r="CG6"/>
      <c r="CH6"/>
      <c r="CI6"/>
      <c r="CJ6" s="230"/>
    </row>
    <row r="7" spans="1:88" ht="15" customHeight="1">
      <c r="A7" s="86" t="str">
        <f>职业设计!A14</f>
        <v>猎人</v>
      </c>
      <c r="B7" s="87">
        <f>职业设计!B14</f>
        <v>0.9</v>
      </c>
      <c r="C7" s="87">
        <f>职业设计!D14</f>
        <v>1</v>
      </c>
      <c r="D7" s="87">
        <f>职业设计!F14</f>
        <v>1</v>
      </c>
      <c r="E7" s="87">
        <f>职业设计!H14</f>
        <v>0.8</v>
      </c>
      <c r="F7" s="87">
        <f>职业设计!J14</f>
        <v>0.9</v>
      </c>
      <c r="K7" s="46"/>
      <c r="L7" s="46"/>
      <c r="M7" s="46"/>
      <c r="O7" s="46"/>
      <c r="Q7" s="46"/>
      <c r="S7" s="46"/>
      <c r="U7" s="46"/>
      <c r="W7" s="46"/>
      <c r="Y7" s="46"/>
      <c r="AA7" s="46"/>
      <c r="AB7" s="46"/>
      <c r="BA7" s="86" t="s">
        <v>207</v>
      </c>
      <c r="BB7" s="95" t="s">
        <v>236</v>
      </c>
      <c r="BC7" s="365" t="s">
        <v>807</v>
      </c>
      <c r="BD7" s="213" t="str">
        <f>IF(DGET($A$28:$AR$35,BC7,BG10:BG11)&gt;1,TEXT(DGET($A$28:$AR$35,BC7,BG10:BG11),0),DGET($A$28:$AR$35,BC7,BG10:BG11))</f>
        <v>29</v>
      </c>
      <c r="BE7" s="365" t="s">
        <v>830</v>
      </c>
      <c r="BF7" s="213">
        <f>IF(DGET($A$28:$AR$35,BE7,$BG10:$BG11)&gt;1,TEXT(DGET($A$28:$AR$35,BE7,$BG10:$BG11),0),DGET($A$28:$AR$35,BE7,$BG10:$BG11))</f>
        <v>3.789052109071657E-2</v>
      </c>
      <c r="BG7" s="373" t="str">
        <f>A76</f>
        <v>45级</v>
      </c>
      <c r="BH7" s="43">
        <v>5</v>
      </c>
      <c r="BI7" s="74">
        <f>等级免伤!B6+等级免伤!D6</f>
        <v>246.94861400384477</v>
      </c>
      <c r="BJ7" s="74">
        <f t="shared" si="3"/>
        <v>292.91186566303213</v>
      </c>
      <c r="BK7" s="97">
        <v>0</v>
      </c>
      <c r="BL7" s="97"/>
      <c r="BM7" s="74">
        <f t="shared" si="4"/>
        <v>292.91186566303213</v>
      </c>
      <c r="BN7" s="97">
        <f t="shared" si="0"/>
        <v>0.12802485797260343</v>
      </c>
      <c r="BO7" s="97">
        <f t="shared" si="2"/>
        <v>0.15185345401216199</v>
      </c>
      <c r="BP7" s="376">
        <f t="shared" si="1"/>
        <v>0.15185345401216199</v>
      </c>
      <c r="BR7" s="121" t="s">
        <v>810</v>
      </c>
      <c r="BS7" s="54"/>
      <c r="BT7" s="55"/>
      <c r="BU7" s="121" t="s">
        <v>810</v>
      </c>
      <c r="BV7" s="54"/>
      <c r="CF7"/>
      <c r="CG7"/>
      <c r="CH7"/>
      <c r="CI7"/>
      <c r="CJ7" s="230"/>
    </row>
    <row r="8" spans="1:88" ht="15" customHeight="1">
      <c r="A8"/>
      <c r="B8"/>
      <c r="C8"/>
      <c r="D8"/>
      <c r="E8"/>
      <c r="F8"/>
      <c r="BA8" s="86" t="s">
        <v>208</v>
      </c>
      <c r="BB8" s="95" t="s">
        <v>237</v>
      </c>
      <c r="BC8" s="365" t="s">
        <v>833</v>
      </c>
      <c r="BD8" s="213" t="str">
        <f>IF(DGET($A$28:$AR$35,BC8,BG12:BG13)&gt;1,TEXT(DGET($A$28:$AR$35,BC8,BG12:BG13),0),DGET($A$28:$AR$35,BC8,BG12:BG13))</f>
        <v>74</v>
      </c>
      <c r="BE8" s="365" t="s">
        <v>816</v>
      </c>
      <c r="BF8" s="213">
        <f>IF(DGET($A$28:$AR$35,BE8,$BG12:$BG13)&gt;1,TEXT(DGET($A$28:$AR$35,BE8,$BG12:$BG13),0),DGET($A$28:$AR$35,BE8,$BG12:$BG13))</f>
        <v>2.8571428571428571E-3</v>
      </c>
      <c r="BG8" s="373" t="str">
        <f>BG6</f>
        <v>等级</v>
      </c>
      <c r="BH8" s="43">
        <v>6</v>
      </c>
      <c r="BI8" s="74">
        <f>等级免伤!B7+等级免伤!D7</f>
        <v>256.47952164666054</v>
      </c>
      <c r="BJ8" s="74">
        <f t="shared" si="3"/>
        <v>292.91186566303213</v>
      </c>
      <c r="BK8" s="97">
        <v>0</v>
      </c>
      <c r="BL8" s="97"/>
      <c r="BM8" s="74">
        <f t="shared" si="4"/>
        <v>292.91186566303213</v>
      </c>
      <c r="BN8" s="97">
        <f t="shared" si="0"/>
        <v>0.15362982956712412</v>
      </c>
      <c r="BO8" s="97">
        <f t="shared" si="2"/>
        <v>0.17545260421217687</v>
      </c>
      <c r="BP8" s="376">
        <f t="shared" si="1"/>
        <v>0.17545260421217687</v>
      </c>
      <c r="BR8" s="121" t="s">
        <v>811</v>
      </c>
      <c r="BS8" s="54"/>
      <c r="BT8" s="55"/>
      <c r="BU8" s="121" t="s">
        <v>811</v>
      </c>
      <c r="BV8" s="54"/>
      <c r="CF8"/>
      <c r="CG8"/>
      <c r="CH8"/>
      <c r="CI8"/>
      <c r="CJ8" s="230"/>
    </row>
    <row r="9" spans="1:88" ht="15" customHeight="1">
      <c r="A9" s="434" t="s">
        <v>697</v>
      </c>
      <c r="B9" s="435" t="str">
        <f t="shared" ref="B9:G9" si="5">I9</f>
        <v>第一层</v>
      </c>
      <c r="C9" s="435" t="str">
        <f t="shared" si="5"/>
        <v>第二层</v>
      </c>
      <c r="D9" s="435" t="str">
        <f t="shared" si="5"/>
        <v>第三层</v>
      </c>
      <c r="E9" s="435" t="str">
        <f t="shared" si="5"/>
        <v>第四层</v>
      </c>
      <c r="F9" s="435" t="str">
        <f t="shared" si="5"/>
        <v>第五层</v>
      </c>
      <c r="G9" s="435" t="str">
        <f t="shared" si="5"/>
        <v>第六层</v>
      </c>
      <c r="H9" s="425" t="str">
        <f>A9</f>
        <v>等级阶段</v>
      </c>
      <c r="I9" s="436" t="s">
        <v>244</v>
      </c>
      <c r="J9" s="437" t="s">
        <v>245</v>
      </c>
      <c r="K9" s="437" t="s">
        <v>246</v>
      </c>
      <c r="L9" s="437" t="s">
        <v>247</v>
      </c>
      <c r="M9" s="437" t="s">
        <v>248</v>
      </c>
      <c r="N9" s="437" t="s">
        <v>249</v>
      </c>
      <c r="AM9" s="59"/>
      <c r="AN9" s="59"/>
      <c r="AO9" s="59"/>
      <c r="AP9" s="59"/>
      <c r="AQ9" s="369"/>
      <c r="AR9" s="369"/>
      <c r="AS9" s="369"/>
      <c r="AT9" s="369"/>
      <c r="AU9" s="369"/>
      <c r="AV9" s="369"/>
      <c r="AW9" s="413"/>
      <c r="AX9" s="413"/>
      <c r="AY9" s="413"/>
      <c r="BG9" s="373" t="str">
        <f>A77</f>
        <v>60级</v>
      </c>
      <c r="BH9" s="43">
        <v>7</v>
      </c>
      <c r="BI9" s="74">
        <f>等级免伤!B8+等级免伤!D8</f>
        <v>266.01042928947641</v>
      </c>
      <c r="BJ9" s="74">
        <f t="shared" si="3"/>
        <v>292.91186566303213</v>
      </c>
      <c r="BK9" s="97">
        <v>0</v>
      </c>
      <c r="BL9" s="97"/>
      <c r="BM9" s="74">
        <f t="shared" si="4"/>
        <v>292.91186566303213</v>
      </c>
      <c r="BN9" s="97">
        <f t="shared" si="0"/>
        <v>0.17923480116164481</v>
      </c>
      <c r="BO9" s="97">
        <f t="shared" si="2"/>
        <v>0.19736068296355674</v>
      </c>
      <c r="BP9" s="376">
        <f t="shared" si="1"/>
        <v>0.19736068296355674</v>
      </c>
      <c r="BR9" s="121" t="s">
        <v>812</v>
      </c>
      <c r="BS9" s="54"/>
      <c r="BT9" s="55"/>
      <c r="BU9" s="121" t="s">
        <v>812</v>
      </c>
      <c r="BV9" s="54"/>
      <c r="CC9" s="230"/>
      <c r="CD9"/>
      <c r="CE9"/>
      <c r="CF9"/>
      <c r="CG9"/>
      <c r="CH9"/>
      <c r="CI9"/>
      <c r="CJ9" s="230"/>
    </row>
    <row r="10" spans="1:88" ht="15" customHeight="1">
      <c r="A10" s="435" t="s">
        <v>239</v>
      </c>
      <c r="B10" s="433">
        <f>T31/F31</f>
        <v>0.01</v>
      </c>
      <c r="C10" s="433">
        <f t="shared" ref="C10:C15" si="6">B10</f>
        <v>0.01</v>
      </c>
      <c r="D10" s="433"/>
      <c r="E10" s="433"/>
      <c r="F10" s="433"/>
      <c r="G10" s="433"/>
      <c r="H10" s="425" t="str">
        <f t="shared" ref="H10:H15" si="7">A10</f>
        <v>11-29</v>
      </c>
      <c r="I10" s="432" t="str">
        <f t="shared" ref="I10:J15" si="8">IF(B10&gt;$K$3,"绝对","相对")</f>
        <v>绝对</v>
      </c>
      <c r="J10" s="432" t="str">
        <f t="shared" si="8"/>
        <v>绝对</v>
      </c>
      <c r="K10" s="432"/>
      <c r="L10" s="432"/>
      <c r="M10" s="432"/>
      <c r="N10" s="432"/>
      <c r="AM10" s="59"/>
      <c r="AN10" s="59"/>
      <c r="AO10" s="59"/>
      <c r="AP10" s="59"/>
      <c r="AQ10" s="369"/>
      <c r="AR10" s="369"/>
      <c r="AS10" s="369"/>
      <c r="AT10" s="369"/>
      <c r="AU10" s="369"/>
      <c r="AV10" s="369"/>
      <c r="AW10" s="413"/>
      <c r="AX10" s="413"/>
      <c r="AY10" s="413"/>
      <c r="BG10" s="373" t="str">
        <f>BG8</f>
        <v>等级</v>
      </c>
      <c r="BH10" s="43">
        <v>8</v>
      </c>
      <c r="BI10" s="74">
        <f>等级免伤!B9+等级免伤!D9</f>
        <v>275.81254556683569</v>
      </c>
      <c r="BJ10" s="74">
        <f t="shared" si="3"/>
        <v>292.91186566303213</v>
      </c>
      <c r="BK10" s="97">
        <v>0</v>
      </c>
      <c r="BL10" s="97"/>
      <c r="BM10" s="74">
        <f t="shared" si="4"/>
        <v>292.91186566303213</v>
      </c>
      <c r="BN10" s="97">
        <f t="shared" si="0"/>
        <v>0.20483977275616549</v>
      </c>
      <c r="BO10" s="97">
        <f t="shared" si="2"/>
        <v>0.21753905311555383</v>
      </c>
      <c r="BP10" s="376">
        <f t="shared" si="1"/>
        <v>0.21753905311555383</v>
      </c>
      <c r="BR10" s="121" t="s">
        <v>813</v>
      </c>
      <c r="BS10" s="54"/>
      <c r="BT10" s="55"/>
      <c r="BU10" s="121" t="s">
        <v>813</v>
      </c>
      <c r="BV10" s="54"/>
      <c r="CC10" s="230"/>
      <c r="CD10"/>
      <c r="CE10"/>
      <c r="CF10"/>
      <c r="CG10"/>
      <c r="CH10"/>
      <c r="CI10"/>
      <c r="CJ10" s="230"/>
    </row>
    <row r="11" spans="1:88" ht="15" customHeight="1">
      <c r="A11" s="434" t="s">
        <v>240</v>
      </c>
      <c r="B11" s="433">
        <f>B10/K$4</f>
        <v>6.0454822785938429E-3</v>
      </c>
      <c r="C11" s="433">
        <f t="shared" si="6"/>
        <v>6.0454822785938429E-3</v>
      </c>
      <c r="D11" s="433">
        <f>T32/F32</f>
        <v>5.2726902952082112E-3</v>
      </c>
      <c r="E11" s="433"/>
      <c r="F11" s="433"/>
      <c r="G11" s="433"/>
      <c r="H11" s="425" t="str">
        <f t="shared" si="7"/>
        <v>30-44</v>
      </c>
      <c r="I11" s="432" t="str">
        <f t="shared" si="8"/>
        <v>绝对</v>
      </c>
      <c r="J11" s="432" t="str">
        <f t="shared" si="8"/>
        <v>绝对</v>
      </c>
      <c r="K11" s="432" t="str">
        <f>IF(D11&gt;$K$3,"绝对","相对")</f>
        <v>绝对</v>
      </c>
      <c r="L11" s="432"/>
      <c r="M11" s="432"/>
      <c r="N11" s="432"/>
      <c r="AM11" s="59"/>
      <c r="AN11" s="59"/>
      <c r="AO11" s="59"/>
      <c r="AP11" s="59"/>
      <c r="AQ11" s="369"/>
      <c r="AR11" s="369"/>
      <c r="AS11" s="369"/>
      <c r="AT11" s="369"/>
      <c r="AU11" s="369"/>
      <c r="AV11" s="369"/>
      <c r="AW11" s="413"/>
      <c r="AX11" s="413"/>
      <c r="AY11" s="413"/>
      <c r="BA11" s="60"/>
      <c r="BB11" s="60"/>
      <c r="BC11" s="60"/>
      <c r="BD11" s="60"/>
      <c r="BE11" s="60"/>
      <c r="BF11" s="60"/>
      <c r="BG11" s="373" t="str">
        <f>A78</f>
        <v>70级</v>
      </c>
      <c r="BH11" s="43">
        <v>9</v>
      </c>
      <c r="BI11" s="74">
        <f>等级免伤!B10+等级免伤!D10</f>
        <v>285.61466184419498</v>
      </c>
      <c r="BJ11" s="74">
        <f t="shared" si="3"/>
        <v>292.91186566303213</v>
      </c>
      <c r="BK11" s="97">
        <v>0</v>
      </c>
      <c r="BL11" s="97"/>
      <c r="BM11" s="74">
        <f t="shared" si="4"/>
        <v>292.91186566303213</v>
      </c>
      <c r="BN11" s="97">
        <f t="shared" si="0"/>
        <v>0.23044474435068618</v>
      </c>
      <c r="BO11" s="97">
        <f t="shared" si="2"/>
        <v>0.23633240522092575</v>
      </c>
      <c r="BP11" s="376">
        <f t="shared" si="1"/>
        <v>0.23633240522092575</v>
      </c>
      <c r="BR11" s="121" t="s">
        <v>814</v>
      </c>
      <c r="BS11" s="54"/>
      <c r="BT11" s="55"/>
      <c r="BU11" s="121" t="s">
        <v>814</v>
      </c>
      <c r="BV11" s="54"/>
      <c r="CC11" s="230"/>
      <c r="CD11"/>
      <c r="CE11"/>
      <c r="CF11"/>
      <c r="CG11"/>
      <c r="CH11"/>
      <c r="CI11"/>
      <c r="CJ11" s="230"/>
    </row>
    <row r="12" spans="1:88" ht="15" customHeight="1">
      <c r="A12" s="434" t="s">
        <v>241</v>
      </c>
      <c r="B12" s="433">
        <f>B11/K$4</f>
        <v>3.6547855980792201E-3</v>
      </c>
      <c r="C12" s="433">
        <f t="shared" si="6"/>
        <v>3.6547855980792201E-3</v>
      </c>
      <c r="D12" s="433">
        <f>D11/K$4</f>
        <v>3.1875955740194978E-3</v>
      </c>
      <c r="E12" s="433">
        <f>T33/F33</f>
        <v>5.2726902952082095E-3</v>
      </c>
      <c r="F12" s="433"/>
      <c r="G12" s="433"/>
      <c r="H12" s="425" t="str">
        <f t="shared" si="7"/>
        <v>45-59</v>
      </c>
      <c r="I12" s="432" t="str">
        <f t="shared" si="8"/>
        <v>绝对</v>
      </c>
      <c r="J12" s="432" t="str">
        <f t="shared" si="8"/>
        <v>绝对</v>
      </c>
      <c r="K12" s="432" t="str">
        <f>IF(D12&gt;$K$3,"绝对","相对")</f>
        <v>绝对</v>
      </c>
      <c r="L12" s="432" t="str">
        <f>IF(E12&gt;$K$3,"绝对","相对")</f>
        <v>绝对</v>
      </c>
      <c r="M12" s="432"/>
      <c r="N12" s="432"/>
      <c r="AM12" s="59"/>
      <c r="AN12" s="59"/>
      <c r="AO12" s="59"/>
      <c r="AP12" s="59"/>
      <c r="AQ12" s="369"/>
      <c r="AR12" s="369"/>
      <c r="AS12" s="369"/>
      <c r="AT12" s="369"/>
      <c r="AU12" s="369"/>
      <c r="AV12" s="369"/>
      <c r="AW12" s="413"/>
      <c r="AX12" s="413"/>
      <c r="AY12" s="413"/>
      <c r="BG12" s="373" t="str">
        <f>BG10</f>
        <v>等级</v>
      </c>
      <c r="BH12" s="43">
        <v>10</v>
      </c>
      <c r="BI12" s="74">
        <f>等级免伤!B11+等级免伤!D11</f>
        <v>295.70112249818214</v>
      </c>
      <c r="BJ12" s="74">
        <f t="shared" si="3"/>
        <v>292.91186566303213</v>
      </c>
      <c r="BK12" s="97">
        <v>0</v>
      </c>
      <c r="BL12" s="97"/>
      <c r="BM12" s="74">
        <f t="shared" si="4"/>
        <v>292.91186566303213</v>
      </c>
      <c r="BN12" s="97">
        <f t="shared" si="0"/>
        <v>0.25604971594520687</v>
      </c>
      <c r="BO12" s="97">
        <f t="shared" si="2"/>
        <v>0.25363447851119009</v>
      </c>
      <c r="BP12" s="376">
        <f t="shared" si="1"/>
        <v>0.25363447851119009</v>
      </c>
      <c r="BR12" s="121" t="s">
        <v>817</v>
      </c>
      <c r="BS12" s="54"/>
      <c r="BT12" s="55"/>
      <c r="BU12" s="121" t="s">
        <v>817</v>
      </c>
      <c r="BV12" s="54"/>
      <c r="CC12" s="230"/>
      <c r="CD12"/>
      <c r="CE12"/>
      <c r="CF12"/>
      <c r="CG12"/>
      <c r="CH12"/>
      <c r="CI12"/>
      <c r="CJ12" s="230"/>
    </row>
    <row r="13" spans="1:88" ht="15" customHeight="1">
      <c r="A13" s="434" t="s">
        <v>242</v>
      </c>
      <c r="B13" s="433">
        <f>B12/K$4</f>
        <v>2.2094941565247925E-3</v>
      </c>
      <c r="C13" s="433">
        <f t="shared" si="6"/>
        <v>2.2094941565247925E-3</v>
      </c>
      <c r="D13" s="433">
        <f>D12/K$4</f>
        <v>1.9270552554059041E-3</v>
      </c>
      <c r="E13" s="433">
        <f>E12/K$4</f>
        <v>3.187595574019497E-3</v>
      </c>
      <c r="F13" s="433">
        <f>T34/F34</f>
        <v>7.9090354428123146E-3</v>
      </c>
      <c r="G13" s="433"/>
      <c r="H13" s="425" t="str">
        <f t="shared" si="7"/>
        <v>60-69</v>
      </c>
      <c r="I13" s="438" t="str">
        <f t="shared" si="8"/>
        <v>相对</v>
      </c>
      <c r="J13" s="438" t="str">
        <f t="shared" si="8"/>
        <v>相对</v>
      </c>
      <c r="K13" s="438" t="str">
        <f>IF(D13&gt;$K$3,"绝对","相对")</f>
        <v>相对</v>
      </c>
      <c r="L13" s="432" t="str">
        <f>IF(E13&gt;$K$3,"绝对","相对")</f>
        <v>绝对</v>
      </c>
      <c r="M13" s="432" t="str">
        <f>IF(F13&gt;$K$3,"绝对","相对")</f>
        <v>绝对</v>
      </c>
      <c r="N13" s="432"/>
      <c r="AM13" s="59"/>
      <c r="AN13" s="59"/>
      <c r="AO13" s="59"/>
      <c r="AP13" s="59"/>
      <c r="AQ13" s="369"/>
      <c r="AR13" s="369"/>
      <c r="AS13" s="369"/>
      <c r="AT13" s="369"/>
      <c r="AU13" s="369"/>
      <c r="AV13" s="369"/>
      <c r="AW13" s="413"/>
      <c r="AX13" s="413"/>
      <c r="AY13" s="413"/>
      <c r="BG13" s="373" t="str">
        <f>A79</f>
        <v>80级</v>
      </c>
      <c r="BH13" s="43">
        <v>11</v>
      </c>
      <c r="BI13" s="74">
        <f>等级免伤!B12+等级免伤!D12</f>
        <v>305.78758315216936</v>
      </c>
      <c r="BJ13" s="74">
        <f t="shared" si="3"/>
        <v>292.91186566303213</v>
      </c>
      <c r="BK13" s="97">
        <f>(BH13-10)*$B$10</f>
        <v>0.01</v>
      </c>
      <c r="BL13" s="97">
        <f>BK13*BJ13/BI13</f>
        <v>9.5789326251769398E-3</v>
      </c>
      <c r="BM13" s="74">
        <f t="shared" si="4"/>
        <v>292.91186566303213</v>
      </c>
      <c r="BN13" s="97">
        <f t="shared" si="0"/>
        <v>0.28165468753972756</v>
      </c>
      <c r="BO13" s="97">
        <f t="shared" si="2"/>
        <v>0.26979512755083135</v>
      </c>
      <c r="BP13" s="376">
        <f t="shared" si="1"/>
        <v>0.2793740601760083</v>
      </c>
      <c r="BR13" s="121" t="s">
        <v>818</v>
      </c>
      <c r="BS13" s="54"/>
      <c r="BT13" s="55"/>
      <c r="BU13" s="121" t="s">
        <v>818</v>
      </c>
      <c r="BV13" s="54"/>
      <c r="CC13" s="230"/>
      <c r="CD13"/>
      <c r="CE13"/>
      <c r="CF13"/>
      <c r="CG13"/>
      <c r="CH13"/>
      <c r="CI13"/>
    </row>
    <row r="14" spans="1:88" ht="15" customHeight="1">
      <c r="A14" s="434" t="s">
        <v>243</v>
      </c>
      <c r="B14" s="433">
        <f>B13/K$4</f>
        <v>1.3357457767927284E-3</v>
      </c>
      <c r="C14" s="433">
        <f t="shared" si="6"/>
        <v>1.3357457767927284E-3</v>
      </c>
      <c r="D14" s="433">
        <f>D13/K$4</f>
        <v>1.1649978396427525E-3</v>
      </c>
      <c r="E14" s="433">
        <f>E13/K$4</f>
        <v>1.9270552554059037E-3</v>
      </c>
      <c r="F14" s="433">
        <f>F13/K$4</f>
        <v>4.7813933610292457E-3</v>
      </c>
      <c r="G14" s="433">
        <f>T35/F35</f>
        <v>7.9090354428123129E-3</v>
      </c>
      <c r="H14" s="425" t="str">
        <f t="shared" si="7"/>
        <v>70-79</v>
      </c>
      <c r="I14" s="438" t="str">
        <f t="shared" si="8"/>
        <v>相对</v>
      </c>
      <c r="J14" s="438" t="str">
        <f t="shared" si="8"/>
        <v>相对</v>
      </c>
      <c r="K14" s="438" t="str">
        <f>IF(D14&gt;$K$3,"绝对","相对")</f>
        <v>相对</v>
      </c>
      <c r="L14" s="438" t="str">
        <f>IF(E14&gt;$K$3,"绝对","相对")</f>
        <v>相对</v>
      </c>
      <c r="M14" s="432" t="str">
        <f>IF(F14&gt;$K$3,"绝对","相对")</f>
        <v>绝对</v>
      </c>
      <c r="N14" s="432" t="str">
        <f>IF(G14&gt;$K$3,"绝对","相对")</f>
        <v>绝对</v>
      </c>
      <c r="AM14" s="59"/>
      <c r="AN14" s="59"/>
      <c r="AO14" s="59"/>
      <c r="AP14" s="59"/>
      <c r="AQ14" s="369"/>
      <c r="AR14" s="369"/>
      <c r="AS14" s="369"/>
      <c r="AT14" s="369"/>
      <c r="AU14" s="369"/>
      <c r="AV14" s="369"/>
      <c r="AW14" s="413"/>
      <c r="AX14" s="413"/>
      <c r="AY14" s="413"/>
      <c r="BA14" s="90" t="str">
        <f>A3</f>
        <v>防御战士</v>
      </c>
      <c r="BB14" s="91" t="s">
        <v>209</v>
      </c>
      <c r="BC14" s="93" t="s">
        <v>698</v>
      </c>
      <c r="BD14" s="86" t="s">
        <v>695</v>
      </c>
      <c r="BE14" s="93" t="s">
        <v>699</v>
      </c>
      <c r="BF14" s="86" t="s">
        <v>695</v>
      </c>
      <c r="BG14" s="373" t="str">
        <f>BG2</f>
        <v>等级</v>
      </c>
      <c r="BH14" s="43">
        <v>12</v>
      </c>
      <c r="BI14" s="74">
        <f>等级免伤!B13+等级免伤!D13</f>
        <v>316.17216014251869</v>
      </c>
      <c r="BJ14" s="74">
        <f t="shared" si="3"/>
        <v>292.91186566303213</v>
      </c>
      <c r="BK14" s="97">
        <f t="shared" ref="BK14:BK31" si="9">(BH14-10)*$B$10</f>
        <v>0.02</v>
      </c>
      <c r="BL14" s="97">
        <f t="shared" ref="BL14:BL77" si="10">BK14*BJ14/BI14</f>
        <v>1.8528631080674422E-2</v>
      </c>
      <c r="BM14" s="74">
        <f t="shared" si="4"/>
        <v>292.91186566303213</v>
      </c>
      <c r="BN14" s="97">
        <f t="shared" si="0"/>
        <v>0.30725965913424824</v>
      </c>
      <c r="BO14" s="97">
        <f t="shared" si="2"/>
        <v>0.28465504350361304</v>
      </c>
      <c r="BP14" s="376">
        <f t="shared" si="1"/>
        <v>0.30318367458428747</v>
      </c>
      <c r="BR14" s="121" t="s">
        <v>815</v>
      </c>
      <c r="BS14" s="54"/>
      <c r="BT14" s="55"/>
      <c r="BU14" s="121" t="s">
        <v>815</v>
      </c>
      <c r="BV14" s="54"/>
      <c r="CC14" s="230"/>
      <c r="CD14"/>
      <c r="CE14"/>
      <c r="CF14"/>
      <c r="CG14"/>
      <c r="CH14"/>
      <c r="CI14"/>
    </row>
    <row r="15" spans="1:88" ht="15" customHeight="1">
      <c r="A15" s="434">
        <v>80</v>
      </c>
      <c r="B15" s="433">
        <f>B14/K$4</f>
        <v>8.0752274223070059E-4</v>
      </c>
      <c r="C15" s="433">
        <f t="shared" si="6"/>
        <v>8.0752274223070059E-4</v>
      </c>
      <c r="D15" s="433">
        <f>D14/K$4</f>
        <v>7.0429737941603721E-4</v>
      </c>
      <c r="E15" s="433">
        <f>E14/K$4</f>
        <v>1.1649978396427523E-3</v>
      </c>
      <c r="F15" s="433">
        <f>F14/K$4</f>
        <v>2.8905828831088556E-3</v>
      </c>
      <c r="G15" s="433">
        <f>G14/K4</f>
        <v>4.7813933610292439E-3</v>
      </c>
      <c r="H15" s="425">
        <f t="shared" si="7"/>
        <v>80</v>
      </c>
      <c r="I15" s="438" t="str">
        <f t="shared" si="8"/>
        <v>相对</v>
      </c>
      <c r="J15" s="438" t="str">
        <f t="shared" si="8"/>
        <v>相对</v>
      </c>
      <c r="K15" s="438" t="str">
        <f>IF(D15&gt;$K$3,"绝对","相对")</f>
        <v>相对</v>
      </c>
      <c r="L15" s="438" t="str">
        <f>IF(E15&gt;$K$3,"绝对","相对")</f>
        <v>相对</v>
      </c>
      <c r="M15" s="432" t="str">
        <f>IF(F15&gt;$K$3,"绝对","相对")</f>
        <v>绝对</v>
      </c>
      <c r="N15" s="432" t="str">
        <f>IF(G15&gt;$K$3,"绝对","相对")</f>
        <v>绝对</v>
      </c>
      <c r="AM15" s="59"/>
      <c r="AN15" s="59"/>
      <c r="AO15" s="59"/>
      <c r="AP15" s="59"/>
      <c r="AQ15" s="369"/>
      <c r="AR15" s="369"/>
      <c r="AS15" s="369"/>
      <c r="AT15" s="369"/>
      <c r="AU15" s="369"/>
      <c r="AV15" s="369"/>
      <c r="AW15" s="413"/>
      <c r="AX15" s="413"/>
      <c r="AY15" s="413"/>
      <c r="BA15" s="86" t="s">
        <v>203</v>
      </c>
      <c r="BB15" s="94" t="s">
        <v>232</v>
      </c>
      <c r="BC15" s="364" t="s">
        <v>803</v>
      </c>
      <c r="BD15" s="213" t="str">
        <f>IF(DGET($A$39:$AR$46,BC15,BG14:BG15)&gt;1,TEXT(DGET($A$39:$AR$46,BC15,BG14:BG15),0),DGET($A$39:$AR$46,BC15,BG14:BG15))</f>
        <v>12</v>
      </c>
      <c r="BE15" s="364" t="s">
        <v>826</v>
      </c>
      <c r="BF15" s="213">
        <f>IF(DGET($A$39:$AR$46,BE15,$BG14:$BG15)&gt;1,TEXT(DGET($A$39:$AR$46,BE15,$BG14:$BG15),0),DGET($A$39:$AR$46,BE15,$BG14:$BG15))</f>
        <v>6.6308411908753986E-2</v>
      </c>
      <c r="BG15" s="373" t="str">
        <f t="shared" ref="BG15:BG61" si="11">BG3</f>
        <v>30级</v>
      </c>
      <c r="BH15" s="43">
        <v>13</v>
      </c>
      <c r="BI15" s="74">
        <f>等级免伤!B14+等级免伤!D14</f>
        <v>326.55673713286808</v>
      </c>
      <c r="BJ15" s="74">
        <f t="shared" si="3"/>
        <v>292.91186566303213</v>
      </c>
      <c r="BK15" s="97">
        <f t="shared" si="9"/>
        <v>0.03</v>
      </c>
      <c r="BL15" s="97">
        <f t="shared" si="10"/>
        <v>2.6909124726817685E-2</v>
      </c>
      <c r="BM15" s="74">
        <f t="shared" si="4"/>
        <v>292.91186566303213</v>
      </c>
      <c r="BN15" s="97">
        <f t="shared" si="0"/>
        <v>0.33286463072876893</v>
      </c>
      <c r="BO15" s="97">
        <f t="shared" si="2"/>
        <v>0.29856986218088516</v>
      </c>
      <c r="BP15" s="376">
        <f t="shared" si="1"/>
        <v>0.32547898690770283</v>
      </c>
      <c r="BR15" s="121" t="s">
        <v>816</v>
      </c>
      <c r="BS15" s="54"/>
      <c r="BT15" s="55"/>
      <c r="BU15" s="121" t="s">
        <v>816</v>
      </c>
      <c r="BV15" s="54"/>
      <c r="CC15" s="230"/>
      <c r="CD15"/>
      <c r="CE15"/>
      <c r="CF15"/>
      <c r="CG15"/>
      <c r="CH15"/>
      <c r="CI15"/>
    </row>
    <row r="16" spans="1:88" ht="15" customHeight="1">
      <c r="A16" s="59"/>
      <c r="B16" s="60"/>
      <c r="C16" s="60"/>
      <c r="D16" s="60"/>
      <c r="E16" s="60"/>
      <c r="F16" s="60"/>
      <c r="G16" s="60"/>
      <c r="I16" s="59"/>
      <c r="J16" s="60"/>
      <c r="K16" s="60"/>
      <c r="L16" s="60"/>
      <c r="M16" s="60"/>
      <c r="N16" s="60"/>
      <c r="O16" s="60"/>
      <c r="AM16" s="59"/>
      <c r="AN16" s="59"/>
      <c r="AO16" s="59"/>
      <c r="AP16" s="59"/>
      <c r="AQ16" s="369"/>
      <c r="AR16" s="369"/>
      <c r="AS16" s="369"/>
      <c r="AT16" s="369"/>
      <c r="AU16" s="369"/>
      <c r="AV16" s="369"/>
      <c r="AW16" s="413"/>
      <c r="AX16" s="413"/>
      <c r="AY16" s="413"/>
      <c r="BA16" s="86" t="s">
        <v>204</v>
      </c>
      <c r="BB16" s="95" t="s">
        <v>233</v>
      </c>
      <c r="BC16" s="364" t="s">
        <v>821</v>
      </c>
      <c r="BD16" s="213" t="str">
        <f>IF(DGET($A$39:$AR$46,BC16,BG16:BG17)&gt;1,TEXT(DGET($A$39:$AR$46,BC16,BG16:BG17),0),DGET($A$39:$AR$46,BC16,BG16:BG17))</f>
        <v>7</v>
      </c>
      <c r="BE16" s="364" t="s">
        <v>828</v>
      </c>
      <c r="BF16" s="213">
        <f>IF(DGET($A$39:$AR$46,BE16,$BG16:$BG17)&gt;1,TEXT(DGET($A$39:$AR$46,BE16,$BG16:$BG17),0),DGET($A$39:$AR$46,BE16,$BG16:$BG17))</f>
        <v>8.8411215878338653E-2</v>
      </c>
      <c r="BG16" s="373" t="str">
        <f t="shared" si="11"/>
        <v>等级</v>
      </c>
      <c r="BH16" s="43">
        <v>14</v>
      </c>
      <c r="BI16" s="74">
        <f>等级免伤!B15+等级免伤!D15</f>
        <v>337.25386945158357</v>
      </c>
      <c r="BJ16" s="74">
        <f t="shared" si="3"/>
        <v>292.91186566303213</v>
      </c>
      <c r="BK16" s="97">
        <f t="shared" si="9"/>
        <v>0.04</v>
      </c>
      <c r="BL16" s="97">
        <f t="shared" si="10"/>
        <v>3.4740816007756178E-2</v>
      </c>
      <c r="BM16" s="74">
        <f t="shared" si="4"/>
        <v>292.91186566303213</v>
      </c>
      <c r="BN16" s="97">
        <f t="shared" si="0"/>
        <v>0.35846960232328962</v>
      </c>
      <c r="BO16" s="97">
        <f t="shared" si="2"/>
        <v>0.31133816246717322</v>
      </c>
      <c r="BP16" s="376">
        <f t="shared" si="1"/>
        <v>0.34607897847492941</v>
      </c>
      <c r="BR16" s="121" t="s">
        <v>819</v>
      </c>
      <c r="BS16" s="54"/>
      <c r="BT16" s="55"/>
      <c r="BU16" s="121" t="s">
        <v>819</v>
      </c>
      <c r="BV16" s="54"/>
      <c r="CC16" s="230"/>
      <c r="CD16"/>
      <c r="CE16"/>
      <c r="CF16"/>
      <c r="CG16"/>
      <c r="CH16"/>
      <c r="CI16"/>
    </row>
    <row r="17" spans="1:88" ht="15" customHeight="1">
      <c r="A17" s="371" t="s">
        <v>697</v>
      </c>
      <c r="B17" s="86" t="s">
        <v>839</v>
      </c>
      <c r="C17"/>
      <c r="E17"/>
      <c r="F17"/>
      <c r="W17" s="408"/>
      <c r="AM17" s="59"/>
      <c r="AN17" s="59"/>
      <c r="AO17" s="59"/>
      <c r="AP17" s="59"/>
      <c r="AQ17" s="369"/>
      <c r="AR17" s="369"/>
      <c r="AS17" s="369"/>
      <c r="AT17" s="369"/>
      <c r="AU17" s="369"/>
      <c r="AV17" s="369"/>
      <c r="AW17" s="413"/>
      <c r="AX17" s="413"/>
      <c r="AY17" s="413"/>
      <c r="BA17" s="86" t="s">
        <v>205</v>
      </c>
      <c r="BB17" s="95" t="s">
        <v>234</v>
      </c>
      <c r="BC17" s="364" t="s">
        <v>819</v>
      </c>
      <c r="BD17" s="213" t="str">
        <f>IF(DGET($A$39:$AR$46,BC17,BG18:BG19)&gt;1,TEXT(DGET($A$39:$AR$46,BC17,BG18:BG19),0),DGET($A$39:$AR$46,BC17,BG18:BG19))</f>
        <v>4</v>
      </c>
      <c r="BE17" s="364" t="s">
        <v>812</v>
      </c>
      <c r="BF17" s="213">
        <f>IF(DGET($A$39:$AR$46,BE17,$BG18:$BG19)&gt;1,TEXT(DGET($A$39:$AR$46,BE17,$BG18:$BG19),0),DGET($A$39:$AR$46,BE17,$BG18:$BG19))</f>
        <v>2.8571428571428571E-3</v>
      </c>
      <c r="BG17" s="373" t="str">
        <f t="shared" si="11"/>
        <v>30级</v>
      </c>
      <c r="BH17" s="43">
        <v>15</v>
      </c>
      <c r="BI17" s="74">
        <f>等级免伤!B16+等级免伤!D16</f>
        <v>347.95100177029906</v>
      </c>
      <c r="BJ17" s="74">
        <f>职业设计!J85</f>
        <v>484.51364533842019</v>
      </c>
      <c r="BK17" s="97">
        <f t="shared" si="9"/>
        <v>0.05</v>
      </c>
      <c r="BL17" s="97">
        <f t="shared" si="10"/>
        <v>6.9623832504191699E-2</v>
      </c>
      <c r="BM17" s="74">
        <f>BJ17</f>
        <v>484.51364533842019</v>
      </c>
      <c r="BN17" s="97">
        <f t="shared" ref="BN17:BN31" si="12">BH17*B$19</f>
        <v>0.23219160302786029</v>
      </c>
      <c r="BO17" s="97">
        <f t="shared" si="2"/>
        <v>0.32332138556183032</v>
      </c>
      <c r="BP17" s="376">
        <f t="shared" si="1"/>
        <v>0.39294521806602201</v>
      </c>
      <c r="BR17" s="121" t="s">
        <v>820</v>
      </c>
      <c r="BS17" s="54"/>
      <c r="BT17" s="55"/>
      <c r="BU17" s="121" t="s">
        <v>820</v>
      </c>
      <c r="BV17" s="54"/>
      <c r="CC17" s="230"/>
      <c r="CD17"/>
      <c r="CE17"/>
      <c r="CF17"/>
      <c r="CG17"/>
      <c r="CH17"/>
      <c r="CI17"/>
    </row>
    <row r="18" spans="1:88" ht="15" customHeight="1">
      <c r="A18" s="362" t="s">
        <v>373</v>
      </c>
      <c r="B18" s="409">
        <f t="shared" ref="B18:B23" si="13">$K$4^(ROW($A$24)-ROW(A18))*B$24</f>
        <v>2.5604971594520687E-2</v>
      </c>
      <c r="C18"/>
      <c r="E18"/>
      <c r="F18"/>
      <c r="H18" s="359" t="s">
        <v>371</v>
      </c>
      <c r="I18" s="359"/>
      <c r="J18" s="359"/>
      <c r="K18" s="360">
        <f>L18/100</f>
        <v>0.1</v>
      </c>
      <c r="L18" s="361">
        <v>10</v>
      </c>
      <c r="W18" s="408"/>
      <c r="AM18" s="59"/>
      <c r="AN18" s="59"/>
      <c r="AO18" s="59"/>
      <c r="AP18" s="59"/>
      <c r="AQ18" s="369"/>
      <c r="AR18" s="369"/>
      <c r="AS18" s="369"/>
      <c r="AT18" s="369"/>
      <c r="AU18" s="369"/>
      <c r="AV18" s="369"/>
      <c r="AW18" s="413"/>
      <c r="AX18" s="413"/>
      <c r="AY18" s="413"/>
      <c r="BA18" s="86" t="s">
        <v>206</v>
      </c>
      <c r="BB18" s="95" t="s">
        <v>235</v>
      </c>
      <c r="BC18" s="365" t="s">
        <v>809</v>
      </c>
      <c r="BD18" s="213" t="str">
        <f>IF(DGET($A$39:$AR$46,BC18,BG20:BG21)&gt;1,TEXT(DGET($A$39:$AR$46,BC18,BG20:BG21),0),DGET($A$39:$AR$46,BC18,BG20:BG21))</f>
        <v>10</v>
      </c>
      <c r="BE18" s="365" t="s">
        <v>210</v>
      </c>
      <c r="BF18" s="213">
        <f>IF(DGET($A$39:$AR$46,BE18,$BG20:$BG21)&gt;1,TEXT(DGET($A$39:$AR$46,BE18,$BG20:$BG21),0),DGET($A$39:$AR$46,BE18,$BG20:$BG21))</f>
        <v>2.8571428571428571E-3</v>
      </c>
      <c r="BG18" s="373" t="str">
        <f t="shared" si="11"/>
        <v>等级</v>
      </c>
      <c r="BH18" s="43">
        <v>16</v>
      </c>
      <c r="BI18" s="74">
        <f>等级免伤!B17+等级免伤!D17</f>
        <v>362.44679681012576</v>
      </c>
      <c r="BJ18" s="74">
        <f t="shared" ref="BJ18:BJ31" si="14">BJ17</f>
        <v>484.51364533842019</v>
      </c>
      <c r="BK18" s="97">
        <f t="shared" si="9"/>
        <v>0.06</v>
      </c>
      <c r="BL18" s="97">
        <f t="shared" si="10"/>
        <v>8.0207133781167006E-2</v>
      </c>
      <c r="BM18" s="74">
        <f t="shared" ref="BM18:BM81" si="15">BJ18</f>
        <v>484.51364533842019</v>
      </c>
      <c r="BN18" s="97">
        <f t="shared" si="12"/>
        <v>0.24767104322971764</v>
      </c>
      <c r="BO18" s="97">
        <f t="shared" si="2"/>
        <v>0.33108307496745265</v>
      </c>
      <c r="BP18" s="376">
        <f t="shared" si="1"/>
        <v>0.41129020874861966</v>
      </c>
      <c r="BR18" s="121" t="s">
        <v>210</v>
      </c>
      <c r="BS18" s="54"/>
      <c r="BT18" s="55"/>
      <c r="BU18" s="121" t="s">
        <v>210</v>
      </c>
      <c r="BV18" s="54"/>
      <c r="CC18" s="230"/>
      <c r="CD18"/>
      <c r="CE18"/>
      <c r="CF18"/>
      <c r="CG18"/>
      <c r="CH18"/>
      <c r="CI18"/>
    </row>
    <row r="19" spans="1:88" ht="15" customHeight="1">
      <c r="A19" s="221" t="s">
        <v>372</v>
      </c>
      <c r="B19" s="410">
        <f t="shared" si="13"/>
        <v>1.5479440201857353E-2</v>
      </c>
      <c r="C19"/>
      <c r="E19"/>
      <c r="F19"/>
      <c r="H19" s="211" t="s">
        <v>370</v>
      </c>
      <c r="I19" s="211"/>
      <c r="J19" s="211"/>
      <c r="K19" s="219">
        <v>5</v>
      </c>
      <c r="W19" s="408"/>
      <c r="AM19" s="59"/>
      <c r="AN19" s="59"/>
      <c r="AO19" s="59"/>
      <c r="AP19" s="59"/>
      <c r="AQ19" s="369"/>
      <c r="AR19" s="369"/>
      <c r="AS19" s="369"/>
      <c r="AT19" s="369"/>
      <c r="AU19" s="369"/>
      <c r="AV19" s="369"/>
      <c r="AW19" s="413"/>
      <c r="AX19" s="413"/>
      <c r="AY19" s="413"/>
      <c r="BA19" s="86" t="s">
        <v>207</v>
      </c>
      <c r="BB19" s="95" t="s">
        <v>236</v>
      </c>
      <c r="BC19" s="365" t="s">
        <v>807</v>
      </c>
      <c r="BD19" s="213" t="str">
        <f>IF(DGET($A$39:$AR$46,BC19,BG22:BG23)&gt;1,TEXT(DGET($A$39:$AR$46,BC19,BG22:BG23),0),DGET($A$39:$AR$46,BC19,BG22:BG23))</f>
        <v>17</v>
      </c>
      <c r="BE19" s="365" t="s">
        <v>830</v>
      </c>
      <c r="BF19" s="213">
        <f>IF(DGET($A$39:$AR$46,BE19,$BG22:$BG23)&gt;1,TEXT(DGET($A$39:$AR$46,BE19,$BG22:$BG23),0),DGET($A$39:$AR$46,BE19,$BG22:$BG23))</f>
        <v>3.789052109071657E-2</v>
      </c>
      <c r="BG19" s="373" t="str">
        <f t="shared" si="11"/>
        <v>45级</v>
      </c>
      <c r="BH19" s="43">
        <v>17</v>
      </c>
      <c r="BI19" s="74">
        <f>等级免伤!B18+等级免伤!D18</f>
        <v>376.94259184995258</v>
      </c>
      <c r="BJ19" s="74">
        <f t="shared" si="14"/>
        <v>484.51364533842019</v>
      </c>
      <c r="BK19" s="97">
        <f t="shared" si="9"/>
        <v>7.0000000000000007E-2</v>
      </c>
      <c r="BL19" s="97">
        <f t="shared" si="10"/>
        <v>8.9976447095663187E-2</v>
      </c>
      <c r="BM19" s="74">
        <f t="shared" si="15"/>
        <v>484.51364533842019</v>
      </c>
      <c r="BN19" s="97">
        <f t="shared" si="12"/>
        <v>0.26315048343157499</v>
      </c>
      <c r="BO19" s="97">
        <f t="shared" si="2"/>
        <v>0.33824779358113277</v>
      </c>
      <c r="BP19" s="376">
        <f t="shared" si="1"/>
        <v>0.42822424067679599</v>
      </c>
      <c r="BR19" s="121" t="s">
        <v>821</v>
      </c>
      <c r="BS19" s="54"/>
      <c r="BT19" s="55"/>
      <c r="BU19" s="121" t="s">
        <v>829</v>
      </c>
      <c r="BV19" s="54"/>
      <c r="CC19" s="230"/>
      <c r="CD19"/>
      <c r="CE19"/>
      <c r="CF19"/>
      <c r="CG19"/>
      <c r="CH19"/>
      <c r="CI19"/>
    </row>
    <row r="20" spans="1:88" ht="15" customHeight="1">
      <c r="A20" s="43" t="s">
        <v>240</v>
      </c>
      <c r="B20" s="410">
        <f t="shared" si="13"/>
        <v>9.3580681422881732E-3</v>
      </c>
      <c r="C20"/>
      <c r="E20"/>
      <c r="F20"/>
      <c r="H20" s="211" t="s">
        <v>369</v>
      </c>
      <c r="I20" s="211"/>
      <c r="J20" s="211"/>
      <c r="K20" s="368">
        <f>K18/K19/80</f>
        <v>2.5000000000000001E-4</v>
      </c>
      <c r="W20" s="408"/>
      <c r="AM20" s="59"/>
      <c r="AN20" s="59"/>
      <c r="AO20" s="59"/>
      <c r="AP20" s="59"/>
      <c r="AQ20" s="369"/>
      <c r="AR20" s="369"/>
      <c r="AS20" s="369"/>
      <c r="AT20" s="369"/>
      <c r="AU20" s="369"/>
      <c r="AV20" s="369"/>
      <c r="AW20" s="413"/>
      <c r="AX20" s="413"/>
      <c r="AY20" s="413"/>
      <c r="BA20" s="86" t="s">
        <v>208</v>
      </c>
      <c r="BB20" s="95" t="s">
        <v>237</v>
      </c>
      <c r="BC20" s="365" t="s">
        <v>833</v>
      </c>
      <c r="BD20" s="213" t="str">
        <f>IF(DGET($A$39:$AR$46,BC20,BG24:BG25)&gt;1,TEXT(DGET($A$39:$AR$46,BC20,BG24:BG25),0),DGET($A$39:$AR$46,BC20,BG24:BG25))</f>
        <v>44</v>
      </c>
      <c r="BE20" s="365" t="s">
        <v>816</v>
      </c>
      <c r="BF20" s="213">
        <f>IF(DGET($A$39:$AR$46,BE20,$BG24:$BG25)&gt;1,TEXT(DGET($A$39:$AR$46,BE20,$BG24:$BG25),0),DGET($A$39:$AR$46,BE20,$BG24:$BG25))</f>
        <v>2.8571428571428571E-3</v>
      </c>
      <c r="BG20" s="373" t="str">
        <f t="shared" si="11"/>
        <v>等级</v>
      </c>
      <c r="BH20" s="43">
        <v>18</v>
      </c>
      <c r="BI20" s="74">
        <f>等级免伤!B19+等级免伤!D19</f>
        <v>391.84650916252053</v>
      </c>
      <c r="BJ20" s="74">
        <f t="shared" si="14"/>
        <v>484.51364533842019</v>
      </c>
      <c r="BK20" s="97">
        <f t="shared" si="9"/>
        <v>0.08</v>
      </c>
      <c r="BL20" s="97">
        <f t="shared" si="10"/>
        <v>9.8919068361528362E-2</v>
      </c>
      <c r="BM20" s="74">
        <f t="shared" si="15"/>
        <v>484.51364533842019</v>
      </c>
      <c r="BN20" s="97">
        <f t="shared" si="12"/>
        <v>0.27862992363343236</v>
      </c>
      <c r="BO20" s="97">
        <f t="shared" si="2"/>
        <v>0.3445226557932865</v>
      </c>
      <c r="BP20" s="376">
        <f t="shared" si="1"/>
        <v>0.44344172415481486</v>
      </c>
      <c r="BR20" s="121" t="s">
        <v>822</v>
      </c>
      <c r="BS20" s="54"/>
      <c r="BT20" s="55"/>
      <c r="BU20" s="121" t="s">
        <v>830</v>
      </c>
      <c r="BV20" s="54"/>
      <c r="CC20" s="230"/>
      <c r="CD20"/>
      <c r="CE20"/>
      <c r="CF20"/>
      <c r="CG20"/>
      <c r="CH20"/>
      <c r="CI20"/>
      <c r="CJ20" s="230"/>
    </row>
    <row r="21" spans="1:88" ht="15" customHeight="1">
      <c r="A21" s="43" t="s">
        <v>241</v>
      </c>
      <c r="B21" s="410">
        <f t="shared" si="13"/>
        <v>5.6574035116076764E-3</v>
      </c>
      <c r="C21"/>
      <c r="E21"/>
      <c r="F21"/>
      <c r="H21"/>
      <c r="I21"/>
      <c r="J21"/>
      <c r="K21"/>
      <c r="W21" s="408"/>
      <c r="AM21" s="59"/>
      <c r="AN21" s="59"/>
      <c r="AO21" s="59"/>
      <c r="AP21" s="59"/>
      <c r="AQ21" s="369"/>
      <c r="AR21" s="369"/>
      <c r="AS21" s="369"/>
      <c r="AT21" s="369"/>
      <c r="AU21" s="369"/>
      <c r="AV21" s="369"/>
      <c r="AW21" s="413"/>
      <c r="AX21" s="413"/>
      <c r="AY21" s="413"/>
      <c r="BG21" s="373" t="str">
        <f>BG9</f>
        <v>60级</v>
      </c>
      <c r="BH21" s="43">
        <v>19</v>
      </c>
      <c r="BI21" s="74">
        <f>等级免伤!B20+等级免伤!D20</f>
        <v>406.75042647508849</v>
      </c>
      <c r="BJ21" s="74">
        <f t="shared" si="14"/>
        <v>484.51364533842019</v>
      </c>
      <c r="BK21" s="97">
        <f t="shared" si="9"/>
        <v>0.09</v>
      </c>
      <c r="BL21" s="97">
        <f t="shared" si="10"/>
        <v>0.10720634876366501</v>
      </c>
      <c r="BM21" s="74">
        <f t="shared" si="15"/>
        <v>484.51364533842019</v>
      </c>
      <c r="BN21" s="97">
        <f t="shared" si="12"/>
        <v>0.29410936383528968</v>
      </c>
      <c r="BO21" s="97">
        <f t="shared" si="2"/>
        <v>0.35033767815539679</v>
      </c>
      <c r="BP21" s="376">
        <f t="shared" si="1"/>
        <v>0.45754402691906182</v>
      </c>
      <c r="BR21" s="121" t="s">
        <v>823</v>
      </c>
      <c r="BS21" s="54"/>
      <c r="BT21" s="55"/>
      <c r="BU21" s="121" t="s">
        <v>831</v>
      </c>
      <c r="BV21" s="54"/>
      <c r="CC21" s="230"/>
      <c r="CD21"/>
      <c r="CE21"/>
      <c r="CF21"/>
      <c r="CG21"/>
      <c r="CH21"/>
      <c r="CI21"/>
      <c r="CJ21" s="230"/>
    </row>
    <row r="22" spans="1:88" ht="15" customHeight="1">
      <c r="A22" s="43" t="s">
        <v>242</v>
      </c>
      <c r="B22" s="410">
        <f t="shared" si="13"/>
        <v>3.4201732672278777E-3</v>
      </c>
      <c r="C22"/>
      <c r="E22"/>
      <c r="F22"/>
      <c r="L22" s="1"/>
      <c r="AM22" s="59"/>
      <c r="AN22" s="59"/>
      <c r="AO22" s="59"/>
      <c r="AP22" s="59"/>
      <c r="AQ22" s="369"/>
      <c r="AR22" s="369"/>
      <c r="AS22" s="369"/>
      <c r="AT22" s="369"/>
      <c r="AU22" s="369"/>
      <c r="AV22" s="369"/>
      <c r="AW22" s="413"/>
      <c r="AX22" s="413"/>
      <c r="AY22" s="413"/>
      <c r="BG22" s="373" t="str">
        <f>BG10</f>
        <v>等级</v>
      </c>
      <c r="BH22" s="43">
        <v>20</v>
      </c>
      <c r="BI22" s="74">
        <f>等级免伤!B21+等级免伤!D21</f>
        <v>422.0822330892853</v>
      </c>
      <c r="BJ22" s="74">
        <f t="shared" si="14"/>
        <v>484.51364533842019</v>
      </c>
      <c r="BK22" s="97">
        <f t="shared" si="9"/>
        <v>0.1</v>
      </c>
      <c r="BL22" s="97">
        <f t="shared" si="10"/>
        <v>0.11479129121171242</v>
      </c>
      <c r="BM22" s="74">
        <f t="shared" si="15"/>
        <v>484.51364533842019</v>
      </c>
      <c r="BN22" s="97">
        <f t="shared" si="12"/>
        <v>0.30958880403714706</v>
      </c>
      <c r="BO22" s="97">
        <f t="shared" si="2"/>
        <v>0.35538098560113912</v>
      </c>
      <c r="BP22" s="376">
        <f t="shared" si="1"/>
        <v>0.47017227681285156</v>
      </c>
      <c r="BR22" s="121" t="s">
        <v>824</v>
      </c>
      <c r="BS22" s="54"/>
      <c r="BT22" s="55"/>
      <c r="BU22" s="121" t="s">
        <v>832</v>
      </c>
      <c r="BV22" s="54"/>
      <c r="CC22" s="230"/>
      <c r="CD22"/>
      <c r="CE22"/>
      <c r="CF22"/>
      <c r="CG22"/>
      <c r="CH22"/>
      <c r="CI22"/>
      <c r="CJ22" s="230"/>
    </row>
    <row r="23" spans="1:88" ht="15" customHeight="1">
      <c r="A23" s="43" t="s">
        <v>243</v>
      </c>
      <c r="B23" s="410">
        <f t="shared" si="13"/>
        <v>2.0676596876746541E-3</v>
      </c>
      <c r="C23"/>
      <c r="E23"/>
      <c r="F23"/>
      <c r="L23" s="1"/>
      <c r="AM23" s="59"/>
      <c r="AN23" s="59"/>
      <c r="AO23" s="59"/>
      <c r="AP23" s="59"/>
      <c r="AQ23" s="369"/>
      <c r="AR23" s="369"/>
      <c r="AS23" s="369"/>
      <c r="AT23" s="369"/>
      <c r="AU23" s="369"/>
      <c r="AV23" s="369"/>
      <c r="AW23" s="413"/>
      <c r="AX23" s="413"/>
      <c r="AY23" s="413"/>
      <c r="BA23" s="50"/>
      <c r="BB23" s="366"/>
      <c r="BC23"/>
      <c r="BD23" s="66"/>
      <c r="BE23"/>
      <c r="BF23" s="66"/>
      <c r="BG23" s="373" t="str">
        <f>BG11</f>
        <v>70级</v>
      </c>
      <c r="BH23" s="43">
        <v>21</v>
      </c>
      <c r="BI23" s="74">
        <f>等级免伤!B22+等级免伤!D22</f>
        <v>437.41403970348216</v>
      </c>
      <c r="BJ23" s="74">
        <f t="shared" si="14"/>
        <v>484.51364533842019</v>
      </c>
      <c r="BK23" s="97">
        <f t="shared" si="9"/>
        <v>0.11</v>
      </c>
      <c r="BL23" s="97">
        <f t="shared" si="10"/>
        <v>0.12184451377773629</v>
      </c>
      <c r="BM23" s="74">
        <f t="shared" si="15"/>
        <v>484.51364533842019</v>
      </c>
      <c r="BN23" s="97">
        <f t="shared" si="12"/>
        <v>0.32506824423900438</v>
      </c>
      <c r="BO23" s="97">
        <f t="shared" si="2"/>
        <v>0.36007074694439922</v>
      </c>
      <c r="BP23" s="376">
        <f t="shared" si="1"/>
        <v>0.48191526072213553</v>
      </c>
      <c r="BR23" s="121" t="s">
        <v>825</v>
      </c>
      <c r="BS23" s="54"/>
      <c r="BT23" s="55"/>
      <c r="BU23" s="121" t="s">
        <v>833</v>
      </c>
      <c r="BV23" s="54"/>
      <c r="CC23" s="230"/>
      <c r="CD23"/>
      <c r="CE23"/>
      <c r="CF23"/>
      <c r="CG23"/>
      <c r="CH23"/>
      <c r="CI23"/>
      <c r="CJ23" s="230"/>
    </row>
    <row r="24" spans="1:88" ht="15" customHeight="1">
      <c r="A24" s="43">
        <v>80</v>
      </c>
      <c r="B24" s="411">
        <f>K18/A24</f>
        <v>1.25E-3</v>
      </c>
      <c r="C24"/>
      <c r="E24"/>
      <c r="F24"/>
      <c r="L24" s="1"/>
      <c r="AM24" s="59"/>
      <c r="AN24" s="59"/>
      <c r="AO24" s="59"/>
      <c r="AP24" s="59"/>
      <c r="AQ24" s="369"/>
      <c r="AR24" s="369"/>
      <c r="AS24" s="369"/>
      <c r="AT24" s="369"/>
      <c r="AU24" s="369"/>
      <c r="AV24" s="369"/>
      <c r="AW24" s="413"/>
      <c r="AX24" s="413"/>
      <c r="AY24" s="413"/>
      <c r="BG24" s="373" t="str">
        <f t="shared" si="11"/>
        <v>等级</v>
      </c>
      <c r="BH24" s="43">
        <v>22</v>
      </c>
      <c r="BI24" s="74">
        <f>等级免伤!B23+等级免伤!D23</f>
        <v>453.19446004615497</v>
      </c>
      <c r="BJ24" s="74">
        <f t="shared" si="14"/>
        <v>484.51364533842019</v>
      </c>
      <c r="BK24" s="97">
        <f t="shared" si="9"/>
        <v>0.12</v>
      </c>
      <c r="BL24" s="97">
        <f t="shared" si="10"/>
        <v>0.12829291301285781</v>
      </c>
      <c r="BM24" s="74">
        <f t="shared" si="15"/>
        <v>484.51364533842019</v>
      </c>
      <c r="BN24" s="97">
        <f t="shared" si="12"/>
        <v>0.34054768444086175</v>
      </c>
      <c r="BO24" s="97">
        <f t="shared" si="2"/>
        <v>0.36408212047251354</v>
      </c>
      <c r="BP24" s="376">
        <f t="shared" si="1"/>
        <v>0.49237503348537137</v>
      </c>
      <c r="BR24" s="121" t="s">
        <v>826</v>
      </c>
      <c r="BS24" s="54"/>
      <c r="BT24" s="55"/>
      <c r="BU24" s="121" t="s">
        <v>834</v>
      </c>
      <c r="BV24" s="54"/>
      <c r="CC24" s="230"/>
      <c r="CD24"/>
      <c r="CE24"/>
      <c r="CF24"/>
      <c r="CG24"/>
      <c r="CH24"/>
      <c r="CI24"/>
      <c r="CJ24" s="230"/>
    </row>
    <row r="25" spans="1:88" ht="15" customHeight="1">
      <c r="A25" s="59"/>
      <c r="B25" s="59"/>
      <c r="C25" s="59"/>
      <c r="D25" s="59"/>
      <c r="E25" s="369"/>
      <c r="F25"/>
      <c r="L25" s="1"/>
      <c r="AM25" s="59"/>
      <c r="AN25" s="59"/>
      <c r="AO25" s="59"/>
      <c r="AP25" s="59"/>
      <c r="AQ25" s="369"/>
      <c r="AR25" s="369"/>
      <c r="AS25" s="369"/>
      <c r="AT25" s="369"/>
      <c r="AU25" s="369"/>
      <c r="AV25" s="369"/>
      <c r="AW25" s="413"/>
      <c r="AX25" s="413"/>
      <c r="AY25" s="413"/>
      <c r="BA25" s="60"/>
      <c r="BB25" s="60"/>
      <c r="BC25" s="60"/>
      <c r="BD25" s="60"/>
      <c r="BE25" s="60"/>
      <c r="BF25" s="60"/>
      <c r="BG25" s="373" t="str">
        <f t="shared" si="11"/>
        <v>80级</v>
      </c>
      <c r="BH25" s="43">
        <v>23</v>
      </c>
      <c r="BI25" s="74">
        <f>等级免伤!B24+等级免伤!D24</f>
        <v>468.97488038882767</v>
      </c>
      <c r="BJ25" s="74">
        <f t="shared" si="14"/>
        <v>484.51364533842019</v>
      </c>
      <c r="BK25" s="97">
        <f t="shared" si="9"/>
        <v>0.13</v>
      </c>
      <c r="BL25" s="97">
        <f t="shared" si="10"/>
        <v>0.13430735104995861</v>
      </c>
      <c r="BM25" s="74">
        <f t="shared" si="15"/>
        <v>484.51364533842019</v>
      </c>
      <c r="BN25" s="97">
        <f t="shared" si="12"/>
        <v>0.35602712464271913</v>
      </c>
      <c r="BO25" s="97">
        <f t="shared" si="2"/>
        <v>0.36782353855920807</v>
      </c>
      <c r="BP25" s="376">
        <f t="shared" si="1"/>
        <v>0.50213088960916674</v>
      </c>
      <c r="BR25" s="121" t="s">
        <v>827</v>
      </c>
      <c r="BS25" s="54"/>
      <c r="BT25" s="55"/>
      <c r="BU25" s="121" t="s">
        <v>835</v>
      </c>
      <c r="BV25" s="54"/>
      <c r="CC25" s="230"/>
      <c r="CD25"/>
      <c r="CE25"/>
      <c r="CF25"/>
      <c r="CG25"/>
      <c r="CH25"/>
      <c r="CI25"/>
      <c r="CJ25" s="230"/>
    </row>
    <row r="26" spans="1:88" ht="15" customHeight="1">
      <c r="A26" s="50"/>
      <c r="B26" s="98"/>
      <c r="C26" s="98"/>
      <c r="D26" s="98"/>
      <c r="E26" s="98"/>
      <c r="F26"/>
      <c r="L26" s="1"/>
      <c r="N26" s="59"/>
      <c r="P26" s="60"/>
      <c r="R26" s="60"/>
      <c r="T26" s="60"/>
      <c r="V26" s="60"/>
      <c r="X26" s="60"/>
      <c r="Z26" s="60"/>
      <c r="BA26" s="90" t="str">
        <f>A4</f>
        <v>法师</v>
      </c>
      <c r="BB26" s="91" t="s">
        <v>209</v>
      </c>
      <c r="BC26" s="93" t="s">
        <v>698</v>
      </c>
      <c r="BD26" s="86" t="s">
        <v>695</v>
      </c>
      <c r="BE26" s="93" t="s">
        <v>699</v>
      </c>
      <c r="BF26" s="86" t="s">
        <v>695</v>
      </c>
      <c r="BG26" s="373" t="str">
        <f t="shared" si="11"/>
        <v>等级</v>
      </c>
      <c r="BH26" s="43">
        <v>24</v>
      </c>
      <c r="BI26" s="74">
        <f>等级免伤!B25+等级免伤!D25</f>
        <v>485.2256426554768</v>
      </c>
      <c r="BJ26" s="74">
        <f t="shared" si="14"/>
        <v>484.51364533842019</v>
      </c>
      <c r="BK26" s="97">
        <f t="shared" si="9"/>
        <v>0.14000000000000001</v>
      </c>
      <c r="BL26" s="97">
        <f t="shared" si="10"/>
        <v>0.13979457057577913</v>
      </c>
      <c r="BM26" s="74">
        <f t="shared" si="15"/>
        <v>484.51364533842019</v>
      </c>
      <c r="BN26" s="97">
        <f t="shared" si="12"/>
        <v>0.37150656484457645</v>
      </c>
      <c r="BO26" s="97">
        <f t="shared" si="2"/>
        <v>0.37096143356093142</v>
      </c>
      <c r="BP26" s="376">
        <f t="shared" si="1"/>
        <v>0.51075600413671052</v>
      </c>
      <c r="BR26" s="121" t="s">
        <v>828</v>
      </c>
      <c r="BS26" s="54"/>
      <c r="BT26" s="55"/>
      <c r="BU26" s="121" t="s">
        <v>836</v>
      </c>
      <c r="BV26" s="54"/>
      <c r="CC26" s="230"/>
      <c r="CD26"/>
      <c r="CE26"/>
      <c r="CF26"/>
      <c r="CG26"/>
      <c r="CH26"/>
      <c r="CI26"/>
      <c r="CJ26" s="230"/>
    </row>
    <row r="27" spans="1:88" ht="15" customHeight="1">
      <c r="A27" s="425" t="str">
        <f>A6</f>
        <v>武器战士</v>
      </c>
      <c r="B27" s="425"/>
      <c r="C27" s="427" t="s">
        <v>797</v>
      </c>
      <c r="D27" s="427"/>
      <c r="E27" s="427"/>
      <c r="F27" s="427"/>
      <c r="G27" s="430" t="s">
        <v>213</v>
      </c>
      <c r="H27" s="430"/>
      <c r="I27" s="430"/>
      <c r="J27" s="430"/>
      <c r="K27" s="430"/>
      <c r="L27" s="211" t="s">
        <v>805</v>
      </c>
      <c r="M27" s="211"/>
      <c r="N27" s="211"/>
      <c r="O27" s="211"/>
      <c r="P27" s="211"/>
      <c r="Q27" s="211"/>
      <c r="R27" s="211"/>
      <c r="S27" s="211"/>
      <c r="T27" s="110"/>
      <c r="U27" s="211"/>
      <c r="V27" s="110"/>
      <c r="W27" s="211"/>
      <c r="X27" s="110"/>
      <c r="Y27" s="211"/>
      <c r="Z27" s="110"/>
      <c r="AA27" s="211"/>
      <c r="AB27" s="211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 t="s">
        <v>840</v>
      </c>
      <c r="AT27" s="110"/>
      <c r="AU27" s="110"/>
      <c r="AV27" s="110"/>
      <c r="AW27" s="420"/>
      <c r="AX27" s="414"/>
      <c r="AY27" s="414"/>
      <c r="BA27" s="86" t="s">
        <v>203</v>
      </c>
      <c r="BB27" s="94" t="s">
        <v>232</v>
      </c>
      <c r="BC27" s="364" t="s">
        <v>803</v>
      </c>
      <c r="BD27" s="213" t="str">
        <f>IF(DGET($A$50:$AR$57,BC27,BG26:BG27)&gt;1,TEXT(DGET($A$50:$AR$57,BC27,BG26:BG27),0),DGET($A$50:$AR$57,BC27,BG26:BG27))</f>
        <v>5</v>
      </c>
      <c r="BE27" s="364" t="s">
        <v>826</v>
      </c>
      <c r="BF27" s="213">
        <f>IF(DGET($A$50:$AR$57,BE27,$BG26:$BG27)&gt;1,TEXT(DGET($A$50:$AR$57,BE27,$BG26:$BG27),0),DGET($A$50:$AR$57,BE27,$BG26:$BG27))</f>
        <v>6.6308411908753986E-2</v>
      </c>
      <c r="BG27" s="373" t="str">
        <f t="shared" si="11"/>
        <v>30级</v>
      </c>
      <c r="BH27" s="43">
        <v>25</v>
      </c>
      <c r="BI27" s="74">
        <f>等级免伤!B26+等级免伤!D26</f>
        <v>501.47640492212588</v>
      </c>
      <c r="BJ27" s="74">
        <f t="shared" si="14"/>
        <v>484.51364533842019</v>
      </c>
      <c r="BK27" s="97">
        <f t="shared" si="9"/>
        <v>0.15</v>
      </c>
      <c r="BL27" s="97">
        <f t="shared" si="10"/>
        <v>0.14492615422663607</v>
      </c>
      <c r="BM27" s="74">
        <f t="shared" si="15"/>
        <v>484.51364533842019</v>
      </c>
      <c r="BN27" s="97">
        <f t="shared" si="12"/>
        <v>0.38698600504643382</v>
      </c>
      <c r="BO27" s="97">
        <f t="shared" si="2"/>
        <v>0.37389595633939493</v>
      </c>
      <c r="BP27" s="376">
        <f t="shared" si="1"/>
        <v>0.518822110566031</v>
      </c>
      <c r="BV27" s="54"/>
      <c r="BW27" s="54"/>
      <c r="BX27" s="230"/>
      <c r="BY27" s="230"/>
      <c r="BZ27" s="230"/>
      <c r="CA27" s="230"/>
      <c r="CB27" s="230"/>
      <c r="CC27" s="230"/>
      <c r="CD27"/>
      <c r="CE27"/>
      <c r="CF27"/>
      <c r="CG27"/>
      <c r="CH27"/>
      <c r="CI27"/>
      <c r="CJ27" s="230"/>
    </row>
    <row r="28" spans="1:88" ht="15" customHeight="1">
      <c r="A28" s="426" t="s">
        <v>191</v>
      </c>
      <c r="B28" s="426" t="s">
        <v>192</v>
      </c>
      <c r="C28" s="428" t="s">
        <v>798</v>
      </c>
      <c r="D28" s="428" t="s">
        <v>799</v>
      </c>
      <c r="E28" s="428" t="s">
        <v>800</v>
      </c>
      <c r="F28" s="428" t="s">
        <v>801</v>
      </c>
      <c r="G28" s="431" t="s">
        <v>214</v>
      </c>
      <c r="H28" s="431" t="s">
        <v>215</v>
      </c>
      <c r="I28" s="431" t="s">
        <v>216</v>
      </c>
      <c r="J28" s="431" t="s">
        <v>802</v>
      </c>
      <c r="K28" s="431" t="s">
        <v>218</v>
      </c>
      <c r="L28" s="112" t="s">
        <v>803</v>
      </c>
      <c r="M28" s="112" t="s">
        <v>806</v>
      </c>
      <c r="N28" s="112" t="s">
        <v>807</v>
      </c>
      <c r="O28" s="112" t="s">
        <v>808</v>
      </c>
      <c r="P28" s="112" t="s">
        <v>809</v>
      </c>
      <c r="Q28" s="112" t="s">
        <v>810</v>
      </c>
      <c r="R28" s="112" t="s">
        <v>811</v>
      </c>
      <c r="S28" s="112" t="s">
        <v>812</v>
      </c>
      <c r="T28" s="112" t="s">
        <v>813</v>
      </c>
      <c r="U28" s="130" t="s">
        <v>814</v>
      </c>
      <c r="V28" s="130" t="s">
        <v>815</v>
      </c>
      <c r="W28" s="112" t="s">
        <v>816</v>
      </c>
      <c r="X28" s="112" t="s">
        <v>817</v>
      </c>
      <c r="Y28" s="112" t="s">
        <v>818</v>
      </c>
      <c r="Z28" s="112" t="s">
        <v>819</v>
      </c>
      <c r="AA28" s="112" t="s">
        <v>820</v>
      </c>
      <c r="AB28" s="130" t="s">
        <v>694</v>
      </c>
      <c r="AC28" s="130" t="s">
        <v>821</v>
      </c>
      <c r="AD28" s="130" t="s">
        <v>822</v>
      </c>
      <c r="AE28" s="130" t="s">
        <v>823</v>
      </c>
      <c r="AF28" s="130" t="s">
        <v>824</v>
      </c>
      <c r="AG28" s="130" t="s">
        <v>825</v>
      </c>
      <c r="AH28" s="130" t="s">
        <v>826</v>
      </c>
      <c r="AI28" s="130" t="s">
        <v>827</v>
      </c>
      <c r="AJ28" s="130" t="s">
        <v>828</v>
      </c>
      <c r="AK28" s="130" t="s">
        <v>829</v>
      </c>
      <c r="AL28" s="130" t="s">
        <v>830</v>
      </c>
      <c r="AM28" s="130" t="s">
        <v>831</v>
      </c>
      <c r="AN28" s="130" t="s">
        <v>832</v>
      </c>
      <c r="AO28" s="130" t="s">
        <v>833</v>
      </c>
      <c r="AP28" s="130" t="s">
        <v>834</v>
      </c>
      <c r="AQ28" s="130" t="s">
        <v>835</v>
      </c>
      <c r="AR28" s="130" t="s">
        <v>836</v>
      </c>
      <c r="AS28" s="112" t="str">
        <f>G28</f>
        <v>增加生命值</v>
      </c>
      <c r="AT28" s="112" t="str">
        <f t="shared" ref="AT28:AW28" si="16">H28</f>
        <v>增加魔法值</v>
      </c>
      <c r="AU28" s="112" t="str">
        <f t="shared" si="16"/>
        <v>增加物理防御值</v>
      </c>
      <c r="AV28" s="112" t="str">
        <f t="shared" si="16"/>
        <v>增加魔法防御</v>
      </c>
      <c r="AW28" s="112" t="str">
        <f t="shared" si="16"/>
        <v>增加攻击力</v>
      </c>
      <c r="AX28" s="48"/>
      <c r="AY28" s="412"/>
      <c r="BA28" s="86" t="s">
        <v>204</v>
      </c>
      <c r="BB28" s="95" t="s">
        <v>233</v>
      </c>
      <c r="BC28" s="364" t="s">
        <v>821</v>
      </c>
      <c r="BD28" s="213" t="str">
        <f>IF(DGET($A$50:$AR$57,BC28,BG28:BG29)&gt;1,TEXT(DGET($A$50:$AR$57,BC28,BG28:BG29),0),DGET($A$50:$AR$57,BC28,BG28:BG29))</f>
        <v>19</v>
      </c>
      <c r="BE28" s="364" t="s">
        <v>828</v>
      </c>
      <c r="BF28" s="213">
        <f>IF(DGET($A$50:$AR$57,BE28,$BG28:$BG29)&gt;1,TEXT(DGET($A$50:$AR$57,BE28,$BG28:$BG29),0),DGET($A$50:$AR$57,BE28,$BG28:$BG29))</f>
        <v>8.8411215878338653E-2</v>
      </c>
      <c r="BG28" s="373" t="str">
        <f t="shared" si="11"/>
        <v>等级</v>
      </c>
      <c r="BH28" s="43">
        <v>26</v>
      </c>
      <c r="BI28" s="74">
        <f>等级免伤!B27+等级免伤!D27</f>
        <v>518.22028969352164</v>
      </c>
      <c r="BJ28" s="74">
        <f t="shared" si="14"/>
        <v>484.51364533842019</v>
      </c>
      <c r="BK28" s="97">
        <f t="shared" si="9"/>
        <v>0.16</v>
      </c>
      <c r="BL28" s="97">
        <f t="shared" si="10"/>
        <v>0.14959310701631209</v>
      </c>
      <c r="BM28" s="74">
        <f t="shared" si="15"/>
        <v>484.51364533842019</v>
      </c>
      <c r="BN28" s="97">
        <f t="shared" si="12"/>
        <v>0.40246544524829114</v>
      </c>
      <c r="BO28" s="97">
        <f t="shared" si="2"/>
        <v>0.37628785263372067</v>
      </c>
      <c r="BP28" s="376">
        <f t="shared" si="1"/>
        <v>0.52588095965003279</v>
      </c>
      <c r="BV28" s="54"/>
      <c r="BW28" s="54"/>
      <c r="BX28" s="230"/>
      <c r="BY28" s="230"/>
      <c r="BZ28" s="230"/>
      <c r="CA28" s="230"/>
      <c r="CB28" s="230"/>
      <c r="CC28" s="230"/>
      <c r="CD28"/>
      <c r="CE28"/>
      <c r="CF28"/>
      <c r="CG28"/>
      <c r="CH28"/>
      <c r="CI28"/>
      <c r="CJ28" s="230"/>
    </row>
    <row r="29" spans="1:88" ht="15" customHeight="1">
      <c r="A29" s="426" t="str">
        <f>职业设计!I68</f>
        <v>1级</v>
      </c>
      <c r="B29" s="426">
        <v>0</v>
      </c>
      <c r="C29" s="429"/>
      <c r="D29" s="429"/>
      <c r="E29" s="429"/>
      <c r="F29" s="429"/>
      <c r="G29" s="88"/>
      <c r="H29" s="88"/>
      <c r="I29" s="88"/>
      <c r="J29" s="88"/>
      <c r="K29" s="88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112"/>
      <c r="X29" s="97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>
        <f>C35*$K$20*$K$4</f>
        <v>2.5000000000000004</v>
      </c>
      <c r="AT29" s="86">
        <f>AS29</f>
        <v>2.5000000000000004</v>
      </c>
      <c r="AU29" s="86">
        <f>D35*$K$20*$K$4</f>
        <v>1.5</v>
      </c>
      <c r="AV29" s="86">
        <f>E35*$K$20*$K$4</f>
        <v>1.5</v>
      </c>
      <c r="AW29" s="86">
        <f>F35*$K$20*$K$4</f>
        <v>0.96699767366932921</v>
      </c>
      <c r="AX29" s="415"/>
      <c r="AY29" s="415"/>
      <c r="BA29" s="86" t="s">
        <v>205</v>
      </c>
      <c r="BB29" s="95" t="s">
        <v>234</v>
      </c>
      <c r="BC29" s="364" t="s">
        <v>819</v>
      </c>
      <c r="BD29" s="213" t="str">
        <f>IF(DGET($A$50:$AR$57,BC29,BG30:BG31)&gt;1,TEXT(DGET($A$50:$AR$57,BC29,BG30:BG31),0),DGET($A$50:$AR$57,BC29,BG30:BG31))</f>
        <v>4</v>
      </c>
      <c r="BE29" s="364" t="s">
        <v>812</v>
      </c>
      <c r="BF29" s="213">
        <f>IF(DGET($A$50:$AR$57,BE29,$BG30:$BG31)&gt;1,TEXT(DGET($A$50:$AR$57,BE29,$BG30:$BG31),0),DGET($A$50:$AR$57,BE29,$BG30:$BG31))</f>
        <v>2.8571428571428571E-3</v>
      </c>
      <c r="BG29" s="373" t="str">
        <f t="shared" si="11"/>
        <v>30级</v>
      </c>
      <c r="BH29" s="43">
        <v>27</v>
      </c>
      <c r="BI29" s="74">
        <f>等级免伤!B28+等级免伤!D28</f>
        <v>534.96417446491739</v>
      </c>
      <c r="BJ29" s="74">
        <f t="shared" si="14"/>
        <v>484.51364533842019</v>
      </c>
      <c r="BK29" s="97">
        <f t="shared" si="9"/>
        <v>0.17</v>
      </c>
      <c r="BL29" s="97">
        <f t="shared" si="10"/>
        <v>0.15396791717859798</v>
      </c>
      <c r="BM29" s="74">
        <f t="shared" si="15"/>
        <v>484.51364533842019</v>
      </c>
      <c r="BN29" s="97">
        <f t="shared" si="12"/>
        <v>0.41794488545014852</v>
      </c>
      <c r="BO29" s="97">
        <f t="shared" si="2"/>
        <v>0.37853002063651225</v>
      </c>
      <c r="BP29" s="376">
        <f t="shared" si="1"/>
        <v>0.53249793781511023</v>
      </c>
      <c r="BV29" s="54"/>
      <c r="BW29" s="54"/>
      <c r="BX29" s="230"/>
      <c r="BY29" s="230"/>
      <c r="BZ29" s="230"/>
      <c r="CA29" s="230"/>
      <c r="CB29" s="230"/>
      <c r="CC29" s="230"/>
      <c r="CD29"/>
      <c r="CE29"/>
      <c r="CF29"/>
      <c r="CG29"/>
      <c r="CH29"/>
      <c r="CI29"/>
      <c r="CJ29" s="230"/>
    </row>
    <row r="30" spans="1:88" ht="15" customHeight="1">
      <c r="A30" s="426" t="str">
        <f>职业设计!I69</f>
        <v>15级</v>
      </c>
      <c r="B30" s="426">
        <f t="shared" ref="B30:B35" si="17">LEFT(A30,2)-10</f>
        <v>5</v>
      </c>
      <c r="C30" s="429"/>
      <c r="D30" s="429"/>
      <c r="E30" s="429"/>
      <c r="F30" s="429"/>
      <c r="G30" s="88"/>
      <c r="H30" s="88"/>
      <c r="I30" s="88"/>
      <c r="J30" s="88"/>
      <c r="K30" s="88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97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50"/>
      <c r="AT30" s="50"/>
      <c r="AU30" s="50"/>
      <c r="AV30" s="50"/>
      <c r="AW30" s="415"/>
      <c r="AX30" s="415"/>
      <c r="AY30" s="415"/>
      <c r="BA30" s="86" t="s">
        <v>206</v>
      </c>
      <c r="BB30" s="95" t="s">
        <v>235</v>
      </c>
      <c r="BC30" s="365" t="s">
        <v>809</v>
      </c>
      <c r="BD30" s="213" t="str">
        <f>IF(DGET($A$50:$AR$57,BC30,BG32:BG33)&gt;1,TEXT(DGET($A$50:$AR$57,BC30,BG32:BG33),0),DGET($A$50:$AR$57,BC30,BG32:BG33))</f>
        <v>5</v>
      </c>
      <c r="BE30" s="365" t="s">
        <v>210</v>
      </c>
      <c r="BF30" s="213">
        <f>IF(DGET($A$50:$AR$57,BE30,$BG32:$BG33)&gt;1,TEXT(DGET($A$50:$AR$57,BE30,$BG32:$BG33),0),DGET($A$50:$AR$57,BE30,$BG32:$BG33))</f>
        <v>2.8571428571428571E-3</v>
      </c>
      <c r="BG30" s="373" t="str">
        <f t="shared" si="11"/>
        <v>等级</v>
      </c>
      <c r="BH30" s="43">
        <v>28</v>
      </c>
      <c r="BI30" s="74">
        <f>等级免伤!B29+等级免伤!D29</f>
        <v>548.49458554900093</v>
      </c>
      <c r="BJ30" s="74">
        <f t="shared" si="14"/>
        <v>484.51364533842019</v>
      </c>
      <c r="BK30" s="97">
        <f t="shared" si="9"/>
        <v>0.18</v>
      </c>
      <c r="BL30" s="97">
        <f t="shared" si="10"/>
        <v>0.15900331281050417</v>
      </c>
      <c r="BM30" s="74">
        <f t="shared" si="15"/>
        <v>484.51364533842019</v>
      </c>
      <c r="BN30" s="97">
        <f t="shared" si="12"/>
        <v>0.43342432565200589</v>
      </c>
      <c r="BO30" s="97">
        <f t="shared" si="2"/>
        <v>0.38286613128515401</v>
      </c>
      <c r="BP30" s="376">
        <f t="shared" si="1"/>
        <v>0.54186944409565818</v>
      </c>
      <c r="BV30" s="54"/>
      <c r="BW30" s="54"/>
      <c r="BX30" s="230"/>
      <c r="BY30" s="230"/>
      <c r="BZ30" s="230"/>
      <c r="CA30" s="230"/>
      <c r="CB30" s="230"/>
      <c r="CC30" s="230"/>
      <c r="CD30"/>
      <c r="CE30"/>
      <c r="CF30"/>
      <c r="CG30"/>
      <c r="CH30"/>
      <c r="CI30"/>
      <c r="CJ30" s="230"/>
    </row>
    <row r="31" spans="1:88" ht="15" customHeight="1">
      <c r="A31" s="426" t="str">
        <f>职业设计!I70</f>
        <v>30级</v>
      </c>
      <c r="B31" s="426">
        <f t="shared" si="17"/>
        <v>20</v>
      </c>
      <c r="C31" s="429">
        <f>职业设计!J69</f>
        <v>807.5227422307006</v>
      </c>
      <c r="D31" s="429">
        <f>职业设计!J85</f>
        <v>484.51364533842019</v>
      </c>
      <c r="E31" s="429">
        <f>D31</f>
        <v>484.51364533842019</v>
      </c>
      <c r="F31" s="429">
        <f>职业设计!J101</f>
        <v>312.34904526886595</v>
      </c>
      <c r="G31" s="88">
        <f>C31*$K$2</f>
        <v>161.50454844614012</v>
      </c>
      <c r="H31" s="88">
        <f>G31*职业设计!D$13/职业设计!B$13</f>
        <v>161.50454844614012</v>
      </c>
      <c r="I31" s="88">
        <f>D31*$K$2</f>
        <v>96.902729067684049</v>
      </c>
      <c r="J31" s="88">
        <f>E31*K$2</f>
        <v>96.902729067684049</v>
      </c>
      <c r="K31" s="88">
        <f>F31*$K$2</f>
        <v>62.46980905377319</v>
      </c>
      <c r="L31" s="212">
        <f>G31/B31</f>
        <v>8.0752274223070053</v>
      </c>
      <c r="M31" s="97">
        <f>K$3</f>
        <v>2.8571428571428571E-3</v>
      </c>
      <c r="N31" s="212">
        <f>H31/B31</f>
        <v>8.0752274223070053</v>
      </c>
      <c r="O31" s="97">
        <f>M31</f>
        <v>2.8571428571428571E-3</v>
      </c>
      <c r="P31" s="212">
        <f>I31/$B31</f>
        <v>4.8451364533842023</v>
      </c>
      <c r="Q31" s="97">
        <f>O31</f>
        <v>2.8571428571428571E-3</v>
      </c>
      <c r="R31" s="212">
        <f>J31/$B31</f>
        <v>4.8451364533842023</v>
      </c>
      <c r="S31" s="97">
        <f>Q31</f>
        <v>2.8571428571428571E-3</v>
      </c>
      <c r="T31" s="212">
        <f>K31/$B31</f>
        <v>3.1234904526886593</v>
      </c>
      <c r="U31" s="97">
        <f>S31</f>
        <v>2.8571428571428571E-3</v>
      </c>
      <c r="V31" s="86">
        <f>VLOOKUP(30,宝石数值!A$2:B$81,2,FALSE)*K2/B31</f>
        <v>4.4661449253772521</v>
      </c>
      <c r="W31" s="97">
        <f>U31</f>
        <v>2.8571428571428571E-3</v>
      </c>
      <c r="X31" s="86">
        <f>V31</f>
        <v>4.4661449253772521</v>
      </c>
      <c r="Y31" s="97">
        <f>W31</f>
        <v>2.8571428571428571E-3</v>
      </c>
      <c r="Z31" s="86">
        <f>V31</f>
        <v>4.4661449253772521</v>
      </c>
      <c r="AA31" s="97">
        <f>Y31</f>
        <v>2.8571428571428571E-3</v>
      </c>
      <c r="AB31" s="97">
        <f>AA31</f>
        <v>2.8571428571428571E-3</v>
      </c>
      <c r="AC31" s="91">
        <f>T31*4</f>
        <v>12.493961810754637</v>
      </c>
      <c r="AD31" s="213">
        <f>4/职业设计!$E$107/技能数值!C3*$K$3</f>
        <v>3.789052109071657E-2</v>
      </c>
      <c r="AE31" s="91">
        <f>AC31</f>
        <v>12.493961810754637</v>
      </c>
      <c r="AF31" s="213">
        <f>4/职业设计!$E$107/技能数值!D3*$K$3</f>
        <v>4.4205607939169327E-2</v>
      </c>
      <c r="AG31" s="91">
        <f>AE31</f>
        <v>12.493961810754637</v>
      </c>
      <c r="AH31" s="213">
        <f>4/职业设计!$E$107/技能数值!E3*$K$3</f>
        <v>6.6308411908753986E-2</v>
      </c>
      <c r="AI31" s="91">
        <f>AG31</f>
        <v>12.493961810754637</v>
      </c>
      <c r="AJ31" s="213">
        <f>4/职业设计!$E$107/技能数值!F3*$K$3</f>
        <v>8.8411215878338653E-2</v>
      </c>
      <c r="AK31" s="97"/>
      <c r="AL31" s="97"/>
      <c r="AM31" s="97"/>
      <c r="AN31" s="97"/>
      <c r="AO31" s="97"/>
      <c r="AP31" s="97"/>
      <c r="AQ31" s="97"/>
      <c r="AR31" s="97"/>
      <c r="AS31" s="60"/>
      <c r="AT31" s="60"/>
      <c r="AU31" s="60"/>
      <c r="AV31" s="60"/>
      <c r="AW31" s="374"/>
      <c r="AX31" s="374"/>
      <c r="AY31" s="374"/>
      <c r="BA31" s="86" t="s">
        <v>207</v>
      </c>
      <c r="BB31" s="95" t="s">
        <v>236</v>
      </c>
      <c r="BC31" s="365" t="s">
        <v>807</v>
      </c>
      <c r="BD31" s="213" t="str">
        <f>IF(DGET($A$50:$AR$57,BC31,BG34:BG35)&gt;1,TEXT(DGET($A$50:$AR$57,BC31,BG34:BG35),0),DGET($A$50:$AR$57,BC31,BG34:BG35))</f>
        <v>43</v>
      </c>
      <c r="BE31" s="365" t="s">
        <v>830</v>
      </c>
      <c r="BF31" s="213">
        <f>IF(DGET($A$50:$AR$57,BE31,$BG34:$BG35)&gt;1,TEXT(DGET($A$50:$AR$57,BE31,$BG34:$BG35),0),DGET($A$50:$AR$57,BE31,$BG34:$BG35))</f>
        <v>3.789052109071657E-2</v>
      </c>
      <c r="BG31" s="373" t="str">
        <f t="shared" si="11"/>
        <v>45级</v>
      </c>
      <c r="BH31" s="43">
        <v>29</v>
      </c>
      <c r="BI31" s="74">
        <f>等级免伤!B30+等级免伤!D30</f>
        <v>562.02499663308436</v>
      </c>
      <c r="BJ31" s="74">
        <f t="shared" si="14"/>
        <v>484.51364533842019</v>
      </c>
      <c r="BK31" s="97">
        <f t="shared" si="9"/>
        <v>0.19</v>
      </c>
      <c r="BL31" s="97">
        <f t="shared" si="10"/>
        <v>0.16379626024783245</v>
      </c>
      <c r="BM31" s="74">
        <f t="shared" si="15"/>
        <v>484.51364533842019</v>
      </c>
      <c r="BN31" s="97">
        <f t="shared" si="12"/>
        <v>0.44890376585386321</v>
      </c>
      <c r="BO31" s="97">
        <f t="shared" si="2"/>
        <v>0.3869934634633232</v>
      </c>
      <c r="BP31" s="376">
        <f t="shared" si="1"/>
        <v>0.55078972371115564</v>
      </c>
      <c r="BV31" s="54"/>
      <c r="BW31" s="54"/>
      <c r="BX31" s="63"/>
      <c r="BY31" s="63"/>
      <c r="BZ31" s="63"/>
      <c r="CA31" s="63"/>
      <c r="CB31" s="63"/>
      <c r="CC31" s="63"/>
      <c r="CD31"/>
      <c r="CE31"/>
      <c r="CF31"/>
      <c r="CG31"/>
      <c r="CH31"/>
      <c r="CI31"/>
    </row>
    <row r="32" spans="1:88" ht="15" customHeight="1">
      <c r="A32" s="426" t="str">
        <f>职业设计!I71</f>
        <v>45级</v>
      </c>
      <c r="B32" s="426">
        <f t="shared" si="17"/>
        <v>35</v>
      </c>
      <c r="C32" s="429">
        <f>职业设计!J70</f>
        <v>1335.7457767927283</v>
      </c>
      <c r="D32" s="429">
        <f>职业设计!J86</f>
        <v>801.44746607563684</v>
      </c>
      <c r="E32" s="429">
        <f>D32</f>
        <v>801.44746607563684</v>
      </c>
      <c r="F32" s="429">
        <f>职业设计!J102</f>
        <v>516.66522350887976</v>
      </c>
      <c r="G32" s="88">
        <f t="shared" ref="G32:G35" si="18">C32*$K$2</f>
        <v>267.14915535854567</v>
      </c>
      <c r="H32" s="88">
        <f>G32*职业设计!D$13/职业设计!B$13</f>
        <v>267.14915535854567</v>
      </c>
      <c r="I32" s="88">
        <f t="shared" ref="I32:I35" si="19">D32*$K$2</f>
        <v>160.28949321512738</v>
      </c>
      <c r="J32" s="88">
        <f t="shared" ref="J32:J35" si="20">E32*K$2</f>
        <v>160.28949321512738</v>
      </c>
      <c r="K32" s="88">
        <f t="shared" ref="K32:K35" si="21">F32*$K$2</f>
        <v>103.33304470177596</v>
      </c>
      <c r="L32" s="212">
        <f>(G32-G31)/($B32-$B31)</f>
        <v>7.0429737941603703</v>
      </c>
      <c r="M32" s="97">
        <f>M31</f>
        <v>2.8571428571428571E-3</v>
      </c>
      <c r="N32" s="212">
        <f>(H32-H31)/($B32-$B31)</f>
        <v>7.0429737941603703</v>
      </c>
      <c r="O32" s="97">
        <f t="shared" ref="O32:AA35" si="22">M32</f>
        <v>2.8571428571428571E-3</v>
      </c>
      <c r="P32" s="212">
        <f>(I32-I31)/($B32-$B31)</f>
        <v>4.2257842764962223</v>
      </c>
      <c r="Q32" s="97">
        <f t="shared" si="22"/>
        <v>2.8571428571428571E-3</v>
      </c>
      <c r="R32" s="212">
        <f>(J32-J31)/($B32-$B31)</f>
        <v>4.2257842764962223</v>
      </c>
      <c r="S32" s="97">
        <f t="shared" si="22"/>
        <v>2.8571428571428571E-3</v>
      </c>
      <c r="T32" s="212">
        <f>(K32-K31)/($B32-$B31)</f>
        <v>2.7242157098668516</v>
      </c>
      <c r="U32" s="97">
        <f t="shared" si="22"/>
        <v>2.8571428571428571E-3</v>
      </c>
      <c r="V32" s="86">
        <f>(VLOOKUP(45,宝石数值!A$2:B$81,2,FALSE)*K2-V31*B31)/(B32-B31)</f>
        <v>3.8952391091132861</v>
      </c>
      <c r="W32" s="97">
        <f t="shared" si="22"/>
        <v>2.8571428571428571E-3</v>
      </c>
      <c r="X32" s="86">
        <f>V32</f>
        <v>3.8952391091132861</v>
      </c>
      <c r="Y32" s="97">
        <f t="shared" si="22"/>
        <v>2.8571428571428571E-3</v>
      </c>
      <c r="Z32" s="86">
        <f>V32</f>
        <v>3.8952391091132861</v>
      </c>
      <c r="AA32" s="97">
        <f t="shared" si="22"/>
        <v>2.8571428571428571E-3</v>
      </c>
      <c r="AB32" s="97">
        <f>AA32</f>
        <v>2.8571428571428571E-3</v>
      </c>
      <c r="AC32" s="91">
        <f>T32*4</f>
        <v>10.896862839467406</v>
      </c>
      <c r="AD32" s="213">
        <f>AD31</f>
        <v>3.789052109071657E-2</v>
      </c>
      <c r="AE32" s="91">
        <f>AC32</f>
        <v>10.896862839467406</v>
      </c>
      <c r="AF32" s="213">
        <f>AF31</f>
        <v>4.4205607939169327E-2</v>
      </c>
      <c r="AG32" s="91">
        <f>AE32</f>
        <v>10.896862839467406</v>
      </c>
      <c r="AH32" s="213">
        <f>AH31</f>
        <v>6.6308411908753986E-2</v>
      </c>
      <c r="AI32" s="91">
        <f>AG32</f>
        <v>10.896862839467406</v>
      </c>
      <c r="AJ32" s="213">
        <f>AJ31</f>
        <v>8.8411215878338653E-2</v>
      </c>
      <c r="AK32" s="97"/>
      <c r="AL32" s="97"/>
      <c r="AM32" s="97"/>
      <c r="AN32" s="97"/>
      <c r="AO32" s="97"/>
      <c r="AP32" s="97"/>
      <c r="AQ32" s="97"/>
      <c r="AR32" s="97"/>
      <c r="AS32" s="60"/>
      <c r="AT32" s="60"/>
      <c r="AU32" s="60"/>
      <c r="AV32" s="60"/>
      <c r="AW32" s="374"/>
      <c r="AX32" s="374"/>
      <c r="AY32" s="374"/>
      <c r="BA32" s="86" t="s">
        <v>208</v>
      </c>
      <c r="BB32" s="95" t="s">
        <v>237</v>
      </c>
      <c r="BC32" s="365" t="s">
        <v>833</v>
      </c>
      <c r="BD32" s="213" t="str">
        <f>IF(DGET($A$50:$AR$57,BC32,BG36:BG37)&gt;1,TEXT(DGET($A$50:$AR$57,BC32,BG36:BG37),0),DGET($A$50:$AR$57,BC32,BG36:BG37))</f>
        <v>111</v>
      </c>
      <c r="BE32" s="365" t="s">
        <v>816</v>
      </c>
      <c r="BF32" s="213">
        <f>IF(DGET($A$50:$AR$57,BE32,$BG36:$BG37)&gt;1,TEXT(DGET($A$50:$AR$57,BE32,$BG36:$BG37),0),DGET($A$50:$AR$57,BE32,$BG36:$BG37))</f>
        <v>2.8571428571428571E-3</v>
      </c>
      <c r="BG32" s="373" t="str">
        <f t="shared" si="11"/>
        <v>等级</v>
      </c>
      <c r="BH32" s="43">
        <v>30</v>
      </c>
      <c r="BI32" s="74">
        <f>等级免伤!B31+等级免伤!D31</f>
        <v>575.55540771716767</v>
      </c>
      <c r="BJ32" s="74">
        <f>职业设计!J86</f>
        <v>801.44746607563684</v>
      </c>
      <c r="BK32" s="97">
        <f>20*B11</f>
        <v>0.12090964557187686</v>
      </c>
      <c r="BL32" s="97">
        <f t="shared" si="10"/>
        <v>0.16836385822875075</v>
      </c>
      <c r="BM32" s="74">
        <f t="shared" si="15"/>
        <v>801.44746607563684</v>
      </c>
      <c r="BN32" s="97">
        <f t="shared" ref="BN32:BN46" si="23">BH32*B$20</f>
        <v>0.28074204426864519</v>
      </c>
      <c r="BO32" s="97">
        <f t="shared" si="2"/>
        <v>0.39092674134089045</v>
      </c>
      <c r="BP32" s="376">
        <f t="shared" si="1"/>
        <v>0.55929059956964122</v>
      </c>
      <c r="BV32" s="54"/>
      <c r="BW32" s="54"/>
      <c r="BX32" s="63"/>
      <c r="BY32" s="63"/>
      <c r="BZ32" s="104"/>
      <c r="CA32" s="104"/>
      <c r="CB32" s="104"/>
      <c r="CC32" s="63"/>
      <c r="CD32"/>
      <c r="CE32"/>
      <c r="CF32"/>
      <c r="CG32"/>
      <c r="CH32"/>
      <c r="CI32"/>
    </row>
    <row r="33" spans="1:87" ht="15" customHeight="1">
      <c r="A33" s="426" t="str">
        <f>职业设计!I72</f>
        <v>60级</v>
      </c>
      <c r="B33" s="426">
        <f t="shared" si="17"/>
        <v>50</v>
      </c>
      <c r="C33" s="429">
        <f>职业设计!J71</f>
        <v>2209.4941565247927</v>
      </c>
      <c r="D33" s="429">
        <f>职业设计!J87</f>
        <v>1325.6964939148752</v>
      </c>
      <c r="E33" s="429">
        <f>D33</f>
        <v>1325.6964939148752</v>
      </c>
      <c r="F33" s="429">
        <f>职业设计!J103</f>
        <v>854.63028373818042</v>
      </c>
      <c r="G33" s="88">
        <f t="shared" si="18"/>
        <v>441.89883130495855</v>
      </c>
      <c r="H33" s="88">
        <f>G33*职业设计!D$13/职业设计!B$13</f>
        <v>441.89883130495855</v>
      </c>
      <c r="I33" s="88">
        <f t="shared" si="19"/>
        <v>265.13929878297506</v>
      </c>
      <c r="J33" s="88">
        <f t="shared" si="20"/>
        <v>265.13929878297506</v>
      </c>
      <c r="K33" s="88">
        <f t="shared" si="21"/>
        <v>170.9260567476361</v>
      </c>
      <c r="L33" s="212">
        <f>(G33-G32)/($B33-$B32)</f>
        <v>11.649978396427525</v>
      </c>
      <c r="M33" s="97">
        <f>M32</f>
        <v>2.8571428571428571E-3</v>
      </c>
      <c r="N33" s="212">
        <f>(H33-H32)/($B33-$B32)</f>
        <v>11.649978396427525</v>
      </c>
      <c r="O33" s="97">
        <f t="shared" si="22"/>
        <v>2.8571428571428571E-3</v>
      </c>
      <c r="P33" s="212">
        <f>(I33-I32)/($B33-$B32)</f>
        <v>6.9899870378565119</v>
      </c>
      <c r="Q33" s="97">
        <f t="shared" si="22"/>
        <v>2.8571428571428571E-3</v>
      </c>
      <c r="R33" s="212">
        <f>(J33-J32)/($B33-$B32)</f>
        <v>6.9899870378565119</v>
      </c>
      <c r="S33" s="97">
        <f t="shared" si="22"/>
        <v>2.8571428571428571E-3</v>
      </c>
      <c r="T33" s="212">
        <f>(K33-K32)/($B33-$B32)</f>
        <v>4.5062008030573422</v>
      </c>
      <c r="U33" s="97">
        <f t="shared" si="22"/>
        <v>2.8571428571428571E-3</v>
      </c>
      <c r="V33" s="86">
        <f>(VLOOKUP(60,宝石数值!A$2:B$81,2,FALSE)*K2-V32*(B32-B31)-B31*V31)/(B33-B32)</f>
        <v>6.4432231038138186</v>
      </c>
      <c r="W33" s="97">
        <f t="shared" si="22"/>
        <v>2.8571428571428571E-3</v>
      </c>
      <c r="X33" s="86">
        <f>V33</f>
        <v>6.4432231038138186</v>
      </c>
      <c r="Y33" s="97">
        <f t="shared" si="22"/>
        <v>2.8571428571428571E-3</v>
      </c>
      <c r="Z33" s="86">
        <f>V33</f>
        <v>6.4432231038138186</v>
      </c>
      <c r="AA33" s="97">
        <f t="shared" si="22"/>
        <v>2.8571428571428571E-3</v>
      </c>
      <c r="AB33" s="97">
        <f>AA33</f>
        <v>2.8571428571428571E-3</v>
      </c>
      <c r="AC33" s="214">
        <f>T33*4</f>
        <v>18.024803212229369</v>
      </c>
      <c r="AD33" s="215">
        <f>AD32</f>
        <v>3.789052109071657E-2</v>
      </c>
      <c r="AE33" s="214">
        <f>AC33</f>
        <v>18.024803212229369</v>
      </c>
      <c r="AF33" s="215">
        <f t="shared" ref="AF33:AJ35" si="24">AF32</f>
        <v>4.4205607939169327E-2</v>
      </c>
      <c r="AG33" s="214">
        <f>AE33</f>
        <v>18.024803212229369</v>
      </c>
      <c r="AH33" s="215">
        <f t="shared" si="24"/>
        <v>6.6308411908753986E-2</v>
      </c>
      <c r="AI33" s="214">
        <f>AG33</f>
        <v>18.024803212229369</v>
      </c>
      <c r="AJ33" s="215">
        <f t="shared" si="24"/>
        <v>8.8411215878338653E-2</v>
      </c>
      <c r="AK33" s="86">
        <f>AC33</f>
        <v>18.024803212229369</v>
      </c>
      <c r="AL33" s="97">
        <f t="shared" ref="AL33:AR33" si="25">AD33</f>
        <v>3.789052109071657E-2</v>
      </c>
      <c r="AM33" s="86">
        <f t="shared" si="25"/>
        <v>18.024803212229369</v>
      </c>
      <c r="AN33" s="97">
        <f t="shared" si="25"/>
        <v>4.4205607939169327E-2</v>
      </c>
      <c r="AO33" s="86">
        <f t="shared" si="25"/>
        <v>18.024803212229369</v>
      </c>
      <c r="AP33" s="97">
        <f t="shared" si="25"/>
        <v>6.6308411908753986E-2</v>
      </c>
      <c r="AQ33" s="86">
        <f t="shared" si="25"/>
        <v>18.024803212229369</v>
      </c>
      <c r="AR33" s="97">
        <f t="shared" si="25"/>
        <v>8.8411215878338653E-2</v>
      </c>
      <c r="AS33" s="60"/>
      <c r="AT33" s="60"/>
      <c r="AU33" s="60"/>
      <c r="AV33" s="60"/>
      <c r="AW33" s="374"/>
      <c r="AX33" s="374"/>
      <c r="AY33" s="374"/>
      <c r="BG33" s="373" t="str">
        <f t="shared" si="11"/>
        <v>60级</v>
      </c>
      <c r="BH33" s="43">
        <v>31</v>
      </c>
      <c r="BI33" s="74">
        <f>等级免伤!B32+等级免伤!D32</f>
        <v>599.53330455288278</v>
      </c>
      <c r="BJ33" s="74">
        <f>BJ32</f>
        <v>801.44746607563684</v>
      </c>
      <c r="BK33" s="97">
        <f t="shared" ref="BK33:BK46" si="26">$BK$32+$D$11*(BH33-30)</f>
        <v>0.12618233586708508</v>
      </c>
      <c r="BL33" s="97">
        <f t="shared" si="10"/>
        <v>0.16867872489519067</v>
      </c>
      <c r="BM33" s="74">
        <f t="shared" si="15"/>
        <v>801.44746607563684</v>
      </c>
      <c r="BN33" s="97">
        <f t="shared" si="23"/>
        <v>0.29010011241093336</v>
      </c>
      <c r="BO33" s="97">
        <f t="shared" si="2"/>
        <v>0.38780164210125528</v>
      </c>
      <c r="BP33" s="376">
        <f t="shared" si="1"/>
        <v>0.55648036699644599</v>
      </c>
      <c r="BV33" s="54"/>
      <c r="BW33" s="54"/>
      <c r="BX33" s="63"/>
      <c r="BY33" s="63"/>
      <c r="BZ33" s="104"/>
      <c r="CA33" s="104"/>
      <c r="CB33" s="104"/>
      <c r="CC33" s="63"/>
      <c r="CD33"/>
      <c r="CE33"/>
      <c r="CF33"/>
      <c r="CG33"/>
      <c r="CH33"/>
      <c r="CI33"/>
    </row>
    <row r="34" spans="1:87" ht="15" customHeight="1">
      <c r="A34" s="426" t="str">
        <f>职业设计!I73</f>
        <v>70级</v>
      </c>
      <c r="B34" s="426">
        <f t="shared" si="17"/>
        <v>60</v>
      </c>
      <c r="C34" s="429">
        <f>职业设计!J72</f>
        <v>3654.7855980792201</v>
      </c>
      <c r="D34" s="429">
        <f>职业设计!J88</f>
        <v>2192.8713588475321</v>
      </c>
      <c r="E34" s="429">
        <f>D34</f>
        <v>2192.8713588475321</v>
      </c>
      <c r="F34" s="429">
        <f>职业设计!J104</f>
        <v>1413.6676684411098</v>
      </c>
      <c r="G34" s="88">
        <f t="shared" si="18"/>
        <v>730.95711961584402</v>
      </c>
      <c r="H34" s="88">
        <f>G34*职业设计!D$13/职业设计!B$13</f>
        <v>730.95711961584402</v>
      </c>
      <c r="I34" s="88">
        <f t="shared" si="19"/>
        <v>438.57427176950642</v>
      </c>
      <c r="J34" s="88">
        <f t="shared" si="20"/>
        <v>438.57427176950642</v>
      </c>
      <c r="K34" s="88">
        <f t="shared" si="21"/>
        <v>282.73353368822194</v>
      </c>
      <c r="L34" s="212">
        <f>(G34-G33)/($B34-$B33)</f>
        <v>28.905828831088549</v>
      </c>
      <c r="M34" s="97">
        <f>M33</f>
        <v>2.8571428571428571E-3</v>
      </c>
      <c r="N34" s="212">
        <f>(H34-H33)/($B34-$B33)</f>
        <v>28.905828831088549</v>
      </c>
      <c r="O34" s="97">
        <f t="shared" si="22"/>
        <v>2.8571428571428571E-3</v>
      </c>
      <c r="P34" s="212">
        <f>(I34-I33)/($B34-$B33)</f>
        <v>17.343497298653137</v>
      </c>
      <c r="Q34" s="97">
        <f t="shared" si="22"/>
        <v>2.8571428571428571E-3</v>
      </c>
      <c r="R34" s="212">
        <f>(J34-J33)/($B34-$B33)</f>
        <v>17.343497298653137</v>
      </c>
      <c r="S34" s="97">
        <f t="shared" si="22"/>
        <v>2.8571428571428571E-3</v>
      </c>
      <c r="T34" s="212">
        <f>(K34-K33)/($B34-$B33)</f>
        <v>11.180747694058585</v>
      </c>
      <c r="U34" s="97">
        <f t="shared" si="22"/>
        <v>2.8571428571428571E-3</v>
      </c>
      <c r="V34" s="86">
        <f>(VLOOKUP(70,宝石数值!A$2:B$81,2,FALSE)*K2-V33*(B33-B32)-(B32-B31)*V32-V31*B31)/(B34-B33)</f>
        <v>15.986871204539749</v>
      </c>
      <c r="W34" s="97">
        <f t="shared" si="22"/>
        <v>2.8571428571428571E-3</v>
      </c>
      <c r="X34" s="86">
        <f>V34</f>
        <v>15.986871204539749</v>
      </c>
      <c r="Y34" s="97">
        <f t="shared" si="22"/>
        <v>2.8571428571428571E-3</v>
      </c>
      <c r="Z34" s="86">
        <f>V34</f>
        <v>15.986871204539749</v>
      </c>
      <c r="AA34" s="97">
        <f t="shared" si="22"/>
        <v>2.8571428571428571E-3</v>
      </c>
      <c r="AB34" s="97">
        <f>AA34</f>
        <v>2.8571428571428571E-3</v>
      </c>
      <c r="AC34" s="214">
        <f>T34*4</f>
        <v>44.72299077623434</v>
      </c>
      <c r="AD34" s="215">
        <f>AD33</f>
        <v>3.789052109071657E-2</v>
      </c>
      <c r="AE34" s="214">
        <f>AC34</f>
        <v>44.72299077623434</v>
      </c>
      <c r="AF34" s="215">
        <f t="shared" si="24"/>
        <v>4.4205607939169327E-2</v>
      </c>
      <c r="AG34" s="214">
        <f>AE34</f>
        <v>44.72299077623434</v>
      </c>
      <c r="AH34" s="215">
        <f t="shared" si="24"/>
        <v>6.6308411908753986E-2</v>
      </c>
      <c r="AI34" s="214">
        <f>AG34</f>
        <v>44.72299077623434</v>
      </c>
      <c r="AJ34" s="215">
        <f t="shared" si="24"/>
        <v>8.8411215878338653E-2</v>
      </c>
      <c r="AK34" s="86">
        <f>AC34</f>
        <v>44.72299077623434</v>
      </c>
      <c r="AL34" s="97">
        <f t="shared" ref="AL34:AR35" si="27">AD34</f>
        <v>3.789052109071657E-2</v>
      </c>
      <c r="AM34" s="86">
        <f t="shared" si="27"/>
        <v>44.72299077623434</v>
      </c>
      <c r="AN34" s="97">
        <f t="shared" si="27"/>
        <v>4.4205607939169327E-2</v>
      </c>
      <c r="AO34" s="86">
        <f t="shared" si="27"/>
        <v>44.72299077623434</v>
      </c>
      <c r="AP34" s="97">
        <f t="shared" si="27"/>
        <v>6.6308411908753986E-2</v>
      </c>
      <c r="AQ34" s="86">
        <f t="shared" si="27"/>
        <v>44.72299077623434</v>
      </c>
      <c r="AR34" s="97">
        <f t="shared" si="27"/>
        <v>8.8411215878338653E-2</v>
      </c>
      <c r="AS34" s="60"/>
      <c r="AT34" s="60"/>
      <c r="AU34" s="60"/>
      <c r="AV34" s="60"/>
      <c r="AW34" s="374"/>
      <c r="AX34" s="374"/>
      <c r="AY34" s="374"/>
      <c r="BG34" s="373" t="str">
        <f t="shared" si="11"/>
        <v>等级</v>
      </c>
      <c r="BH34" s="43">
        <v>32</v>
      </c>
      <c r="BI34" s="74">
        <f>等级免伤!B33+等级免伤!D33</f>
        <v>623.51120138859801</v>
      </c>
      <c r="BJ34" s="74">
        <f t="shared" ref="BJ34:BJ46" si="28">BJ33</f>
        <v>801.44746607563684</v>
      </c>
      <c r="BK34" s="97">
        <f t="shared" si="26"/>
        <v>0.13145502616229329</v>
      </c>
      <c r="BL34" s="97">
        <f t="shared" si="10"/>
        <v>0.16896937438500859</v>
      </c>
      <c r="BM34" s="74">
        <f t="shared" si="15"/>
        <v>801.44746607563684</v>
      </c>
      <c r="BN34" s="97">
        <f t="shared" si="23"/>
        <v>0.29945818055322154</v>
      </c>
      <c r="BO34" s="97">
        <f t="shared" si="2"/>
        <v>0.38491690199872125</v>
      </c>
      <c r="BP34" s="376">
        <f t="shared" si="1"/>
        <v>0.55388627638372978</v>
      </c>
      <c r="BV34" s="54"/>
      <c r="BW34" s="54"/>
      <c r="BX34" s="63"/>
      <c r="BY34" s="63"/>
      <c r="BZ34" s="104"/>
      <c r="CA34" s="104"/>
      <c r="CB34" s="104"/>
      <c r="CC34" s="63"/>
      <c r="CD34"/>
      <c r="CE34"/>
      <c r="CF34"/>
      <c r="CG34"/>
      <c r="CH34"/>
      <c r="CI34"/>
    </row>
    <row r="35" spans="1:87" ht="15" customHeight="1">
      <c r="A35" s="426" t="str">
        <f>职业设计!I74</f>
        <v>80级</v>
      </c>
      <c r="B35" s="426">
        <f t="shared" si="17"/>
        <v>70</v>
      </c>
      <c r="C35" s="429">
        <f>职业设计!J73</f>
        <v>6045.4822785938441</v>
      </c>
      <c r="D35" s="429">
        <f>职业设计!J89</f>
        <v>3627.2893671563056</v>
      </c>
      <c r="E35" s="429">
        <f>D35</f>
        <v>3627.2893671563056</v>
      </c>
      <c r="F35" s="429">
        <f>职业设计!J105</f>
        <v>2338.3869198437606</v>
      </c>
      <c r="G35" s="88">
        <f t="shared" si="18"/>
        <v>1209.0964557187688</v>
      </c>
      <c r="H35" s="88">
        <f>G35*职业设计!D$13/职业设计!B$13</f>
        <v>1209.0964557187688</v>
      </c>
      <c r="I35" s="88">
        <f t="shared" si="19"/>
        <v>725.45787343126119</v>
      </c>
      <c r="J35" s="88">
        <f t="shared" si="20"/>
        <v>725.45787343126119</v>
      </c>
      <c r="K35" s="88">
        <f t="shared" si="21"/>
        <v>467.67738396875211</v>
      </c>
      <c r="L35" s="212">
        <f>(G35-G34)/($B35-$B34)</f>
        <v>47.813933610292473</v>
      </c>
      <c r="M35" s="97">
        <f>M34</f>
        <v>2.8571428571428571E-3</v>
      </c>
      <c r="N35" s="212">
        <f>(H35-H34)/($B35-$B34)</f>
        <v>47.813933610292473</v>
      </c>
      <c r="O35" s="97">
        <f t="shared" si="22"/>
        <v>2.8571428571428571E-3</v>
      </c>
      <c r="P35" s="212">
        <f>(I35-I34)/($B35-$B34)</f>
        <v>28.688360166175478</v>
      </c>
      <c r="Q35" s="97">
        <f t="shared" si="22"/>
        <v>2.8571428571428571E-3</v>
      </c>
      <c r="R35" s="212">
        <f>(J35-J34)/($B35-$B34)</f>
        <v>28.688360166175478</v>
      </c>
      <c r="S35" s="97">
        <f t="shared" si="22"/>
        <v>2.8571428571428571E-3</v>
      </c>
      <c r="T35" s="212">
        <f>(K35-K34)/($B35-$B34)</f>
        <v>18.494385028053017</v>
      </c>
      <c r="U35" s="97">
        <f t="shared" si="22"/>
        <v>2.8571428571428571E-3</v>
      </c>
      <c r="V35" s="86">
        <f>(VLOOKUP(80,宝石数值!A$2:B$81,2,FALSE)*K2-V34*(B34-B33)-V33*(B33-B32)-V32*(B32-B31)-V31*B31)/(B35-B34)</f>
        <v>26.444327297338862</v>
      </c>
      <c r="W35" s="97">
        <f t="shared" si="22"/>
        <v>2.8571428571428571E-3</v>
      </c>
      <c r="X35" s="86">
        <f>V35</f>
        <v>26.444327297338862</v>
      </c>
      <c r="Y35" s="97">
        <f t="shared" si="22"/>
        <v>2.8571428571428571E-3</v>
      </c>
      <c r="Z35" s="86">
        <f>V35</f>
        <v>26.444327297338862</v>
      </c>
      <c r="AA35" s="97">
        <f t="shared" si="22"/>
        <v>2.8571428571428571E-3</v>
      </c>
      <c r="AB35" s="97">
        <f>AA35</f>
        <v>2.8571428571428571E-3</v>
      </c>
      <c r="AC35" s="214">
        <f>T35*4</f>
        <v>73.977540112212068</v>
      </c>
      <c r="AD35" s="215">
        <f>AD34</f>
        <v>3.789052109071657E-2</v>
      </c>
      <c r="AE35" s="214">
        <f>AC35</f>
        <v>73.977540112212068</v>
      </c>
      <c r="AF35" s="215">
        <f t="shared" si="24"/>
        <v>4.4205607939169327E-2</v>
      </c>
      <c r="AG35" s="214">
        <f>AE35</f>
        <v>73.977540112212068</v>
      </c>
      <c r="AH35" s="215">
        <f t="shared" si="24"/>
        <v>6.6308411908753986E-2</v>
      </c>
      <c r="AI35" s="214">
        <f>AG35</f>
        <v>73.977540112212068</v>
      </c>
      <c r="AJ35" s="215">
        <f t="shared" si="24"/>
        <v>8.8411215878338653E-2</v>
      </c>
      <c r="AK35" s="86">
        <f>AC35</f>
        <v>73.977540112212068</v>
      </c>
      <c r="AL35" s="97">
        <f t="shared" si="27"/>
        <v>3.789052109071657E-2</v>
      </c>
      <c r="AM35" s="86">
        <f t="shared" si="27"/>
        <v>73.977540112212068</v>
      </c>
      <c r="AN35" s="97">
        <f t="shared" si="27"/>
        <v>4.4205607939169327E-2</v>
      </c>
      <c r="AO35" s="86">
        <f t="shared" si="27"/>
        <v>73.977540112212068</v>
      </c>
      <c r="AP35" s="97">
        <f t="shared" si="27"/>
        <v>6.6308411908753986E-2</v>
      </c>
      <c r="AQ35" s="86">
        <f t="shared" si="27"/>
        <v>73.977540112212068</v>
      </c>
      <c r="AR35" s="97">
        <f t="shared" si="27"/>
        <v>8.8411215878338653E-2</v>
      </c>
      <c r="AS35" s="60"/>
      <c r="AT35" s="60"/>
      <c r="AU35" s="60"/>
      <c r="AV35" s="60"/>
      <c r="AW35" s="374"/>
      <c r="AX35" s="374"/>
      <c r="AY35" s="374"/>
      <c r="BG35" s="373" t="str">
        <f t="shared" si="11"/>
        <v>70级</v>
      </c>
      <c r="BH35" s="43">
        <v>33</v>
      </c>
      <c r="BI35" s="74">
        <f>等级免伤!B34+等级免伤!D34</f>
        <v>648.16418460110435</v>
      </c>
      <c r="BJ35" s="74">
        <f t="shared" si="28"/>
        <v>801.44746607563684</v>
      </c>
      <c r="BK35" s="97">
        <f t="shared" si="26"/>
        <v>0.13672771645750148</v>
      </c>
      <c r="BL35" s="97">
        <f t="shared" si="10"/>
        <v>0.16906222913969074</v>
      </c>
      <c r="BM35" s="74">
        <f t="shared" si="15"/>
        <v>801.44746607563684</v>
      </c>
      <c r="BN35" s="97">
        <f t="shared" si="23"/>
        <v>0.30881624869550972</v>
      </c>
      <c r="BO35" s="97">
        <f t="shared" si="2"/>
        <v>0.38184769519827344</v>
      </c>
      <c r="BP35" s="376">
        <f t="shared" ref="BP35:BP66" si="29">BL35+BO35</f>
        <v>0.55090992433796415</v>
      </c>
      <c r="BV35" s="54"/>
      <c r="BW35" s="54"/>
      <c r="BX35" s="63"/>
      <c r="BY35" s="63"/>
      <c r="BZ35" s="104"/>
      <c r="CA35" s="104"/>
      <c r="CB35" s="104"/>
      <c r="CC35" s="63"/>
      <c r="CD35"/>
      <c r="CE35"/>
      <c r="CF35"/>
      <c r="CG35"/>
      <c r="CH35"/>
      <c r="CI35"/>
    </row>
    <row r="36" spans="1:87" ht="15" customHeight="1">
      <c r="A36" s="48"/>
      <c r="B36" s="48"/>
      <c r="C36" s="50"/>
      <c r="D36" s="50"/>
      <c r="E36" s="50"/>
      <c r="F36" s="50"/>
      <c r="G36" s="50"/>
      <c r="H36" s="50"/>
      <c r="I36" s="50"/>
      <c r="J36" s="50"/>
      <c r="K36" s="50"/>
      <c r="L36" s="61"/>
      <c r="M36" s="61"/>
      <c r="N36" s="61"/>
      <c r="O36" s="60"/>
      <c r="P36" s="61"/>
      <c r="Q36" s="61"/>
      <c r="R36" s="61"/>
      <c r="S36" s="61"/>
      <c r="T36" s="61"/>
      <c r="U36" s="61"/>
      <c r="V36" s="50"/>
      <c r="W36" s="60"/>
      <c r="X36" s="50"/>
      <c r="Y36" s="61"/>
      <c r="Z36" s="50"/>
      <c r="AA36" s="61"/>
      <c r="AB36" s="61"/>
      <c r="AC36" s="65"/>
      <c r="AD36" s="66"/>
      <c r="AE36" s="65"/>
      <c r="AF36" s="66"/>
      <c r="AG36" s="65"/>
      <c r="AH36" s="66"/>
      <c r="AI36" s="65"/>
      <c r="AJ36" s="66"/>
      <c r="AK36" s="50"/>
      <c r="AL36" s="60"/>
      <c r="AM36" s="50"/>
      <c r="AN36" s="60"/>
      <c r="AO36" s="50"/>
      <c r="AP36" s="60"/>
      <c r="AQ36" s="50"/>
      <c r="AR36" s="60"/>
      <c r="AS36" s="60"/>
      <c r="AT36" s="60"/>
      <c r="AU36" s="60"/>
      <c r="AV36" s="60"/>
      <c r="AW36" s="374"/>
      <c r="AX36" s="374"/>
      <c r="AY36" s="374"/>
      <c r="BG36" s="373" t="str">
        <f t="shared" si="11"/>
        <v>等级</v>
      </c>
      <c r="BH36" s="43">
        <v>34</v>
      </c>
      <c r="BI36" s="74">
        <f>等级免伤!B35+等级免伤!D35</f>
        <v>672.81716781361092</v>
      </c>
      <c r="BJ36" s="74">
        <f t="shared" si="28"/>
        <v>801.44746607563684</v>
      </c>
      <c r="BK36" s="97">
        <f t="shared" si="26"/>
        <v>0.1420004067527097</v>
      </c>
      <c r="BL36" s="97">
        <f t="shared" si="10"/>
        <v>0.16914827923236989</v>
      </c>
      <c r="BM36" s="74">
        <f t="shared" si="15"/>
        <v>801.44746607563684</v>
      </c>
      <c r="BN36" s="97">
        <f t="shared" si="23"/>
        <v>0.3181743168377979</v>
      </c>
      <c r="BO36" s="97">
        <f t="shared" si="2"/>
        <v>0.37900340865059801</v>
      </c>
      <c r="BP36" s="376">
        <f t="shared" si="29"/>
        <v>0.54815168788296786</v>
      </c>
      <c r="BW36" s="96"/>
      <c r="BX36" s="363"/>
      <c r="BY36" s="63"/>
      <c r="BZ36" s="104"/>
      <c r="CA36" s="104"/>
      <c r="CB36" s="104"/>
      <c r="CC36" s="63"/>
      <c r="CD36"/>
      <c r="CE36"/>
      <c r="CF36"/>
      <c r="CG36"/>
      <c r="CH36"/>
      <c r="CI36"/>
    </row>
    <row r="37" spans="1:87" ht="15" customHeight="1">
      <c r="A37" s="53"/>
      <c r="D37" s="46"/>
      <c r="L37" s="52"/>
      <c r="M37" s="52"/>
      <c r="N37" s="52"/>
      <c r="O37" s="52"/>
      <c r="P37" s="1" t="s">
        <v>238</v>
      </c>
      <c r="Q37" s="52"/>
      <c r="R37" s="46"/>
      <c r="S37" s="52"/>
      <c r="U37" s="52"/>
      <c r="W37" s="52"/>
      <c r="Y37" s="52"/>
      <c r="AA37" s="52"/>
      <c r="AB37" s="52"/>
      <c r="BG37" s="373" t="str">
        <f t="shared" si="11"/>
        <v>80级</v>
      </c>
      <c r="BH37" s="43">
        <v>35</v>
      </c>
      <c r="BI37" s="74">
        <f>等级免伤!B36+等级免伤!D36</f>
        <v>698.17793459392965</v>
      </c>
      <c r="BJ37" s="74">
        <f t="shared" si="28"/>
        <v>801.44746607563684</v>
      </c>
      <c r="BK37" s="97">
        <f t="shared" si="26"/>
        <v>0.14727309704791791</v>
      </c>
      <c r="BL37" s="97">
        <f t="shared" si="10"/>
        <v>0.16905668970878329</v>
      </c>
      <c r="BM37" s="74">
        <f t="shared" si="15"/>
        <v>801.44746607563684</v>
      </c>
      <c r="BN37" s="97">
        <f t="shared" si="23"/>
        <v>0.32753238498008608</v>
      </c>
      <c r="BO37" s="97">
        <f t="shared" si="2"/>
        <v>0.37597865385515761</v>
      </c>
      <c r="BP37" s="376">
        <f t="shared" si="29"/>
        <v>0.5450353435639409</v>
      </c>
      <c r="BW37" s="96"/>
      <c r="BX37" s="231"/>
      <c r="BY37" s="63"/>
      <c r="BZ37" s="104"/>
      <c r="CA37" s="104"/>
      <c r="CB37" s="104"/>
      <c r="CC37" s="63"/>
      <c r="CD37"/>
      <c r="CE37"/>
      <c r="CF37"/>
      <c r="CG37"/>
      <c r="CH37"/>
      <c r="CI37"/>
    </row>
    <row r="38" spans="1:87" ht="15" customHeight="1">
      <c r="A38" s="425" t="str">
        <f>A3</f>
        <v>防御战士</v>
      </c>
      <c r="B38" s="425"/>
      <c r="C38" s="427" t="s">
        <v>231</v>
      </c>
      <c r="D38" s="427"/>
      <c r="E38" s="427"/>
      <c r="F38" s="427"/>
      <c r="G38" s="430" t="s">
        <v>213</v>
      </c>
      <c r="H38" s="430"/>
      <c r="I38" s="430"/>
      <c r="J38" s="430"/>
      <c r="K38" s="430"/>
      <c r="L38" s="211" t="s">
        <v>805</v>
      </c>
      <c r="M38" s="211"/>
      <c r="N38" s="211"/>
      <c r="O38" s="211"/>
      <c r="P38" s="211"/>
      <c r="Q38" s="211"/>
      <c r="R38" s="211"/>
      <c r="S38" s="211"/>
      <c r="T38" s="110"/>
      <c r="U38" s="211"/>
      <c r="V38" s="110"/>
      <c r="W38" s="211"/>
      <c r="X38" s="110"/>
      <c r="Y38" s="211"/>
      <c r="Z38" s="110"/>
      <c r="AA38" s="211"/>
      <c r="AB38" s="211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 t="s">
        <v>840</v>
      </c>
      <c r="AT38" s="110"/>
      <c r="AU38" s="110"/>
      <c r="AV38" s="110"/>
      <c r="AW38" s="420"/>
      <c r="AX38" s="414"/>
      <c r="AY38" s="414"/>
      <c r="BA38" s="90" t="str">
        <f>A5</f>
        <v>牧师</v>
      </c>
      <c r="BB38" s="91" t="s">
        <v>209</v>
      </c>
      <c r="BC38" s="93" t="s">
        <v>698</v>
      </c>
      <c r="BD38" s="86" t="s">
        <v>695</v>
      </c>
      <c r="BE38" s="93" t="s">
        <v>699</v>
      </c>
      <c r="BF38" s="86" t="s">
        <v>695</v>
      </c>
      <c r="BG38" s="373" t="str">
        <f t="shared" si="11"/>
        <v>等级</v>
      </c>
      <c r="BH38" s="43">
        <v>36</v>
      </c>
      <c r="BI38" s="74">
        <f>等级免伤!B37+等级免伤!D37</f>
        <v>723.53870137424838</v>
      </c>
      <c r="BJ38" s="74">
        <f t="shared" si="28"/>
        <v>801.44746607563684</v>
      </c>
      <c r="BK38" s="97">
        <f t="shared" si="26"/>
        <v>0.15254578734312613</v>
      </c>
      <c r="BL38" s="97">
        <f t="shared" si="10"/>
        <v>0.16897152079695604</v>
      </c>
      <c r="BM38" s="74">
        <f t="shared" si="15"/>
        <v>801.44746607563684</v>
      </c>
      <c r="BN38" s="97">
        <f t="shared" si="23"/>
        <v>0.33689045312237426</v>
      </c>
      <c r="BO38" s="97">
        <f t="shared" si="2"/>
        <v>0.37316594051869961</v>
      </c>
      <c r="BP38" s="376">
        <f t="shared" si="29"/>
        <v>0.54213746131565566</v>
      </c>
      <c r="BW38" s="54"/>
      <c r="BX38" s="231"/>
      <c r="BY38" s="63"/>
      <c r="BZ38" s="104"/>
      <c r="CA38" s="104"/>
      <c r="CB38" s="104"/>
      <c r="CC38" s="63"/>
      <c r="CD38"/>
      <c r="CE38"/>
      <c r="CF38"/>
      <c r="CG38"/>
      <c r="CH38"/>
      <c r="CI38"/>
    </row>
    <row r="39" spans="1:87" ht="15" customHeight="1">
      <c r="A39" s="426" t="str">
        <f t="shared" ref="A39:F39" si="30">A28</f>
        <v>等级</v>
      </c>
      <c r="B39" s="426" t="str">
        <f t="shared" si="30"/>
        <v>技能点数</v>
      </c>
      <c r="C39" s="428" t="str">
        <f t="shared" si="30"/>
        <v>总生命值</v>
      </c>
      <c r="D39" s="428" t="str">
        <f t="shared" si="30"/>
        <v>总物理防御</v>
      </c>
      <c r="E39" s="428" t="str">
        <f t="shared" si="30"/>
        <v>总魔法防御</v>
      </c>
      <c r="F39" s="428" t="str">
        <f t="shared" si="30"/>
        <v>总攻击力</v>
      </c>
      <c r="G39" s="431" t="str">
        <f>G28</f>
        <v>增加生命值</v>
      </c>
      <c r="H39" s="431" t="str">
        <f t="shared" ref="H39:K39" si="31">H28</f>
        <v>增加魔法值</v>
      </c>
      <c r="I39" s="431" t="str">
        <f t="shared" si="31"/>
        <v>增加物理防御值</v>
      </c>
      <c r="J39" s="431" t="str">
        <f t="shared" si="31"/>
        <v>增加魔法防御</v>
      </c>
      <c r="K39" s="431" t="str">
        <f t="shared" si="31"/>
        <v>增加攻击力</v>
      </c>
      <c r="L39" s="112" t="str">
        <f>L28</f>
        <v>生命值</v>
      </c>
      <c r="M39" s="112" t="str">
        <f t="shared" ref="M39:AR39" si="32">M28</f>
        <v>生命值百分比</v>
      </c>
      <c r="N39" s="112" t="str">
        <f t="shared" si="32"/>
        <v>魔法值</v>
      </c>
      <c r="O39" s="112" t="str">
        <f t="shared" si="32"/>
        <v>魔法值百分比</v>
      </c>
      <c r="P39" s="112" t="str">
        <f t="shared" si="32"/>
        <v>物理防御值</v>
      </c>
      <c r="Q39" s="112" t="str">
        <f t="shared" si="32"/>
        <v>物理防御值百分比</v>
      </c>
      <c r="R39" s="112" t="str">
        <f t="shared" si="32"/>
        <v>魔法防御值</v>
      </c>
      <c r="S39" s="112" t="str">
        <f t="shared" si="32"/>
        <v>魔法防御值百分比</v>
      </c>
      <c r="T39" s="112" t="str">
        <f t="shared" si="32"/>
        <v>攻击力</v>
      </c>
      <c r="U39" s="112" t="str">
        <f t="shared" si="32"/>
        <v>攻击力百分比</v>
      </c>
      <c r="V39" s="112" t="str">
        <f t="shared" si="32"/>
        <v>暴击等级</v>
      </c>
      <c r="W39" s="112" t="str">
        <f t="shared" si="32"/>
        <v>暴击率</v>
      </c>
      <c r="X39" s="112" t="str">
        <f t="shared" si="32"/>
        <v>命中等级</v>
      </c>
      <c r="Y39" s="112" t="str">
        <f t="shared" si="32"/>
        <v>命中率</v>
      </c>
      <c r="Z39" s="112" t="str">
        <f t="shared" si="32"/>
        <v>躲闪等级</v>
      </c>
      <c r="AA39" s="112" t="str">
        <f t="shared" si="32"/>
        <v>躲闪率</v>
      </c>
      <c r="AB39" s="112" t="str">
        <f t="shared" si="32"/>
        <v>降低受伤百分比</v>
      </c>
      <c r="AC39" s="112" t="str">
        <f t="shared" si="32"/>
        <v>技能一攻击力</v>
      </c>
      <c r="AD39" s="112" t="str">
        <f t="shared" si="32"/>
        <v>技能一攻击力百分比</v>
      </c>
      <c r="AE39" s="112" t="str">
        <f t="shared" si="32"/>
        <v>技能二攻击力</v>
      </c>
      <c r="AF39" s="112" t="str">
        <f t="shared" si="32"/>
        <v>技能二攻击力百分比</v>
      </c>
      <c r="AG39" s="112" t="str">
        <f t="shared" si="32"/>
        <v>技能三攻击力</v>
      </c>
      <c r="AH39" s="112" t="str">
        <f t="shared" si="32"/>
        <v>技能三攻击力百分比</v>
      </c>
      <c r="AI39" s="112" t="str">
        <f t="shared" si="32"/>
        <v>技能四攻击力</v>
      </c>
      <c r="AJ39" s="112" t="str">
        <f t="shared" si="32"/>
        <v>技能四攻击力百分比</v>
      </c>
      <c r="AK39" s="112" t="str">
        <f t="shared" si="32"/>
        <v>技能五攻击力</v>
      </c>
      <c r="AL39" s="112" t="str">
        <f t="shared" si="32"/>
        <v>技能五攻击力百分比</v>
      </c>
      <c r="AM39" s="112" t="str">
        <f t="shared" si="32"/>
        <v>技能六攻击力</v>
      </c>
      <c r="AN39" s="112" t="str">
        <f t="shared" si="32"/>
        <v>技能六攻击力百分比</v>
      </c>
      <c r="AO39" s="112" t="str">
        <f t="shared" si="32"/>
        <v>技能七攻击力</v>
      </c>
      <c r="AP39" s="112" t="str">
        <f t="shared" si="32"/>
        <v>技能七攻击力百分比</v>
      </c>
      <c r="AQ39" s="112" t="str">
        <f t="shared" si="32"/>
        <v>技能八攻击力</v>
      </c>
      <c r="AR39" s="112" t="str">
        <f t="shared" si="32"/>
        <v>技能八攻击力百分比</v>
      </c>
      <c r="AS39" s="112" t="str">
        <f>G39</f>
        <v>增加生命值</v>
      </c>
      <c r="AT39" s="112" t="str">
        <f t="shared" ref="AT39" si="33">H39</f>
        <v>增加魔法值</v>
      </c>
      <c r="AU39" s="112" t="str">
        <f t="shared" ref="AU39" si="34">I39</f>
        <v>增加物理防御值</v>
      </c>
      <c r="AV39" s="112" t="str">
        <f t="shared" ref="AV39" si="35">J39</f>
        <v>增加魔法防御</v>
      </c>
      <c r="AW39" s="112" t="str">
        <f t="shared" ref="AW39" si="36">K39</f>
        <v>增加攻击力</v>
      </c>
      <c r="AX39" s="416"/>
      <c r="AY39" s="416"/>
      <c r="BA39" s="86" t="s">
        <v>203</v>
      </c>
      <c r="BB39" s="94" t="s">
        <v>232</v>
      </c>
      <c r="BC39" s="364" t="s">
        <v>803</v>
      </c>
      <c r="BD39" s="213" t="str">
        <f>IF(DGET($A$61:$AR$68,BC39,BG38:BG39)&gt;1,TEXT(DGET($A$61:$AR$68,BC39,BG38:BG39),0),DGET($A$61:$AR$68,BC39,BG38:BG39))</f>
        <v>8</v>
      </c>
      <c r="BE39" s="364" t="s">
        <v>826</v>
      </c>
      <c r="BF39" s="213">
        <f>IF(DGET($A$61:$AR$68,BE39,$BG38:$BG39)&gt;1,TEXT(DGET($A$61:$AR$68,BE39,$BG38:$BG39),0),DGET($A$61:$AR$68,BE39,$BG38:$BG39))</f>
        <v>6.6308411908753986E-2</v>
      </c>
      <c r="BG39" s="373" t="str">
        <f t="shared" si="11"/>
        <v>30级</v>
      </c>
      <c r="BH39" s="43">
        <v>37</v>
      </c>
      <c r="BI39" s="74">
        <f>等级免伤!B38+等级免伤!D38</f>
        <v>749.64153257193266</v>
      </c>
      <c r="BJ39" s="74">
        <f t="shared" si="28"/>
        <v>801.44746607563684</v>
      </c>
      <c r="BK39" s="97">
        <f t="shared" si="26"/>
        <v>0.15781847763833434</v>
      </c>
      <c r="BL39" s="97">
        <f t="shared" si="10"/>
        <v>0.16872493519563736</v>
      </c>
      <c r="BM39" s="74">
        <f t="shared" si="15"/>
        <v>801.44746607563684</v>
      </c>
      <c r="BN39" s="97">
        <f t="shared" si="23"/>
        <v>0.34624852126466243</v>
      </c>
      <c r="BO39" s="97">
        <f t="shared" si="2"/>
        <v>0.37017692849531669</v>
      </c>
      <c r="BP39" s="376">
        <f t="shared" si="29"/>
        <v>0.53890186369095405</v>
      </c>
      <c r="BW39" s="54"/>
      <c r="BX39" s="231"/>
      <c r="BY39" s="63"/>
      <c r="BZ39" s="104"/>
      <c r="CA39" s="104"/>
      <c r="CB39" s="104"/>
      <c r="CC39" s="63"/>
      <c r="CD39"/>
      <c r="CE39"/>
      <c r="CF39"/>
      <c r="CG39"/>
      <c r="CH39"/>
      <c r="CI39"/>
    </row>
    <row r="40" spans="1:87" ht="15" customHeight="1">
      <c r="A40" s="426" t="str">
        <f t="shared" ref="A40:A46" si="37">A29</f>
        <v>1级</v>
      </c>
      <c r="B40" s="426"/>
      <c r="C40" s="429"/>
      <c r="D40" s="429"/>
      <c r="E40" s="429"/>
      <c r="F40" s="429"/>
      <c r="G40" s="88"/>
      <c r="H40" s="88"/>
      <c r="I40" s="88"/>
      <c r="J40" s="88"/>
      <c r="K40" s="88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97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>
        <f>C46*$K$20*$K$4</f>
        <v>3.7500000000000004</v>
      </c>
      <c r="AT40" s="86">
        <f>AS40</f>
        <v>3.7500000000000004</v>
      </c>
      <c r="AU40" s="86">
        <f>D46*$K$20*$K$4</f>
        <v>2.2388059701492535</v>
      </c>
      <c r="AV40" s="86">
        <f>E46*$K$20*$K$4</f>
        <v>1</v>
      </c>
      <c r="AW40" s="86">
        <f>F46*$K$20*$K$4</f>
        <v>0.58019860420159752</v>
      </c>
      <c r="AX40" s="415"/>
      <c r="AY40" s="415"/>
      <c r="BA40" s="86" t="s">
        <v>204</v>
      </c>
      <c r="BB40" s="95" t="s">
        <v>233</v>
      </c>
      <c r="BC40" s="364" t="s">
        <v>821</v>
      </c>
      <c r="BD40" s="213" t="str">
        <f>IF(DGET($A$61:$AR$68,BC40,BG40:BG41)&gt;1,TEXT(DGET($A$61:$AR$68,BC40,BG40:BG41),0),DGET($A$61:$AR$68,BC40,BG40:BG41))</f>
        <v>7</v>
      </c>
      <c r="BE40" s="364" t="s">
        <v>828</v>
      </c>
      <c r="BF40" s="213">
        <f>IF(DGET($A$61:$AR$68,BE40,$BG40:$BG41)&gt;1,TEXT(DGET($A$61:$AR$68,BE40,$BG40:$BG41),0),DGET($A$61:$AR$68,BE40,$BG40:$BG41))</f>
        <v>8.8411215878338653E-2</v>
      </c>
      <c r="BG40" s="373" t="str">
        <f t="shared" si="11"/>
        <v>等级</v>
      </c>
      <c r="BH40" s="43">
        <v>38</v>
      </c>
      <c r="BI40" s="74">
        <f>等级免伤!B39+等级免伤!D39</f>
        <v>775.74436376961694</v>
      </c>
      <c r="BJ40" s="74">
        <f t="shared" si="28"/>
        <v>801.44746607563684</v>
      </c>
      <c r="BK40" s="97">
        <f t="shared" si="26"/>
        <v>0.16309116793354256</v>
      </c>
      <c r="BL40" s="97">
        <f t="shared" si="10"/>
        <v>0.16849494419075434</v>
      </c>
      <c r="BM40" s="74">
        <f t="shared" si="15"/>
        <v>801.44746607563684</v>
      </c>
      <c r="BN40" s="97">
        <f t="shared" si="23"/>
        <v>0.35560658940695056</v>
      </c>
      <c r="BO40" s="97">
        <f t="shared" si="2"/>
        <v>0.3673890695319833</v>
      </c>
      <c r="BP40" s="376">
        <f t="shared" si="29"/>
        <v>0.53588401372273764</v>
      </c>
      <c r="BW40" s="54"/>
      <c r="BX40" s="231"/>
      <c r="BY40" s="63"/>
      <c r="BZ40" s="104"/>
      <c r="CA40" s="104"/>
      <c r="CB40" s="104"/>
      <c r="CC40" s="63"/>
      <c r="CD40"/>
      <c r="CE40"/>
      <c r="CF40"/>
      <c r="CG40"/>
      <c r="CH40"/>
      <c r="CI40"/>
    </row>
    <row r="41" spans="1:87" ht="15" customHeight="1">
      <c r="A41" s="426" t="str">
        <f t="shared" si="37"/>
        <v>15级</v>
      </c>
      <c r="B41" s="426">
        <f t="shared" ref="B41:B46" si="38">B30</f>
        <v>5</v>
      </c>
      <c r="C41" s="429"/>
      <c r="D41" s="429"/>
      <c r="E41" s="429"/>
      <c r="F41" s="429"/>
      <c r="G41" s="88"/>
      <c r="H41" s="88"/>
      <c r="I41" s="88"/>
      <c r="J41" s="88"/>
      <c r="K41" s="88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97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50"/>
      <c r="AT41" s="50"/>
      <c r="AU41" s="50"/>
      <c r="AV41" s="50"/>
      <c r="AW41" s="415"/>
      <c r="AX41" s="415"/>
      <c r="AY41" s="415"/>
      <c r="BA41" s="86" t="s">
        <v>205</v>
      </c>
      <c r="BB41" s="95" t="s">
        <v>234</v>
      </c>
      <c r="BC41" s="364" t="s">
        <v>819</v>
      </c>
      <c r="BD41" s="213" t="str">
        <f>IF(DGET($A$61:$AR$68,BC41,BG42:BG43)&gt;1,TEXT(DGET($A$61:$AR$68,BC41,BG42:BG43),0),DGET($A$61:$AR$68,BC41,BG42:BG43))</f>
        <v>4</v>
      </c>
      <c r="BE41" s="364" t="s">
        <v>812</v>
      </c>
      <c r="BF41" s="213">
        <f>IF(DGET($A$61:$AR$68,BE41,$BG42:$BG43)&gt;1,TEXT(DGET($A$61:$AR$68,BE41,$BG42:$BG43),0),DGET($A$61:$AR$68,BE41,$BG42:$BG43))</f>
        <v>2.8571428571428571E-3</v>
      </c>
      <c r="BG41" s="373" t="str">
        <f t="shared" si="11"/>
        <v>30级</v>
      </c>
      <c r="BH41" s="43">
        <v>39</v>
      </c>
      <c r="BI41" s="74">
        <f>等级免伤!B40+等级免伤!D40</f>
        <v>802.6252005958047</v>
      </c>
      <c r="BJ41" s="74">
        <f t="shared" si="28"/>
        <v>801.44746607563684</v>
      </c>
      <c r="BK41" s="97">
        <f t="shared" si="26"/>
        <v>0.16836385822875077</v>
      </c>
      <c r="BL41" s="97">
        <f t="shared" si="10"/>
        <v>0.16811680901121132</v>
      </c>
      <c r="BM41" s="74">
        <f t="shared" si="15"/>
        <v>801.44746607563684</v>
      </c>
      <c r="BN41" s="97">
        <f t="shared" si="23"/>
        <v>0.36496465754923874</v>
      </c>
      <c r="BO41" s="97">
        <f t="shared" si="2"/>
        <v>0.36442912555308676</v>
      </c>
      <c r="BP41" s="376">
        <f t="shared" si="29"/>
        <v>0.53254593456429811</v>
      </c>
      <c r="BW41" s="54"/>
      <c r="BX41" s="231"/>
      <c r="BY41" s="63"/>
      <c r="BZ41" s="104"/>
      <c r="CA41" s="104"/>
      <c r="CB41" s="104"/>
      <c r="CC41" s="63"/>
      <c r="CD41"/>
      <c r="CE41"/>
      <c r="CF41"/>
      <c r="CG41"/>
      <c r="CH41"/>
      <c r="CI41"/>
    </row>
    <row r="42" spans="1:87" ht="15" customHeight="1">
      <c r="A42" s="426" t="str">
        <f t="shared" si="37"/>
        <v>30级</v>
      </c>
      <c r="B42" s="426">
        <f t="shared" si="38"/>
        <v>20</v>
      </c>
      <c r="C42" s="429">
        <f>C31*$B$3</f>
        <v>1211.2841133460508</v>
      </c>
      <c r="D42" s="429">
        <f>D31/$D$3</f>
        <v>723.15469453495541</v>
      </c>
      <c r="E42" s="429">
        <f>E31/$E$3</f>
        <v>323.00909689228013</v>
      </c>
      <c r="F42" s="429">
        <f>F31*$F$3</f>
        <v>187.40942716131957</v>
      </c>
      <c r="G42" s="88">
        <f>G31*B$3</f>
        <v>242.25682266921018</v>
      </c>
      <c r="H42" s="88">
        <f>H31*$C$3</f>
        <v>96.902729067684064</v>
      </c>
      <c r="I42" s="88">
        <f t="shared" ref="I42:J46" si="39">I31/D$3</f>
        <v>144.6309389069911</v>
      </c>
      <c r="J42" s="88">
        <f t="shared" si="39"/>
        <v>64.601819378456028</v>
      </c>
      <c r="K42" s="88">
        <f>K31*F$3</f>
        <v>37.481885432263915</v>
      </c>
      <c r="L42" s="212">
        <f>G42/B42</f>
        <v>12.11284113346051</v>
      </c>
      <c r="M42" s="97">
        <f>K$3</f>
        <v>2.8571428571428571E-3</v>
      </c>
      <c r="N42" s="212">
        <f>H42/B42</f>
        <v>4.8451364533842032</v>
      </c>
      <c r="O42" s="97">
        <f>M42</f>
        <v>2.8571428571428571E-3</v>
      </c>
      <c r="P42" s="212">
        <f>I42/$B42</f>
        <v>7.2315469453495549</v>
      </c>
      <c r="Q42" s="97">
        <f>O42</f>
        <v>2.8571428571428571E-3</v>
      </c>
      <c r="R42" s="212">
        <f>J42/$B42</f>
        <v>3.2300909689228012</v>
      </c>
      <c r="S42" s="97">
        <f>Q42</f>
        <v>2.8571428571428571E-3</v>
      </c>
      <c r="T42" s="212">
        <f>K42/$B42</f>
        <v>1.8740942716131959</v>
      </c>
      <c r="U42" s="97">
        <f>S42</f>
        <v>2.8571428571428571E-3</v>
      </c>
      <c r="V42" s="86">
        <f>V31</f>
        <v>4.4661449253772521</v>
      </c>
      <c r="W42" s="97">
        <f t="shared" ref="W42:Y46" si="40">U42</f>
        <v>2.8571428571428571E-3</v>
      </c>
      <c r="X42" s="86">
        <f t="shared" si="40"/>
        <v>4.4661449253772521</v>
      </c>
      <c r="Y42" s="97">
        <f t="shared" si="40"/>
        <v>2.8571428571428571E-3</v>
      </c>
      <c r="Z42" s="86">
        <f>V42</f>
        <v>4.4661449253772521</v>
      </c>
      <c r="AA42" s="97">
        <f>Y42</f>
        <v>2.8571428571428571E-3</v>
      </c>
      <c r="AB42" s="97">
        <f>AA42</f>
        <v>2.8571428571428571E-3</v>
      </c>
      <c r="AC42" s="91">
        <f>T42*4</f>
        <v>7.4963770864527834</v>
      </c>
      <c r="AD42" s="213">
        <f>AD31</f>
        <v>3.789052109071657E-2</v>
      </c>
      <c r="AE42" s="91">
        <f>AC42</f>
        <v>7.4963770864527834</v>
      </c>
      <c r="AF42" s="213">
        <f>AF31</f>
        <v>4.4205607939169327E-2</v>
      </c>
      <c r="AG42" s="91">
        <f>AE42</f>
        <v>7.4963770864527834</v>
      </c>
      <c r="AH42" s="213">
        <f>AH31</f>
        <v>6.6308411908753986E-2</v>
      </c>
      <c r="AI42" s="91">
        <f>AG42</f>
        <v>7.4963770864527834</v>
      </c>
      <c r="AJ42" s="213">
        <f>AJ31</f>
        <v>8.8411215878338653E-2</v>
      </c>
      <c r="AK42" s="97"/>
      <c r="AL42" s="97"/>
      <c r="AM42" s="97"/>
      <c r="AN42" s="97"/>
      <c r="AO42" s="97"/>
      <c r="AP42" s="97"/>
      <c r="AQ42" s="97"/>
      <c r="AR42" s="97"/>
      <c r="AS42" s="60"/>
      <c r="AT42" s="60"/>
      <c r="AU42" s="60"/>
      <c r="AV42" s="60"/>
      <c r="AW42" s="374"/>
      <c r="AX42" s="374"/>
      <c r="AY42" s="374"/>
      <c r="BA42" s="86" t="s">
        <v>206</v>
      </c>
      <c r="BB42" s="95" t="s">
        <v>235</v>
      </c>
      <c r="BC42" s="365" t="s">
        <v>809</v>
      </c>
      <c r="BD42" s="213" t="str">
        <f>IF(DGET($A$61:$AR$68,BC42,BG44:BG45)&gt;1,TEXT(DGET($A$61:$AR$68,BC42,BG44:BG45),0),DGET($A$61:$AR$68,BC42,BG44:BG45))</f>
        <v>5</v>
      </c>
      <c r="BE42" s="365" t="s">
        <v>210</v>
      </c>
      <c r="BF42" s="213">
        <f>IF(DGET($A$61:$AR$68,BE42,$BG44:$BG45)&gt;1,TEXT(DGET($A$61:$AR$68,BE42,$BG44:$BG45),0),DGET($A$61:$AR$68,BE42,$BG44:$BG45))</f>
        <v>2.8571428571428571E-3</v>
      </c>
      <c r="BG42" s="373" t="str">
        <f t="shared" si="11"/>
        <v>等级</v>
      </c>
      <c r="BH42" s="43">
        <v>40</v>
      </c>
      <c r="BI42" s="74">
        <f>等级免伤!B41+等级免伤!D41</f>
        <v>829.50603742199246</v>
      </c>
      <c r="BJ42" s="74">
        <f t="shared" si="28"/>
        <v>801.44746607563684</v>
      </c>
      <c r="BK42" s="97">
        <f t="shared" si="26"/>
        <v>0.17363654852395899</v>
      </c>
      <c r="BL42" s="97">
        <f t="shared" si="10"/>
        <v>0.16776318140509386</v>
      </c>
      <c r="BM42" s="74">
        <f t="shared" si="15"/>
        <v>801.44746607563684</v>
      </c>
      <c r="BN42" s="97">
        <f t="shared" si="23"/>
        <v>0.37432272569152691</v>
      </c>
      <c r="BO42" s="97">
        <f t="shared" si="2"/>
        <v>0.36166102049403376</v>
      </c>
      <c r="BP42" s="376">
        <f t="shared" si="29"/>
        <v>0.52942420189912764</v>
      </c>
      <c r="BW42" s="54"/>
      <c r="BX42" s="231"/>
      <c r="BY42" s="63"/>
      <c r="BZ42" s="104"/>
      <c r="CA42" s="104"/>
      <c r="CB42" s="104"/>
      <c r="CC42" s="63"/>
      <c r="CD42"/>
      <c r="CE42"/>
      <c r="CF42"/>
      <c r="CG42"/>
      <c r="CH42"/>
      <c r="CI42"/>
    </row>
    <row r="43" spans="1:87" ht="15" customHeight="1">
      <c r="A43" s="426" t="str">
        <f t="shared" si="37"/>
        <v>45级</v>
      </c>
      <c r="B43" s="426">
        <f t="shared" si="38"/>
        <v>35</v>
      </c>
      <c r="C43" s="429">
        <f t="shared" ref="C43:C46" si="41">C32*$B$3</f>
        <v>2003.6186651890926</v>
      </c>
      <c r="D43" s="429">
        <f t="shared" ref="D43:D46" si="42">D32/$D$3</f>
        <v>1196.1902478740847</v>
      </c>
      <c r="E43" s="429">
        <f t="shared" ref="E43:E46" si="43">E32/$E$3</f>
        <v>534.29831071709123</v>
      </c>
      <c r="F43" s="429">
        <f t="shared" ref="F43:F46" si="44">F32*$F$3</f>
        <v>309.99913410532787</v>
      </c>
      <c r="G43" s="88">
        <f>G32*B$3</f>
        <v>400.72373303781853</v>
      </c>
      <c r="H43" s="88">
        <f>H32*$C$3</f>
        <v>160.28949321512741</v>
      </c>
      <c r="I43" s="88">
        <f t="shared" si="39"/>
        <v>239.23804957481698</v>
      </c>
      <c r="J43" s="88">
        <f t="shared" si="39"/>
        <v>106.85966214341825</v>
      </c>
      <c r="K43" s="88">
        <f>K32*F$3</f>
        <v>61.999826821065575</v>
      </c>
      <c r="L43" s="212">
        <f>(G43-G42)/($B43-$B42)</f>
        <v>10.564460691240557</v>
      </c>
      <c r="M43" s="97">
        <f>M42</f>
        <v>2.8571428571428571E-3</v>
      </c>
      <c r="N43" s="212">
        <f>(H43-H42)/($B43-$B42)</f>
        <v>4.2257842764962232</v>
      </c>
      <c r="O43" s="97">
        <f>M43</f>
        <v>2.8571428571428571E-3</v>
      </c>
      <c r="P43" s="212">
        <f>(I43-I42)/($B43-$B42)</f>
        <v>6.3071407111883921</v>
      </c>
      <c r="Q43" s="97">
        <f>O43</f>
        <v>2.8571428571428571E-3</v>
      </c>
      <c r="R43" s="212">
        <f>(J43-J42)/($B43-$B42)</f>
        <v>2.8171895176641479</v>
      </c>
      <c r="S43" s="97">
        <f>Q43</f>
        <v>2.8571428571428571E-3</v>
      </c>
      <c r="T43" s="212">
        <f>(K43-K42)/($B43-$B42)</f>
        <v>1.6345294259201106</v>
      </c>
      <c r="U43" s="97">
        <f>S43</f>
        <v>2.8571428571428571E-3</v>
      </c>
      <c r="V43" s="86">
        <f t="shared" ref="V43:V46" si="45">V32</f>
        <v>3.8952391091132861</v>
      </c>
      <c r="W43" s="97">
        <f t="shared" si="40"/>
        <v>2.8571428571428571E-3</v>
      </c>
      <c r="X43" s="86">
        <f t="shared" si="40"/>
        <v>3.8952391091132861</v>
      </c>
      <c r="Y43" s="97">
        <f t="shared" si="40"/>
        <v>2.8571428571428571E-3</v>
      </c>
      <c r="Z43" s="86">
        <f>V43</f>
        <v>3.8952391091132861</v>
      </c>
      <c r="AA43" s="97">
        <f>Y43</f>
        <v>2.8571428571428571E-3</v>
      </c>
      <c r="AB43" s="97">
        <f>AA43</f>
        <v>2.8571428571428571E-3</v>
      </c>
      <c r="AC43" s="91">
        <f>T43*4</f>
        <v>6.5381177036804425</v>
      </c>
      <c r="AD43" s="213">
        <f>AD32</f>
        <v>3.789052109071657E-2</v>
      </c>
      <c r="AE43" s="91">
        <f>AC43</f>
        <v>6.5381177036804425</v>
      </c>
      <c r="AF43" s="213">
        <f>AF32</f>
        <v>4.4205607939169327E-2</v>
      </c>
      <c r="AG43" s="91">
        <f>AE43</f>
        <v>6.5381177036804425</v>
      </c>
      <c r="AH43" s="213">
        <f>AH32</f>
        <v>6.6308411908753986E-2</v>
      </c>
      <c r="AI43" s="91">
        <f>AG43</f>
        <v>6.5381177036804425</v>
      </c>
      <c r="AJ43" s="213">
        <f>AJ32</f>
        <v>8.8411215878338653E-2</v>
      </c>
      <c r="AK43" s="97"/>
      <c r="AL43" s="97"/>
      <c r="AM43" s="97"/>
      <c r="AN43" s="97"/>
      <c r="AO43" s="97"/>
      <c r="AP43" s="97"/>
      <c r="AQ43" s="97"/>
      <c r="AR43" s="97"/>
      <c r="AS43" s="60"/>
      <c r="AT43" s="60"/>
      <c r="AU43" s="60"/>
      <c r="AV43" s="60"/>
      <c r="AW43" s="374"/>
      <c r="AX43" s="374"/>
      <c r="AY43" s="374"/>
      <c r="BA43" s="86" t="s">
        <v>207</v>
      </c>
      <c r="BB43" s="95" t="s">
        <v>236</v>
      </c>
      <c r="BC43" s="365" t="s">
        <v>807</v>
      </c>
      <c r="BD43" s="213" t="str">
        <f>IF(DGET($A$61:$AR$68,BC43,BG46:BG47)&gt;1,TEXT(DGET($A$61:$AR$68,BC43,BG46:BG47),0),DGET($A$61:$AR$68,BC43,BG46:BG47))</f>
        <v>58</v>
      </c>
      <c r="BE43" s="365" t="s">
        <v>830</v>
      </c>
      <c r="BF43" s="213">
        <f>IF(DGET($A$61:$AR$68,BE43,$BG46:$BG47)&gt;1,TEXT(DGET($A$61:$AR$68,BE43,$BG46:$BG47),0),DGET($A$61:$AR$68,BE43,$BG46:$BG47))</f>
        <v>3.789052109071657E-2</v>
      </c>
      <c r="BG43" s="373" t="str">
        <f t="shared" si="11"/>
        <v>45级</v>
      </c>
      <c r="BH43" s="43">
        <v>41</v>
      </c>
      <c r="BI43" s="74">
        <f>等级免伤!B42+等级免伤!D42</f>
        <v>857.20256186749998</v>
      </c>
      <c r="BJ43" s="74">
        <f t="shared" si="28"/>
        <v>801.44746607563684</v>
      </c>
      <c r="BK43" s="97">
        <f t="shared" si="26"/>
        <v>0.17890923881916718</v>
      </c>
      <c r="BL43" s="97">
        <f t="shared" si="10"/>
        <v>0.16727243068051645</v>
      </c>
      <c r="BM43" s="74">
        <f t="shared" si="15"/>
        <v>801.44746607563684</v>
      </c>
      <c r="BN43" s="97">
        <f t="shared" si="23"/>
        <v>0.38368079383381509</v>
      </c>
      <c r="BO43" s="97">
        <f t="shared" si="2"/>
        <v>0.35872501282553448</v>
      </c>
      <c r="BP43" s="376">
        <f t="shared" si="29"/>
        <v>0.52599744350605093</v>
      </c>
      <c r="BW43" s="54"/>
      <c r="BX43" s="231"/>
      <c r="BY43" s="63"/>
      <c r="BZ43" s="62"/>
      <c r="CA43" s="62"/>
      <c r="CB43" s="62"/>
      <c r="CC43" s="62"/>
      <c r="CD43"/>
      <c r="CE43"/>
      <c r="CF43"/>
      <c r="CG43"/>
      <c r="CH43"/>
      <c r="CI43"/>
    </row>
    <row r="44" spans="1:87" ht="15" customHeight="1">
      <c r="A44" s="426" t="str">
        <f t="shared" si="37"/>
        <v>60级</v>
      </c>
      <c r="B44" s="426">
        <f t="shared" si="38"/>
        <v>50</v>
      </c>
      <c r="C44" s="429">
        <f t="shared" si="41"/>
        <v>3314.2412347871891</v>
      </c>
      <c r="D44" s="429">
        <f t="shared" si="42"/>
        <v>1978.6514834550376</v>
      </c>
      <c r="E44" s="429">
        <f t="shared" si="43"/>
        <v>883.79766260991676</v>
      </c>
      <c r="F44" s="429">
        <f t="shared" si="44"/>
        <v>512.77817024290823</v>
      </c>
      <c r="G44" s="88">
        <f>G33*B$3</f>
        <v>662.84824695743782</v>
      </c>
      <c r="H44" s="88">
        <f>H33*$C$3</f>
        <v>265.13929878297512</v>
      </c>
      <c r="I44" s="88">
        <f t="shared" si="39"/>
        <v>395.73029669100754</v>
      </c>
      <c r="J44" s="88">
        <f t="shared" si="39"/>
        <v>176.75953252198337</v>
      </c>
      <c r="K44" s="88">
        <f>K33*F$3</f>
        <v>102.55563404858165</v>
      </c>
      <c r="L44" s="212">
        <f>(G44-G43)/($B44-$B43)</f>
        <v>17.474967594641285</v>
      </c>
      <c r="M44" s="97">
        <f>M43</f>
        <v>2.8571428571428571E-3</v>
      </c>
      <c r="N44" s="212">
        <f>(H44-H43)/($B44-$B43)</f>
        <v>6.9899870378565137</v>
      </c>
      <c r="O44" s="97">
        <f>M44</f>
        <v>2.8571428571428571E-3</v>
      </c>
      <c r="P44" s="212">
        <f>(I44-I43)/($B44-$B43)</f>
        <v>10.432816474412704</v>
      </c>
      <c r="Q44" s="97">
        <f>O44</f>
        <v>2.8571428571428571E-3</v>
      </c>
      <c r="R44" s="212">
        <f>(J44-J43)/($B44-$B43)</f>
        <v>4.6599913585710082</v>
      </c>
      <c r="S44" s="97">
        <f>Q44</f>
        <v>2.8571428571428571E-3</v>
      </c>
      <c r="T44" s="212">
        <f>(K44-K43)/($B44-$B43)</f>
        <v>2.7037204818344049</v>
      </c>
      <c r="U44" s="97">
        <f>S44</f>
        <v>2.8571428571428571E-3</v>
      </c>
      <c r="V44" s="86">
        <f t="shared" si="45"/>
        <v>6.4432231038138186</v>
      </c>
      <c r="W44" s="97">
        <f t="shared" si="40"/>
        <v>2.8571428571428571E-3</v>
      </c>
      <c r="X44" s="86">
        <f t="shared" si="40"/>
        <v>6.4432231038138186</v>
      </c>
      <c r="Y44" s="97">
        <f t="shared" si="40"/>
        <v>2.8571428571428571E-3</v>
      </c>
      <c r="Z44" s="86">
        <f>V44</f>
        <v>6.4432231038138186</v>
      </c>
      <c r="AA44" s="97">
        <f>Y44</f>
        <v>2.8571428571428571E-3</v>
      </c>
      <c r="AB44" s="97">
        <f>AA44</f>
        <v>2.8571428571428571E-3</v>
      </c>
      <c r="AC44" s="214">
        <f>T44*4</f>
        <v>10.81488192733762</v>
      </c>
      <c r="AD44" s="215">
        <f>AD33</f>
        <v>3.789052109071657E-2</v>
      </c>
      <c r="AE44" s="214">
        <f>AC44</f>
        <v>10.81488192733762</v>
      </c>
      <c r="AF44" s="215">
        <f>AF33</f>
        <v>4.4205607939169327E-2</v>
      </c>
      <c r="AG44" s="214">
        <f>AE44</f>
        <v>10.81488192733762</v>
      </c>
      <c r="AH44" s="215">
        <f>AH33</f>
        <v>6.6308411908753986E-2</v>
      </c>
      <c r="AI44" s="214">
        <f>AG44</f>
        <v>10.81488192733762</v>
      </c>
      <c r="AJ44" s="215">
        <f>AJ33</f>
        <v>8.8411215878338653E-2</v>
      </c>
      <c r="AK44" s="86">
        <f t="shared" ref="AK44:AR46" si="46">AC44</f>
        <v>10.81488192733762</v>
      </c>
      <c r="AL44" s="97">
        <f t="shared" si="46"/>
        <v>3.789052109071657E-2</v>
      </c>
      <c r="AM44" s="86">
        <f t="shared" si="46"/>
        <v>10.81488192733762</v>
      </c>
      <c r="AN44" s="97">
        <f t="shared" si="46"/>
        <v>4.4205607939169327E-2</v>
      </c>
      <c r="AO44" s="86">
        <f t="shared" si="46"/>
        <v>10.81488192733762</v>
      </c>
      <c r="AP44" s="97">
        <f t="shared" si="46"/>
        <v>6.6308411908753986E-2</v>
      </c>
      <c r="AQ44" s="86">
        <f t="shared" si="46"/>
        <v>10.81488192733762</v>
      </c>
      <c r="AR44" s="97">
        <f t="shared" si="46"/>
        <v>8.8411215878338653E-2</v>
      </c>
      <c r="AS44" s="60"/>
      <c r="AT44" s="60"/>
      <c r="AU44" s="60"/>
      <c r="AV44" s="60"/>
      <c r="AW44" s="374"/>
      <c r="AX44" s="374"/>
      <c r="AY44" s="374"/>
      <c r="BA44" s="86" t="s">
        <v>208</v>
      </c>
      <c r="BB44" s="95" t="s">
        <v>237</v>
      </c>
      <c r="BC44" s="365" t="s">
        <v>833</v>
      </c>
      <c r="BD44" s="213" t="str">
        <f>IF(DGET($A$61:$AR$68,BC44,BG48:BG49)&gt;1,TEXT(DGET($A$61:$AR$68,BC44,BG48:BG49),0),DGET($A$61:$AR$68,BC44,BG48:BG49))</f>
        <v>44</v>
      </c>
      <c r="BE44" s="365" t="s">
        <v>816</v>
      </c>
      <c r="BF44" s="213">
        <f>IF(DGET($A$61:$AR$68,BE44,$BG48:$BG49)&gt;1,TEXT(DGET($A$61:$AR$68,BE44,$BG48:$BG49),0),DGET($A$61:$AR$68,BE44,$BG48:$BG49))</f>
        <v>2.8571428571428571E-3</v>
      </c>
      <c r="BG44" s="373" t="str">
        <f t="shared" si="11"/>
        <v>等级</v>
      </c>
      <c r="BH44" s="43">
        <v>42</v>
      </c>
      <c r="BI44" s="74">
        <f>等级免伤!B43+等级免伤!D43</f>
        <v>884.8990863130075</v>
      </c>
      <c r="BJ44" s="74">
        <f t="shared" si="28"/>
        <v>801.44746607563684</v>
      </c>
      <c r="BK44" s="97">
        <f t="shared" si="26"/>
        <v>0.18418192911437539</v>
      </c>
      <c r="BL44" s="97">
        <f t="shared" si="10"/>
        <v>0.16681240004515632</v>
      </c>
      <c r="BM44" s="74">
        <f t="shared" si="15"/>
        <v>801.44746607563684</v>
      </c>
      <c r="BN44" s="97">
        <f t="shared" si="23"/>
        <v>0.39303886197610327</v>
      </c>
      <c r="BO44" s="97">
        <f t="shared" si="2"/>
        <v>0.35597279381592423</v>
      </c>
      <c r="BP44" s="376">
        <f t="shared" si="29"/>
        <v>0.52278519386108058</v>
      </c>
      <c r="BW44" s="54"/>
      <c r="BX44" s="231"/>
      <c r="BY44" s="63"/>
      <c r="BZ44" s="62"/>
      <c r="CA44" s="62"/>
      <c r="CB44" s="62"/>
      <c r="CC44" s="62"/>
      <c r="CD44"/>
      <c r="CE44"/>
      <c r="CF44"/>
      <c r="CG44"/>
      <c r="CH44"/>
      <c r="CI44"/>
    </row>
    <row r="45" spans="1:87" ht="15" customHeight="1">
      <c r="A45" s="426" t="str">
        <f t="shared" si="37"/>
        <v>70级</v>
      </c>
      <c r="B45" s="426">
        <f t="shared" si="38"/>
        <v>60</v>
      </c>
      <c r="C45" s="429">
        <f t="shared" si="41"/>
        <v>5482.1783971188306</v>
      </c>
      <c r="D45" s="429">
        <f t="shared" si="42"/>
        <v>3272.9423266381073</v>
      </c>
      <c r="E45" s="429">
        <f t="shared" si="43"/>
        <v>1461.914239231688</v>
      </c>
      <c r="F45" s="429">
        <f t="shared" si="44"/>
        <v>848.20060106466588</v>
      </c>
      <c r="G45" s="88">
        <f>G34*B$3</f>
        <v>1096.435679423766</v>
      </c>
      <c r="H45" s="88">
        <f>H34*$C$3</f>
        <v>438.57427176950642</v>
      </c>
      <c r="I45" s="88">
        <f t="shared" si="39"/>
        <v>654.58846532762152</v>
      </c>
      <c r="J45" s="88">
        <f t="shared" si="39"/>
        <v>292.3828478463376</v>
      </c>
      <c r="K45" s="88">
        <f>K34*F$3</f>
        <v>169.64012021293317</v>
      </c>
      <c r="L45" s="212">
        <f>(G45-G44)/($B45-$B44)</f>
        <v>43.35874324663282</v>
      </c>
      <c r="M45" s="97">
        <f>M44</f>
        <v>2.8571428571428571E-3</v>
      </c>
      <c r="N45" s="212">
        <f>(H45-H44)/($B45-$B44)</f>
        <v>17.34349729865313</v>
      </c>
      <c r="O45" s="97">
        <f>M45</f>
        <v>2.8571428571428571E-3</v>
      </c>
      <c r="P45" s="212">
        <f>(I45-I44)/($B45-$B44)</f>
        <v>25.885816863661397</v>
      </c>
      <c r="Q45" s="97">
        <f>O45</f>
        <v>2.8571428571428571E-3</v>
      </c>
      <c r="R45" s="212">
        <f>(J45-J44)/($B45-$B44)</f>
        <v>11.562331532435422</v>
      </c>
      <c r="S45" s="97">
        <f>Q45</f>
        <v>2.8571428571428571E-3</v>
      </c>
      <c r="T45" s="212">
        <f>(K45-K44)/($B45-$B44)</f>
        <v>6.7084486164351516</v>
      </c>
      <c r="U45" s="97">
        <f>S45</f>
        <v>2.8571428571428571E-3</v>
      </c>
      <c r="V45" s="86">
        <f t="shared" si="45"/>
        <v>15.986871204539749</v>
      </c>
      <c r="W45" s="97">
        <f t="shared" si="40"/>
        <v>2.8571428571428571E-3</v>
      </c>
      <c r="X45" s="86">
        <f t="shared" si="40"/>
        <v>15.986871204539749</v>
      </c>
      <c r="Y45" s="97">
        <f t="shared" si="40"/>
        <v>2.8571428571428571E-3</v>
      </c>
      <c r="Z45" s="86">
        <f>V45</f>
        <v>15.986871204539749</v>
      </c>
      <c r="AA45" s="97">
        <f>Y45</f>
        <v>2.8571428571428571E-3</v>
      </c>
      <c r="AB45" s="97">
        <f>AA45</f>
        <v>2.8571428571428571E-3</v>
      </c>
      <c r="AC45" s="214">
        <f>T45*4</f>
        <v>26.833794465740606</v>
      </c>
      <c r="AD45" s="215">
        <f>AD34</f>
        <v>3.789052109071657E-2</v>
      </c>
      <c r="AE45" s="214">
        <f>AC45</f>
        <v>26.833794465740606</v>
      </c>
      <c r="AF45" s="215">
        <f>AF34</f>
        <v>4.4205607939169327E-2</v>
      </c>
      <c r="AG45" s="214">
        <f>AE45</f>
        <v>26.833794465740606</v>
      </c>
      <c r="AH45" s="215">
        <f>AH34</f>
        <v>6.6308411908753986E-2</v>
      </c>
      <c r="AI45" s="214">
        <f>AG45</f>
        <v>26.833794465740606</v>
      </c>
      <c r="AJ45" s="215">
        <f>AJ34</f>
        <v>8.8411215878338653E-2</v>
      </c>
      <c r="AK45" s="86">
        <f t="shared" si="46"/>
        <v>26.833794465740606</v>
      </c>
      <c r="AL45" s="97">
        <f t="shared" si="46"/>
        <v>3.789052109071657E-2</v>
      </c>
      <c r="AM45" s="86">
        <f t="shared" si="46"/>
        <v>26.833794465740606</v>
      </c>
      <c r="AN45" s="97">
        <f t="shared" si="46"/>
        <v>4.4205607939169327E-2</v>
      </c>
      <c r="AO45" s="86">
        <f t="shared" si="46"/>
        <v>26.833794465740606</v>
      </c>
      <c r="AP45" s="97">
        <f t="shared" si="46"/>
        <v>6.6308411908753986E-2</v>
      </c>
      <c r="AQ45" s="86">
        <f t="shared" si="46"/>
        <v>26.833794465740606</v>
      </c>
      <c r="AR45" s="97">
        <f t="shared" si="46"/>
        <v>8.8411215878338653E-2</v>
      </c>
      <c r="AS45" s="60"/>
      <c r="AT45" s="60"/>
      <c r="AU45" s="60"/>
      <c r="AV45" s="60"/>
      <c r="AW45" s="374"/>
      <c r="AX45" s="374"/>
      <c r="AY45" s="374"/>
      <c r="BA45" s="60"/>
      <c r="BB45" s="60"/>
      <c r="BC45" s="60"/>
      <c r="BD45" s="60"/>
      <c r="BE45" s="60"/>
      <c r="BF45" s="60"/>
      <c r="BG45" s="373" t="str">
        <f t="shared" si="11"/>
        <v>60级</v>
      </c>
      <c r="BH45" s="43">
        <v>43</v>
      </c>
      <c r="BI45" s="74">
        <f>等级免伤!B44+等级免伤!D44</f>
        <v>907.28011475798803</v>
      </c>
      <c r="BJ45" s="74">
        <f t="shared" si="28"/>
        <v>801.44746607563684</v>
      </c>
      <c r="BK45" s="97">
        <f t="shared" si="26"/>
        <v>0.18945461940958361</v>
      </c>
      <c r="BL45" s="97">
        <f t="shared" si="10"/>
        <v>0.16735506729653926</v>
      </c>
      <c r="BM45" s="74">
        <f t="shared" si="15"/>
        <v>801.44746607563684</v>
      </c>
      <c r="BN45" s="97">
        <f t="shared" si="23"/>
        <v>0.40239693011839145</v>
      </c>
      <c r="BO45" s="97">
        <f t="shared" si="2"/>
        <v>0.35545802752000694</v>
      </c>
      <c r="BP45" s="376">
        <f t="shared" si="29"/>
        <v>0.52281309481654614</v>
      </c>
      <c r="BW45" s="54"/>
      <c r="BX45" s="231"/>
      <c r="BY45" s="63"/>
      <c r="BZ45" s="62"/>
      <c r="CA45" s="62"/>
      <c r="CB45" s="62"/>
      <c r="CC45" s="62"/>
      <c r="CD45"/>
      <c r="CE45"/>
      <c r="CF45"/>
      <c r="CG45"/>
      <c r="CH45"/>
      <c r="CI45"/>
    </row>
    <row r="46" spans="1:87" ht="15" customHeight="1">
      <c r="A46" s="426" t="str">
        <f t="shared" si="37"/>
        <v>80级</v>
      </c>
      <c r="B46" s="426">
        <f t="shared" si="38"/>
        <v>70</v>
      </c>
      <c r="C46" s="429">
        <f t="shared" si="41"/>
        <v>9068.2234178907656</v>
      </c>
      <c r="D46" s="429">
        <f t="shared" si="42"/>
        <v>5413.8647270989632</v>
      </c>
      <c r="E46" s="429">
        <f t="shared" si="43"/>
        <v>2418.1929114375371</v>
      </c>
      <c r="F46" s="429">
        <f t="shared" si="44"/>
        <v>1403.0321519062563</v>
      </c>
      <c r="G46" s="88">
        <f>G35*B$3</f>
        <v>1813.644683578153</v>
      </c>
      <c r="H46" s="88">
        <f>H35*$C$3</f>
        <v>725.45787343126119</v>
      </c>
      <c r="I46" s="88">
        <f t="shared" si="39"/>
        <v>1082.7729454197927</v>
      </c>
      <c r="J46" s="88">
        <f t="shared" si="39"/>
        <v>483.63858228750746</v>
      </c>
      <c r="K46" s="88">
        <f>K35*F$3</f>
        <v>280.60643038125124</v>
      </c>
      <c r="L46" s="212">
        <f>(G46-G45)/($B46-$B45)</f>
        <v>71.720900415438706</v>
      </c>
      <c r="M46" s="97">
        <f>M45</f>
        <v>2.8571428571428571E-3</v>
      </c>
      <c r="N46" s="212">
        <f>(H46-H45)/($B46-$B45)</f>
        <v>28.688360166175478</v>
      </c>
      <c r="O46" s="97">
        <f>M46</f>
        <v>2.8571428571428571E-3</v>
      </c>
      <c r="P46" s="212">
        <f>(I46-I45)/($B46-$B45)</f>
        <v>42.818448009217114</v>
      </c>
      <c r="Q46" s="97">
        <f>O46</f>
        <v>2.8571428571428571E-3</v>
      </c>
      <c r="R46" s="212">
        <f>(J46-J45)/($B46-$B45)</f>
        <v>19.125573444116988</v>
      </c>
      <c r="S46" s="97">
        <f>Q46</f>
        <v>2.8571428571428571E-3</v>
      </c>
      <c r="T46" s="212">
        <f>(K46-K45)/($B46-$B45)</f>
        <v>11.096631016831807</v>
      </c>
      <c r="U46" s="97">
        <f>S46</f>
        <v>2.8571428571428571E-3</v>
      </c>
      <c r="V46" s="86">
        <f t="shared" si="45"/>
        <v>26.444327297338862</v>
      </c>
      <c r="W46" s="97">
        <f t="shared" si="40"/>
        <v>2.8571428571428571E-3</v>
      </c>
      <c r="X46" s="86">
        <f t="shared" si="40"/>
        <v>26.444327297338862</v>
      </c>
      <c r="Y46" s="97">
        <f t="shared" si="40"/>
        <v>2.8571428571428571E-3</v>
      </c>
      <c r="Z46" s="86">
        <f>V46</f>
        <v>26.444327297338862</v>
      </c>
      <c r="AA46" s="97">
        <f>Y46</f>
        <v>2.8571428571428571E-3</v>
      </c>
      <c r="AB46" s="97">
        <f>AA46</f>
        <v>2.8571428571428571E-3</v>
      </c>
      <c r="AC46" s="214">
        <f>T46*4</f>
        <v>44.38652406732723</v>
      </c>
      <c r="AD46" s="215">
        <f>AD35</f>
        <v>3.789052109071657E-2</v>
      </c>
      <c r="AE46" s="214">
        <f>AC46</f>
        <v>44.38652406732723</v>
      </c>
      <c r="AF46" s="215">
        <f>AF35</f>
        <v>4.4205607939169327E-2</v>
      </c>
      <c r="AG46" s="214">
        <f>AE46</f>
        <v>44.38652406732723</v>
      </c>
      <c r="AH46" s="215">
        <f>AH35</f>
        <v>6.6308411908753986E-2</v>
      </c>
      <c r="AI46" s="214">
        <f>AG46</f>
        <v>44.38652406732723</v>
      </c>
      <c r="AJ46" s="215">
        <f>AJ35</f>
        <v>8.8411215878338653E-2</v>
      </c>
      <c r="AK46" s="86">
        <f t="shared" si="46"/>
        <v>44.38652406732723</v>
      </c>
      <c r="AL46" s="97">
        <f t="shared" si="46"/>
        <v>3.789052109071657E-2</v>
      </c>
      <c r="AM46" s="86">
        <f t="shared" si="46"/>
        <v>44.38652406732723</v>
      </c>
      <c r="AN46" s="97">
        <f t="shared" si="46"/>
        <v>4.4205607939169327E-2</v>
      </c>
      <c r="AO46" s="86">
        <f t="shared" si="46"/>
        <v>44.38652406732723</v>
      </c>
      <c r="AP46" s="97">
        <f t="shared" si="46"/>
        <v>6.6308411908753986E-2</v>
      </c>
      <c r="AQ46" s="86">
        <f t="shared" si="46"/>
        <v>44.38652406732723</v>
      </c>
      <c r="AR46" s="97">
        <f t="shared" si="46"/>
        <v>8.8411215878338653E-2</v>
      </c>
      <c r="AS46" s="60"/>
      <c r="AT46" s="60"/>
      <c r="AU46" s="60"/>
      <c r="AV46" s="60"/>
      <c r="AW46" s="374"/>
      <c r="AX46" s="374"/>
      <c r="AY46" s="374"/>
      <c r="BA46" s="60"/>
      <c r="BB46" s="60"/>
      <c r="BC46" s="60"/>
      <c r="BD46" s="60"/>
      <c r="BE46" s="60"/>
      <c r="BF46" s="60"/>
      <c r="BG46" s="373" t="str">
        <f t="shared" si="11"/>
        <v>等级</v>
      </c>
      <c r="BH46" s="43">
        <v>44</v>
      </c>
      <c r="BI46" s="74">
        <f>等级免伤!B45+等级免伤!D45</f>
        <v>929.66114320296856</v>
      </c>
      <c r="BJ46" s="74">
        <f t="shared" si="28"/>
        <v>801.44746607563684</v>
      </c>
      <c r="BK46" s="97">
        <f t="shared" si="26"/>
        <v>0.19472730970479182</v>
      </c>
      <c r="BL46" s="97">
        <f t="shared" si="10"/>
        <v>0.16787160577771779</v>
      </c>
      <c r="BM46" s="74">
        <f t="shared" si="15"/>
        <v>801.44746607563684</v>
      </c>
      <c r="BN46" s="97">
        <f t="shared" si="23"/>
        <v>0.41175499826067963</v>
      </c>
      <c r="BO46" s="97">
        <f t="shared" si="2"/>
        <v>0.3549680465971165</v>
      </c>
      <c r="BP46" s="376">
        <f t="shared" si="29"/>
        <v>0.52283965237483432</v>
      </c>
      <c r="BW46" s="54"/>
      <c r="BX46" s="231"/>
      <c r="BY46" s="63"/>
      <c r="BZ46" s="62"/>
      <c r="CA46" s="62"/>
      <c r="CB46" s="62"/>
      <c r="CC46" s="62"/>
      <c r="CD46"/>
      <c r="CE46"/>
      <c r="CF46"/>
      <c r="CG46"/>
      <c r="CH46"/>
      <c r="CI46"/>
    </row>
    <row r="47" spans="1:87" ht="15" customHeight="1">
      <c r="A47" s="48"/>
      <c r="B47" s="48"/>
      <c r="C47" s="50"/>
      <c r="D47" s="50"/>
      <c r="E47" s="50"/>
      <c r="F47" s="50"/>
      <c r="G47" s="50"/>
      <c r="H47" s="50"/>
      <c r="I47" s="50"/>
      <c r="J47" s="50"/>
      <c r="K47" s="50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50"/>
      <c r="W47" s="61"/>
      <c r="X47" s="50"/>
      <c r="Y47" s="61"/>
      <c r="Z47" s="50"/>
      <c r="AA47" s="61"/>
      <c r="AB47" s="61"/>
      <c r="AC47" s="50"/>
      <c r="AD47" s="60"/>
      <c r="AE47" s="50"/>
      <c r="AF47" s="60"/>
      <c r="AG47" s="50"/>
      <c r="AH47" s="60"/>
      <c r="AI47" s="5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374"/>
      <c r="AX47" s="374"/>
      <c r="AY47" s="374"/>
      <c r="BG47" s="373" t="str">
        <f t="shared" si="11"/>
        <v>70级</v>
      </c>
      <c r="BH47" s="43">
        <v>45</v>
      </c>
      <c r="BI47" s="74">
        <f>等级免伤!B46+等级免伤!D46</f>
        <v>952.04217164794954</v>
      </c>
      <c r="BJ47" s="74">
        <f>职业设计!J87</f>
        <v>1325.6964939148752</v>
      </c>
      <c r="BK47" s="97">
        <f>20*B12+15*D12</f>
        <v>0.12090964557187686</v>
      </c>
      <c r="BL47" s="97">
        <f t="shared" si="10"/>
        <v>0.16836385822875077</v>
      </c>
      <c r="BM47" s="74">
        <f t="shared" si="15"/>
        <v>1325.6964939148752</v>
      </c>
      <c r="BN47" s="97">
        <f t="shared" ref="BN47:BN61" si="47">B$21*BH47</f>
        <v>0.25458315802234543</v>
      </c>
      <c r="BO47" s="97">
        <f t="shared" si="2"/>
        <v>0.35450110305071891</v>
      </c>
      <c r="BP47" s="376">
        <f t="shared" si="29"/>
        <v>0.52286496127946969</v>
      </c>
      <c r="BW47" s="54"/>
      <c r="BX47" s="231"/>
      <c r="BY47" s="63"/>
      <c r="BZ47" s="63"/>
      <c r="CA47" s="63"/>
      <c r="CB47" s="63"/>
      <c r="CC47" s="63"/>
      <c r="CD47"/>
      <c r="CE47"/>
      <c r="CF47"/>
      <c r="CG47"/>
      <c r="CH47"/>
      <c r="CI47"/>
    </row>
    <row r="48" spans="1:87" ht="15" customHeight="1">
      <c r="A48" s="48"/>
      <c r="B48" s="48"/>
      <c r="C48" s="50"/>
      <c r="D48" s="50"/>
      <c r="E48" s="50"/>
      <c r="F48" s="50"/>
      <c r="G48" s="50"/>
      <c r="H48" s="50"/>
      <c r="I48" s="50"/>
      <c r="J48" s="50"/>
      <c r="K48" s="50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50"/>
      <c r="W48" s="61"/>
      <c r="X48" s="50"/>
      <c r="Y48" s="61"/>
      <c r="Z48" s="50"/>
      <c r="AA48" s="61"/>
      <c r="AB48" s="61"/>
      <c r="AC48" s="50"/>
      <c r="AD48" s="60"/>
      <c r="AE48" s="50"/>
      <c r="AF48" s="60"/>
      <c r="AG48" s="50"/>
      <c r="AH48" s="60"/>
      <c r="AI48" s="5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374"/>
      <c r="AX48" s="374"/>
      <c r="AY48" s="374"/>
      <c r="BG48" s="373" t="str">
        <f t="shared" si="11"/>
        <v>等级</v>
      </c>
      <c r="BH48" s="43">
        <v>46</v>
      </c>
      <c r="BI48" s="74">
        <f>等级免伤!B47+等级免伤!D47</f>
        <v>991.70467619389342</v>
      </c>
      <c r="BJ48" s="74">
        <f>BJ47</f>
        <v>1325.6964939148752</v>
      </c>
      <c r="BK48" s="97">
        <f t="shared" ref="BK48:BK61" si="48">BK$47+E$12*(BH48-45)</f>
        <v>0.12618233586708508</v>
      </c>
      <c r="BL48" s="97">
        <f t="shared" si="10"/>
        <v>0.16867872489519067</v>
      </c>
      <c r="BM48" s="74">
        <f t="shared" si="15"/>
        <v>1325.6964939148752</v>
      </c>
      <c r="BN48" s="97">
        <f t="shared" si="47"/>
        <v>0.26024056153395314</v>
      </c>
      <c r="BO48" s="97">
        <f t="shared" si="2"/>
        <v>0.34788582557066339</v>
      </c>
      <c r="BP48" s="376">
        <f t="shared" si="29"/>
        <v>0.51656455046585403</v>
      </c>
      <c r="BW48" s="54"/>
      <c r="BX48" s="231"/>
      <c r="BY48" s="63"/>
      <c r="BZ48" s="63"/>
      <c r="CA48" s="63"/>
      <c r="CB48" s="63"/>
      <c r="CC48" s="63"/>
      <c r="CD48"/>
      <c r="CE48"/>
      <c r="CF48"/>
      <c r="CG48"/>
      <c r="CH48"/>
      <c r="CI48"/>
    </row>
    <row r="49" spans="1:87" ht="15" customHeight="1">
      <c r="A49" s="425" t="str">
        <f>A4</f>
        <v>法师</v>
      </c>
      <c r="B49" s="425"/>
      <c r="C49" s="427" t="s">
        <v>231</v>
      </c>
      <c r="D49" s="427"/>
      <c r="E49" s="427"/>
      <c r="F49" s="427"/>
      <c r="G49" s="430" t="s">
        <v>213</v>
      </c>
      <c r="H49" s="430"/>
      <c r="I49" s="430"/>
      <c r="J49" s="430"/>
      <c r="K49" s="430"/>
      <c r="L49" s="211" t="s">
        <v>805</v>
      </c>
      <c r="M49" s="211"/>
      <c r="N49" s="211"/>
      <c r="O49" s="211"/>
      <c r="P49" s="211"/>
      <c r="Q49" s="211"/>
      <c r="R49" s="211"/>
      <c r="S49" s="211"/>
      <c r="T49" s="110"/>
      <c r="U49" s="211"/>
      <c r="V49" s="110"/>
      <c r="W49" s="211"/>
      <c r="X49" s="110"/>
      <c r="Y49" s="211"/>
      <c r="Z49" s="110"/>
      <c r="AA49" s="211"/>
      <c r="AB49" s="211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 t="s">
        <v>840</v>
      </c>
      <c r="AT49" s="110"/>
      <c r="AU49" s="110"/>
      <c r="AV49" s="110"/>
      <c r="AW49" s="420"/>
      <c r="AX49" s="414"/>
      <c r="AY49" s="414"/>
      <c r="BG49" s="373" t="str">
        <f t="shared" si="11"/>
        <v>80级</v>
      </c>
      <c r="BH49" s="43">
        <v>47</v>
      </c>
      <c r="BI49" s="74">
        <f>等级免伤!B48+等级免伤!D48</f>
        <v>1031.3671807398373</v>
      </c>
      <c r="BJ49" s="74">
        <f t="shared" ref="BJ49:BJ61" si="49">BJ48</f>
        <v>1325.6964939148752</v>
      </c>
      <c r="BK49" s="97">
        <f t="shared" si="48"/>
        <v>0.13145502616229329</v>
      </c>
      <c r="BL49" s="97">
        <f t="shared" si="10"/>
        <v>0.16896937438500859</v>
      </c>
      <c r="BM49" s="74">
        <f t="shared" si="15"/>
        <v>1325.6964939148752</v>
      </c>
      <c r="BN49" s="97">
        <f t="shared" si="47"/>
        <v>0.26589796504556079</v>
      </c>
      <c r="BO49" s="97">
        <f t="shared" si="2"/>
        <v>0.34177934549666289</v>
      </c>
      <c r="BP49" s="376">
        <f t="shared" si="29"/>
        <v>0.51074871988167148</v>
      </c>
      <c r="BW49" s="54"/>
      <c r="BX49" s="231"/>
      <c r="BY49" s="63"/>
      <c r="BZ49" s="63"/>
      <c r="CA49" s="63"/>
      <c r="CB49" s="63"/>
      <c r="CC49" s="63"/>
      <c r="CD49"/>
      <c r="CE49"/>
      <c r="CF49"/>
      <c r="CG49"/>
      <c r="CH49"/>
      <c r="CI49"/>
    </row>
    <row r="50" spans="1:87" ht="15" customHeight="1">
      <c r="A50" s="426" t="str">
        <f t="shared" ref="A50:F50" si="50">A39</f>
        <v>等级</v>
      </c>
      <c r="B50" s="426" t="str">
        <f t="shared" si="50"/>
        <v>技能点数</v>
      </c>
      <c r="C50" s="428" t="str">
        <f t="shared" si="50"/>
        <v>总生命值</v>
      </c>
      <c r="D50" s="428" t="str">
        <f t="shared" si="50"/>
        <v>总物理防御</v>
      </c>
      <c r="E50" s="428" t="str">
        <f t="shared" si="50"/>
        <v>总魔法防御</v>
      </c>
      <c r="F50" s="428" t="str">
        <f t="shared" si="50"/>
        <v>总攻击力</v>
      </c>
      <c r="G50" s="431" t="str">
        <f>G39</f>
        <v>增加生命值</v>
      </c>
      <c r="H50" s="431" t="str">
        <f t="shared" ref="H50:K50" si="51">H39</f>
        <v>增加魔法值</v>
      </c>
      <c r="I50" s="431" t="str">
        <f t="shared" si="51"/>
        <v>增加物理防御值</v>
      </c>
      <c r="J50" s="431" t="str">
        <f t="shared" si="51"/>
        <v>增加魔法防御</v>
      </c>
      <c r="K50" s="431" t="str">
        <f t="shared" si="51"/>
        <v>增加攻击力</v>
      </c>
      <c r="L50" s="112" t="str">
        <f>L39</f>
        <v>生命值</v>
      </c>
      <c r="M50" s="112" t="str">
        <f t="shared" ref="M50:AR50" si="52">M39</f>
        <v>生命值百分比</v>
      </c>
      <c r="N50" s="112" t="str">
        <f t="shared" si="52"/>
        <v>魔法值</v>
      </c>
      <c r="O50" s="112" t="str">
        <f t="shared" si="52"/>
        <v>魔法值百分比</v>
      </c>
      <c r="P50" s="112" t="str">
        <f t="shared" si="52"/>
        <v>物理防御值</v>
      </c>
      <c r="Q50" s="112" t="str">
        <f t="shared" si="52"/>
        <v>物理防御值百分比</v>
      </c>
      <c r="R50" s="112" t="str">
        <f t="shared" si="52"/>
        <v>魔法防御值</v>
      </c>
      <c r="S50" s="112" t="str">
        <f t="shared" si="52"/>
        <v>魔法防御值百分比</v>
      </c>
      <c r="T50" s="112" t="str">
        <f t="shared" si="52"/>
        <v>攻击力</v>
      </c>
      <c r="U50" s="112" t="str">
        <f t="shared" si="52"/>
        <v>攻击力百分比</v>
      </c>
      <c r="V50" s="112" t="str">
        <f t="shared" si="52"/>
        <v>暴击等级</v>
      </c>
      <c r="W50" s="112" t="str">
        <f t="shared" si="52"/>
        <v>暴击率</v>
      </c>
      <c r="X50" s="112" t="str">
        <f t="shared" si="52"/>
        <v>命中等级</v>
      </c>
      <c r="Y50" s="112" t="str">
        <f t="shared" si="52"/>
        <v>命中率</v>
      </c>
      <c r="Z50" s="112" t="str">
        <f t="shared" si="52"/>
        <v>躲闪等级</v>
      </c>
      <c r="AA50" s="112" t="str">
        <f t="shared" si="52"/>
        <v>躲闪率</v>
      </c>
      <c r="AB50" s="112" t="str">
        <f t="shared" si="52"/>
        <v>降低受伤百分比</v>
      </c>
      <c r="AC50" s="112" t="str">
        <f t="shared" si="52"/>
        <v>技能一攻击力</v>
      </c>
      <c r="AD50" s="112" t="str">
        <f t="shared" si="52"/>
        <v>技能一攻击力百分比</v>
      </c>
      <c r="AE50" s="112" t="str">
        <f t="shared" si="52"/>
        <v>技能二攻击力</v>
      </c>
      <c r="AF50" s="112" t="str">
        <f t="shared" si="52"/>
        <v>技能二攻击力百分比</v>
      </c>
      <c r="AG50" s="112" t="str">
        <f t="shared" si="52"/>
        <v>技能三攻击力</v>
      </c>
      <c r="AH50" s="112" t="str">
        <f t="shared" si="52"/>
        <v>技能三攻击力百分比</v>
      </c>
      <c r="AI50" s="112" t="str">
        <f t="shared" si="52"/>
        <v>技能四攻击力</v>
      </c>
      <c r="AJ50" s="112" t="str">
        <f t="shared" si="52"/>
        <v>技能四攻击力百分比</v>
      </c>
      <c r="AK50" s="112" t="str">
        <f t="shared" si="52"/>
        <v>技能五攻击力</v>
      </c>
      <c r="AL50" s="112" t="str">
        <f t="shared" si="52"/>
        <v>技能五攻击力百分比</v>
      </c>
      <c r="AM50" s="112" t="str">
        <f t="shared" si="52"/>
        <v>技能六攻击力</v>
      </c>
      <c r="AN50" s="112" t="str">
        <f t="shared" si="52"/>
        <v>技能六攻击力百分比</v>
      </c>
      <c r="AO50" s="112" t="str">
        <f t="shared" si="52"/>
        <v>技能七攻击力</v>
      </c>
      <c r="AP50" s="112" t="str">
        <f t="shared" si="52"/>
        <v>技能七攻击力百分比</v>
      </c>
      <c r="AQ50" s="112" t="str">
        <f t="shared" si="52"/>
        <v>技能八攻击力</v>
      </c>
      <c r="AR50" s="112" t="str">
        <f t="shared" si="52"/>
        <v>技能八攻击力百分比</v>
      </c>
      <c r="AS50" s="112" t="str">
        <f>G50</f>
        <v>增加生命值</v>
      </c>
      <c r="AT50" s="112" t="str">
        <f t="shared" ref="AT50" si="53">H50</f>
        <v>增加魔法值</v>
      </c>
      <c r="AU50" s="112" t="str">
        <f t="shared" ref="AU50" si="54">I50</f>
        <v>增加物理防御值</v>
      </c>
      <c r="AV50" s="112" t="str">
        <f t="shared" ref="AV50" si="55">J50</f>
        <v>增加魔法防御</v>
      </c>
      <c r="AW50" s="112" t="str">
        <f t="shared" ref="AW50" si="56">K50</f>
        <v>增加攻击力</v>
      </c>
      <c r="AX50" s="416"/>
      <c r="AY50" s="416"/>
      <c r="BA50" s="90" t="str">
        <f>A7</f>
        <v>猎人</v>
      </c>
      <c r="BB50" s="91" t="s">
        <v>209</v>
      </c>
      <c r="BC50" s="93" t="s">
        <v>698</v>
      </c>
      <c r="BD50" s="86" t="s">
        <v>695</v>
      </c>
      <c r="BE50" s="93" t="s">
        <v>699</v>
      </c>
      <c r="BF50" s="86" t="s">
        <v>695</v>
      </c>
      <c r="BG50" s="373" t="str">
        <f t="shared" si="11"/>
        <v>等级</v>
      </c>
      <c r="BH50" s="43">
        <v>48</v>
      </c>
      <c r="BI50" s="74">
        <f>等级免伤!B49+等级免伤!D49</f>
        <v>1072.1463643953732</v>
      </c>
      <c r="BJ50" s="74">
        <f t="shared" si="49"/>
        <v>1325.6964939148752</v>
      </c>
      <c r="BK50" s="97">
        <f t="shared" si="48"/>
        <v>0.13672771645750148</v>
      </c>
      <c r="BL50" s="97">
        <f t="shared" si="10"/>
        <v>0.16906222913969068</v>
      </c>
      <c r="BM50" s="74">
        <f t="shared" si="15"/>
        <v>1325.6964939148752</v>
      </c>
      <c r="BN50" s="97">
        <f t="shared" si="47"/>
        <v>0.27155536855716844</v>
      </c>
      <c r="BO50" s="97">
        <f t="shared" si="2"/>
        <v>0.33577505082808218</v>
      </c>
      <c r="BP50" s="376">
        <f t="shared" si="29"/>
        <v>0.50483727996777283</v>
      </c>
      <c r="BW50" s="54"/>
      <c r="BX50" s="231"/>
      <c r="BY50" s="63"/>
      <c r="BZ50" s="63"/>
      <c r="CA50" s="63"/>
      <c r="CB50" s="63"/>
      <c r="CC50" s="63"/>
      <c r="CD50"/>
      <c r="CE50"/>
      <c r="CF50"/>
      <c r="CG50"/>
      <c r="CH50"/>
      <c r="CI50"/>
    </row>
    <row r="51" spans="1:87" ht="15" customHeight="1">
      <c r="A51" s="426" t="str">
        <f t="shared" ref="A51:A57" si="57">A40</f>
        <v>1级</v>
      </c>
      <c r="B51" s="426"/>
      <c r="C51" s="429"/>
      <c r="D51" s="429"/>
      <c r="E51" s="429"/>
      <c r="F51" s="429"/>
      <c r="G51" s="88"/>
      <c r="H51" s="88"/>
      <c r="I51" s="88"/>
      <c r="J51" s="88"/>
      <c r="K51" s="88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97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>
        <f>C57*$K$20*$K$4</f>
        <v>1.6750000000000003</v>
      </c>
      <c r="AT51" s="86">
        <f>AS51</f>
        <v>1.6750000000000003</v>
      </c>
      <c r="AU51" s="86">
        <f>D57*$K$20*$K$4</f>
        <v>1</v>
      </c>
      <c r="AV51" s="86">
        <f>E57*$K$20*$K$4</f>
        <v>2.2388059701492535</v>
      </c>
      <c r="AW51" s="86">
        <f>F57*$K$20*$K$4</f>
        <v>1.450496510503994</v>
      </c>
      <c r="AX51" s="415"/>
      <c r="AY51" s="415"/>
      <c r="BA51" s="86" t="s">
        <v>203</v>
      </c>
      <c r="BB51" s="94" t="s">
        <v>232</v>
      </c>
      <c r="BC51" s="364" t="s">
        <v>803</v>
      </c>
      <c r="BD51" s="213" t="str">
        <f>IF(DGET($A$72:$AR$79,BC51,BG50:BG51)&gt;1,TEXT(DGET($A$72:$AR$79,BC51,BG50:BG51),0),DGET($A$72:$AR$79,BC51,BG50:BG51))</f>
        <v>7</v>
      </c>
      <c r="BE51" s="364" t="s">
        <v>826</v>
      </c>
      <c r="BF51" s="213">
        <f>IF(DGET($A$72:$AR$79,BE51,$BG50:$BG51)&gt;1,TEXT(DGET($A$72:$AR$79,BE51,$BG50:$BG51),0),DGET($A$72:$AR$79,BE51,$BG50:$BG51))</f>
        <v>6.6308411908753986E-2</v>
      </c>
      <c r="BG51" s="373" t="str">
        <f t="shared" si="11"/>
        <v>30级</v>
      </c>
      <c r="BH51" s="43">
        <v>49</v>
      </c>
      <c r="BI51" s="74">
        <f>等级免伤!B50+等级免伤!D50</f>
        <v>1112.9255480509089</v>
      </c>
      <c r="BJ51" s="74">
        <f t="shared" si="49"/>
        <v>1325.6964939148752</v>
      </c>
      <c r="BK51" s="97">
        <f t="shared" si="48"/>
        <v>0.1420004067527097</v>
      </c>
      <c r="BL51" s="97">
        <f t="shared" si="10"/>
        <v>0.16914827923236989</v>
      </c>
      <c r="BM51" s="74">
        <f t="shared" si="15"/>
        <v>1325.6964939148752</v>
      </c>
      <c r="BN51" s="97">
        <f t="shared" si="47"/>
        <v>0.27721277206877615</v>
      </c>
      <c r="BO51" s="97">
        <f t="shared" si="2"/>
        <v>0.33021076804608435</v>
      </c>
      <c r="BP51" s="376">
        <f t="shared" si="29"/>
        <v>0.49935904727845426</v>
      </c>
      <c r="BW51" s="54"/>
      <c r="BX51" s="231"/>
      <c r="BY51" s="63"/>
      <c r="BZ51" s="63"/>
      <c r="CA51" s="63"/>
      <c r="CB51" s="63"/>
      <c r="CC51" s="63"/>
      <c r="CD51"/>
      <c r="CE51"/>
      <c r="CF51"/>
      <c r="CG51"/>
      <c r="CH51"/>
      <c r="CI51"/>
    </row>
    <row r="52" spans="1:87" ht="15" customHeight="1">
      <c r="A52" s="426" t="str">
        <f t="shared" si="57"/>
        <v>15级</v>
      </c>
      <c r="B52" s="426">
        <f t="shared" ref="B52:B57" si="58">B41</f>
        <v>5</v>
      </c>
      <c r="C52" s="429"/>
      <c r="D52" s="429"/>
      <c r="E52" s="429"/>
      <c r="F52" s="429"/>
      <c r="G52" s="88"/>
      <c r="H52" s="88"/>
      <c r="I52" s="88"/>
      <c r="J52" s="88"/>
      <c r="K52" s="88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97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50"/>
      <c r="AT52" s="50"/>
      <c r="AU52" s="50"/>
      <c r="AV52" s="50"/>
      <c r="AW52" s="415"/>
      <c r="AX52" s="415"/>
      <c r="AY52" s="415"/>
      <c r="BA52" s="86" t="s">
        <v>204</v>
      </c>
      <c r="BB52" s="95" t="s">
        <v>233</v>
      </c>
      <c r="BC52" s="364" t="s">
        <v>821</v>
      </c>
      <c r="BD52" s="213" t="str">
        <f>IF(DGET($A$72:$AR$79,BC52,BG52:BG53)&gt;1,TEXT(DGET($A$72:$AR$79,BC52,BG52:BG53),0),DGET($A$72:$AR$79,BC52,BG52:BG53))</f>
        <v>11</v>
      </c>
      <c r="BE52" s="364" t="s">
        <v>828</v>
      </c>
      <c r="BF52" s="213">
        <f>IF(DGET($A$72:$AR$79,BE52,$BG52:$BG53)&gt;1,TEXT(DGET($A$72:$AR$79,BE52,$BG52:$BG53),0),DGET($A$72:$AR$79,BE52,$BG52:$BG53))</f>
        <v>8.8411215878338653E-2</v>
      </c>
      <c r="BG52" s="373" t="str">
        <f>BG40</f>
        <v>等级</v>
      </c>
      <c r="BH52" s="43">
        <v>50</v>
      </c>
      <c r="BI52" s="74">
        <f>等级免伤!B51+等级免伤!D51</f>
        <v>1154.8754961470559</v>
      </c>
      <c r="BJ52" s="74">
        <f t="shared" si="49"/>
        <v>1325.6964939148752</v>
      </c>
      <c r="BK52" s="97">
        <f t="shared" si="48"/>
        <v>0.14727309704791791</v>
      </c>
      <c r="BL52" s="97">
        <f t="shared" si="10"/>
        <v>0.16905668970878324</v>
      </c>
      <c r="BM52" s="74">
        <f t="shared" si="15"/>
        <v>1325.6964939148752</v>
      </c>
      <c r="BN52" s="97">
        <f t="shared" si="47"/>
        <v>0.2828701755803838</v>
      </c>
      <c r="BO52" s="97">
        <f t="shared" si="2"/>
        <v>0.32471032700156049</v>
      </c>
      <c r="BP52" s="376">
        <f t="shared" si="29"/>
        <v>0.49376701671034373</v>
      </c>
      <c r="BW52" s="54"/>
      <c r="BX52" s="231"/>
      <c r="BY52" s="63"/>
      <c r="BZ52" s="63"/>
      <c r="CA52" s="63"/>
      <c r="CB52" s="63"/>
      <c r="CC52" s="63"/>
      <c r="CD52"/>
      <c r="CE52"/>
      <c r="CF52"/>
      <c r="CG52"/>
      <c r="CH52"/>
      <c r="CI52"/>
    </row>
    <row r="53" spans="1:87" ht="15" customHeight="1">
      <c r="A53" s="426" t="str">
        <f t="shared" si="57"/>
        <v>30级</v>
      </c>
      <c r="B53" s="426">
        <f t="shared" si="58"/>
        <v>20</v>
      </c>
      <c r="C53" s="429">
        <f>C31*$B$4</f>
        <v>541.04023729456947</v>
      </c>
      <c r="D53" s="429">
        <f>D31/$D$4</f>
        <v>323.00909689228013</v>
      </c>
      <c r="E53" s="429">
        <f>E31/$E$4</f>
        <v>723.15469453495541</v>
      </c>
      <c r="F53" s="429">
        <f>F31*$F$4</f>
        <v>468.52356790329895</v>
      </c>
      <c r="G53" s="88">
        <f>C53*$K$2</f>
        <v>108.2080474589139</v>
      </c>
      <c r="H53" s="88">
        <f>H31*$C$4</f>
        <v>242.25682266921018</v>
      </c>
      <c r="I53" s="88">
        <f>D53*$K$2</f>
        <v>64.601819378456028</v>
      </c>
      <c r="J53" s="88">
        <f>E53*K$2</f>
        <v>144.63093890699108</v>
      </c>
      <c r="K53" s="88">
        <f>F53*$K$2</f>
        <v>93.704713580659799</v>
      </c>
      <c r="L53" s="212">
        <f>G53/B53</f>
        <v>5.4104023729456951</v>
      </c>
      <c r="M53" s="97">
        <f>K$3</f>
        <v>2.8571428571428571E-3</v>
      </c>
      <c r="N53" s="212">
        <f>H53/B53</f>
        <v>12.11284113346051</v>
      </c>
      <c r="O53" s="97">
        <f>M53</f>
        <v>2.8571428571428571E-3</v>
      </c>
      <c r="P53" s="212">
        <f>I53/$B53</f>
        <v>3.2300909689228012</v>
      </c>
      <c r="Q53" s="97">
        <f>O53</f>
        <v>2.8571428571428571E-3</v>
      </c>
      <c r="R53" s="212">
        <f>J53/$B53</f>
        <v>7.231546945349554</v>
      </c>
      <c r="S53" s="97">
        <f>Q53</f>
        <v>2.8571428571428571E-3</v>
      </c>
      <c r="T53" s="212">
        <f>K53/$B53</f>
        <v>4.6852356790329903</v>
      </c>
      <c r="U53" s="97">
        <f>S53</f>
        <v>2.8571428571428571E-3</v>
      </c>
      <c r="V53" s="86">
        <f>V42</f>
        <v>4.4661449253772521</v>
      </c>
      <c r="W53" s="97">
        <f t="shared" ref="W53:Y57" si="59">U53</f>
        <v>2.8571428571428571E-3</v>
      </c>
      <c r="X53" s="86">
        <f t="shared" si="59"/>
        <v>4.4661449253772521</v>
      </c>
      <c r="Y53" s="97">
        <f t="shared" si="59"/>
        <v>2.8571428571428571E-3</v>
      </c>
      <c r="Z53" s="86">
        <f>V53</f>
        <v>4.4661449253772521</v>
      </c>
      <c r="AA53" s="97">
        <f>Y53</f>
        <v>2.8571428571428571E-3</v>
      </c>
      <c r="AB53" s="97">
        <f>AA53</f>
        <v>2.8571428571428571E-3</v>
      </c>
      <c r="AC53" s="91">
        <f>T53*4</f>
        <v>18.740942716131961</v>
      </c>
      <c r="AD53" s="213">
        <f>AD42</f>
        <v>3.789052109071657E-2</v>
      </c>
      <c r="AE53" s="91">
        <f>AC53</f>
        <v>18.740942716131961</v>
      </c>
      <c r="AF53" s="213">
        <f>AF42</f>
        <v>4.4205607939169327E-2</v>
      </c>
      <c r="AG53" s="91">
        <f>AE53</f>
        <v>18.740942716131961</v>
      </c>
      <c r="AH53" s="213">
        <f>AH42</f>
        <v>6.6308411908753986E-2</v>
      </c>
      <c r="AI53" s="91">
        <f>AG53</f>
        <v>18.740942716131961</v>
      </c>
      <c r="AJ53" s="213">
        <f>AJ42</f>
        <v>8.8411215878338653E-2</v>
      </c>
      <c r="AK53" s="97"/>
      <c r="AL53" s="97"/>
      <c r="AM53" s="97"/>
      <c r="AN53" s="97"/>
      <c r="AO53" s="97"/>
      <c r="AP53" s="97"/>
      <c r="AQ53" s="97"/>
      <c r="AR53" s="97"/>
      <c r="AS53" s="60"/>
      <c r="AT53" s="60"/>
      <c r="AU53" s="60"/>
      <c r="AV53" s="60"/>
      <c r="AW53" s="374"/>
      <c r="AX53" s="374"/>
      <c r="AY53" s="374"/>
      <c r="BA53" s="86" t="s">
        <v>205</v>
      </c>
      <c r="BB53" s="95" t="s">
        <v>234</v>
      </c>
      <c r="BC53" s="364" t="s">
        <v>819</v>
      </c>
      <c r="BD53" s="213" t="str">
        <f>IF(DGET($A$72:$AR$79,BC53,BG54:BG55)&gt;1,TEXT(DGET($A$72:$AR$79,BC53,BG54:BG55),0),DGET($A$72:$AR$79,BC53,BG54:BG55))</f>
        <v>4</v>
      </c>
      <c r="BE53" s="364" t="s">
        <v>812</v>
      </c>
      <c r="BF53" s="213">
        <f>IF(DGET($A$72:$AR$79,BE53,$BG54:$BG55)&gt;1,TEXT(DGET($A$72:$AR$79,BE53,$BG54:$BG55),0),DGET($A$72:$AR$79,BE53,$BG54:$BG55))</f>
        <v>2.8571428571428571E-3</v>
      </c>
      <c r="BG53" s="373" t="str">
        <f t="shared" si="11"/>
        <v>30级</v>
      </c>
      <c r="BH53" s="43">
        <v>51</v>
      </c>
      <c r="BI53" s="74">
        <f>等级免伤!B52+等级免伤!D52</f>
        <v>1196.8254442432026</v>
      </c>
      <c r="BJ53" s="74">
        <f t="shared" si="49"/>
        <v>1325.6964939148752</v>
      </c>
      <c r="BK53" s="97">
        <f t="shared" si="48"/>
        <v>0.15254578734312613</v>
      </c>
      <c r="BL53" s="97">
        <f t="shared" si="10"/>
        <v>0.16897152079695604</v>
      </c>
      <c r="BM53" s="74">
        <f t="shared" si="15"/>
        <v>1325.6964939148752</v>
      </c>
      <c r="BN53" s="97">
        <f t="shared" si="47"/>
        <v>0.2885275790919915</v>
      </c>
      <c r="BO53" s="97">
        <f t="shared" si="2"/>
        <v>0.31959547805391875</v>
      </c>
      <c r="BP53" s="376">
        <f t="shared" si="29"/>
        <v>0.48856699885087479</v>
      </c>
      <c r="BW53" s="54"/>
      <c r="BX53" s="231"/>
      <c r="BY53" s="63"/>
      <c r="BZ53" s="63"/>
      <c r="CA53" s="63"/>
      <c r="CB53" s="63"/>
      <c r="CC53" s="63"/>
      <c r="CD53"/>
      <c r="CE53"/>
      <c r="CF53"/>
      <c r="CG53"/>
      <c r="CH53"/>
      <c r="CI53"/>
    </row>
    <row r="54" spans="1:87" ht="15" customHeight="1">
      <c r="A54" s="426" t="str">
        <f t="shared" si="57"/>
        <v>45级</v>
      </c>
      <c r="B54" s="426">
        <f t="shared" si="58"/>
        <v>35</v>
      </c>
      <c r="C54" s="429">
        <f>C32*$B$4</f>
        <v>894.94967045112799</v>
      </c>
      <c r="D54" s="429">
        <f>D32/$D$4</f>
        <v>534.29831071709123</v>
      </c>
      <c r="E54" s="429">
        <f>E32/$E$4</f>
        <v>1196.1902478740847</v>
      </c>
      <c r="F54" s="429">
        <f>F32*$F$4</f>
        <v>774.99783526331964</v>
      </c>
      <c r="G54" s="88">
        <f>C54*$K$2</f>
        <v>178.9899340902256</v>
      </c>
      <c r="H54" s="88">
        <f>H32*$C$4</f>
        <v>400.72373303781853</v>
      </c>
      <c r="I54" s="88">
        <f>D54*$K$2</f>
        <v>106.85966214341825</v>
      </c>
      <c r="J54" s="88">
        <f>E54*K$2</f>
        <v>239.23804957481696</v>
      </c>
      <c r="K54" s="88">
        <f>F54*$K$2</f>
        <v>154.99956705266393</v>
      </c>
      <c r="L54" s="212">
        <f>(G54-G53)/($B54-$B53)</f>
        <v>4.7187924420874472</v>
      </c>
      <c r="M54" s="97">
        <f>M53</f>
        <v>2.8571428571428571E-3</v>
      </c>
      <c r="N54" s="212">
        <f>(H54-H53)/($B54-$B53)</f>
        <v>10.564460691240557</v>
      </c>
      <c r="O54" s="97">
        <f>M54</f>
        <v>2.8571428571428571E-3</v>
      </c>
      <c r="P54" s="212">
        <f>(I54-I53)/($B54-$B53)</f>
        <v>2.8171895176641479</v>
      </c>
      <c r="Q54" s="97">
        <f>O54</f>
        <v>2.8571428571428571E-3</v>
      </c>
      <c r="R54" s="212">
        <f>(J54-J53)/($B54-$B53)</f>
        <v>6.3071407111883921</v>
      </c>
      <c r="S54" s="97">
        <f>Q54</f>
        <v>2.8571428571428571E-3</v>
      </c>
      <c r="T54" s="212">
        <f>(K54-K53)/($B54-$B53)</f>
        <v>4.086323564800276</v>
      </c>
      <c r="U54" s="97">
        <f>S54</f>
        <v>2.8571428571428571E-3</v>
      </c>
      <c r="V54" s="86">
        <f t="shared" ref="V54:V57" si="60">V43</f>
        <v>3.8952391091132861</v>
      </c>
      <c r="W54" s="97">
        <f t="shared" si="59"/>
        <v>2.8571428571428571E-3</v>
      </c>
      <c r="X54" s="86">
        <f t="shared" si="59"/>
        <v>3.8952391091132861</v>
      </c>
      <c r="Y54" s="97">
        <f t="shared" si="59"/>
        <v>2.8571428571428571E-3</v>
      </c>
      <c r="Z54" s="86">
        <f>V54</f>
        <v>3.8952391091132861</v>
      </c>
      <c r="AA54" s="97">
        <f>Y54</f>
        <v>2.8571428571428571E-3</v>
      </c>
      <c r="AB54" s="97">
        <f>AA54</f>
        <v>2.8571428571428571E-3</v>
      </c>
      <c r="AC54" s="91">
        <f>T54*4</f>
        <v>16.345294259201104</v>
      </c>
      <c r="AD54" s="213">
        <f>AD43</f>
        <v>3.789052109071657E-2</v>
      </c>
      <c r="AE54" s="91">
        <f>AC54</f>
        <v>16.345294259201104</v>
      </c>
      <c r="AF54" s="213">
        <f>AF43</f>
        <v>4.4205607939169327E-2</v>
      </c>
      <c r="AG54" s="91">
        <f>AE54</f>
        <v>16.345294259201104</v>
      </c>
      <c r="AH54" s="213">
        <f>AH43</f>
        <v>6.6308411908753986E-2</v>
      </c>
      <c r="AI54" s="91">
        <f>AG54</f>
        <v>16.345294259201104</v>
      </c>
      <c r="AJ54" s="213">
        <f>AJ43</f>
        <v>8.8411215878338653E-2</v>
      </c>
      <c r="AK54" s="97"/>
      <c r="AL54" s="97"/>
      <c r="AM54" s="97"/>
      <c r="AN54" s="97"/>
      <c r="AO54" s="97"/>
      <c r="AP54" s="97"/>
      <c r="AQ54" s="97"/>
      <c r="AR54" s="97"/>
      <c r="AS54" s="60"/>
      <c r="AT54" s="60"/>
      <c r="AU54" s="60"/>
      <c r="AV54" s="60"/>
      <c r="AW54" s="374"/>
      <c r="AX54" s="374"/>
      <c r="AY54" s="374"/>
      <c r="BA54" s="86" t="s">
        <v>206</v>
      </c>
      <c r="BB54" s="95" t="s">
        <v>235</v>
      </c>
      <c r="BC54" s="365" t="s">
        <v>809</v>
      </c>
      <c r="BD54" s="213" t="str">
        <f>IF(DGET($A$72:$AR$79,BC54,BG56:BG57)&gt;1,TEXT(DGET($A$72:$AR$79,BC54,BG56:BG57),0),DGET($A$72:$AR$79,BC54,BG56:BG57))</f>
        <v>7</v>
      </c>
      <c r="BE54" s="365" t="s">
        <v>210</v>
      </c>
      <c r="BF54" s="213">
        <f>IF(DGET($A$72:$AR$79,BE54,$BG56:$BG57)&gt;1,TEXT(DGET($A$72:$AR$79,BE54,$BG56:$BG57),0),DGET($A$72:$AR$79,BE54,$BG56:$BG57))</f>
        <v>2.8571428571428571E-3</v>
      </c>
      <c r="BG54" s="373" t="str">
        <f t="shared" si="11"/>
        <v>等级</v>
      </c>
      <c r="BH54" s="43">
        <v>52</v>
      </c>
      <c r="BI54" s="74">
        <f>等级免伤!B53+等级免伤!D53</f>
        <v>1240.0028616845052</v>
      </c>
      <c r="BJ54" s="74">
        <f t="shared" si="49"/>
        <v>1325.6964939148752</v>
      </c>
      <c r="BK54" s="97">
        <f t="shared" si="48"/>
        <v>0.15781847763833434</v>
      </c>
      <c r="BL54" s="97">
        <f t="shared" si="10"/>
        <v>0.1687249351956373</v>
      </c>
      <c r="BM54" s="74">
        <f t="shared" si="15"/>
        <v>1325.6964939148752</v>
      </c>
      <c r="BN54" s="97">
        <f t="shared" si="47"/>
        <v>0.29418498260359915</v>
      </c>
      <c r="BO54" s="97">
        <f t="shared" si="2"/>
        <v>0.31451540319043869</v>
      </c>
      <c r="BP54" s="376">
        <f t="shared" si="29"/>
        <v>0.483240338386076</v>
      </c>
      <c r="BW54" s="54"/>
      <c r="BX54" s="231"/>
      <c r="BY54" s="63"/>
      <c r="BZ54" s="63"/>
      <c r="CA54" s="63"/>
      <c r="CB54" s="63"/>
      <c r="CC54" s="63"/>
      <c r="CD54"/>
      <c r="CE54"/>
      <c r="CF54"/>
      <c r="CG54"/>
      <c r="CH54"/>
      <c r="CI54"/>
    </row>
    <row r="55" spans="1:87" ht="15" customHeight="1">
      <c r="A55" s="426" t="str">
        <f t="shared" si="57"/>
        <v>60级</v>
      </c>
      <c r="B55" s="426">
        <f t="shared" si="58"/>
        <v>50</v>
      </c>
      <c r="C55" s="429">
        <f>C33*$B$4</f>
        <v>1480.3610848716112</v>
      </c>
      <c r="D55" s="429">
        <f>D33/$D$4</f>
        <v>883.79766260991676</v>
      </c>
      <c r="E55" s="429">
        <f>E33/$E$4</f>
        <v>1978.6514834550376</v>
      </c>
      <c r="F55" s="429">
        <f>F33*$F$4</f>
        <v>1281.9454256072706</v>
      </c>
      <c r="G55" s="88">
        <f>C55*$K$2</f>
        <v>296.07221697432226</v>
      </c>
      <c r="H55" s="88">
        <f>H33*$C$4</f>
        <v>662.84824695743782</v>
      </c>
      <c r="I55" s="88">
        <f>D55*$K$2</f>
        <v>176.75953252198337</v>
      </c>
      <c r="J55" s="88">
        <f>E55*K$2</f>
        <v>395.73029669100754</v>
      </c>
      <c r="K55" s="88">
        <f>F55*$K$2</f>
        <v>256.38908512145412</v>
      </c>
      <c r="L55" s="212">
        <f>(G55-G54)/($B55-$B54)</f>
        <v>7.8054855256064437</v>
      </c>
      <c r="M55" s="97">
        <f>M54</f>
        <v>2.8571428571428571E-3</v>
      </c>
      <c r="N55" s="212">
        <f>(H55-H54)/($B55-$B54)</f>
        <v>17.474967594641285</v>
      </c>
      <c r="O55" s="97">
        <f>M55</f>
        <v>2.8571428571428571E-3</v>
      </c>
      <c r="P55" s="212">
        <f>(I55-I54)/($B55-$B54)</f>
        <v>4.6599913585710082</v>
      </c>
      <c r="Q55" s="97">
        <f>O55</f>
        <v>2.8571428571428571E-3</v>
      </c>
      <c r="R55" s="212">
        <f>(J55-J54)/($B55-$B54)</f>
        <v>10.432816474412705</v>
      </c>
      <c r="S55" s="97">
        <f>Q55</f>
        <v>2.8571428571428571E-3</v>
      </c>
      <c r="T55" s="212">
        <f>(K55-K54)/($B55-$B54)</f>
        <v>6.7593012045860119</v>
      </c>
      <c r="U55" s="97">
        <f>S55</f>
        <v>2.8571428571428571E-3</v>
      </c>
      <c r="V55" s="86">
        <f t="shared" si="60"/>
        <v>6.4432231038138186</v>
      </c>
      <c r="W55" s="97">
        <f t="shared" si="59"/>
        <v>2.8571428571428571E-3</v>
      </c>
      <c r="X55" s="86">
        <f t="shared" si="59"/>
        <v>6.4432231038138186</v>
      </c>
      <c r="Y55" s="97">
        <f t="shared" si="59"/>
        <v>2.8571428571428571E-3</v>
      </c>
      <c r="Z55" s="86">
        <f>V55</f>
        <v>6.4432231038138186</v>
      </c>
      <c r="AA55" s="97">
        <f>Y55</f>
        <v>2.8571428571428571E-3</v>
      </c>
      <c r="AB55" s="97">
        <f>AA55</f>
        <v>2.8571428571428571E-3</v>
      </c>
      <c r="AC55" s="214">
        <f>T55*4</f>
        <v>27.037204818344048</v>
      </c>
      <c r="AD55" s="215">
        <f>AD44</f>
        <v>3.789052109071657E-2</v>
      </c>
      <c r="AE55" s="214">
        <f>AC55</f>
        <v>27.037204818344048</v>
      </c>
      <c r="AF55" s="215">
        <f>AF44</f>
        <v>4.4205607939169327E-2</v>
      </c>
      <c r="AG55" s="214">
        <f>AE55</f>
        <v>27.037204818344048</v>
      </c>
      <c r="AH55" s="215">
        <f>AH44</f>
        <v>6.6308411908753986E-2</v>
      </c>
      <c r="AI55" s="214">
        <f>AG55</f>
        <v>27.037204818344048</v>
      </c>
      <c r="AJ55" s="215">
        <f>AJ44</f>
        <v>8.8411215878338653E-2</v>
      </c>
      <c r="AK55" s="86">
        <f t="shared" ref="AK55:AR57" si="61">AC55</f>
        <v>27.037204818344048</v>
      </c>
      <c r="AL55" s="97">
        <f t="shared" si="61"/>
        <v>3.789052109071657E-2</v>
      </c>
      <c r="AM55" s="86">
        <f t="shared" si="61"/>
        <v>27.037204818344048</v>
      </c>
      <c r="AN55" s="97">
        <f t="shared" si="61"/>
        <v>4.4205607939169327E-2</v>
      </c>
      <c r="AO55" s="86">
        <f t="shared" si="61"/>
        <v>27.037204818344048</v>
      </c>
      <c r="AP55" s="97">
        <f t="shared" si="61"/>
        <v>6.6308411908753986E-2</v>
      </c>
      <c r="AQ55" s="86">
        <f t="shared" si="61"/>
        <v>27.037204818344048</v>
      </c>
      <c r="AR55" s="97">
        <f t="shared" si="61"/>
        <v>8.8411215878338653E-2</v>
      </c>
      <c r="AS55" s="60"/>
      <c r="AT55" s="60"/>
      <c r="AU55" s="60"/>
      <c r="AV55" s="60"/>
      <c r="AW55" s="374"/>
      <c r="AX55" s="374"/>
      <c r="AY55" s="374"/>
      <c r="BA55" s="86" t="s">
        <v>207</v>
      </c>
      <c r="BB55" s="95" t="s">
        <v>236</v>
      </c>
      <c r="BC55" s="365" t="s">
        <v>807</v>
      </c>
      <c r="BD55" s="213" t="str">
        <f>IF(DGET($A$72:$AR$79,BC55,BG58:BG59)&gt;1,TEXT(DGET($A$72:$AR$79,BC55,BG58:BG59),0),DGET($A$72:$AR$79,BC55,BG58:BG59))</f>
        <v>29</v>
      </c>
      <c r="BE55" s="365" t="s">
        <v>830</v>
      </c>
      <c r="BF55" s="213">
        <f>IF(DGET($A$72:$AR$79,BE55,$BG58:$BG59)&gt;1,TEXT(DGET($A$72:$AR$79,BE55,$BG58:$BG59),0),DGET($A$72:$AR$79,BE55,$BG58:$BG59))</f>
        <v>3.789052109071657E-2</v>
      </c>
      <c r="BG55" s="373" t="str">
        <f t="shared" si="11"/>
        <v>45级</v>
      </c>
      <c r="BH55" s="43">
        <v>53</v>
      </c>
      <c r="BI55" s="74">
        <f>等级免伤!B54+等级免伤!D54</f>
        <v>1283.1802791258078</v>
      </c>
      <c r="BJ55" s="74">
        <f t="shared" si="49"/>
        <v>1325.6964939148752</v>
      </c>
      <c r="BK55" s="97">
        <f t="shared" si="48"/>
        <v>0.16309116793354253</v>
      </c>
      <c r="BL55" s="97">
        <f t="shared" si="10"/>
        <v>0.16849494419075425</v>
      </c>
      <c r="BM55" s="74">
        <f t="shared" si="15"/>
        <v>1325.6964939148752</v>
      </c>
      <c r="BN55" s="97">
        <f t="shared" si="47"/>
        <v>0.29984238611520686</v>
      </c>
      <c r="BO55" s="97">
        <f t="shared" si="2"/>
        <v>0.30977720470486408</v>
      </c>
      <c r="BP55" s="376">
        <f t="shared" si="29"/>
        <v>0.47827214889561831</v>
      </c>
      <c r="BW55" s="54"/>
      <c r="BX55" s="231"/>
      <c r="BY55" s="63"/>
      <c r="BZ55" s="63"/>
      <c r="CA55" s="63"/>
      <c r="CB55" s="63"/>
      <c r="CC55" s="63"/>
      <c r="CD55"/>
      <c r="CE55"/>
      <c r="CF55"/>
      <c r="CG55"/>
      <c r="CH55"/>
      <c r="CI55"/>
    </row>
    <row r="56" spans="1:87" ht="15" customHeight="1">
      <c r="A56" s="426" t="str">
        <f t="shared" si="57"/>
        <v>70级</v>
      </c>
      <c r="B56" s="426">
        <f t="shared" si="58"/>
        <v>60</v>
      </c>
      <c r="C56" s="429">
        <f>C34*$B$4</f>
        <v>2448.7063507130774</v>
      </c>
      <c r="D56" s="429">
        <f>D34/$D$4</f>
        <v>1461.914239231688</v>
      </c>
      <c r="E56" s="429">
        <f>E34/$E$4</f>
        <v>3272.9423266381073</v>
      </c>
      <c r="F56" s="429">
        <f>F34*$F$4</f>
        <v>2120.5015026616647</v>
      </c>
      <c r="G56" s="88">
        <f>C56*$K$2</f>
        <v>489.74127014261552</v>
      </c>
      <c r="H56" s="88">
        <f>H34*$C$4</f>
        <v>1096.435679423766</v>
      </c>
      <c r="I56" s="88">
        <f>D56*$K$2</f>
        <v>292.3828478463376</v>
      </c>
      <c r="J56" s="88">
        <f>E56*K$2</f>
        <v>654.58846532762152</v>
      </c>
      <c r="K56" s="88">
        <f>F56*$K$2</f>
        <v>424.10030053233299</v>
      </c>
      <c r="L56" s="212">
        <f>(G56-G55)/($B56-$B55)</f>
        <v>19.366905316829325</v>
      </c>
      <c r="M56" s="97">
        <f>M55</f>
        <v>2.8571428571428571E-3</v>
      </c>
      <c r="N56" s="212">
        <f>(H56-H55)/($B56-$B55)</f>
        <v>43.35874324663282</v>
      </c>
      <c r="O56" s="97">
        <f>M56</f>
        <v>2.8571428571428571E-3</v>
      </c>
      <c r="P56" s="212">
        <f>(I56-I55)/($B56-$B55)</f>
        <v>11.562331532435422</v>
      </c>
      <c r="Q56" s="97">
        <f>O56</f>
        <v>2.8571428571428571E-3</v>
      </c>
      <c r="R56" s="212">
        <f>(J56-J55)/($B56-$B55)</f>
        <v>25.885816863661397</v>
      </c>
      <c r="S56" s="97">
        <f>Q56</f>
        <v>2.8571428571428571E-3</v>
      </c>
      <c r="T56" s="212">
        <f>(K56-K55)/($B56-$B55)</f>
        <v>16.771121541087886</v>
      </c>
      <c r="U56" s="97">
        <f>S56</f>
        <v>2.8571428571428571E-3</v>
      </c>
      <c r="V56" s="86">
        <f t="shared" si="60"/>
        <v>15.986871204539749</v>
      </c>
      <c r="W56" s="97">
        <f t="shared" si="59"/>
        <v>2.8571428571428571E-3</v>
      </c>
      <c r="X56" s="86">
        <f t="shared" si="59"/>
        <v>15.986871204539749</v>
      </c>
      <c r="Y56" s="97">
        <f t="shared" si="59"/>
        <v>2.8571428571428571E-3</v>
      </c>
      <c r="Z56" s="86">
        <f>V56</f>
        <v>15.986871204539749</v>
      </c>
      <c r="AA56" s="97">
        <f>Y56</f>
        <v>2.8571428571428571E-3</v>
      </c>
      <c r="AB56" s="97">
        <f>AA56</f>
        <v>2.8571428571428571E-3</v>
      </c>
      <c r="AC56" s="214">
        <f>T56*4</f>
        <v>67.084486164351546</v>
      </c>
      <c r="AD56" s="215">
        <f>AD45</f>
        <v>3.789052109071657E-2</v>
      </c>
      <c r="AE56" s="214">
        <f>AC56</f>
        <v>67.084486164351546</v>
      </c>
      <c r="AF56" s="215">
        <f>AF45</f>
        <v>4.4205607939169327E-2</v>
      </c>
      <c r="AG56" s="214">
        <f>AE56</f>
        <v>67.084486164351546</v>
      </c>
      <c r="AH56" s="215">
        <f>AH45</f>
        <v>6.6308411908753986E-2</v>
      </c>
      <c r="AI56" s="214">
        <f>AG56</f>
        <v>67.084486164351546</v>
      </c>
      <c r="AJ56" s="215">
        <f>AJ45</f>
        <v>8.8411215878338653E-2</v>
      </c>
      <c r="AK56" s="86">
        <f t="shared" si="61"/>
        <v>67.084486164351546</v>
      </c>
      <c r="AL56" s="97">
        <f t="shared" si="61"/>
        <v>3.789052109071657E-2</v>
      </c>
      <c r="AM56" s="86">
        <f t="shared" si="61"/>
        <v>67.084486164351546</v>
      </c>
      <c r="AN56" s="97">
        <f t="shared" si="61"/>
        <v>4.4205607939169327E-2</v>
      </c>
      <c r="AO56" s="86">
        <f t="shared" si="61"/>
        <v>67.084486164351546</v>
      </c>
      <c r="AP56" s="97">
        <f t="shared" si="61"/>
        <v>6.6308411908753986E-2</v>
      </c>
      <c r="AQ56" s="86">
        <f t="shared" si="61"/>
        <v>67.084486164351546</v>
      </c>
      <c r="AR56" s="97">
        <f t="shared" si="61"/>
        <v>8.8411215878338653E-2</v>
      </c>
      <c r="AS56" s="60"/>
      <c r="AT56" s="60"/>
      <c r="AU56" s="60"/>
      <c r="AV56" s="60"/>
      <c r="AW56" s="374"/>
      <c r="AX56" s="374"/>
      <c r="AY56" s="374"/>
      <c r="BA56" s="86" t="s">
        <v>208</v>
      </c>
      <c r="BB56" s="95" t="s">
        <v>237</v>
      </c>
      <c r="BC56" s="365" t="s">
        <v>833</v>
      </c>
      <c r="BD56" s="213" t="str">
        <f>IF(DGET($A$72:$AR$79,BC56,BG60:BG61)&gt;1,TEXT(DGET($A$72:$AR$79,BC56,BG60:BG61),0),DGET($A$72:$AR$79,BC56,BG60:BG61))</f>
        <v>67</v>
      </c>
      <c r="BE56" s="365" t="s">
        <v>816</v>
      </c>
      <c r="BF56" s="213">
        <f>IF(DGET($A$72:$AR$79,BE56,$BG60:$BG61)&gt;1,TEXT(DGET($A$72:$AR$79,BE56,$BG60:$BG61),0),DGET($A$72:$AR$79,BE56,$BG60:$BG61))</f>
        <v>2.8571428571428571E-3</v>
      </c>
      <c r="BG56" s="373" t="str">
        <f>BG44</f>
        <v>等级</v>
      </c>
      <c r="BH56" s="43">
        <v>54</v>
      </c>
      <c r="BI56" s="74">
        <f>等级免伤!B55+等级免伤!D55</f>
        <v>1327.6446172669828</v>
      </c>
      <c r="BJ56" s="74">
        <f t="shared" si="49"/>
        <v>1325.6964939148752</v>
      </c>
      <c r="BK56" s="97">
        <f t="shared" si="48"/>
        <v>0.16836385822875075</v>
      </c>
      <c r="BL56" s="97">
        <f t="shared" si="10"/>
        <v>0.16811680901121123</v>
      </c>
      <c r="BM56" s="74">
        <f t="shared" si="15"/>
        <v>1325.6964939148752</v>
      </c>
      <c r="BN56" s="97">
        <f t="shared" si="47"/>
        <v>0.30549978962681451</v>
      </c>
      <c r="BO56" s="97">
        <f t="shared" si="2"/>
        <v>0.30505151358479576</v>
      </c>
      <c r="BP56" s="376">
        <f t="shared" si="29"/>
        <v>0.473168322596007</v>
      </c>
      <c r="BW56" s="54"/>
      <c r="BX56" s="231"/>
      <c r="BY56" s="63"/>
      <c r="BZ56" s="63"/>
      <c r="CA56" s="63"/>
      <c r="CB56" s="63"/>
      <c r="CC56" s="63"/>
      <c r="CD56"/>
      <c r="CE56"/>
      <c r="CF56"/>
      <c r="CG56"/>
      <c r="CH56"/>
      <c r="CI56"/>
    </row>
    <row r="57" spans="1:87" ht="15" customHeight="1">
      <c r="A57" s="426" t="str">
        <f t="shared" si="57"/>
        <v>80级</v>
      </c>
      <c r="B57" s="426">
        <f t="shared" si="58"/>
        <v>70</v>
      </c>
      <c r="C57" s="429">
        <f>C35*$B$4</f>
        <v>4050.4731266578756</v>
      </c>
      <c r="D57" s="429">
        <f>D35/$D$4</f>
        <v>2418.1929114375371</v>
      </c>
      <c r="E57" s="429">
        <f>E35/$E$4</f>
        <v>5413.8647270989632</v>
      </c>
      <c r="F57" s="429">
        <f>F35*$F$4</f>
        <v>3507.5803797656408</v>
      </c>
      <c r="G57" s="88">
        <f>C57*$K$2</f>
        <v>810.09462533157512</v>
      </c>
      <c r="H57" s="88">
        <f>H35*$C$4</f>
        <v>1813.644683578153</v>
      </c>
      <c r="I57" s="88">
        <f>D57*$K$2</f>
        <v>483.63858228750746</v>
      </c>
      <c r="J57" s="88">
        <f>E57*$K$2</f>
        <v>1082.7729454197927</v>
      </c>
      <c r="K57" s="88">
        <f>F57*$K$2</f>
        <v>701.51607595312817</v>
      </c>
      <c r="L57" s="212">
        <f>(G57-G56)/($B57-$B56)</f>
        <v>32.035335518895963</v>
      </c>
      <c r="M57" s="97">
        <f>M56</f>
        <v>2.8571428571428571E-3</v>
      </c>
      <c r="N57" s="212">
        <f>(H57-H56)/($B57-$B56)</f>
        <v>71.720900415438706</v>
      </c>
      <c r="O57" s="97">
        <f>M57</f>
        <v>2.8571428571428571E-3</v>
      </c>
      <c r="P57" s="212">
        <f>(I57-I56)/($B57-$B56)</f>
        <v>19.125573444116988</v>
      </c>
      <c r="Q57" s="97">
        <f>O57</f>
        <v>2.8571428571428571E-3</v>
      </c>
      <c r="R57" s="212">
        <f>(J57-J56)/($B57-$B56)</f>
        <v>42.818448009217114</v>
      </c>
      <c r="S57" s="97">
        <f>Q57</f>
        <v>2.8571428571428571E-3</v>
      </c>
      <c r="T57" s="212">
        <f>(K57-K56)/($B57-$B56)</f>
        <v>27.741577542079519</v>
      </c>
      <c r="U57" s="97">
        <f>S57</f>
        <v>2.8571428571428571E-3</v>
      </c>
      <c r="V57" s="86">
        <f t="shared" si="60"/>
        <v>26.444327297338862</v>
      </c>
      <c r="W57" s="97">
        <f t="shared" si="59"/>
        <v>2.8571428571428571E-3</v>
      </c>
      <c r="X57" s="86">
        <f t="shared" si="59"/>
        <v>26.444327297338862</v>
      </c>
      <c r="Y57" s="97">
        <f t="shared" si="59"/>
        <v>2.8571428571428571E-3</v>
      </c>
      <c r="Z57" s="86">
        <f>V57</f>
        <v>26.444327297338862</v>
      </c>
      <c r="AA57" s="97">
        <f>Y57</f>
        <v>2.8571428571428571E-3</v>
      </c>
      <c r="AB57" s="97">
        <f>AA57</f>
        <v>2.8571428571428571E-3</v>
      </c>
      <c r="AC57" s="214">
        <f>T57*4</f>
        <v>110.96631016831807</v>
      </c>
      <c r="AD57" s="215">
        <f>AD46</f>
        <v>3.789052109071657E-2</v>
      </c>
      <c r="AE57" s="214">
        <f>AC57</f>
        <v>110.96631016831807</v>
      </c>
      <c r="AF57" s="215">
        <f>AF46</f>
        <v>4.4205607939169327E-2</v>
      </c>
      <c r="AG57" s="214">
        <f>AE57</f>
        <v>110.96631016831807</v>
      </c>
      <c r="AH57" s="215">
        <f>AH46</f>
        <v>6.6308411908753986E-2</v>
      </c>
      <c r="AI57" s="214">
        <f>AG57</f>
        <v>110.96631016831807</v>
      </c>
      <c r="AJ57" s="215">
        <f>AJ46</f>
        <v>8.8411215878338653E-2</v>
      </c>
      <c r="AK57" s="86">
        <f t="shared" si="61"/>
        <v>110.96631016831807</v>
      </c>
      <c r="AL57" s="97">
        <f t="shared" si="61"/>
        <v>3.789052109071657E-2</v>
      </c>
      <c r="AM57" s="86">
        <f t="shared" si="61"/>
        <v>110.96631016831807</v>
      </c>
      <c r="AN57" s="97">
        <f t="shared" si="61"/>
        <v>4.4205607939169327E-2</v>
      </c>
      <c r="AO57" s="86">
        <f t="shared" si="61"/>
        <v>110.96631016831807</v>
      </c>
      <c r="AP57" s="97">
        <f t="shared" si="61"/>
        <v>6.6308411908753986E-2</v>
      </c>
      <c r="AQ57" s="86">
        <f t="shared" si="61"/>
        <v>110.96631016831807</v>
      </c>
      <c r="AR57" s="97">
        <f t="shared" si="61"/>
        <v>8.8411215878338653E-2</v>
      </c>
      <c r="AS57" s="60"/>
      <c r="AT57" s="60"/>
      <c r="AU57" s="60"/>
      <c r="AV57" s="60"/>
      <c r="AW57" s="374"/>
      <c r="AX57" s="374"/>
      <c r="AY57" s="374"/>
      <c r="BA57" s="50"/>
      <c r="BB57" s="366"/>
      <c r="BC57" s="367"/>
      <c r="BD57" s="66"/>
      <c r="BE57" s="367"/>
      <c r="BF57" s="66"/>
      <c r="BG57" s="373" t="str">
        <f t="shared" si="11"/>
        <v>60级</v>
      </c>
      <c r="BH57" s="43">
        <v>55</v>
      </c>
      <c r="BI57" s="74">
        <f>等级免伤!B56+等级免伤!D56</f>
        <v>1372.1089554081577</v>
      </c>
      <c r="BJ57" s="74">
        <f t="shared" si="49"/>
        <v>1325.6964939148752</v>
      </c>
      <c r="BK57" s="97">
        <f t="shared" si="48"/>
        <v>0.17363654852395896</v>
      </c>
      <c r="BL57" s="97">
        <f t="shared" si="10"/>
        <v>0.16776318140509378</v>
      </c>
      <c r="BM57" s="74">
        <f t="shared" si="15"/>
        <v>1325.6964939148752</v>
      </c>
      <c r="BN57" s="97">
        <f t="shared" si="47"/>
        <v>0.31115719313842222</v>
      </c>
      <c r="BO57" s="97">
        <f t="shared" si="2"/>
        <v>0.30063210241004124</v>
      </c>
      <c r="BP57" s="376">
        <f t="shared" si="29"/>
        <v>0.46839528381513501</v>
      </c>
      <c r="BW57" s="54"/>
      <c r="BX57" s="231"/>
      <c r="BY57" s="63"/>
      <c r="BZ57" s="63"/>
      <c r="CA57" s="63"/>
      <c r="CB57" s="63"/>
      <c r="CC57" s="63"/>
      <c r="CD57"/>
      <c r="CE57"/>
      <c r="CF57"/>
      <c r="CG57"/>
      <c r="CH57"/>
      <c r="CI57"/>
    </row>
    <row r="58" spans="1:87" ht="15" customHeight="1">
      <c r="A58" s="48"/>
      <c r="B58" s="48"/>
      <c r="C58" s="50"/>
      <c r="D58" s="50"/>
      <c r="E58" s="50"/>
      <c r="F58" s="50"/>
      <c r="G58" s="50"/>
      <c r="H58" s="50"/>
      <c r="I58" s="50"/>
      <c r="J58" s="50"/>
      <c r="K58" s="50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50"/>
      <c r="W58" s="61"/>
      <c r="X58" s="50"/>
      <c r="Y58" s="61"/>
      <c r="Z58" s="50"/>
      <c r="AA58" s="61"/>
      <c r="AB58" s="61"/>
      <c r="AC58" s="50"/>
      <c r="AD58" s="60"/>
      <c r="AE58" s="50"/>
      <c r="AF58" s="60"/>
      <c r="AG58" s="50"/>
      <c r="AH58" s="60"/>
      <c r="AI58" s="5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374"/>
      <c r="AX58" s="374"/>
      <c r="AY58" s="374"/>
      <c r="BA58" s="60"/>
      <c r="BB58" s="60"/>
      <c r="BC58" s="60"/>
      <c r="BD58" s="60"/>
      <c r="BE58" s="60"/>
      <c r="BF58" s="60"/>
      <c r="BG58" s="373" t="str">
        <f t="shared" si="11"/>
        <v>等级</v>
      </c>
      <c r="BH58" s="43">
        <v>56</v>
      </c>
      <c r="BI58" s="74">
        <f>等级免伤!B57+等级免伤!D57</f>
        <v>1417.922545075895</v>
      </c>
      <c r="BJ58" s="74">
        <f t="shared" si="49"/>
        <v>1325.6964939148752</v>
      </c>
      <c r="BK58" s="97">
        <f t="shared" si="48"/>
        <v>0.17890923881916715</v>
      </c>
      <c r="BL58" s="97">
        <f t="shared" si="10"/>
        <v>0.16727243068051637</v>
      </c>
      <c r="BM58" s="74">
        <f t="shared" si="15"/>
        <v>1325.6964939148752</v>
      </c>
      <c r="BN58" s="97">
        <f t="shared" si="47"/>
        <v>0.31681459665002987</v>
      </c>
      <c r="BO58" s="97">
        <f t="shared" si="2"/>
        <v>0.29620799913123552</v>
      </c>
      <c r="BP58" s="376">
        <f t="shared" si="29"/>
        <v>0.46348042981175186</v>
      </c>
      <c r="BW58" s="54"/>
      <c r="BX58" s="231"/>
      <c r="BY58" s="63"/>
      <c r="BZ58" s="63"/>
      <c r="CA58" s="63"/>
      <c r="CB58" s="63"/>
      <c r="CC58" s="63"/>
      <c r="CD58"/>
      <c r="CE58"/>
      <c r="CF58"/>
      <c r="CG58"/>
      <c r="CH58"/>
      <c r="CI58"/>
    </row>
    <row r="59" spans="1:87" ht="15" customHeight="1">
      <c r="A59" s="48"/>
      <c r="B59" s="48"/>
      <c r="C59" s="50"/>
      <c r="D59" s="50"/>
      <c r="E59" s="50"/>
      <c r="F59" s="50"/>
      <c r="G59" s="50"/>
      <c r="H59" s="50"/>
      <c r="I59" s="50"/>
      <c r="J59" s="50"/>
      <c r="K59" s="50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50"/>
      <c r="W59" s="61"/>
      <c r="X59" s="50"/>
      <c r="Y59" s="61"/>
      <c r="Z59" s="50"/>
      <c r="AA59" s="61"/>
      <c r="AB59" s="61"/>
      <c r="AC59" s="50"/>
      <c r="AD59" s="60"/>
      <c r="AE59" s="50"/>
      <c r="AF59" s="60"/>
      <c r="AG59" s="50"/>
      <c r="AH59" s="60"/>
      <c r="AI59" s="5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374"/>
      <c r="AX59" s="374"/>
      <c r="AY59" s="374"/>
      <c r="BA59" s="60"/>
      <c r="BB59" s="60"/>
      <c r="BC59" s="60"/>
      <c r="BD59" s="60"/>
      <c r="BE59" s="60"/>
      <c r="BF59" s="60"/>
      <c r="BG59" s="373" t="str">
        <f t="shared" si="11"/>
        <v>70级</v>
      </c>
      <c r="BH59" s="43">
        <v>57</v>
      </c>
      <c r="BI59" s="74">
        <f>等级免伤!B58+等级免伤!D58</f>
        <v>1463.7361347436324</v>
      </c>
      <c r="BJ59" s="74">
        <f t="shared" si="49"/>
        <v>1325.6964939148752</v>
      </c>
      <c r="BK59" s="97">
        <f t="shared" si="48"/>
        <v>0.18418192911437536</v>
      </c>
      <c r="BL59" s="97">
        <f t="shared" si="10"/>
        <v>0.16681240004515621</v>
      </c>
      <c r="BM59" s="74">
        <f t="shared" si="15"/>
        <v>1325.6964939148752</v>
      </c>
      <c r="BN59" s="97">
        <f t="shared" si="47"/>
        <v>0.32247200016163757</v>
      </c>
      <c r="BO59" s="97">
        <f t="shared" si="2"/>
        <v>0.29206083654884624</v>
      </c>
      <c r="BP59" s="376">
        <f t="shared" si="29"/>
        <v>0.45887323659400248</v>
      </c>
      <c r="BW59" s="54"/>
      <c r="BX59" s="231"/>
      <c r="BY59" s="63"/>
      <c r="BZ59" s="63"/>
      <c r="CA59" s="63"/>
      <c r="CB59" s="63"/>
      <c r="CC59" s="63"/>
      <c r="CD59"/>
      <c r="CE59"/>
      <c r="CF59"/>
      <c r="CG59"/>
      <c r="CH59"/>
      <c r="CI59"/>
    </row>
    <row r="60" spans="1:87" ht="15" customHeight="1">
      <c r="A60" s="425" t="str">
        <f>A5</f>
        <v>牧师</v>
      </c>
      <c r="B60" s="425"/>
      <c r="C60" s="427" t="s">
        <v>231</v>
      </c>
      <c r="D60" s="427"/>
      <c r="E60" s="427"/>
      <c r="F60" s="427"/>
      <c r="G60" s="430" t="s">
        <v>213</v>
      </c>
      <c r="H60" s="430"/>
      <c r="I60" s="430"/>
      <c r="J60" s="430"/>
      <c r="K60" s="430"/>
      <c r="L60" s="211" t="s">
        <v>805</v>
      </c>
      <c r="M60" s="211"/>
      <c r="N60" s="211"/>
      <c r="O60" s="211"/>
      <c r="P60" s="211"/>
      <c r="Q60" s="211"/>
      <c r="R60" s="211"/>
      <c r="S60" s="211"/>
      <c r="T60" s="110"/>
      <c r="U60" s="211"/>
      <c r="V60" s="110"/>
      <c r="W60" s="211"/>
      <c r="X60" s="110"/>
      <c r="Y60" s="211"/>
      <c r="Z60" s="110"/>
      <c r="AA60" s="211"/>
      <c r="AB60" s="211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 t="s">
        <v>840</v>
      </c>
      <c r="AT60" s="110"/>
      <c r="AU60" s="110"/>
      <c r="AV60" s="110"/>
      <c r="AW60" s="420"/>
      <c r="AX60" s="414"/>
      <c r="AY60" s="414"/>
      <c r="BG60" s="373" t="str">
        <f t="shared" si="11"/>
        <v>等级</v>
      </c>
      <c r="BH60" s="43">
        <v>58</v>
      </c>
      <c r="BI60" s="74">
        <f>等级免伤!B59+等级免伤!D59</f>
        <v>1500.7572149711414</v>
      </c>
      <c r="BJ60" s="74">
        <f t="shared" si="49"/>
        <v>1325.6964939148752</v>
      </c>
      <c r="BK60" s="97">
        <f t="shared" si="48"/>
        <v>0.18945461940958358</v>
      </c>
      <c r="BL60" s="97">
        <f t="shared" si="10"/>
        <v>0.16735506729653915</v>
      </c>
      <c r="BM60" s="74">
        <f t="shared" si="15"/>
        <v>1325.6964939148752</v>
      </c>
      <c r="BN60" s="97">
        <f t="shared" si="47"/>
        <v>0.32812940367324522</v>
      </c>
      <c r="BO60" s="97">
        <f t="shared" si="2"/>
        <v>0.28985367896989567</v>
      </c>
      <c r="BP60" s="376">
        <f t="shared" si="29"/>
        <v>0.45720874626643482</v>
      </c>
      <c r="BW60" s="54"/>
      <c r="BX60" s="231"/>
      <c r="BY60" s="63"/>
      <c r="BZ60" s="63"/>
      <c r="CA60" s="63"/>
      <c r="CB60" s="63"/>
      <c r="CC60" s="63"/>
      <c r="CD60"/>
      <c r="CE60"/>
      <c r="CF60"/>
      <c r="CG60"/>
      <c r="CH60"/>
      <c r="CI60"/>
    </row>
    <row r="61" spans="1:87" ht="15" customHeight="1">
      <c r="A61" s="426" t="str">
        <f t="shared" ref="A61:F61" si="62">A50</f>
        <v>等级</v>
      </c>
      <c r="B61" s="426" t="str">
        <f t="shared" si="62"/>
        <v>技能点数</v>
      </c>
      <c r="C61" s="428" t="str">
        <f t="shared" si="62"/>
        <v>总生命值</v>
      </c>
      <c r="D61" s="428" t="str">
        <f t="shared" si="62"/>
        <v>总物理防御</v>
      </c>
      <c r="E61" s="428" t="str">
        <f t="shared" si="62"/>
        <v>总魔法防御</v>
      </c>
      <c r="F61" s="428" t="str">
        <f t="shared" si="62"/>
        <v>总攻击力</v>
      </c>
      <c r="G61" s="431" t="str">
        <f>G50</f>
        <v>增加生命值</v>
      </c>
      <c r="H61" s="431" t="str">
        <f t="shared" ref="H61:K61" si="63">H50</f>
        <v>增加魔法值</v>
      </c>
      <c r="I61" s="431" t="str">
        <f t="shared" si="63"/>
        <v>增加物理防御值</v>
      </c>
      <c r="J61" s="431" t="str">
        <f t="shared" si="63"/>
        <v>增加魔法防御</v>
      </c>
      <c r="K61" s="431" t="str">
        <f t="shared" si="63"/>
        <v>增加攻击力</v>
      </c>
      <c r="L61" s="112" t="str">
        <f>L50</f>
        <v>生命值</v>
      </c>
      <c r="M61" s="112" t="str">
        <f t="shared" ref="M61:AR61" si="64">M50</f>
        <v>生命值百分比</v>
      </c>
      <c r="N61" s="112" t="str">
        <f t="shared" si="64"/>
        <v>魔法值</v>
      </c>
      <c r="O61" s="112" t="str">
        <f t="shared" si="64"/>
        <v>魔法值百分比</v>
      </c>
      <c r="P61" s="112" t="str">
        <f t="shared" si="64"/>
        <v>物理防御值</v>
      </c>
      <c r="Q61" s="112" t="str">
        <f t="shared" si="64"/>
        <v>物理防御值百分比</v>
      </c>
      <c r="R61" s="112" t="str">
        <f t="shared" si="64"/>
        <v>魔法防御值</v>
      </c>
      <c r="S61" s="112" t="str">
        <f t="shared" si="64"/>
        <v>魔法防御值百分比</v>
      </c>
      <c r="T61" s="112" t="str">
        <f t="shared" si="64"/>
        <v>攻击力</v>
      </c>
      <c r="U61" s="112" t="str">
        <f t="shared" si="64"/>
        <v>攻击力百分比</v>
      </c>
      <c r="V61" s="112" t="str">
        <f t="shared" si="64"/>
        <v>暴击等级</v>
      </c>
      <c r="W61" s="112" t="str">
        <f t="shared" si="64"/>
        <v>暴击率</v>
      </c>
      <c r="X61" s="112" t="str">
        <f t="shared" si="64"/>
        <v>命中等级</v>
      </c>
      <c r="Y61" s="112" t="str">
        <f t="shared" si="64"/>
        <v>命中率</v>
      </c>
      <c r="Z61" s="112" t="str">
        <f t="shared" si="64"/>
        <v>躲闪等级</v>
      </c>
      <c r="AA61" s="112" t="str">
        <f t="shared" si="64"/>
        <v>躲闪率</v>
      </c>
      <c r="AB61" s="112" t="str">
        <f t="shared" si="64"/>
        <v>降低受伤百分比</v>
      </c>
      <c r="AC61" s="112" t="str">
        <f t="shared" si="64"/>
        <v>技能一攻击力</v>
      </c>
      <c r="AD61" s="112" t="str">
        <f t="shared" si="64"/>
        <v>技能一攻击力百分比</v>
      </c>
      <c r="AE61" s="112" t="str">
        <f t="shared" si="64"/>
        <v>技能二攻击力</v>
      </c>
      <c r="AF61" s="112" t="str">
        <f t="shared" si="64"/>
        <v>技能二攻击力百分比</v>
      </c>
      <c r="AG61" s="112" t="str">
        <f t="shared" si="64"/>
        <v>技能三攻击力</v>
      </c>
      <c r="AH61" s="112" t="str">
        <f t="shared" si="64"/>
        <v>技能三攻击力百分比</v>
      </c>
      <c r="AI61" s="112" t="str">
        <f t="shared" si="64"/>
        <v>技能四攻击力</v>
      </c>
      <c r="AJ61" s="112" t="str">
        <f t="shared" si="64"/>
        <v>技能四攻击力百分比</v>
      </c>
      <c r="AK61" s="112" t="str">
        <f t="shared" si="64"/>
        <v>技能五攻击力</v>
      </c>
      <c r="AL61" s="112" t="str">
        <f t="shared" si="64"/>
        <v>技能五攻击力百分比</v>
      </c>
      <c r="AM61" s="112" t="str">
        <f t="shared" si="64"/>
        <v>技能六攻击力</v>
      </c>
      <c r="AN61" s="112" t="str">
        <f t="shared" si="64"/>
        <v>技能六攻击力百分比</v>
      </c>
      <c r="AO61" s="112" t="str">
        <f t="shared" si="64"/>
        <v>技能七攻击力</v>
      </c>
      <c r="AP61" s="112" t="str">
        <f t="shared" si="64"/>
        <v>技能七攻击力百分比</v>
      </c>
      <c r="AQ61" s="112" t="str">
        <f t="shared" si="64"/>
        <v>技能八攻击力</v>
      </c>
      <c r="AR61" s="112" t="str">
        <f t="shared" si="64"/>
        <v>技能八攻击力百分比</v>
      </c>
      <c r="AS61" s="112" t="str">
        <f>G61</f>
        <v>增加生命值</v>
      </c>
      <c r="AT61" s="112" t="str">
        <f t="shared" ref="AT61" si="65">H61</f>
        <v>增加魔法值</v>
      </c>
      <c r="AU61" s="112" t="str">
        <f t="shared" ref="AU61" si="66">I61</f>
        <v>增加物理防御值</v>
      </c>
      <c r="AV61" s="112" t="str">
        <f t="shared" ref="AV61" si="67">J61</f>
        <v>增加魔法防御</v>
      </c>
      <c r="AW61" s="112" t="str">
        <f t="shared" ref="AW61" si="68">K61</f>
        <v>增加攻击力</v>
      </c>
      <c r="AX61" s="416"/>
      <c r="AY61" s="416"/>
      <c r="BG61" s="373" t="str">
        <f t="shared" si="11"/>
        <v>80级</v>
      </c>
      <c r="BH61" s="43">
        <v>59</v>
      </c>
      <c r="BI61" s="74">
        <f>等级免伤!B60+等级免伤!D60</f>
        <v>1537.7782951986501</v>
      </c>
      <c r="BJ61" s="74">
        <f t="shared" si="49"/>
        <v>1325.6964939148752</v>
      </c>
      <c r="BK61" s="97">
        <f t="shared" si="48"/>
        <v>0.1947273097047918</v>
      </c>
      <c r="BL61" s="97">
        <f t="shared" si="10"/>
        <v>0.16787160577771768</v>
      </c>
      <c r="BM61" s="74">
        <f t="shared" si="15"/>
        <v>1325.6964939148752</v>
      </c>
      <c r="BN61" s="97">
        <f t="shared" si="47"/>
        <v>0.33378680718485293</v>
      </c>
      <c r="BO61" s="97">
        <f t="shared" si="2"/>
        <v>0.28775279335233295</v>
      </c>
      <c r="BP61" s="376">
        <f t="shared" si="29"/>
        <v>0.45562439913005059</v>
      </c>
      <c r="BV61" s="54"/>
      <c r="BW61" s="54"/>
      <c r="BX61" s="63"/>
      <c r="BY61" s="63"/>
      <c r="BZ61" s="63"/>
      <c r="CA61" s="63"/>
      <c r="CB61" s="63"/>
      <c r="CC61" s="63"/>
      <c r="CD61"/>
      <c r="CE61"/>
      <c r="CF61"/>
      <c r="CG61"/>
      <c r="CH61"/>
      <c r="CI61"/>
    </row>
    <row r="62" spans="1:87" ht="15" customHeight="1">
      <c r="A62" s="426" t="str">
        <f t="shared" ref="A62:A68" si="69">A51</f>
        <v>1级</v>
      </c>
      <c r="B62" s="426"/>
      <c r="C62" s="429"/>
      <c r="D62" s="429"/>
      <c r="E62" s="429"/>
      <c r="F62" s="429"/>
      <c r="G62" s="88"/>
      <c r="H62" s="88"/>
      <c r="I62" s="88"/>
      <c r="J62" s="88"/>
      <c r="K62" s="88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97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86"/>
      <c r="AS62" s="86">
        <f>C68*$K$20*$K$4</f>
        <v>2.5000000000000004</v>
      </c>
      <c r="AT62" s="86">
        <f>AS62</f>
        <v>2.5000000000000004</v>
      </c>
      <c r="AU62" s="86">
        <f>D68*$K$20*$K$4</f>
        <v>1</v>
      </c>
      <c r="AV62" s="86">
        <f>E68*$K$20*$K$4</f>
        <v>2.2388059701492535</v>
      </c>
      <c r="AW62" s="86">
        <f>F68*$K$20*$K$4</f>
        <v>0.58019860420159752</v>
      </c>
      <c r="AX62" s="415"/>
      <c r="AY62" s="415"/>
      <c r="BG62" s="374"/>
      <c r="BH62" s="43">
        <v>60</v>
      </c>
      <c r="BI62" s="74">
        <f>等级免伤!B61+等级免伤!D61</f>
        <v>1574.799375426159</v>
      </c>
      <c r="BJ62" s="74">
        <f>职业设计!J88</f>
        <v>2192.8713588475321</v>
      </c>
      <c r="BK62" s="97">
        <f>35*K$3+E$13*15</f>
        <v>0.14781393361029246</v>
      </c>
      <c r="BL62" s="97">
        <f t="shared" si="10"/>
        <v>0.20582745110937428</v>
      </c>
      <c r="BM62" s="74">
        <f t="shared" si="15"/>
        <v>2192.8713588475321</v>
      </c>
      <c r="BN62" s="97">
        <f t="shared" ref="BN62:BN71" si="70">BH62*B$22</f>
        <v>0.20521039603367267</v>
      </c>
      <c r="BO62" s="97">
        <f t="shared" si="2"/>
        <v>0.28575068483134541</v>
      </c>
      <c r="BP62" s="376">
        <f t="shared" si="29"/>
        <v>0.4915781359407197</v>
      </c>
      <c r="BV62" s="54"/>
      <c r="BW62" s="54"/>
      <c r="BX62" s="63"/>
      <c r="BY62" s="63"/>
      <c r="BZ62" s="63"/>
      <c r="CA62" s="63"/>
      <c r="CB62" s="63"/>
      <c r="CC62" s="63"/>
      <c r="CD62"/>
      <c r="CE62"/>
      <c r="CF62"/>
      <c r="CG62"/>
      <c r="CH62"/>
      <c r="CI62"/>
    </row>
    <row r="63" spans="1:87" ht="15" customHeight="1">
      <c r="A63" s="426" t="str">
        <f t="shared" si="69"/>
        <v>15级</v>
      </c>
      <c r="B63" s="426">
        <f t="shared" ref="B63:B68" si="71">B52</f>
        <v>5</v>
      </c>
      <c r="C63" s="429"/>
      <c r="D63" s="429"/>
      <c r="E63" s="429"/>
      <c r="F63" s="429"/>
      <c r="G63" s="88"/>
      <c r="H63" s="88"/>
      <c r="I63" s="88"/>
      <c r="J63" s="88"/>
      <c r="K63" s="88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97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6"/>
      <c r="AR63" s="86"/>
      <c r="AS63"/>
      <c r="AT63"/>
      <c r="AU63"/>
      <c r="AV63"/>
      <c r="AW63"/>
      <c r="AX63" s="415"/>
      <c r="AY63" s="415"/>
      <c r="BG63" s="374"/>
      <c r="BH63" s="43">
        <v>61</v>
      </c>
      <c r="BI63" s="74">
        <f>等级免伤!B62+等级免伤!D62</f>
        <v>1654.1411578005673</v>
      </c>
      <c r="BJ63" s="74">
        <f>BJ62</f>
        <v>2192.8713588475321</v>
      </c>
      <c r="BK63" s="97">
        <f t="shared" ref="BK63:BK71" si="72">BK$62+F$13*(BH63-60)</f>
        <v>0.15572296905310479</v>
      </c>
      <c r="BL63" s="97">
        <f t="shared" si="10"/>
        <v>0.20643972078253853</v>
      </c>
      <c r="BM63" s="74">
        <f t="shared" si="15"/>
        <v>2192.8713588475321</v>
      </c>
      <c r="BN63" s="97">
        <f t="shared" si="70"/>
        <v>0.20863056930090054</v>
      </c>
      <c r="BO63" s="97">
        <f t="shared" si="2"/>
        <v>0.27657857241658623</v>
      </c>
      <c r="BP63" s="376">
        <f t="shared" si="29"/>
        <v>0.48301829319912476</v>
      </c>
      <c r="BV63" s="54"/>
      <c r="BW63" s="54"/>
      <c r="BX63" s="63"/>
      <c r="BY63" s="63"/>
      <c r="BZ63" s="63"/>
      <c r="CA63" s="63"/>
      <c r="CB63" s="63"/>
      <c r="CC63" s="63"/>
      <c r="CD63"/>
      <c r="CE63"/>
      <c r="CF63"/>
      <c r="CG63"/>
      <c r="CH63"/>
      <c r="CI63"/>
    </row>
    <row r="64" spans="1:87" ht="15" customHeight="1">
      <c r="A64" s="426" t="str">
        <f t="shared" si="69"/>
        <v>30级</v>
      </c>
      <c r="B64" s="426">
        <f t="shared" si="71"/>
        <v>20</v>
      </c>
      <c r="C64" s="429">
        <f>C31*$B$5</f>
        <v>807.5227422307006</v>
      </c>
      <c r="D64" s="429">
        <f>D31/$D$5</f>
        <v>323.00909689228013</v>
      </c>
      <c r="E64" s="429">
        <f>E31/$E$5</f>
        <v>723.15469453495541</v>
      </c>
      <c r="F64" s="429">
        <f>F31*$F$5</f>
        <v>187.40942716131957</v>
      </c>
      <c r="G64" s="88">
        <f>C64*$K$2</f>
        <v>161.50454844614012</v>
      </c>
      <c r="H64" s="88">
        <f>H31*$C$5</f>
        <v>323.00909689228024</v>
      </c>
      <c r="I64" s="88">
        <f>D64*$K$2</f>
        <v>64.601819378456028</v>
      </c>
      <c r="J64" s="88">
        <f>E64*K$2</f>
        <v>144.63093890699108</v>
      </c>
      <c r="K64" s="88">
        <f>F64*$K$2</f>
        <v>37.481885432263915</v>
      </c>
      <c r="L64" s="212">
        <f>G64/B64</f>
        <v>8.0752274223070053</v>
      </c>
      <c r="M64" s="97">
        <f>K$3</f>
        <v>2.8571428571428571E-3</v>
      </c>
      <c r="N64" s="212">
        <f>H64/B64</f>
        <v>16.150454844614011</v>
      </c>
      <c r="O64" s="97">
        <f>M64</f>
        <v>2.8571428571428571E-3</v>
      </c>
      <c r="P64" s="212">
        <f>I64/$B64</f>
        <v>3.2300909689228012</v>
      </c>
      <c r="Q64" s="97">
        <f>O64</f>
        <v>2.8571428571428571E-3</v>
      </c>
      <c r="R64" s="212">
        <f>J64/$B64</f>
        <v>7.231546945349554</v>
      </c>
      <c r="S64" s="97">
        <f>Q64</f>
        <v>2.8571428571428571E-3</v>
      </c>
      <c r="T64" s="212">
        <f>K64/$B64</f>
        <v>1.8740942716131959</v>
      </c>
      <c r="U64" s="97">
        <f>S64</f>
        <v>2.8571428571428571E-3</v>
      </c>
      <c r="V64" s="86">
        <f>V53</f>
        <v>4.4661449253772521</v>
      </c>
      <c r="W64" s="97">
        <f t="shared" ref="W64:Y68" si="73">U64</f>
        <v>2.8571428571428571E-3</v>
      </c>
      <c r="X64" s="86">
        <f t="shared" si="73"/>
        <v>4.4661449253772521</v>
      </c>
      <c r="Y64" s="97">
        <f t="shared" si="73"/>
        <v>2.8571428571428571E-3</v>
      </c>
      <c r="Z64" s="86">
        <f>V64</f>
        <v>4.4661449253772521</v>
      </c>
      <c r="AA64" s="97">
        <f>Y64</f>
        <v>2.8571428571428571E-3</v>
      </c>
      <c r="AB64" s="97">
        <f>AA64</f>
        <v>2.8571428571428571E-3</v>
      </c>
      <c r="AC64" s="91">
        <f>T64*4</f>
        <v>7.4963770864527834</v>
      </c>
      <c r="AD64" s="213">
        <f>AD53</f>
        <v>3.789052109071657E-2</v>
      </c>
      <c r="AE64" s="91">
        <f>AC64</f>
        <v>7.4963770864527834</v>
      </c>
      <c r="AF64" s="213">
        <f>AF53</f>
        <v>4.4205607939169327E-2</v>
      </c>
      <c r="AG64" s="91">
        <f>AE64</f>
        <v>7.4963770864527834</v>
      </c>
      <c r="AH64" s="213">
        <f>AH53</f>
        <v>6.6308411908753986E-2</v>
      </c>
      <c r="AI64" s="91">
        <f>AG64</f>
        <v>7.4963770864527834</v>
      </c>
      <c r="AJ64" s="213">
        <f>AJ53</f>
        <v>8.8411215878338653E-2</v>
      </c>
      <c r="AK64" s="97"/>
      <c r="AL64" s="97"/>
      <c r="AM64" s="97"/>
      <c r="AN64" s="97"/>
      <c r="AO64" s="97"/>
      <c r="AP64" s="97"/>
      <c r="AQ64" s="97"/>
      <c r="AR64" s="97"/>
      <c r="AS64" s="60"/>
      <c r="AT64" s="60"/>
      <c r="AU64" s="60"/>
      <c r="AV64" s="60"/>
      <c r="AW64" s="374"/>
      <c r="AX64" s="374"/>
      <c r="AY64" s="374"/>
      <c r="BG64" s="374"/>
      <c r="BH64" s="43">
        <v>62</v>
      </c>
      <c r="BI64" s="74">
        <f>等级免伤!B63+等级免伤!D63</f>
        <v>1733.4829401749753</v>
      </c>
      <c r="BJ64" s="74">
        <f t="shared" ref="BJ64:BJ71" si="74">BJ63</f>
        <v>2192.8713588475321</v>
      </c>
      <c r="BK64" s="97">
        <f t="shared" si="72"/>
        <v>0.16363200449591708</v>
      </c>
      <c r="BL64" s="97">
        <f t="shared" si="10"/>
        <v>0.20699594310036185</v>
      </c>
      <c r="BM64" s="74">
        <f t="shared" si="15"/>
        <v>2192.8713588475321</v>
      </c>
      <c r="BN64" s="97">
        <f t="shared" si="70"/>
        <v>0.21205074256812842</v>
      </c>
      <c r="BO64" s="97">
        <f t="shared" si="2"/>
        <v>0.26824607801047268</v>
      </c>
      <c r="BP64" s="376">
        <f t="shared" si="29"/>
        <v>0.47524202111083452</v>
      </c>
      <c r="BV64" s="54"/>
      <c r="BW64" s="54"/>
      <c r="BX64" s="63"/>
      <c r="BY64" s="63"/>
      <c r="BZ64" s="63"/>
      <c r="CA64" s="63"/>
      <c r="CB64" s="63"/>
      <c r="CC64" s="63"/>
      <c r="CD64"/>
      <c r="CE64"/>
      <c r="CF64"/>
      <c r="CG64"/>
      <c r="CH64"/>
      <c r="CI64"/>
    </row>
    <row r="65" spans="1:87" ht="15" customHeight="1">
      <c r="A65" s="426" t="str">
        <f t="shared" si="69"/>
        <v>45级</v>
      </c>
      <c r="B65" s="426">
        <f t="shared" si="71"/>
        <v>35</v>
      </c>
      <c r="C65" s="429">
        <f>C32*$B$5</f>
        <v>1335.7457767927283</v>
      </c>
      <c r="D65" s="429">
        <f>D32/$D$5</f>
        <v>534.29831071709123</v>
      </c>
      <c r="E65" s="429">
        <f>E32/$E$5</f>
        <v>1196.1902478740847</v>
      </c>
      <c r="F65" s="429">
        <f>F32*$F$5</f>
        <v>309.99913410532787</v>
      </c>
      <c r="G65" s="88">
        <f>C65*$K$2</f>
        <v>267.14915535854567</v>
      </c>
      <c r="H65" s="88">
        <f>H32*$C$5</f>
        <v>534.29831071709134</v>
      </c>
      <c r="I65" s="88">
        <f>D65*$K$2</f>
        <v>106.85966214341825</v>
      </c>
      <c r="J65" s="88">
        <f>E65*K$2</f>
        <v>239.23804957481696</v>
      </c>
      <c r="K65" s="88">
        <f>F65*$K$2</f>
        <v>61.999826821065575</v>
      </c>
      <c r="L65" s="212">
        <f>(G65-G64)/($B65-$B64)</f>
        <v>7.0429737941603703</v>
      </c>
      <c r="M65" s="97">
        <f>M64</f>
        <v>2.8571428571428571E-3</v>
      </c>
      <c r="N65" s="212">
        <f>(H65-H64)/($B65-$B64)</f>
        <v>14.085947588320741</v>
      </c>
      <c r="O65" s="97">
        <f>M65</f>
        <v>2.8571428571428571E-3</v>
      </c>
      <c r="P65" s="212">
        <f>(I65-I64)/($B65-$B64)</f>
        <v>2.8171895176641479</v>
      </c>
      <c r="Q65" s="97">
        <f>O65</f>
        <v>2.8571428571428571E-3</v>
      </c>
      <c r="R65" s="212">
        <f>(J65-J64)/($B65-$B64)</f>
        <v>6.3071407111883921</v>
      </c>
      <c r="S65" s="97">
        <f>Q65</f>
        <v>2.8571428571428571E-3</v>
      </c>
      <c r="T65" s="212">
        <f>(K65-K64)/($B65-$B64)</f>
        <v>1.6345294259201106</v>
      </c>
      <c r="U65" s="97">
        <f>S65</f>
        <v>2.8571428571428571E-3</v>
      </c>
      <c r="V65" s="86">
        <f t="shared" ref="V65:V68" si="75">V54</f>
        <v>3.8952391091132861</v>
      </c>
      <c r="W65" s="97">
        <f t="shared" si="73"/>
        <v>2.8571428571428571E-3</v>
      </c>
      <c r="X65" s="86">
        <f t="shared" si="73"/>
        <v>3.8952391091132861</v>
      </c>
      <c r="Y65" s="97">
        <f t="shared" si="73"/>
        <v>2.8571428571428571E-3</v>
      </c>
      <c r="Z65" s="86">
        <f>V65</f>
        <v>3.8952391091132861</v>
      </c>
      <c r="AA65" s="97">
        <f>Y65</f>
        <v>2.8571428571428571E-3</v>
      </c>
      <c r="AB65" s="97">
        <f>AA65</f>
        <v>2.8571428571428571E-3</v>
      </c>
      <c r="AC65" s="91">
        <f>T65*4</f>
        <v>6.5381177036804425</v>
      </c>
      <c r="AD65" s="213">
        <f>AD54</f>
        <v>3.789052109071657E-2</v>
      </c>
      <c r="AE65" s="91">
        <f>AC65</f>
        <v>6.5381177036804425</v>
      </c>
      <c r="AF65" s="213">
        <f>AF54</f>
        <v>4.4205607939169327E-2</v>
      </c>
      <c r="AG65" s="91">
        <f>AE65</f>
        <v>6.5381177036804425</v>
      </c>
      <c r="AH65" s="213">
        <f>AH54</f>
        <v>6.6308411908753986E-2</v>
      </c>
      <c r="AI65" s="91">
        <f>AG65</f>
        <v>6.5381177036804425</v>
      </c>
      <c r="AJ65" s="213">
        <f>AJ54</f>
        <v>8.8411215878338653E-2</v>
      </c>
      <c r="AK65" s="97"/>
      <c r="AL65" s="97"/>
      <c r="AM65" s="97"/>
      <c r="AN65" s="97"/>
      <c r="AO65" s="97"/>
      <c r="AP65" s="97"/>
      <c r="AQ65" s="97"/>
      <c r="AR65" s="97"/>
      <c r="AS65" s="60"/>
      <c r="AT65" s="60"/>
      <c r="AU65" s="60"/>
      <c r="AV65" s="60"/>
      <c r="AW65" s="374"/>
      <c r="AX65" s="374"/>
      <c r="AY65" s="374"/>
      <c r="BG65" s="374"/>
      <c r="BH65" s="43">
        <v>63</v>
      </c>
      <c r="BI65" s="74">
        <f>等级免伤!B64+等级免伤!D64</f>
        <v>1814.6718524525609</v>
      </c>
      <c r="BJ65" s="74">
        <f t="shared" si="74"/>
        <v>2192.8713588475321</v>
      </c>
      <c r="BK65" s="97">
        <f t="shared" si="72"/>
        <v>0.17154103993872941</v>
      </c>
      <c r="BL65" s="97">
        <f t="shared" si="10"/>
        <v>0.20729226214654922</v>
      </c>
      <c r="BM65" s="74">
        <f t="shared" si="15"/>
        <v>2192.8713588475321</v>
      </c>
      <c r="BN65" s="97">
        <f t="shared" si="70"/>
        <v>0.2154709158353563</v>
      </c>
      <c r="BO65" s="97">
        <f t="shared" si="2"/>
        <v>0.26037765415350878</v>
      </c>
      <c r="BP65" s="376">
        <f t="shared" si="29"/>
        <v>0.467669916300058</v>
      </c>
      <c r="BV65" s="54"/>
      <c r="BW65" s="54"/>
      <c r="BX65" s="63"/>
      <c r="BY65" s="63"/>
      <c r="BZ65" s="63"/>
      <c r="CA65" s="63"/>
      <c r="CB65" s="63"/>
      <c r="CC65" s="63"/>
      <c r="CD65"/>
      <c r="CE65"/>
      <c r="CF65"/>
      <c r="CG65"/>
      <c r="CH65"/>
      <c r="CI65"/>
    </row>
    <row r="66" spans="1:87" ht="15" customHeight="1">
      <c r="A66" s="426" t="str">
        <f t="shared" si="69"/>
        <v>60级</v>
      </c>
      <c r="B66" s="426">
        <f t="shared" si="71"/>
        <v>50</v>
      </c>
      <c r="C66" s="429">
        <f>C33*$B$5</f>
        <v>2209.4941565247927</v>
      </c>
      <c r="D66" s="429">
        <f>D33/$D$5</f>
        <v>883.79766260991676</v>
      </c>
      <c r="E66" s="429">
        <f>E33/$E$5</f>
        <v>1978.6514834550376</v>
      </c>
      <c r="F66" s="429">
        <f>F33*$F$5</f>
        <v>512.77817024290823</v>
      </c>
      <c r="G66" s="88">
        <f>C66*$K$2</f>
        <v>441.89883130495855</v>
      </c>
      <c r="H66" s="88">
        <f>H33*$C$5</f>
        <v>883.7976626099171</v>
      </c>
      <c r="I66" s="88">
        <f>D66*$K$2</f>
        <v>176.75953252198337</v>
      </c>
      <c r="J66" s="88">
        <f>E66*K$2</f>
        <v>395.73029669100754</v>
      </c>
      <c r="K66" s="88">
        <f>F66*$K$2</f>
        <v>102.55563404858165</v>
      </c>
      <c r="L66" s="212">
        <f>(G66-G65)/($B66-$B65)</f>
        <v>11.649978396427525</v>
      </c>
      <c r="M66" s="97">
        <f>M65</f>
        <v>2.8571428571428571E-3</v>
      </c>
      <c r="N66" s="212">
        <f>(H66-H65)/($B66-$B65)</f>
        <v>23.299956792855049</v>
      </c>
      <c r="O66" s="97">
        <f>M66</f>
        <v>2.8571428571428571E-3</v>
      </c>
      <c r="P66" s="212">
        <f>(I66-I65)/($B66-$B65)</f>
        <v>4.6599913585710082</v>
      </c>
      <c r="Q66" s="97">
        <f>O66</f>
        <v>2.8571428571428571E-3</v>
      </c>
      <c r="R66" s="212">
        <f>(J66-J65)/($B66-$B65)</f>
        <v>10.432816474412705</v>
      </c>
      <c r="S66" s="97">
        <f>Q66</f>
        <v>2.8571428571428571E-3</v>
      </c>
      <c r="T66" s="212">
        <f>(K66-K65)/($B66-$B65)</f>
        <v>2.7037204818344049</v>
      </c>
      <c r="U66" s="97">
        <f>S66</f>
        <v>2.8571428571428571E-3</v>
      </c>
      <c r="V66" s="86">
        <f t="shared" si="75"/>
        <v>6.4432231038138186</v>
      </c>
      <c r="W66" s="97">
        <f t="shared" si="73"/>
        <v>2.8571428571428571E-3</v>
      </c>
      <c r="X66" s="86">
        <f t="shared" si="73"/>
        <v>6.4432231038138186</v>
      </c>
      <c r="Y66" s="97">
        <f t="shared" si="73"/>
        <v>2.8571428571428571E-3</v>
      </c>
      <c r="Z66" s="86">
        <f>V66</f>
        <v>6.4432231038138186</v>
      </c>
      <c r="AA66" s="97">
        <f>Y66</f>
        <v>2.8571428571428571E-3</v>
      </c>
      <c r="AB66" s="97">
        <f>AA66</f>
        <v>2.8571428571428571E-3</v>
      </c>
      <c r="AC66" s="214">
        <f>T66*4</f>
        <v>10.81488192733762</v>
      </c>
      <c r="AD66" s="215">
        <f>AD55</f>
        <v>3.789052109071657E-2</v>
      </c>
      <c r="AE66" s="214">
        <f>AC66</f>
        <v>10.81488192733762</v>
      </c>
      <c r="AF66" s="215">
        <f>AF55</f>
        <v>4.4205607939169327E-2</v>
      </c>
      <c r="AG66" s="214">
        <f>AE66</f>
        <v>10.81488192733762</v>
      </c>
      <c r="AH66" s="215">
        <f>AH55</f>
        <v>6.6308411908753986E-2</v>
      </c>
      <c r="AI66" s="214">
        <f>AG66</f>
        <v>10.81488192733762</v>
      </c>
      <c r="AJ66" s="215">
        <f>AJ55</f>
        <v>8.8411215878338653E-2</v>
      </c>
      <c r="AK66" s="86">
        <f t="shared" ref="AK66:AR68" si="76">AC66</f>
        <v>10.81488192733762</v>
      </c>
      <c r="AL66" s="97">
        <f t="shared" si="76"/>
        <v>3.789052109071657E-2</v>
      </c>
      <c r="AM66" s="86">
        <f t="shared" si="76"/>
        <v>10.81488192733762</v>
      </c>
      <c r="AN66" s="97">
        <f t="shared" si="76"/>
        <v>4.4205607939169327E-2</v>
      </c>
      <c r="AO66" s="86">
        <f t="shared" si="76"/>
        <v>10.81488192733762</v>
      </c>
      <c r="AP66" s="97">
        <f t="shared" si="76"/>
        <v>6.6308411908753986E-2</v>
      </c>
      <c r="AQ66" s="86">
        <f t="shared" si="76"/>
        <v>10.81488192733762</v>
      </c>
      <c r="AR66" s="97">
        <f t="shared" si="76"/>
        <v>8.8411215878338653E-2</v>
      </c>
      <c r="AS66" s="60"/>
      <c r="AT66" s="60"/>
      <c r="AU66" s="60"/>
      <c r="AV66" s="60"/>
      <c r="AW66" s="374"/>
      <c r="AX66" s="374"/>
      <c r="AY66" s="374"/>
      <c r="BG66" s="374"/>
      <c r="BH66" s="43">
        <v>64</v>
      </c>
      <c r="BI66" s="74">
        <f>等级免伤!B65+等级免伤!D65</f>
        <v>1895.860764730146</v>
      </c>
      <c r="BJ66" s="74">
        <f t="shared" si="74"/>
        <v>2192.8713588475321</v>
      </c>
      <c r="BK66" s="97">
        <f t="shared" si="72"/>
        <v>0.17945007538154173</v>
      </c>
      <c r="BL66" s="97">
        <f t="shared" si="10"/>
        <v>0.20756320188061131</v>
      </c>
      <c r="BM66" s="74">
        <f t="shared" si="15"/>
        <v>2192.8713588475321</v>
      </c>
      <c r="BN66" s="97">
        <f t="shared" si="70"/>
        <v>0.21889108910258417</v>
      </c>
      <c r="BO66" s="97">
        <f t="shared" si="2"/>
        <v>0.25318314980178541</v>
      </c>
      <c r="BP66" s="376">
        <f t="shared" si="29"/>
        <v>0.46074635168239675</v>
      </c>
      <c r="BV66" s="54"/>
      <c r="BW66" s="54"/>
      <c r="BX66" s="63"/>
      <c r="BY66" s="63"/>
      <c r="BZ66" s="63"/>
      <c r="CA66" s="63"/>
      <c r="CB66" s="63"/>
      <c r="CC66" s="63"/>
      <c r="CD66"/>
      <c r="CE66"/>
      <c r="CF66"/>
      <c r="CG66"/>
      <c r="CH66"/>
      <c r="CI66"/>
    </row>
    <row r="67" spans="1:87" ht="15" customHeight="1">
      <c r="A67" s="426" t="str">
        <f t="shared" si="69"/>
        <v>70级</v>
      </c>
      <c r="B67" s="426">
        <f t="shared" si="71"/>
        <v>60</v>
      </c>
      <c r="C67" s="429">
        <f>C34*$B$5</f>
        <v>3654.7855980792201</v>
      </c>
      <c r="D67" s="429">
        <f>D34/$D$5</f>
        <v>1461.914239231688</v>
      </c>
      <c r="E67" s="429">
        <f>E34/$E$5</f>
        <v>3272.9423266381073</v>
      </c>
      <c r="F67" s="429">
        <f>F34*$F$5</f>
        <v>848.20060106466588</v>
      </c>
      <c r="G67" s="88">
        <f>C67*$K$2</f>
        <v>730.95711961584402</v>
      </c>
      <c r="H67" s="88">
        <f>H34*$C$5</f>
        <v>1461.914239231688</v>
      </c>
      <c r="I67" s="88">
        <f>D67*$K$2</f>
        <v>292.3828478463376</v>
      </c>
      <c r="J67" s="88">
        <f>E67*K$2</f>
        <v>654.58846532762152</v>
      </c>
      <c r="K67" s="88">
        <f>F67*$K$2</f>
        <v>169.6401202129332</v>
      </c>
      <c r="L67" s="212">
        <f>(G67-G66)/($B67-$B66)</f>
        <v>28.905828831088549</v>
      </c>
      <c r="M67" s="97">
        <f>M66</f>
        <v>2.8571428571428571E-3</v>
      </c>
      <c r="N67" s="212">
        <f>(H67-H66)/($B67-$B66)</f>
        <v>57.811657662177097</v>
      </c>
      <c r="O67" s="97">
        <f>M67</f>
        <v>2.8571428571428571E-3</v>
      </c>
      <c r="P67" s="212">
        <f>(I67-I66)/($B67-$B66)</f>
        <v>11.562331532435422</v>
      </c>
      <c r="Q67" s="97">
        <f>O67</f>
        <v>2.8571428571428571E-3</v>
      </c>
      <c r="R67" s="212">
        <f>(J67-J66)/($B67-$B66)</f>
        <v>25.885816863661397</v>
      </c>
      <c r="S67" s="97">
        <f>Q67</f>
        <v>2.8571428571428571E-3</v>
      </c>
      <c r="T67" s="212">
        <f>(K67-K66)/($B67-$B66)</f>
        <v>6.7084486164351542</v>
      </c>
      <c r="U67" s="97">
        <f>S67</f>
        <v>2.8571428571428571E-3</v>
      </c>
      <c r="V67" s="86">
        <f t="shared" si="75"/>
        <v>15.986871204539749</v>
      </c>
      <c r="W67" s="97">
        <f t="shared" si="73"/>
        <v>2.8571428571428571E-3</v>
      </c>
      <c r="X67" s="86">
        <f t="shared" si="73"/>
        <v>15.986871204539749</v>
      </c>
      <c r="Y67" s="97">
        <f t="shared" si="73"/>
        <v>2.8571428571428571E-3</v>
      </c>
      <c r="Z67" s="86">
        <f>V67</f>
        <v>15.986871204539749</v>
      </c>
      <c r="AA67" s="97">
        <f>Y67</f>
        <v>2.8571428571428571E-3</v>
      </c>
      <c r="AB67" s="97">
        <f>AA67</f>
        <v>2.8571428571428571E-3</v>
      </c>
      <c r="AC67" s="214">
        <f>T67*4</f>
        <v>26.833794465740617</v>
      </c>
      <c r="AD67" s="215">
        <f>AD56</f>
        <v>3.789052109071657E-2</v>
      </c>
      <c r="AE67" s="214">
        <f>AC67</f>
        <v>26.833794465740617</v>
      </c>
      <c r="AF67" s="215">
        <f>AF56</f>
        <v>4.4205607939169327E-2</v>
      </c>
      <c r="AG67" s="214">
        <f>AE67</f>
        <v>26.833794465740617</v>
      </c>
      <c r="AH67" s="215">
        <f>AH56</f>
        <v>6.6308411908753986E-2</v>
      </c>
      <c r="AI67" s="214">
        <f>AG67</f>
        <v>26.833794465740617</v>
      </c>
      <c r="AJ67" s="215">
        <f>AJ56</f>
        <v>8.8411215878338653E-2</v>
      </c>
      <c r="AK67" s="86">
        <f t="shared" si="76"/>
        <v>26.833794465740617</v>
      </c>
      <c r="AL67" s="97">
        <f t="shared" si="76"/>
        <v>3.789052109071657E-2</v>
      </c>
      <c r="AM67" s="86">
        <f t="shared" si="76"/>
        <v>26.833794465740617</v>
      </c>
      <c r="AN67" s="97">
        <f t="shared" si="76"/>
        <v>4.4205607939169327E-2</v>
      </c>
      <c r="AO67" s="86">
        <f t="shared" si="76"/>
        <v>26.833794465740617</v>
      </c>
      <c r="AP67" s="97">
        <f t="shared" si="76"/>
        <v>6.6308411908753986E-2</v>
      </c>
      <c r="AQ67" s="86">
        <f t="shared" si="76"/>
        <v>26.833794465740617</v>
      </c>
      <c r="AR67" s="97">
        <f t="shared" si="76"/>
        <v>8.8411215878338653E-2</v>
      </c>
      <c r="AS67" s="60"/>
      <c r="AT67" s="60"/>
      <c r="AU67" s="60"/>
      <c r="AV67" s="60"/>
      <c r="AW67" s="374"/>
      <c r="AX67" s="374"/>
      <c r="AY67" s="374"/>
      <c r="BA67" s="60"/>
      <c r="BB67" s="60"/>
      <c r="BC67" s="60"/>
      <c r="BD67" s="60"/>
      <c r="BE67" s="60"/>
      <c r="BF67" s="60"/>
      <c r="BG67" s="374"/>
      <c r="BH67" s="43">
        <v>65</v>
      </c>
      <c r="BI67" s="74">
        <f>等级免伤!B66+等级免伤!D66</f>
        <v>1978.9862709578229</v>
      </c>
      <c r="BJ67" s="74">
        <f t="shared" si="74"/>
        <v>2192.8713588475321</v>
      </c>
      <c r="BK67" s="97">
        <f t="shared" si="72"/>
        <v>0.18735911082435402</v>
      </c>
      <c r="BL67" s="97">
        <f t="shared" si="10"/>
        <v>0.20760852865695445</v>
      </c>
      <c r="BM67" s="74">
        <f t="shared" si="15"/>
        <v>2192.8713588475321</v>
      </c>
      <c r="BN67" s="97">
        <f t="shared" si="70"/>
        <v>0.22231126236981205</v>
      </c>
      <c r="BO67" s="97">
        <f t="shared" si="2"/>
        <v>0.24633824254073861</v>
      </c>
      <c r="BP67" s="376">
        <f t="shared" ref="BP67:BP82" si="77">BL67+BO67</f>
        <v>0.45394677119769306</v>
      </c>
      <c r="BV67" s="54"/>
      <c r="BW67" s="54"/>
      <c r="BX67" s="63"/>
      <c r="BY67" s="63"/>
      <c r="BZ67" s="63"/>
      <c r="CA67" s="63"/>
      <c r="CB67" s="63"/>
      <c r="CC67" s="63"/>
      <c r="CD67"/>
      <c r="CE67"/>
      <c r="CF67"/>
      <c r="CG67"/>
      <c r="CH67"/>
      <c r="CI67"/>
    </row>
    <row r="68" spans="1:87" ht="15" customHeight="1">
      <c r="A68" s="426" t="str">
        <f t="shared" si="69"/>
        <v>80级</v>
      </c>
      <c r="B68" s="426">
        <f t="shared" si="71"/>
        <v>70</v>
      </c>
      <c r="C68" s="429">
        <f>C35*$B$5</f>
        <v>6045.4822785938441</v>
      </c>
      <c r="D68" s="429">
        <f>D35/$D$5</f>
        <v>2418.1929114375371</v>
      </c>
      <c r="E68" s="429">
        <f>E35/$E$5</f>
        <v>5413.8647270989632</v>
      </c>
      <c r="F68" s="429">
        <f>F35*$F$5</f>
        <v>1403.0321519062563</v>
      </c>
      <c r="G68" s="88">
        <f>C68*$K$2</f>
        <v>1209.0964557187688</v>
      </c>
      <c r="H68" s="88">
        <f>H35*$C$5</f>
        <v>2418.1929114375375</v>
      </c>
      <c r="I68" s="88">
        <f>D68*$K$2</f>
        <v>483.63858228750746</v>
      </c>
      <c r="J68" s="88">
        <f>E68*$K$2</f>
        <v>1082.7729454197927</v>
      </c>
      <c r="K68" s="88">
        <f>F68*$K$2</f>
        <v>280.6064303812513</v>
      </c>
      <c r="L68" s="212">
        <f>(G68-G67)/($B68-$B67)</f>
        <v>47.813933610292473</v>
      </c>
      <c r="M68" s="97">
        <f>M67</f>
        <v>2.8571428571428571E-3</v>
      </c>
      <c r="N68" s="212">
        <f>(H68-H67)/($B68-$B67)</f>
        <v>95.627867220584946</v>
      </c>
      <c r="O68" s="97">
        <f>M68</f>
        <v>2.8571428571428571E-3</v>
      </c>
      <c r="P68" s="212">
        <f>(I68-I67)/($B68-$B67)</f>
        <v>19.125573444116988</v>
      </c>
      <c r="Q68" s="97">
        <f>O68</f>
        <v>2.8571428571428571E-3</v>
      </c>
      <c r="R68" s="212">
        <f>(J68-J67)/($B68-$B67)</f>
        <v>42.818448009217114</v>
      </c>
      <c r="S68" s="97">
        <f>Q68</f>
        <v>2.8571428571428571E-3</v>
      </c>
      <c r="T68" s="212">
        <f>(K68-K67)/($B68-$B67)</f>
        <v>11.096631016831811</v>
      </c>
      <c r="U68" s="97">
        <f>S68</f>
        <v>2.8571428571428571E-3</v>
      </c>
      <c r="V68" s="86">
        <f t="shared" si="75"/>
        <v>26.444327297338862</v>
      </c>
      <c r="W68" s="97">
        <f t="shared" si="73"/>
        <v>2.8571428571428571E-3</v>
      </c>
      <c r="X68" s="86">
        <f t="shared" si="73"/>
        <v>26.444327297338862</v>
      </c>
      <c r="Y68" s="97">
        <f t="shared" si="73"/>
        <v>2.8571428571428571E-3</v>
      </c>
      <c r="Z68" s="86">
        <f>V68</f>
        <v>26.444327297338862</v>
      </c>
      <c r="AA68" s="97">
        <f>Y68</f>
        <v>2.8571428571428571E-3</v>
      </c>
      <c r="AB68" s="97">
        <f>AA68</f>
        <v>2.8571428571428571E-3</v>
      </c>
      <c r="AC68" s="214">
        <f>T68*4</f>
        <v>44.386524067327244</v>
      </c>
      <c r="AD68" s="215">
        <f>AD57</f>
        <v>3.789052109071657E-2</v>
      </c>
      <c r="AE68" s="214">
        <f>AC68</f>
        <v>44.386524067327244</v>
      </c>
      <c r="AF68" s="215">
        <f>AF57</f>
        <v>4.4205607939169327E-2</v>
      </c>
      <c r="AG68" s="214">
        <f>AE68</f>
        <v>44.386524067327244</v>
      </c>
      <c r="AH68" s="215">
        <f>AH57</f>
        <v>6.6308411908753986E-2</v>
      </c>
      <c r="AI68" s="214">
        <f>AG68</f>
        <v>44.386524067327244</v>
      </c>
      <c r="AJ68" s="215">
        <f>AJ57</f>
        <v>8.8411215878338653E-2</v>
      </c>
      <c r="AK68" s="86">
        <f t="shared" si="76"/>
        <v>44.386524067327244</v>
      </c>
      <c r="AL68" s="97">
        <f t="shared" si="76"/>
        <v>3.789052109071657E-2</v>
      </c>
      <c r="AM68" s="86">
        <f t="shared" si="76"/>
        <v>44.386524067327244</v>
      </c>
      <c r="AN68" s="97">
        <f t="shared" si="76"/>
        <v>4.4205607939169327E-2</v>
      </c>
      <c r="AO68" s="86">
        <f t="shared" si="76"/>
        <v>44.386524067327244</v>
      </c>
      <c r="AP68" s="97">
        <f t="shared" si="76"/>
        <v>6.6308411908753986E-2</v>
      </c>
      <c r="AQ68" s="86">
        <f t="shared" si="76"/>
        <v>44.386524067327244</v>
      </c>
      <c r="AR68" s="97">
        <f t="shared" si="76"/>
        <v>8.8411215878338653E-2</v>
      </c>
      <c r="AS68" s="60"/>
      <c r="AT68" s="60"/>
      <c r="AU68" s="60"/>
      <c r="AV68" s="60"/>
      <c r="AW68" s="374"/>
      <c r="AX68" s="374"/>
      <c r="AY68" s="374"/>
      <c r="BA68" s="60"/>
      <c r="BB68" s="60"/>
      <c r="BC68" s="60"/>
      <c r="BD68" s="60"/>
      <c r="BE68" s="60"/>
      <c r="BF68" s="60"/>
      <c r="BG68" s="374"/>
      <c r="BH68" s="43">
        <v>66</v>
      </c>
      <c r="BI68" s="74">
        <f>等级免伤!B67+等级免伤!D67</f>
        <v>2062.1117771855002</v>
      </c>
      <c r="BJ68" s="74">
        <f t="shared" si="74"/>
        <v>2192.8713588475321</v>
      </c>
      <c r="BK68" s="97">
        <f t="shared" si="72"/>
        <v>0.19526814626716635</v>
      </c>
      <c r="BL68" s="97">
        <f t="shared" si="10"/>
        <v>0.20765020111031574</v>
      </c>
      <c r="BM68" s="74">
        <f t="shared" si="15"/>
        <v>2192.8713588475321</v>
      </c>
      <c r="BN68" s="97">
        <f t="shared" si="70"/>
        <v>0.22573143563703993</v>
      </c>
      <c r="BO68" s="97">
        <f t="shared" ref="BO68:BO82" si="78">BN68*BM68/BI68</f>
        <v>0.24004518352327492</v>
      </c>
      <c r="BP68" s="376">
        <f t="shared" si="77"/>
        <v>0.44769538463359065</v>
      </c>
      <c r="BV68" s="54"/>
      <c r="BW68" s="54"/>
      <c r="BX68" s="63"/>
      <c r="BY68" s="63"/>
      <c r="BZ68" s="63"/>
      <c r="CA68" s="63"/>
      <c r="CB68" s="63"/>
      <c r="CC68" s="63"/>
      <c r="CD68"/>
      <c r="CE68"/>
      <c r="CF68"/>
      <c r="CG68"/>
      <c r="CH68"/>
      <c r="CI68"/>
    </row>
    <row r="69" spans="1:87" ht="15" customHeight="1">
      <c r="A69" s="48"/>
      <c r="B69" s="48"/>
      <c r="C69" s="50"/>
      <c r="D69" s="50"/>
      <c r="E69" s="50"/>
      <c r="F69" s="50"/>
      <c r="G69" s="50"/>
      <c r="H69" s="50"/>
      <c r="I69" s="50"/>
      <c r="J69" s="50"/>
      <c r="K69" s="50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50"/>
      <c r="W69" s="61"/>
      <c r="X69" s="50"/>
      <c r="Y69" s="61"/>
      <c r="Z69" s="50"/>
      <c r="AA69" s="61"/>
      <c r="AB69" s="61"/>
      <c r="AC69" s="50"/>
      <c r="AD69" s="60"/>
      <c r="AE69" s="50"/>
      <c r="AF69" s="60"/>
      <c r="AG69" s="50"/>
      <c r="AH69" s="60"/>
      <c r="AI69" s="5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374"/>
      <c r="AX69" s="374"/>
      <c r="AY69" s="374"/>
      <c r="BA69" s="60"/>
      <c r="BB69" s="60"/>
      <c r="BC69" s="60"/>
      <c r="BD69" s="60"/>
      <c r="BE69" s="60"/>
      <c r="BF69" s="60"/>
      <c r="BG69" s="374"/>
      <c r="BH69" s="43">
        <v>67</v>
      </c>
      <c r="BI69" s="74">
        <f>等级免伤!B68+等级免伤!D68</f>
        <v>2191.2187729586317</v>
      </c>
      <c r="BJ69" s="74">
        <f t="shared" si="74"/>
        <v>2192.8713588475321</v>
      </c>
      <c r="BK69" s="97">
        <f t="shared" si="72"/>
        <v>0.20317718170997867</v>
      </c>
      <c r="BL69" s="97">
        <f t="shared" si="10"/>
        <v>0.2033304150372868</v>
      </c>
      <c r="BM69" s="74">
        <f t="shared" si="15"/>
        <v>2192.8713588475321</v>
      </c>
      <c r="BN69" s="97">
        <f t="shared" si="70"/>
        <v>0.22915160890426781</v>
      </c>
      <c r="BO69" s="97">
        <f t="shared" si="78"/>
        <v>0.2293244317734251</v>
      </c>
      <c r="BP69" s="376">
        <f t="shared" si="77"/>
        <v>0.43265484681071187</v>
      </c>
      <c r="BV69" s="54"/>
      <c r="BW69" s="54"/>
      <c r="BX69" s="63"/>
      <c r="BY69" s="63"/>
      <c r="BZ69" s="63"/>
      <c r="CA69" s="63"/>
      <c r="CB69" s="63"/>
      <c r="CC69" s="63"/>
      <c r="CD69"/>
      <c r="CE69"/>
      <c r="CF69"/>
      <c r="CG69"/>
      <c r="CH69"/>
      <c r="CI69"/>
    </row>
    <row r="70" spans="1:87" ht="15" customHeight="1">
      <c r="A70" s="48"/>
      <c r="B70" s="48"/>
      <c r="C70" s="50"/>
      <c r="D70" s="50"/>
      <c r="E70" s="50"/>
      <c r="F70" s="50"/>
      <c r="G70" s="50"/>
      <c r="H70" s="50"/>
      <c r="I70" s="50"/>
      <c r="J70" s="50"/>
      <c r="K70" s="50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50"/>
      <c r="W70" s="61"/>
      <c r="X70" s="50"/>
      <c r="Y70" s="61"/>
      <c r="Z70" s="50"/>
      <c r="AA70" s="61"/>
      <c r="AB70" s="61"/>
      <c r="AC70" s="50"/>
      <c r="AD70" s="60"/>
      <c r="AE70" s="50"/>
      <c r="AF70" s="60"/>
      <c r="AG70" s="50"/>
      <c r="AH70" s="60"/>
      <c r="AI70" s="5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374"/>
      <c r="AX70" s="374"/>
      <c r="AY70" s="374"/>
      <c r="BA70" s="60"/>
      <c r="BB70" s="60"/>
      <c r="BC70" s="60"/>
      <c r="BD70" s="60"/>
      <c r="BE70" s="60"/>
      <c r="BF70" s="60"/>
      <c r="BG70" s="374"/>
      <c r="BH70" s="43">
        <v>68</v>
      </c>
      <c r="BI70" s="74">
        <f>等级免伤!B69+等级免伤!D69</f>
        <v>2324.5832312155399</v>
      </c>
      <c r="BJ70" s="74">
        <f t="shared" si="74"/>
        <v>2192.8713588475321</v>
      </c>
      <c r="BK70" s="97">
        <f t="shared" si="72"/>
        <v>0.21108621715279097</v>
      </c>
      <c r="BL70" s="97">
        <f t="shared" si="10"/>
        <v>0.19912598250989721</v>
      </c>
      <c r="BM70" s="74">
        <f t="shared" si="15"/>
        <v>2192.8713588475321</v>
      </c>
      <c r="BN70" s="97">
        <f t="shared" si="70"/>
        <v>0.23257178217149568</v>
      </c>
      <c r="BO70" s="97">
        <f t="shared" si="78"/>
        <v>0.21939416629677638</v>
      </c>
      <c r="BP70" s="376">
        <f t="shared" si="77"/>
        <v>0.4185201488066736</v>
      </c>
      <c r="BV70" s="54"/>
      <c r="BW70" s="54"/>
      <c r="BX70" s="63"/>
      <c r="BY70" s="63"/>
      <c r="BZ70" s="63"/>
      <c r="CA70" s="63"/>
      <c r="CB70" s="63"/>
      <c r="CC70" s="63"/>
      <c r="CD70"/>
      <c r="CE70"/>
      <c r="CF70"/>
      <c r="CG70"/>
      <c r="CH70"/>
      <c r="CI70"/>
    </row>
    <row r="71" spans="1:87" ht="15" customHeight="1">
      <c r="A71" s="425" t="str">
        <f>A7</f>
        <v>猎人</v>
      </c>
      <c r="B71" s="425"/>
      <c r="C71" s="427" t="s">
        <v>231</v>
      </c>
      <c r="D71" s="427"/>
      <c r="E71" s="427"/>
      <c r="F71" s="427"/>
      <c r="G71" s="430" t="s">
        <v>213</v>
      </c>
      <c r="H71" s="430"/>
      <c r="I71" s="430"/>
      <c r="J71" s="430"/>
      <c r="K71" s="430"/>
      <c r="L71" s="211" t="s">
        <v>805</v>
      </c>
      <c r="M71" s="211"/>
      <c r="N71" s="211"/>
      <c r="O71" s="211"/>
      <c r="P71" s="211"/>
      <c r="Q71" s="211"/>
      <c r="R71" s="211"/>
      <c r="S71" s="211"/>
      <c r="T71" s="110"/>
      <c r="U71" s="211"/>
      <c r="V71" s="110"/>
      <c r="W71" s="211"/>
      <c r="X71" s="110"/>
      <c r="Y71" s="211"/>
      <c r="Z71" s="110"/>
      <c r="AA71" s="211"/>
      <c r="AB71" s="211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0"/>
      <c r="AO71" s="110"/>
      <c r="AP71" s="110"/>
      <c r="AQ71" s="110"/>
      <c r="AR71" s="110"/>
      <c r="AS71" s="110" t="s">
        <v>840</v>
      </c>
      <c r="AT71" s="110"/>
      <c r="AU71" s="110"/>
      <c r="AV71" s="110"/>
      <c r="AW71" s="420"/>
      <c r="AX71" s="414"/>
      <c r="AY71" s="414"/>
      <c r="BA71" s="60"/>
      <c r="BB71" s="60"/>
      <c r="BC71" s="60"/>
      <c r="BD71" s="60"/>
      <c r="BE71" s="60"/>
      <c r="BF71" s="60"/>
      <c r="BG71" s="374"/>
      <c r="BH71" s="43">
        <v>69</v>
      </c>
      <c r="BI71" s="74">
        <f>等级免伤!B70+等级免伤!D70</f>
        <v>2462.4113582564582</v>
      </c>
      <c r="BJ71" s="74">
        <f t="shared" si="74"/>
        <v>2192.8713588475321</v>
      </c>
      <c r="BK71" s="97">
        <f t="shared" si="72"/>
        <v>0.21899525259560329</v>
      </c>
      <c r="BL71" s="97">
        <f t="shared" si="10"/>
        <v>0.19502363629467295</v>
      </c>
      <c r="BM71" s="74">
        <f t="shared" si="15"/>
        <v>2192.8713588475321</v>
      </c>
      <c r="BN71" s="97">
        <f t="shared" si="70"/>
        <v>0.23599195543872356</v>
      </c>
      <c r="BO71" s="97">
        <f t="shared" si="78"/>
        <v>0.21015984931389467</v>
      </c>
      <c r="BP71" s="376">
        <f t="shared" si="77"/>
        <v>0.40518348560856765</v>
      </c>
      <c r="BV71" s="54"/>
      <c r="BW71" s="54"/>
      <c r="BX71" s="63"/>
      <c r="BY71" s="63"/>
      <c r="BZ71" s="63"/>
      <c r="CA71" s="63"/>
      <c r="CB71" s="63"/>
      <c r="CC71" s="63"/>
      <c r="CD71"/>
      <c r="CE71"/>
      <c r="CF71"/>
      <c r="CG71"/>
      <c r="CH71"/>
      <c r="CI71"/>
    </row>
    <row r="72" spans="1:87" ht="15" customHeight="1">
      <c r="A72" s="426" t="s">
        <v>117</v>
      </c>
      <c r="B72" s="426" t="str">
        <f t="shared" ref="B72:G72" si="79">B61</f>
        <v>技能点数</v>
      </c>
      <c r="C72" s="428" t="str">
        <f t="shared" si="79"/>
        <v>总生命值</v>
      </c>
      <c r="D72" s="428" t="str">
        <f t="shared" si="79"/>
        <v>总物理防御</v>
      </c>
      <c r="E72" s="428" t="str">
        <f t="shared" si="79"/>
        <v>总魔法防御</v>
      </c>
      <c r="F72" s="428" t="str">
        <f t="shared" si="79"/>
        <v>总攻击力</v>
      </c>
      <c r="G72" s="431" t="str">
        <f t="shared" si="79"/>
        <v>增加生命值</v>
      </c>
      <c r="H72" s="431" t="str">
        <f t="shared" ref="H72:K72" si="80">H61</f>
        <v>增加魔法值</v>
      </c>
      <c r="I72" s="431" t="str">
        <f t="shared" si="80"/>
        <v>增加物理防御值</v>
      </c>
      <c r="J72" s="431" t="str">
        <f t="shared" si="80"/>
        <v>增加魔法防御</v>
      </c>
      <c r="K72" s="431" t="str">
        <f t="shared" si="80"/>
        <v>增加攻击力</v>
      </c>
      <c r="L72" s="112" t="str">
        <f>L61</f>
        <v>生命值</v>
      </c>
      <c r="M72" s="112" t="str">
        <f t="shared" ref="M72:AR72" si="81">M61</f>
        <v>生命值百分比</v>
      </c>
      <c r="N72" s="112" t="str">
        <f t="shared" si="81"/>
        <v>魔法值</v>
      </c>
      <c r="O72" s="112" t="str">
        <f t="shared" si="81"/>
        <v>魔法值百分比</v>
      </c>
      <c r="P72" s="112" t="str">
        <f t="shared" si="81"/>
        <v>物理防御值</v>
      </c>
      <c r="Q72" s="112" t="str">
        <f t="shared" si="81"/>
        <v>物理防御值百分比</v>
      </c>
      <c r="R72" s="112" t="str">
        <f t="shared" si="81"/>
        <v>魔法防御值</v>
      </c>
      <c r="S72" s="112" t="str">
        <f t="shared" si="81"/>
        <v>魔法防御值百分比</v>
      </c>
      <c r="T72" s="112" t="str">
        <f t="shared" si="81"/>
        <v>攻击力</v>
      </c>
      <c r="U72" s="112" t="str">
        <f t="shared" si="81"/>
        <v>攻击力百分比</v>
      </c>
      <c r="V72" s="112" t="str">
        <f t="shared" si="81"/>
        <v>暴击等级</v>
      </c>
      <c r="W72" s="112" t="str">
        <f t="shared" si="81"/>
        <v>暴击率</v>
      </c>
      <c r="X72" s="112" t="str">
        <f t="shared" si="81"/>
        <v>命中等级</v>
      </c>
      <c r="Y72" s="112" t="str">
        <f t="shared" si="81"/>
        <v>命中率</v>
      </c>
      <c r="Z72" s="112" t="str">
        <f t="shared" si="81"/>
        <v>躲闪等级</v>
      </c>
      <c r="AA72" s="112" t="str">
        <f t="shared" si="81"/>
        <v>躲闪率</v>
      </c>
      <c r="AB72" s="112" t="str">
        <f t="shared" si="81"/>
        <v>降低受伤百分比</v>
      </c>
      <c r="AC72" s="112" t="str">
        <f t="shared" si="81"/>
        <v>技能一攻击力</v>
      </c>
      <c r="AD72" s="112" t="str">
        <f t="shared" si="81"/>
        <v>技能一攻击力百分比</v>
      </c>
      <c r="AE72" s="112" t="str">
        <f t="shared" si="81"/>
        <v>技能二攻击力</v>
      </c>
      <c r="AF72" s="112" t="str">
        <f t="shared" si="81"/>
        <v>技能二攻击力百分比</v>
      </c>
      <c r="AG72" s="112" t="str">
        <f t="shared" si="81"/>
        <v>技能三攻击力</v>
      </c>
      <c r="AH72" s="112" t="str">
        <f t="shared" si="81"/>
        <v>技能三攻击力百分比</v>
      </c>
      <c r="AI72" s="112" t="str">
        <f t="shared" si="81"/>
        <v>技能四攻击力</v>
      </c>
      <c r="AJ72" s="112" t="str">
        <f t="shared" si="81"/>
        <v>技能四攻击力百分比</v>
      </c>
      <c r="AK72" s="112" t="str">
        <f t="shared" si="81"/>
        <v>技能五攻击力</v>
      </c>
      <c r="AL72" s="112" t="str">
        <f t="shared" si="81"/>
        <v>技能五攻击力百分比</v>
      </c>
      <c r="AM72" s="112" t="str">
        <f t="shared" si="81"/>
        <v>技能六攻击力</v>
      </c>
      <c r="AN72" s="112" t="str">
        <f t="shared" si="81"/>
        <v>技能六攻击力百分比</v>
      </c>
      <c r="AO72" s="112" t="str">
        <f t="shared" si="81"/>
        <v>技能七攻击力</v>
      </c>
      <c r="AP72" s="112" t="str">
        <f t="shared" si="81"/>
        <v>技能七攻击力百分比</v>
      </c>
      <c r="AQ72" s="112" t="str">
        <f t="shared" si="81"/>
        <v>技能八攻击力</v>
      </c>
      <c r="AR72" s="112" t="str">
        <f t="shared" si="81"/>
        <v>技能八攻击力百分比</v>
      </c>
      <c r="AS72" s="112" t="str">
        <f>G72</f>
        <v>增加生命值</v>
      </c>
      <c r="AT72" s="112" t="str">
        <f t="shared" ref="AT72" si="82">H72</f>
        <v>增加魔法值</v>
      </c>
      <c r="AU72" s="112" t="str">
        <f t="shared" ref="AU72" si="83">I72</f>
        <v>增加物理防御值</v>
      </c>
      <c r="AV72" s="112" t="str">
        <f t="shared" ref="AV72" si="84">J72</f>
        <v>增加魔法防御</v>
      </c>
      <c r="AW72" s="112" t="str">
        <f t="shared" ref="AW72" si="85">K72</f>
        <v>增加攻击力</v>
      </c>
      <c r="AX72" s="416"/>
      <c r="AY72" s="416"/>
      <c r="BA72" s="60"/>
      <c r="BB72" s="60"/>
      <c r="BC72" s="60"/>
      <c r="BD72" s="60"/>
      <c r="BE72" s="60"/>
      <c r="BF72" s="60"/>
      <c r="BG72" s="374"/>
      <c r="BH72" s="43">
        <v>70</v>
      </c>
      <c r="BI72" s="74">
        <f>等级免伤!B71+等级免伤!D71</f>
        <v>2604.9193477951139</v>
      </c>
      <c r="BJ72" s="74">
        <f>职业设计!J89</f>
        <v>3627.2893671563056</v>
      </c>
      <c r="BK72" s="97">
        <f>50*K$3+10*F$14</f>
        <v>0.19067107646743531</v>
      </c>
      <c r="BL72" s="97">
        <f t="shared" si="10"/>
        <v>0.26550502182725283</v>
      </c>
      <c r="BM72" s="74">
        <f t="shared" si="15"/>
        <v>3627.2893671563056</v>
      </c>
      <c r="BN72" s="97">
        <f t="shared" ref="BN72:BN81" si="86">BH72*B$23</f>
        <v>0.14473617813722578</v>
      </c>
      <c r="BO72" s="97">
        <f t="shared" si="78"/>
        <v>0.20154174847846118</v>
      </c>
      <c r="BP72" s="376">
        <f t="shared" si="77"/>
        <v>0.46704677030571401</v>
      </c>
      <c r="BV72" s="54"/>
      <c r="BW72" s="54"/>
      <c r="BX72" s="63"/>
      <c r="BY72" s="63"/>
      <c r="BZ72" s="63"/>
      <c r="CA72" s="63"/>
      <c r="CB72" s="63"/>
      <c r="CC72" s="63"/>
      <c r="CD72"/>
      <c r="CE72"/>
      <c r="CF72"/>
      <c r="CG72"/>
      <c r="CH72"/>
      <c r="CI72"/>
    </row>
    <row r="73" spans="1:87" ht="15" customHeight="1">
      <c r="A73" s="426" t="str">
        <f t="shared" ref="A73:A79" si="87">A62</f>
        <v>1级</v>
      </c>
      <c r="B73" s="426"/>
      <c r="C73" s="429"/>
      <c r="D73" s="429"/>
      <c r="E73" s="429"/>
      <c r="F73" s="429"/>
      <c r="G73" s="88"/>
      <c r="H73" s="88"/>
      <c r="I73" s="88"/>
      <c r="J73" s="88"/>
      <c r="K73" s="88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97"/>
      <c r="Y73" s="86"/>
      <c r="Z73" s="86"/>
      <c r="AA73" s="86"/>
      <c r="AB73" s="86"/>
      <c r="AC73" s="86"/>
      <c r="AD73" s="86"/>
      <c r="AE73" s="86"/>
      <c r="AF73" s="86"/>
      <c r="AG73" s="86"/>
      <c r="AH73" s="86"/>
      <c r="AI73" s="86"/>
      <c r="AJ73" s="86"/>
      <c r="AK73" s="86"/>
      <c r="AL73" s="86"/>
      <c r="AM73" s="86"/>
      <c r="AN73" s="86"/>
      <c r="AO73" s="86"/>
      <c r="AP73" s="86"/>
      <c r="AQ73" s="86"/>
      <c r="AR73" s="86"/>
      <c r="AS73" s="86">
        <f>C79*$K$20*$K$4</f>
        <v>2.2500000000000004</v>
      </c>
      <c r="AT73" s="86">
        <f>AS73</f>
        <v>2.2500000000000004</v>
      </c>
      <c r="AU73" s="86">
        <f>D79*$K$20*$K$4</f>
        <v>1.5</v>
      </c>
      <c r="AV73" s="86">
        <f>E79*$K$20*$K$4</f>
        <v>1.8749999999999998</v>
      </c>
      <c r="AW73" s="86">
        <f>F79*$K$20*$K$4</f>
        <v>0.87029790630239634</v>
      </c>
      <c r="AX73" s="415"/>
      <c r="AY73" s="415"/>
      <c r="BA73" s="60"/>
      <c r="BB73" s="60"/>
      <c r="BC73" s="60"/>
      <c r="BD73" s="60"/>
      <c r="BE73" s="60"/>
      <c r="BF73" s="60"/>
      <c r="BG73" s="374"/>
      <c r="BH73" s="43">
        <v>71</v>
      </c>
      <c r="BI73" s="74">
        <f>等级免伤!B72+等级免伤!D72</f>
        <v>2736.1607917661695</v>
      </c>
      <c r="BJ73" s="74">
        <f>BJ72</f>
        <v>3627.2893671563056</v>
      </c>
      <c r="BK73" s="97">
        <f t="shared" ref="BK73:BK81" si="88">BK$72+(BH73-70)*G$14</f>
        <v>0.19858011191024763</v>
      </c>
      <c r="BL73" s="97">
        <f t="shared" si="10"/>
        <v>0.26325482428823122</v>
      </c>
      <c r="BM73" s="74">
        <f t="shared" si="15"/>
        <v>3627.2893671563056</v>
      </c>
      <c r="BN73" s="97">
        <f t="shared" si="86"/>
        <v>0.14680383782490045</v>
      </c>
      <c r="BO73" s="97">
        <f t="shared" si="78"/>
        <v>0.19461575562460848</v>
      </c>
      <c r="BP73" s="376">
        <f t="shared" si="77"/>
        <v>0.45787057991283969</v>
      </c>
      <c r="BQ73" s="100"/>
      <c r="BR73" s="100"/>
      <c r="BS73" s="101"/>
      <c r="BT73" s="102"/>
      <c r="BU73" s="101"/>
      <c r="BV73" s="54"/>
      <c r="BW73" s="54"/>
      <c r="BX73" s="63"/>
      <c r="BY73" s="63"/>
      <c r="BZ73" s="63"/>
      <c r="CA73" s="63"/>
      <c r="CB73" s="63"/>
      <c r="CC73" s="63"/>
      <c r="CD73"/>
      <c r="CE73"/>
      <c r="CF73"/>
      <c r="CG73"/>
      <c r="CH73"/>
      <c r="CI73"/>
    </row>
    <row r="74" spans="1:87" ht="15" customHeight="1">
      <c r="A74" s="426" t="str">
        <f t="shared" si="87"/>
        <v>15级</v>
      </c>
      <c r="B74" s="426">
        <f t="shared" ref="B74:B79" si="89">B63</f>
        <v>5</v>
      </c>
      <c r="C74" s="429"/>
      <c r="D74" s="429"/>
      <c r="E74" s="429"/>
      <c r="F74" s="429"/>
      <c r="G74" s="88"/>
      <c r="H74" s="88"/>
      <c r="I74" s="88"/>
      <c r="J74" s="88"/>
      <c r="K74" s="88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97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86"/>
      <c r="AS74" s="50"/>
      <c r="AT74" s="50"/>
      <c r="AU74" s="50"/>
      <c r="AV74" s="50"/>
      <c r="AW74" s="415"/>
      <c r="AX74" s="415"/>
      <c r="AY74" s="415"/>
      <c r="BA74" s="60"/>
      <c r="BB74" s="60"/>
      <c r="BC74" s="60"/>
      <c r="BD74" s="60"/>
      <c r="BE74" s="60"/>
      <c r="BF74" s="60"/>
      <c r="BG74" s="374"/>
      <c r="BH74" s="43">
        <v>72</v>
      </c>
      <c r="BI74" s="74">
        <f>等级免伤!B73+等级免伤!D73</f>
        <v>2867.4022357372246</v>
      </c>
      <c r="BJ74" s="74">
        <f t="shared" ref="BJ74:BJ81" si="90">BJ73</f>
        <v>3627.2893671563056</v>
      </c>
      <c r="BK74" s="97">
        <f t="shared" si="88"/>
        <v>0.20648914735305993</v>
      </c>
      <c r="BL74" s="97">
        <f t="shared" si="10"/>
        <v>0.2612106105282278</v>
      </c>
      <c r="BM74" s="74">
        <f t="shared" si="15"/>
        <v>3627.2893671563056</v>
      </c>
      <c r="BN74" s="97">
        <f t="shared" si="86"/>
        <v>0.14887149751257509</v>
      </c>
      <c r="BO74" s="97">
        <f t="shared" si="78"/>
        <v>0.18832377029976161</v>
      </c>
      <c r="BP74" s="376">
        <f t="shared" si="77"/>
        <v>0.44953438082798941</v>
      </c>
      <c r="BQ74" s="57"/>
      <c r="BR74" s="57"/>
      <c r="BS74" s="57"/>
      <c r="BT74" s="55"/>
      <c r="BU74" s="57"/>
      <c r="BV74" s="54"/>
      <c r="BW74" s="54"/>
      <c r="BX74" s="63"/>
      <c r="BY74" s="63"/>
      <c r="BZ74" s="63"/>
      <c r="CA74" s="63"/>
      <c r="CB74" s="63"/>
      <c r="CC74" s="63"/>
      <c r="CD74"/>
      <c r="CE74"/>
      <c r="CF74"/>
      <c r="CG74"/>
      <c r="CH74"/>
      <c r="CI74"/>
    </row>
    <row r="75" spans="1:87" ht="15" customHeight="1">
      <c r="A75" s="426" t="str">
        <f t="shared" si="87"/>
        <v>30级</v>
      </c>
      <c r="B75" s="426">
        <f t="shared" si="89"/>
        <v>20</v>
      </c>
      <c r="C75" s="429">
        <f>C31*$B$7</f>
        <v>726.7704680076306</v>
      </c>
      <c r="D75" s="429">
        <f>D31/$C$7</f>
        <v>484.51364533842019</v>
      </c>
      <c r="E75" s="429">
        <f>E31/$E$7</f>
        <v>605.64205667302519</v>
      </c>
      <c r="F75" s="429">
        <f>F31*$F$7</f>
        <v>281.11414074197938</v>
      </c>
      <c r="G75" s="88">
        <f>C75*$K$2</f>
        <v>145.35409360152613</v>
      </c>
      <c r="H75" s="88">
        <f>H31*$C$7</f>
        <v>161.50454844614012</v>
      </c>
      <c r="I75" s="88">
        <f>D75*$K$2</f>
        <v>96.902729067684049</v>
      </c>
      <c r="J75" s="88">
        <f>E75*K$2</f>
        <v>121.12841133460505</v>
      </c>
      <c r="K75" s="88">
        <f>F75*$K$2</f>
        <v>56.222828148395877</v>
      </c>
      <c r="L75" s="212">
        <f>G75/B75</f>
        <v>7.2677046800763065</v>
      </c>
      <c r="M75" s="97">
        <f>K$3</f>
        <v>2.8571428571428571E-3</v>
      </c>
      <c r="N75" s="212">
        <f>H75/B75</f>
        <v>8.0752274223070053</v>
      </c>
      <c r="O75" s="97">
        <f>M75</f>
        <v>2.8571428571428571E-3</v>
      </c>
      <c r="P75" s="212">
        <f>I75/$B75</f>
        <v>4.8451364533842023</v>
      </c>
      <c r="Q75" s="97">
        <f>O75</f>
        <v>2.8571428571428571E-3</v>
      </c>
      <c r="R75" s="212">
        <f>J75/$B75</f>
        <v>6.0564205667302522</v>
      </c>
      <c r="S75" s="97">
        <f>Q75</f>
        <v>2.8571428571428571E-3</v>
      </c>
      <c r="T75" s="212">
        <f>K75/$B75</f>
        <v>2.811141407419794</v>
      </c>
      <c r="U75" s="97">
        <f>S75</f>
        <v>2.8571428571428571E-3</v>
      </c>
      <c r="V75" s="86">
        <f>V64</f>
        <v>4.4661449253772521</v>
      </c>
      <c r="W75" s="97">
        <f t="shared" ref="W75:Y79" si="91">U75</f>
        <v>2.8571428571428571E-3</v>
      </c>
      <c r="X75" s="86">
        <f t="shared" si="91"/>
        <v>4.4661449253772521</v>
      </c>
      <c r="Y75" s="97">
        <f t="shared" si="91"/>
        <v>2.8571428571428571E-3</v>
      </c>
      <c r="Z75" s="86">
        <f>V75</f>
        <v>4.4661449253772521</v>
      </c>
      <c r="AA75" s="97">
        <f>Y75</f>
        <v>2.8571428571428571E-3</v>
      </c>
      <c r="AB75" s="97">
        <f>AA75</f>
        <v>2.8571428571428571E-3</v>
      </c>
      <c r="AC75" s="91">
        <f>T75*4</f>
        <v>11.244565629679176</v>
      </c>
      <c r="AD75" s="213">
        <f>AD64</f>
        <v>3.789052109071657E-2</v>
      </c>
      <c r="AE75" s="91">
        <f>AC75</f>
        <v>11.244565629679176</v>
      </c>
      <c r="AF75" s="213">
        <f>AF64</f>
        <v>4.4205607939169327E-2</v>
      </c>
      <c r="AG75" s="91">
        <f>AE75</f>
        <v>11.244565629679176</v>
      </c>
      <c r="AH75" s="213">
        <f>AH64</f>
        <v>6.6308411908753986E-2</v>
      </c>
      <c r="AI75" s="91">
        <f>AG75</f>
        <v>11.244565629679176</v>
      </c>
      <c r="AJ75" s="213">
        <f>AJ64</f>
        <v>8.8411215878338653E-2</v>
      </c>
      <c r="AK75" s="97"/>
      <c r="AL75" s="97"/>
      <c r="AM75" s="97"/>
      <c r="AN75" s="97"/>
      <c r="AO75" s="97"/>
      <c r="AP75" s="97"/>
      <c r="AQ75" s="97"/>
      <c r="AR75" s="97"/>
      <c r="AS75" s="60"/>
      <c r="AT75" s="60"/>
      <c r="AU75" s="60"/>
      <c r="AV75" s="60"/>
      <c r="AW75" s="374"/>
      <c r="AX75" s="374"/>
      <c r="AY75" s="374"/>
      <c r="AZ75" s="374"/>
      <c r="BA75" s="60"/>
      <c r="BB75" s="60"/>
      <c r="BC75" s="60"/>
      <c r="BD75" s="60"/>
      <c r="BE75" s="60"/>
      <c r="BF75" s="60"/>
      <c r="BG75" s="374"/>
      <c r="BH75" s="43">
        <v>73</v>
      </c>
      <c r="BI75" s="74">
        <f>等级免伤!B74+等级免伤!D74</f>
        <v>3001.6990685392379</v>
      </c>
      <c r="BJ75" s="74">
        <f t="shared" si="90"/>
        <v>3627.2893671563056</v>
      </c>
      <c r="BK75" s="97">
        <f t="shared" si="88"/>
        <v>0.21439818279587225</v>
      </c>
      <c r="BL75" s="97">
        <f t="shared" si="10"/>
        <v>0.25908135060706056</v>
      </c>
      <c r="BM75" s="74">
        <f t="shared" si="15"/>
        <v>3627.2893671563056</v>
      </c>
      <c r="BN75" s="97">
        <f t="shared" si="86"/>
        <v>0.15093915720024975</v>
      </c>
      <c r="BO75" s="97">
        <f t="shared" si="78"/>
        <v>0.18239669850263776</v>
      </c>
      <c r="BP75" s="376">
        <f t="shared" si="77"/>
        <v>0.44147804910969835</v>
      </c>
      <c r="BQ75" s="57"/>
      <c r="BR75" s="57"/>
      <c r="BS75" s="57"/>
      <c r="BT75" s="55"/>
      <c r="BU75" s="57"/>
      <c r="BV75" s="54"/>
      <c r="BW75" s="54"/>
      <c r="BX75" s="63"/>
      <c r="BY75" s="63"/>
      <c r="BZ75" s="63"/>
      <c r="CA75" s="63"/>
      <c r="CB75" s="63"/>
      <c r="CC75" s="63"/>
      <c r="CD75" s="230"/>
      <c r="CE75" s="230"/>
      <c r="CF75" s="230"/>
      <c r="CG75" s="230"/>
      <c r="CH75" s="230"/>
      <c r="CI75" s="230"/>
    </row>
    <row r="76" spans="1:87" ht="15" customHeight="1">
      <c r="A76" s="426" t="str">
        <f t="shared" si="87"/>
        <v>45级</v>
      </c>
      <c r="B76" s="426">
        <f t="shared" si="89"/>
        <v>35</v>
      </c>
      <c r="C76" s="429">
        <f>C32*$B$7</f>
        <v>1202.1711991134555</v>
      </c>
      <c r="D76" s="429">
        <f>D32/$C$7</f>
        <v>801.44746607563684</v>
      </c>
      <c r="E76" s="429">
        <f>E32/$E$7</f>
        <v>1001.809332594546</v>
      </c>
      <c r="F76" s="429">
        <f>F32*$F$7</f>
        <v>464.99870115799177</v>
      </c>
      <c r="G76" s="88">
        <f>C76*$K$2</f>
        <v>240.4342398226911</v>
      </c>
      <c r="H76" s="88">
        <f>H32*$C$7</f>
        <v>267.14915535854567</v>
      </c>
      <c r="I76" s="88">
        <f>D76*$K$2</f>
        <v>160.28949321512738</v>
      </c>
      <c r="J76" s="88">
        <f>E76*K$2</f>
        <v>200.36186651890921</v>
      </c>
      <c r="K76" s="88">
        <f>F76*$K$2</f>
        <v>92.999740231598366</v>
      </c>
      <c r="L76" s="212">
        <f>(G76-G75)/($B76-$B75)</f>
        <v>6.3386764147443309</v>
      </c>
      <c r="M76" s="97">
        <f>M75</f>
        <v>2.8571428571428571E-3</v>
      </c>
      <c r="N76" s="212">
        <f>(H76-H75)/($B76-$B75)</f>
        <v>7.0429737941603703</v>
      </c>
      <c r="O76" s="97">
        <f>M76</f>
        <v>2.8571428571428571E-3</v>
      </c>
      <c r="P76" s="212">
        <f>(I76-I75)/($B76-$B75)</f>
        <v>4.2257842764962223</v>
      </c>
      <c r="Q76" s="97">
        <f>O76</f>
        <v>2.8571428571428571E-3</v>
      </c>
      <c r="R76" s="212">
        <f>(J76-J75)/($B76-$B75)</f>
        <v>5.2822303456202775</v>
      </c>
      <c r="S76" s="97">
        <f>Q76</f>
        <v>2.8571428571428571E-3</v>
      </c>
      <c r="T76" s="212">
        <f>(K76-K75)/($B76-$B75)</f>
        <v>2.4517941388801661</v>
      </c>
      <c r="U76" s="97">
        <f>S76</f>
        <v>2.8571428571428571E-3</v>
      </c>
      <c r="V76" s="86">
        <f t="shared" ref="V76:V79" si="92">V65</f>
        <v>3.8952391091132861</v>
      </c>
      <c r="W76" s="97">
        <f t="shared" si="91"/>
        <v>2.8571428571428571E-3</v>
      </c>
      <c r="X76" s="86">
        <f t="shared" si="91"/>
        <v>3.8952391091132861</v>
      </c>
      <c r="Y76" s="97">
        <f t="shared" si="91"/>
        <v>2.8571428571428571E-3</v>
      </c>
      <c r="Z76" s="86">
        <f>V76</f>
        <v>3.8952391091132861</v>
      </c>
      <c r="AA76" s="97">
        <f>Y76</f>
        <v>2.8571428571428571E-3</v>
      </c>
      <c r="AB76" s="97">
        <f>AA76</f>
        <v>2.8571428571428571E-3</v>
      </c>
      <c r="AC76" s="91">
        <f>T76*4</f>
        <v>9.8071765555206643</v>
      </c>
      <c r="AD76" s="213">
        <f>AD65</f>
        <v>3.789052109071657E-2</v>
      </c>
      <c r="AE76" s="91">
        <f>AC76</f>
        <v>9.8071765555206643</v>
      </c>
      <c r="AF76" s="213">
        <f>AF65</f>
        <v>4.4205607939169327E-2</v>
      </c>
      <c r="AG76" s="91">
        <f>AE76</f>
        <v>9.8071765555206643</v>
      </c>
      <c r="AH76" s="213">
        <f>AH65</f>
        <v>6.6308411908753986E-2</v>
      </c>
      <c r="AI76" s="91">
        <f>AG76</f>
        <v>9.8071765555206643</v>
      </c>
      <c r="AJ76" s="213">
        <f>AJ65</f>
        <v>8.8411215878338653E-2</v>
      </c>
      <c r="AK76" s="97"/>
      <c r="AL76" s="97"/>
      <c r="AM76" s="97"/>
      <c r="AN76" s="97"/>
      <c r="AO76" s="97"/>
      <c r="AP76" s="97"/>
      <c r="AQ76" s="97"/>
      <c r="AR76" s="97"/>
      <c r="AS76" s="60"/>
      <c r="AT76" s="60"/>
      <c r="AU76" s="60"/>
      <c r="AV76" s="60"/>
      <c r="AW76" s="374"/>
      <c r="AX76" s="374"/>
      <c r="AY76" s="374"/>
      <c r="AZ76" s="374"/>
      <c r="BA76" s="60"/>
      <c r="BB76" s="60"/>
      <c r="BC76" s="60"/>
      <c r="BD76" s="60"/>
      <c r="BE76" s="60"/>
      <c r="BF76" s="60"/>
      <c r="BG76" s="374"/>
      <c r="BH76" s="43">
        <v>74</v>
      </c>
      <c r="BI76" s="74">
        <f>等级免伤!B75+等级免伤!D75</f>
        <v>3135.9959013412517</v>
      </c>
      <c r="BJ76" s="74">
        <f t="shared" si="90"/>
        <v>3627.2893671563056</v>
      </c>
      <c r="BK76" s="97">
        <f t="shared" si="88"/>
        <v>0.22230721823868455</v>
      </c>
      <c r="BL76" s="97">
        <f t="shared" si="10"/>
        <v>0.25713445882196301</v>
      </c>
      <c r="BM76" s="74">
        <f t="shared" si="15"/>
        <v>3627.2893671563056</v>
      </c>
      <c r="BN76" s="97">
        <f t="shared" si="86"/>
        <v>0.15300681688792439</v>
      </c>
      <c r="BO76" s="97">
        <f t="shared" si="78"/>
        <v>0.1769772721203586</v>
      </c>
      <c r="BP76" s="376">
        <f t="shared" si="77"/>
        <v>0.43411173094232158</v>
      </c>
      <c r="BQ76" s="100"/>
      <c r="BR76" s="100"/>
      <c r="BS76" s="101"/>
      <c r="BT76" s="102"/>
      <c r="BU76" s="101"/>
      <c r="BV76" s="54"/>
      <c r="BW76" s="54"/>
      <c r="BX76" s="63"/>
      <c r="BY76" s="63"/>
      <c r="BZ76" s="63"/>
      <c r="CA76" s="63"/>
      <c r="CB76" s="63"/>
      <c r="CC76" s="63"/>
      <c r="CD76" s="230"/>
      <c r="CE76" s="230"/>
      <c r="CF76" s="230"/>
      <c r="CG76" s="230"/>
      <c r="CH76" s="230"/>
      <c r="CI76" s="230"/>
    </row>
    <row r="77" spans="1:87" ht="15" customHeight="1">
      <c r="A77" s="426" t="str">
        <f t="shared" si="87"/>
        <v>60级</v>
      </c>
      <c r="B77" s="426">
        <f t="shared" si="89"/>
        <v>50</v>
      </c>
      <c r="C77" s="429">
        <f>C33*$B$7</f>
        <v>1988.5447408723135</v>
      </c>
      <c r="D77" s="429">
        <f>D33/$C$7</f>
        <v>1325.6964939148752</v>
      </c>
      <c r="E77" s="429">
        <f>E33/$E$7</f>
        <v>1657.1206173935939</v>
      </c>
      <c r="F77" s="429">
        <f>F33*$F$7</f>
        <v>769.1672553643624</v>
      </c>
      <c r="G77" s="88">
        <f>C77*$K$2</f>
        <v>397.70894817446271</v>
      </c>
      <c r="H77" s="88">
        <f>H33*$C$7</f>
        <v>441.89883130495855</v>
      </c>
      <c r="I77" s="88">
        <f>D77*$K$2</f>
        <v>265.13929878297506</v>
      </c>
      <c r="J77" s="88">
        <f>E77*K$2</f>
        <v>331.4241234787188</v>
      </c>
      <c r="K77" s="88">
        <f>F77*$K$2</f>
        <v>153.83345107287249</v>
      </c>
      <c r="L77" s="212">
        <f>(G77-G76)/($B77-$B76)</f>
        <v>10.484980556784773</v>
      </c>
      <c r="M77" s="97">
        <f>M76</f>
        <v>2.8571428571428571E-3</v>
      </c>
      <c r="N77" s="212">
        <f>(H77-H76)/($B77-$B76)</f>
        <v>11.649978396427525</v>
      </c>
      <c r="O77" s="97">
        <f>M77</f>
        <v>2.8571428571428571E-3</v>
      </c>
      <c r="P77" s="212">
        <f>(I77-I76)/($B77-$B76)</f>
        <v>6.9899870378565119</v>
      </c>
      <c r="Q77" s="97">
        <f>O77</f>
        <v>2.8571428571428571E-3</v>
      </c>
      <c r="R77" s="212">
        <f>(J77-J76)/($B77-$B76)</f>
        <v>8.737483797320639</v>
      </c>
      <c r="S77" s="97">
        <f>Q77</f>
        <v>2.8571428571428571E-3</v>
      </c>
      <c r="T77" s="212">
        <f>(K77-K76)/($B77-$B76)</f>
        <v>4.0555807227516087</v>
      </c>
      <c r="U77" s="97">
        <f>S77</f>
        <v>2.8571428571428571E-3</v>
      </c>
      <c r="V77" s="86">
        <f t="shared" si="92"/>
        <v>6.4432231038138186</v>
      </c>
      <c r="W77" s="97">
        <f t="shared" si="91"/>
        <v>2.8571428571428571E-3</v>
      </c>
      <c r="X77" s="86">
        <f t="shared" si="91"/>
        <v>6.4432231038138186</v>
      </c>
      <c r="Y77" s="97">
        <f t="shared" si="91"/>
        <v>2.8571428571428571E-3</v>
      </c>
      <c r="Z77" s="86">
        <f>V77</f>
        <v>6.4432231038138186</v>
      </c>
      <c r="AA77" s="97">
        <f>Y77</f>
        <v>2.8571428571428571E-3</v>
      </c>
      <c r="AB77" s="97">
        <f>AA77</f>
        <v>2.8571428571428571E-3</v>
      </c>
      <c r="AC77" s="214">
        <f>T77*4</f>
        <v>16.222322891006435</v>
      </c>
      <c r="AD77" s="215">
        <f>AD66</f>
        <v>3.789052109071657E-2</v>
      </c>
      <c r="AE77" s="214">
        <f>AC77</f>
        <v>16.222322891006435</v>
      </c>
      <c r="AF77" s="215">
        <f>AF66</f>
        <v>4.4205607939169327E-2</v>
      </c>
      <c r="AG77" s="214">
        <f>AE77</f>
        <v>16.222322891006435</v>
      </c>
      <c r="AH77" s="215">
        <f>AH66</f>
        <v>6.6308411908753986E-2</v>
      </c>
      <c r="AI77" s="214">
        <f>AG77</f>
        <v>16.222322891006435</v>
      </c>
      <c r="AJ77" s="215">
        <f>AJ66</f>
        <v>8.8411215878338653E-2</v>
      </c>
      <c r="AK77" s="86">
        <f t="shared" ref="AK77:AR79" si="93">AC77</f>
        <v>16.222322891006435</v>
      </c>
      <c r="AL77" s="97">
        <f t="shared" si="93"/>
        <v>3.789052109071657E-2</v>
      </c>
      <c r="AM77" s="86">
        <f t="shared" si="93"/>
        <v>16.222322891006435</v>
      </c>
      <c r="AN77" s="97">
        <f t="shared" si="93"/>
        <v>4.4205607939169327E-2</v>
      </c>
      <c r="AO77" s="86">
        <f t="shared" si="93"/>
        <v>16.222322891006435</v>
      </c>
      <c r="AP77" s="97">
        <f t="shared" si="93"/>
        <v>6.6308411908753986E-2</v>
      </c>
      <c r="AQ77" s="86">
        <f t="shared" si="93"/>
        <v>16.222322891006435</v>
      </c>
      <c r="AR77" s="97">
        <f t="shared" si="93"/>
        <v>8.8411215878338653E-2</v>
      </c>
      <c r="AS77" s="60"/>
      <c r="AT77" s="60"/>
      <c r="AU77" s="60"/>
      <c r="AV77" s="60"/>
      <c r="AW77" s="374"/>
      <c r="AX77" s="374"/>
      <c r="AY77" s="374"/>
      <c r="AZ77" s="374"/>
      <c r="BA77" s="60"/>
      <c r="BB77" s="60"/>
      <c r="BC77" s="60"/>
      <c r="BD77" s="60"/>
      <c r="BE77" s="60"/>
      <c r="BF77" s="60"/>
      <c r="BG77" s="374"/>
      <c r="BH77" s="43">
        <v>75</v>
      </c>
      <c r="BI77" s="74">
        <f>等级免伤!B76+等级免伤!D76</f>
        <v>3273.4961079368641</v>
      </c>
      <c r="BJ77" s="74">
        <f t="shared" si="90"/>
        <v>3627.2893671563056</v>
      </c>
      <c r="BK77" s="97">
        <f t="shared" si="88"/>
        <v>0.23021625368149687</v>
      </c>
      <c r="BL77" s="97">
        <f t="shared" si="10"/>
        <v>0.25509759034103552</v>
      </c>
      <c r="BM77" s="74">
        <f t="shared" si="15"/>
        <v>3627.2893671563056</v>
      </c>
      <c r="BN77" s="97">
        <f t="shared" si="86"/>
        <v>0.15507447657559906</v>
      </c>
      <c r="BO77" s="97">
        <f t="shared" si="78"/>
        <v>0.17183463228692158</v>
      </c>
      <c r="BP77" s="376">
        <f t="shared" si="77"/>
        <v>0.4269322226279571</v>
      </c>
      <c r="BV77" s="54"/>
      <c r="BW77" s="54"/>
      <c r="BX77" s="63"/>
      <c r="BY77" s="63"/>
      <c r="BZ77" s="63"/>
      <c r="CA77" s="63"/>
      <c r="CB77" s="63"/>
      <c r="CC77" s="63"/>
      <c r="CD77" s="232"/>
      <c r="CE77" s="233"/>
      <c r="CF77" s="233"/>
      <c r="CG77" s="232"/>
      <c r="CH77" s="233"/>
      <c r="CI77" s="230"/>
    </row>
    <row r="78" spans="1:87" ht="15" customHeight="1">
      <c r="A78" s="426" t="str">
        <f t="shared" si="87"/>
        <v>70级</v>
      </c>
      <c r="B78" s="426">
        <f t="shared" si="89"/>
        <v>60</v>
      </c>
      <c r="C78" s="429">
        <f>C34*$B$7</f>
        <v>3289.3070382712981</v>
      </c>
      <c r="D78" s="429">
        <f>D34/$C$7</f>
        <v>2192.8713588475321</v>
      </c>
      <c r="E78" s="429">
        <f>E34/$E$7</f>
        <v>2741.0891985594149</v>
      </c>
      <c r="F78" s="429">
        <f>F34*$F$7</f>
        <v>1272.3009015969988</v>
      </c>
      <c r="G78" s="88">
        <f>C78*$K$2</f>
        <v>657.86140765425966</v>
      </c>
      <c r="H78" s="88">
        <f>H34*$C$7</f>
        <v>730.95711961584402</v>
      </c>
      <c r="I78" s="88">
        <f>D78*$K$2</f>
        <v>438.57427176950642</v>
      </c>
      <c r="J78" s="88">
        <f>E78*K$2</f>
        <v>548.21783971188302</v>
      </c>
      <c r="K78" s="88">
        <f>F78*$K$2</f>
        <v>254.46018031939977</v>
      </c>
      <c r="L78" s="212">
        <f>(G78-G77)/($B78-$B77)</f>
        <v>26.015245947979697</v>
      </c>
      <c r="M78" s="97">
        <f>M77</f>
        <v>2.8571428571428571E-3</v>
      </c>
      <c r="N78" s="212">
        <f>(H78-H77)/($B78-$B77)</f>
        <v>28.905828831088549</v>
      </c>
      <c r="O78" s="97">
        <f>M78</f>
        <v>2.8571428571428571E-3</v>
      </c>
      <c r="P78" s="212">
        <f>(I78-I77)/($B78-$B77)</f>
        <v>17.343497298653137</v>
      </c>
      <c r="Q78" s="97">
        <f>O78</f>
        <v>2.8571428571428571E-3</v>
      </c>
      <c r="R78" s="212">
        <f>(J78-J77)/($B78-$B77)</f>
        <v>21.67937162331642</v>
      </c>
      <c r="S78" s="97">
        <f>Q78</f>
        <v>2.8571428571428571E-3</v>
      </c>
      <c r="T78" s="212">
        <f>(K78-K77)/($B78-$B77)</f>
        <v>10.062672924652727</v>
      </c>
      <c r="U78" s="97">
        <f>S78</f>
        <v>2.8571428571428571E-3</v>
      </c>
      <c r="V78" s="86">
        <f t="shared" si="92"/>
        <v>15.986871204539749</v>
      </c>
      <c r="W78" s="97">
        <f t="shared" si="91"/>
        <v>2.8571428571428571E-3</v>
      </c>
      <c r="X78" s="86">
        <f t="shared" si="91"/>
        <v>15.986871204539749</v>
      </c>
      <c r="Y78" s="97">
        <f t="shared" si="91"/>
        <v>2.8571428571428571E-3</v>
      </c>
      <c r="Z78" s="86">
        <f>V78</f>
        <v>15.986871204539749</v>
      </c>
      <c r="AA78" s="97">
        <f>Y78</f>
        <v>2.8571428571428571E-3</v>
      </c>
      <c r="AB78" s="97">
        <f>AA78</f>
        <v>2.8571428571428571E-3</v>
      </c>
      <c r="AC78" s="214">
        <f>T78*4</f>
        <v>40.250691698610908</v>
      </c>
      <c r="AD78" s="215">
        <f>AD67</f>
        <v>3.789052109071657E-2</v>
      </c>
      <c r="AE78" s="214">
        <f>AC78</f>
        <v>40.250691698610908</v>
      </c>
      <c r="AF78" s="215">
        <f>AF67</f>
        <v>4.4205607939169327E-2</v>
      </c>
      <c r="AG78" s="214">
        <f>AE78</f>
        <v>40.250691698610908</v>
      </c>
      <c r="AH78" s="215">
        <f>AH67</f>
        <v>6.6308411908753986E-2</v>
      </c>
      <c r="AI78" s="214">
        <f>AG78</f>
        <v>40.250691698610908</v>
      </c>
      <c r="AJ78" s="215">
        <f>AJ67</f>
        <v>8.8411215878338653E-2</v>
      </c>
      <c r="AK78" s="86">
        <f t="shared" si="93"/>
        <v>40.250691698610908</v>
      </c>
      <c r="AL78" s="97">
        <f t="shared" si="93"/>
        <v>3.789052109071657E-2</v>
      </c>
      <c r="AM78" s="86">
        <f t="shared" si="93"/>
        <v>40.250691698610908</v>
      </c>
      <c r="AN78" s="97">
        <f t="shared" si="93"/>
        <v>4.4205607939169327E-2</v>
      </c>
      <c r="AO78" s="86">
        <f t="shared" si="93"/>
        <v>40.250691698610908</v>
      </c>
      <c r="AP78" s="97">
        <f t="shared" si="93"/>
        <v>6.6308411908753986E-2</v>
      </c>
      <c r="AQ78" s="86">
        <f t="shared" si="93"/>
        <v>40.250691698610908</v>
      </c>
      <c r="AR78" s="97">
        <f t="shared" si="93"/>
        <v>8.8411215878338653E-2</v>
      </c>
      <c r="AS78" s="60"/>
      <c r="AT78" s="60"/>
      <c r="AU78" s="60"/>
      <c r="AV78" s="60"/>
      <c r="AW78" s="374"/>
      <c r="AX78" s="374"/>
      <c r="AY78" s="374"/>
      <c r="AZ78" s="374"/>
      <c r="BA78" s="60"/>
      <c r="BB78" s="60"/>
      <c r="BC78" s="60"/>
      <c r="BD78" s="60"/>
      <c r="BE78" s="60"/>
      <c r="BF78" s="60"/>
      <c r="BG78" s="374"/>
      <c r="BH78" s="43">
        <v>76</v>
      </c>
      <c r="BI78" s="74">
        <f>等级免伤!B77+等级免伤!D77</f>
        <v>3410.9963145324773</v>
      </c>
      <c r="BJ78" s="74">
        <f t="shared" si="90"/>
        <v>3627.2893671563056</v>
      </c>
      <c r="BK78" s="97">
        <f t="shared" si="88"/>
        <v>0.23812528912430919</v>
      </c>
      <c r="BL78" s="97">
        <f>BK78*BJ78/BI78</f>
        <v>0.25322493771442733</v>
      </c>
      <c r="BM78" s="74">
        <f t="shared" si="15"/>
        <v>3627.2893671563056</v>
      </c>
      <c r="BN78" s="97">
        <f t="shared" si="86"/>
        <v>0.15714213626327372</v>
      </c>
      <c r="BO78" s="97">
        <f t="shared" si="78"/>
        <v>0.16710660095747604</v>
      </c>
      <c r="BP78" s="376">
        <f t="shared" si="77"/>
        <v>0.42033153867190337</v>
      </c>
      <c r="BV78" s="103"/>
    </row>
    <row r="79" spans="1:87" ht="15" customHeight="1">
      <c r="A79" s="426" t="str">
        <f t="shared" si="87"/>
        <v>80级</v>
      </c>
      <c r="B79" s="426">
        <f t="shared" si="89"/>
        <v>70</v>
      </c>
      <c r="C79" s="429">
        <f>C35*$B$7</f>
        <v>5440.9340507344596</v>
      </c>
      <c r="D79" s="429">
        <f>D35/$C$7</f>
        <v>3627.2893671563056</v>
      </c>
      <c r="E79" s="429">
        <f>E35/$E$7</f>
        <v>4534.1117089453819</v>
      </c>
      <c r="F79" s="429">
        <f>F35*$F$7</f>
        <v>2104.5482278593845</v>
      </c>
      <c r="G79" s="88">
        <f>C79*$K$2</f>
        <v>1088.186810146892</v>
      </c>
      <c r="H79" s="88">
        <f>H35*$C$7</f>
        <v>1209.0964557187688</v>
      </c>
      <c r="I79" s="88">
        <f>D79*$K$2</f>
        <v>725.45787343126119</v>
      </c>
      <c r="J79" s="88">
        <f>E79*$K$2</f>
        <v>906.8223417890764</v>
      </c>
      <c r="K79" s="88">
        <f>F79*$K$2</f>
        <v>420.90964557187692</v>
      </c>
      <c r="L79" s="212">
        <f>(G79-G78)/($B79-$B78)</f>
        <v>43.032540249263228</v>
      </c>
      <c r="M79" s="97">
        <f>M78</f>
        <v>2.8571428571428571E-3</v>
      </c>
      <c r="N79" s="212">
        <f>(H79-H78)/($B79-$B78)</f>
        <v>47.813933610292473</v>
      </c>
      <c r="O79" s="97">
        <f>M79</f>
        <v>2.8571428571428571E-3</v>
      </c>
      <c r="P79" s="212">
        <f>(I79-I78)/($B79-$B78)</f>
        <v>28.688360166175478</v>
      </c>
      <c r="Q79" s="97">
        <f>O79</f>
        <v>2.8571428571428571E-3</v>
      </c>
      <c r="R79" s="212">
        <f>(J79-J78)/($B79-$B78)</f>
        <v>35.860450207719339</v>
      </c>
      <c r="S79" s="97">
        <f>Q79</f>
        <v>2.8571428571428571E-3</v>
      </c>
      <c r="T79" s="212">
        <f>(K79-K78)/($B79-$B78)</f>
        <v>16.644946525247715</v>
      </c>
      <c r="U79" s="97">
        <f>S79</f>
        <v>2.8571428571428571E-3</v>
      </c>
      <c r="V79" s="86">
        <f t="shared" si="92"/>
        <v>26.444327297338862</v>
      </c>
      <c r="W79" s="97">
        <f t="shared" si="91"/>
        <v>2.8571428571428571E-3</v>
      </c>
      <c r="X79" s="86">
        <f t="shared" si="91"/>
        <v>26.444327297338862</v>
      </c>
      <c r="Y79" s="97">
        <f t="shared" si="91"/>
        <v>2.8571428571428571E-3</v>
      </c>
      <c r="Z79" s="86">
        <f>V79</f>
        <v>26.444327297338862</v>
      </c>
      <c r="AA79" s="97">
        <f>Y79</f>
        <v>2.8571428571428571E-3</v>
      </c>
      <c r="AB79" s="97">
        <f>AA79</f>
        <v>2.8571428571428571E-3</v>
      </c>
      <c r="AC79" s="214">
        <f>T79*4</f>
        <v>66.579786100990859</v>
      </c>
      <c r="AD79" s="215">
        <f>AD68</f>
        <v>3.789052109071657E-2</v>
      </c>
      <c r="AE79" s="214">
        <f>AC79</f>
        <v>66.579786100990859</v>
      </c>
      <c r="AF79" s="215">
        <f>AF68</f>
        <v>4.4205607939169327E-2</v>
      </c>
      <c r="AG79" s="214">
        <f>AE79</f>
        <v>66.579786100990859</v>
      </c>
      <c r="AH79" s="215">
        <f>AH68</f>
        <v>6.6308411908753986E-2</v>
      </c>
      <c r="AI79" s="214">
        <f>AG79</f>
        <v>66.579786100990859</v>
      </c>
      <c r="AJ79" s="215">
        <f>AJ68</f>
        <v>8.8411215878338653E-2</v>
      </c>
      <c r="AK79" s="86">
        <f t="shared" si="93"/>
        <v>66.579786100990859</v>
      </c>
      <c r="AL79" s="97">
        <f t="shared" si="93"/>
        <v>3.789052109071657E-2</v>
      </c>
      <c r="AM79" s="86">
        <f t="shared" si="93"/>
        <v>66.579786100990859</v>
      </c>
      <c r="AN79" s="97">
        <f t="shared" si="93"/>
        <v>4.4205607939169327E-2</v>
      </c>
      <c r="AO79" s="86">
        <f t="shared" si="93"/>
        <v>66.579786100990859</v>
      </c>
      <c r="AP79" s="97">
        <f t="shared" si="93"/>
        <v>6.6308411908753986E-2</v>
      </c>
      <c r="AQ79" s="86">
        <f t="shared" si="93"/>
        <v>66.579786100990859</v>
      </c>
      <c r="AR79" s="97">
        <f t="shared" si="93"/>
        <v>8.8411215878338653E-2</v>
      </c>
      <c r="AS79" s="60"/>
      <c r="AT79" s="60"/>
      <c r="AU79" s="60"/>
      <c r="AV79" s="60"/>
      <c r="AW79" s="374"/>
      <c r="AX79" s="374"/>
      <c r="AY79" s="374"/>
      <c r="AZ79" s="374"/>
      <c r="BA79" s="60"/>
      <c r="BB79" s="60"/>
      <c r="BC79" s="60"/>
      <c r="BD79" s="60"/>
      <c r="BE79" s="60"/>
      <c r="BF79" s="60"/>
      <c r="BG79" s="374"/>
      <c r="BH79" s="43">
        <v>77</v>
      </c>
      <c r="BI79" s="74">
        <f>等级免伤!B78+等级免伤!D78</f>
        <v>3624.5557789779864</v>
      </c>
      <c r="BJ79" s="74">
        <f t="shared" si="90"/>
        <v>3627.2893671563056</v>
      </c>
      <c r="BK79" s="97">
        <f t="shared" si="88"/>
        <v>0.24603432456712149</v>
      </c>
      <c r="BL79" s="97">
        <f>BK79*BJ79/BI79</f>
        <v>0.24621988013919965</v>
      </c>
      <c r="BM79" s="74">
        <f t="shared" si="15"/>
        <v>3627.2893671563056</v>
      </c>
      <c r="BN79" s="97">
        <f t="shared" si="86"/>
        <v>0.15920979595094836</v>
      </c>
      <c r="BO79" s="97">
        <f t="shared" si="78"/>
        <v>0.15932986970415372</v>
      </c>
      <c r="BP79" s="376">
        <f t="shared" si="77"/>
        <v>0.40554974984335335</v>
      </c>
      <c r="BV79" s="54"/>
    </row>
    <row r="80" spans="1:87" ht="15" customHeight="1">
      <c r="A80" s="48"/>
      <c r="B80" s="48"/>
      <c r="C80" s="50"/>
      <c r="D80" s="50"/>
      <c r="E80" s="50"/>
      <c r="F80" s="50"/>
      <c r="G80" s="50"/>
      <c r="H80" s="50"/>
      <c r="I80" s="50"/>
      <c r="J80" s="50"/>
      <c r="K80" s="50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50"/>
      <c r="W80" s="61"/>
      <c r="X80" s="50"/>
      <c r="Y80" s="61"/>
      <c r="Z80" s="50"/>
      <c r="AA80" s="61"/>
      <c r="AB80" s="61"/>
      <c r="AC80" s="65"/>
      <c r="AD80" s="60"/>
      <c r="AE80" s="50"/>
      <c r="AF80" s="60"/>
      <c r="AG80" s="50"/>
      <c r="AH80" s="60"/>
      <c r="AI80" s="5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374"/>
      <c r="AX80" s="374"/>
      <c r="AY80" s="374"/>
      <c r="AZ80" s="374"/>
      <c r="BA80" s="60"/>
      <c r="BB80" s="60"/>
      <c r="BC80" s="60"/>
      <c r="BD80" s="60"/>
      <c r="BE80" s="60"/>
      <c r="BF80" s="60"/>
      <c r="BG80" s="374"/>
      <c r="BH80" s="43">
        <v>78</v>
      </c>
      <c r="BI80" s="74">
        <f>等级免伤!B79+等级免伤!D79</f>
        <v>3845.1576302630883</v>
      </c>
      <c r="BJ80" s="74">
        <f t="shared" si="90"/>
        <v>3627.2893671563056</v>
      </c>
      <c r="BK80" s="97">
        <f t="shared" si="88"/>
        <v>0.25394336000993378</v>
      </c>
      <c r="BL80" s="97">
        <f>BK80*BJ80/BI80</f>
        <v>0.23955482146539581</v>
      </c>
      <c r="BM80" s="74">
        <f t="shared" si="15"/>
        <v>3627.2893671563056</v>
      </c>
      <c r="BN80" s="97">
        <f t="shared" si="86"/>
        <v>0.16127745563862303</v>
      </c>
      <c r="BO80" s="97">
        <f t="shared" si="78"/>
        <v>0.15213940656055081</v>
      </c>
      <c r="BP80" s="376">
        <f t="shared" si="77"/>
        <v>0.39169422802594661</v>
      </c>
      <c r="BV80" s="54"/>
    </row>
    <row r="81" spans="1:87" ht="15" customHeight="1">
      <c r="A81" s="48"/>
      <c r="B81" s="48"/>
      <c r="C81"/>
      <c r="D81"/>
      <c r="E81"/>
      <c r="F81"/>
      <c r="G81"/>
      <c r="H81" s="50"/>
      <c r="I81" s="50"/>
      <c r="J81" s="50"/>
      <c r="K81" s="50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50"/>
      <c r="W81" s="61"/>
      <c r="X81" s="50"/>
      <c r="Y81" s="61"/>
      <c r="Z81" s="50"/>
      <c r="AA81" s="61"/>
      <c r="AB81" s="61"/>
      <c r="AC81" s="50"/>
      <c r="AD81" s="60"/>
      <c r="AE81" s="50"/>
      <c r="AF81" s="60"/>
      <c r="AG81" s="50"/>
      <c r="AH81" s="60"/>
      <c r="AI81" s="5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374"/>
      <c r="AX81" s="374"/>
      <c r="AY81" s="374"/>
      <c r="AZ81" s="374"/>
      <c r="BA81" s="60"/>
      <c r="BB81" s="60"/>
      <c r="BC81" s="60"/>
      <c r="BD81" s="60"/>
      <c r="BE81" s="60"/>
      <c r="BF81" s="60"/>
      <c r="BG81" s="374"/>
      <c r="BH81" s="43">
        <v>79</v>
      </c>
      <c r="BI81" s="74">
        <f>等级免伤!B80+等级免伤!D80</f>
        <v>4073.1429599512544</v>
      </c>
      <c r="BJ81" s="74">
        <f t="shared" si="90"/>
        <v>3627.2893671563056</v>
      </c>
      <c r="BK81" s="97">
        <f t="shared" si="88"/>
        <v>0.26185239545274613</v>
      </c>
      <c r="BL81" s="97">
        <f>BK81*BJ81/BI81</f>
        <v>0.23318955880731501</v>
      </c>
      <c r="BM81" s="74">
        <f t="shared" si="15"/>
        <v>3627.2893671563056</v>
      </c>
      <c r="BN81" s="97">
        <f t="shared" si="86"/>
        <v>0.16334511532629767</v>
      </c>
      <c r="BO81" s="97">
        <f t="shared" si="78"/>
        <v>0.145465063668448</v>
      </c>
      <c r="BP81" s="376">
        <f t="shared" si="77"/>
        <v>0.37865462247576298</v>
      </c>
      <c r="BV81" s="54"/>
    </row>
    <row r="82" spans="1:87" ht="1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 s="246"/>
      <c r="AX82" s="246"/>
      <c r="AY82" s="246"/>
      <c r="AZ82" s="374"/>
      <c r="BA82" s="60"/>
      <c r="BB82" s="60"/>
      <c r="BC82" s="60"/>
      <c r="BD82" s="60"/>
      <c r="BE82" s="60"/>
      <c r="BF82" s="60"/>
      <c r="BG82" s="374"/>
      <c r="BH82" s="43">
        <v>80</v>
      </c>
      <c r="BI82" s="74">
        <f>职业设计!J90</f>
        <v>6000</v>
      </c>
      <c r="BJ82" s="74">
        <f>BI82</f>
        <v>6000</v>
      </c>
      <c r="BK82" s="97">
        <f>50*K3+10*G15+10*F15</f>
        <v>0.21957690529852383</v>
      </c>
      <c r="BL82" s="97">
        <f>BK82*BJ82/BI82</f>
        <v>0.21957690529852383</v>
      </c>
      <c r="BM82" s="74">
        <f>BI82</f>
        <v>6000</v>
      </c>
      <c r="BN82" s="97">
        <f>B24*BH82</f>
        <v>0.1</v>
      </c>
      <c r="BO82" s="97">
        <f t="shared" si="78"/>
        <v>0.1</v>
      </c>
      <c r="BP82" s="376">
        <f t="shared" si="77"/>
        <v>0.31957690529852384</v>
      </c>
      <c r="BV82" s="54"/>
    </row>
    <row r="83" spans="1:87" ht="1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 s="246"/>
      <c r="AX83" s="246"/>
      <c r="AY83" s="246"/>
      <c r="AZ83" s="374"/>
      <c r="BA83" s="60"/>
      <c r="BB83" s="60"/>
      <c r="BC83" s="60"/>
      <c r="BD83" s="60"/>
      <c r="BE83" s="60"/>
      <c r="BF83" s="60"/>
      <c r="BL83" s="103"/>
      <c r="BM83" s="224"/>
      <c r="BN83" s="103"/>
      <c r="BO83" s="103"/>
      <c r="BU83" s="54"/>
      <c r="BV83" s="54"/>
    </row>
    <row r="84" spans="1:87" ht="15" customHeight="1"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G84" s="66"/>
      <c r="AH84" s="65"/>
      <c r="AI84" s="66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415"/>
      <c r="AX84" s="415"/>
      <c r="AY84" s="415"/>
      <c r="AZ84" s="374"/>
      <c r="BA84" s="60"/>
      <c r="BB84" s="60"/>
      <c r="BC84" s="60"/>
      <c r="BD84" s="60"/>
      <c r="BE84" s="60"/>
      <c r="BF84" s="60"/>
      <c r="BH84" s="103"/>
      <c r="BI84" s="224"/>
      <c r="BJ84" s="224"/>
      <c r="BK84" s="103"/>
      <c r="BL84" s="103"/>
      <c r="BM84" s="224"/>
      <c r="BN84" s="103"/>
      <c r="BO84" s="103"/>
      <c r="BU84" s="54"/>
      <c r="BV84" s="54"/>
    </row>
    <row r="85" spans="1:87" ht="15" customHeight="1"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417"/>
      <c r="AX85" s="417"/>
      <c r="AY85" s="417"/>
      <c r="AZ85" s="374"/>
      <c r="BA85" s="60"/>
      <c r="BB85" s="60"/>
      <c r="BC85" s="60"/>
      <c r="BD85" s="60"/>
      <c r="BE85" s="60"/>
      <c r="BF85" s="60"/>
      <c r="BH85" s="103"/>
      <c r="BI85" s="224"/>
      <c r="BJ85" s="224"/>
      <c r="BK85" s="103"/>
      <c r="BL85" s="103"/>
      <c r="BM85" s="224"/>
      <c r="BN85" s="103"/>
      <c r="BO85" s="103"/>
      <c r="BU85" s="54"/>
      <c r="BV85" s="54"/>
      <c r="BW85" s="54"/>
      <c r="BX85" s="63"/>
      <c r="BY85" s="63"/>
      <c r="BZ85" s="63"/>
      <c r="CA85" s="63"/>
      <c r="CB85" s="63"/>
      <c r="CC85" s="62"/>
      <c r="CE85" s="233"/>
      <c r="CF85" s="233"/>
      <c r="CG85" s="232"/>
      <c r="CH85" s="233"/>
      <c r="CI85" s="230"/>
    </row>
    <row r="86" spans="1:87" ht="15" customHeight="1"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417"/>
      <c r="AX86" s="417"/>
      <c r="AY86" s="417"/>
      <c r="AZ86" s="374"/>
      <c r="BA86" s="60"/>
      <c r="BB86" s="60"/>
      <c r="BC86" s="60"/>
      <c r="BD86" s="60"/>
      <c r="BE86" s="60"/>
      <c r="BF86" s="60"/>
      <c r="BH86" s="103"/>
      <c r="BI86" s="224"/>
      <c r="BJ86" s="224"/>
      <c r="BK86" s="103"/>
      <c r="BL86" s="103"/>
      <c r="BM86" s="224"/>
      <c r="BN86" s="103"/>
      <c r="BO86" s="103"/>
      <c r="BU86" s="54"/>
      <c r="BV86" s="54"/>
      <c r="BW86" s="54"/>
      <c r="BX86" s="63"/>
      <c r="BY86" s="63"/>
      <c r="BZ86" s="63"/>
      <c r="CA86" s="63"/>
      <c r="CB86" s="63"/>
      <c r="CC86" s="62"/>
      <c r="CE86" s="233"/>
      <c r="CF86" s="233"/>
      <c r="CG86" s="232"/>
      <c r="CH86" s="233"/>
      <c r="CI86" s="230"/>
    </row>
    <row r="87" spans="1:87" ht="15" customHeight="1"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417"/>
      <c r="AX87" s="417"/>
      <c r="AY87" s="417"/>
      <c r="AZ87" s="374"/>
      <c r="BA87" s="60"/>
      <c r="BB87" s="60"/>
      <c r="BC87" s="60"/>
      <c r="BD87" s="60"/>
      <c r="BE87" s="60"/>
      <c r="BF87" s="60"/>
      <c r="BH87" s="103"/>
      <c r="BI87" s="224"/>
      <c r="BJ87" s="224"/>
      <c r="BK87" s="103"/>
      <c r="BL87" s="103"/>
      <c r="BM87" s="224"/>
      <c r="BN87" s="103"/>
      <c r="BO87" s="103"/>
      <c r="BU87" s="54"/>
      <c r="BV87" s="54"/>
      <c r="BW87" s="54"/>
      <c r="BX87" s="63"/>
      <c r="BY87" s="63"/>
      <c r="BZ87" s="63"/>
      <c r="CA87" s="63"/>
      <c r="CB87" s="63"/>
      <c r="CC87" s="62"/>
      <c r="CE87" s="233"/>
      <c r="CF87" s="233"/>
      <c r="CG87" s="232"/>
      <c r="CH87" s="233"/>
      <c r="CI87" s="230"/>
    </row>
    <row r="88" spans="1:87" ht="15" customHeight="1"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J88" s="68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417"/>
      <c r="AX88" s="417"/>
      <c r="AY88" s="417"/>
      <c r="AZ88" s="374"/>
      <c r="BA88" s="60"/>
      <c r="BB88" s="60"/>
      <c r="BC88" s="60"/>
      <c r="BD88" s="60"/>
      <c r="BE88" s="60"/>
      <c r="BF88" s="60"/>
      <c r="BG88" s="374"/>
      <c r="BH88" s="103"/>
      <c r="BI88" s="224"/>
      <c r="BJ88" s="224"/>
      <c r="BK88" s="103"/>
      <c r="BL88" s="103"/>
      <c r="BM88" s="224"/>
      <c r="BN88" s="103"/>
      <c r="BO88" s="103"/>
      <c r="BP88" s="103"/>
      <c r="BQ88" s="103"/>
      <c r="BR88" s="103"/>
      <c r="BS88" s="103"/>
      <c r="BT88" s="99"/>
      <c r="BU88" s="54"/>
      <c r="BV88" s="54"/>
      <c r="BW88" s="54"/>
      <c r="BX88" s="63"/>
      <c r="BY88" s="63"/>
      <c r="BZ88" s="63"/>
      <c r="CA88" s="63"/>
      <c r="CB88" s="63"/>
      <c r="CC88" s="63"/>
      <c r="CD88" s="230"/>
      <c r="CE88" s="230"/>
      <c r="CF88" s="230"/>
      <c r="CG88" s="230"/>
      <c r="CH88" s="230"/>
      <c r="CI88" s="230"/>
    </row>
    <row r="89" spans="1:87" ht="15" customHeight="1"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417"/>
      <c r="AX89" s="417"/>
      <c r="AY89" s="417"/>
      <c r="AZ89" s="374"/>
      <c r="BA89" s="60"/>
      <c r="BB89" s="60"/>
      <c r="BC89" s="60"/>
      <c r="BD89" s="60"/>
      <c r="BE89" s="60"/>
      <c r="BF89" s="60"/>
      <c r="BG89" s="374"/>
      <c r="BH89" s="103"/>
      <c r="BI89" s="224"/>
      <c r="BJ89" s="224"/>
      <c r="BK89" s="103"/>
      <c r="BL89" s="103"/>
      <c r="BM89" s="224"/>
      <c r="BN89" s="103"/>
      <c r="BO89" s="103"/>
      <c r="BP89" s="103"/>
      <c r="BQ89" s="103"/>
      <c r="BR89" s="103"/>
      <c r="BS89" s="103"/>
      <c r="BT89" s="99"/>
      <c r="BU89" s="54"/>
      <c r="BV89" s="54"/>
      <c r="BW89" s="54"/>
      <c r="BX89" s="63"/>
      <c r="BY89" s="63"/>
      <c r="BZ89" s="63"/>
      <c r="CA89" s="63"/>
      <c r="CB89" s="63"/>
      <c r="CC89" s="63"/>
      <c r="CD89" s="230"/>
      <c r="CE89" s="230"/>
      <c r="CF89" s="230"/>
      <c r="CG89" s="230"/>
      <c r="CH89" s="230"/>
      <c r="CI89" s="230"/>
    </row>
    <row r="90" spans="1:87" ht="15" customHeight="1"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J90" s="68"/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68"/>
      <c r="AV90" s="68"/>
      <c r="AW90" s="417"/>
      <c r="AX90" s="417"/>
      <c r="AY90" s="417"/>
      <c r="AZ90" s="374"/>
      <c r="BA90" s="60"/>
      <c r="BB90" s="60"/>
      <c r="BC90" s="60"/>
      <c r="BD90" s="60"/>
      <c r="BE90" s="60"/>
      <c r="BF90" s="60"/>
      <c r="BG90" s="374"/>
      <c r="BH90" s="103"/>
      <c r="BI90" s="224"/>
      <c r="BJ90" s="224"/>
      <c r="BK90" s="103"/>
      <c r="BL90" s="103"/>
      <c r="BM90" s="224"/>
      <c r="BN90" s="103"/>
      <c r="BO90" s="103"/>
      <c r="BP90" s="103"/>
      <c r="BQ90" s="103"/>
      <c r="BR90" s="103"/>
      <c r="BS90" s="103"/>
      <c r="BT90" s="99"/>
      <c r="BU90" s="54"/>
      <c r="BV90" s="54"/>
      <c r="BW90" s="54"/>
      <c r="BX90" s="63"/>
      <c r="BY90" s="63"/>
      <c r="BZ90" s="63"/>
      <c r="CA90" s="63"/>
      <c r="CB90" s="63"/>
      <c r="CC90" s="63"/>
      <c r="CD90" s="230"/>
      <c r="CE90" s="230"/>
      <c r="CF90" s="230"/>
      <c r="CG90" s="230"/>
      <c r="CH90" s="230"/>
      <c r="CI90" s="230"/>
    </row>
    <row r="91" spans="1:87" ht="15" customHeight="1"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417"/>
      <c r="AX91" s="417"/>
      <c r="AY91" s="417"/>
      <c r="BA91" s="60"/>
      <c r="BB91" s="60"/>
      <c r="BC91" s="60"/>
      <c r="BD91" s="60"/>
      <c r="BE91" s="60"/>
      <c r="BF91" s="60"/>
      <c r="BH91" s="64"/>
      <c r="BI91" s="72"/>
      <c r="BJ91" s="72"/>
      <c r="BK91" s="223"/>
      <c r="BL91" s="223"/>
      <c r="BM91" s="225"/>
      <c r="BN91" s="223"/>
      <c r="BO91" s="223"/>
      <c r="BP91" s="223"/>
      <c r="BQ91" s="54"/>
      <c r="BR91" s="54"/>
      <c r="BS91" s="54"/>
      <c r="BT91" s="54"/>
      <c r="BU91" s="54"/>
      <c r="BV91" s="54"/>
      <c r="BW91" s="54"/>
      <c r="BX91" s="63"/>
      <c r="BY91" s="63"/>
      <c r="BZ91" s="63"/>
      <c r="CA91" s="63"/>
      <c r="CB91" s="63"/>
      <c r="CC91" s="63"/>
      <c r="CD91" s="230"/>
      <c r="CE91" s="230"/>
      <c r="CF91" s="230"/>
      <c r="CG91" s="230"/>
      <c r="CH91" s="230"/>
      <c r="CI91" s="230"/>
    </row>
    <row r="92" spans="1:87" ht="15" customHeight="1"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J92" s="68"/>
      <c r="AK92" s="68"/>
      <c r="AL92" s="68"/>
      <c r="AM92" s="68"/>
      <c r="AN92" s="68"/>
      <c r="AO92" s="68"/>
      <c r="AP92" s="68"/>
      <c r="AQ92" s="68"/>
      <c r="AR92" s="68"/>
      <c r="AS92" s="68"/>
      <c r="AT92" s="68"/>
      <c r="AU92" s="68"/>
      <c r="AV92" s="68"/>
      <c r="AW92" s="417"/>
      <c r="AX92" s="417"/>
      <c r="AY92" s="417"/>
      <c r="BA92" s="60"/>
      <c r="BB92" s="60"/>
      <c r="BC92" s="60"/>
      <c r="BD92" s="60"/>
      <c r="BE92" s="60"/>
      <c r="BF92" s="60"/>
      <c r="BH92" s="64"/>
      <c r="BI92" s="72"/>
      <c r="BJ92" s="72"/>
      <c r="BK92" s="223"/>
      <c r="BL92" s="223"/>
      <c r="BM92" s="225"/>
      <c r="BN92" s="223"/>
      <c r="BO92" s="223"/>
      <c r="BP92" s="223"/>
      <c r="BQ92" s="54"/>
      <c r="BR92" s="54"/>
      <c r="BS92" s="54"/>
      <c r="BT92" s="54"/>
      <c r="BU92" s="54"/>
      <c r="BV92" s="54"/>
      <c r="BW92" s="54"/>
      <c r="BX92" s="63"/>
      <c r="BY92" s="63"/>
      <c r="BZ92" s="63"/>
      <c r="CA92" s="63"/>
      <c r="CB92" s="63"/>
      <c r="CC92" s="63"/>
      <c r="CD92" s="230"/>
      <c r="CE92" s="230"/>
      <c r="CF92" s="230"/>
      <c r="CG92" s="230"/>
      <c r="CH92" s="230"/>
      <c r="CI92" s="230"/>
    </row>
    <row r="93" spans="1:87" ht="15" customHeight="1">
      <c r="J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J93" s="68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8"/>
      <c r="AV93" s="68"/>
      <c r="AW93" s="417"/>
      <c r="AX93" s="417"/>
      <c r="AY93" s="417"/>
      <c r="BA93" s="60"/>
      <c r="BB93" s="60"/>
      <c r="BC93" s="60"/>
      <c r="BD93" s="60"/>
      <c r="BE93" s="60"/>
      <c r="BF93" s="60"/>
      <c r="BH93" s="64"/>
      <c r="BI93" s="72"/>
      <c r="BJ93" s="72"/>
      <c r="BK93" s="223"/>
      <c r="BL93" s="223"/>
      <c r="BM93" s="225"/>
      <c r="BN93" s="223"/>
      <c r="BO93" s="223"/>
      <c r="BP93" s="223"/>
      <c r="BQ93" s="54"/>
      <c r="BR93" s="54"/>
      <c r="BS93" s="54"/>
      <c r="BT93" s="54"/>
      <c r="BU93" s="54"/>
      <c r="BV93" s="54"/>
      <c r="BW93" s="54"/>
      <c r="BX93" s="63"/>
      <c r="BY93" s="63"/>
      <c r="BZ93" s="63"/>
      <c r="CA93" s="63"/>
      <c r="CB93" s="63"/>
      <c r="CC93" s="63"/>
      <c r="CD93" s="230"/>
      <c r="CE93" s="230"/>
      <c r="CF93" s="230"/>
      <c r="CG93" s="230"/>
      <c r="CH93" s="230"/>
      <c r="CI93" s="230"/>
    </row>
    <row r="94" spans="1:87" ht="15" customHeight="1"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J94" s="68"/>
      <c r="AK94" s="68"/>
      <c r="AL94" s="68"/>
      <c r="AM94" s="68"/>
      <c r="AN94" s="68"/>
      <c r="AO94" s="68"/>
      <c r="AP94" s="68"/>
      <c r="AQ94" s="68"/>
      <c r="AR94" s="68"/>
      <c r="AS94" s="68"/>
      <c r="AT94" s="68"/>
      <c r="AU94" s="68"/>
      <c r="AV94" s="68"/>
      <c r="AW94" s="417"/>
      <c r="AX94" s="417"/>
      <c r="AY94" s="417"/>
      <c r="BA94" s="60"/>
      <c r="BB94" s="60"/>
      <c r="BC94" s="60"/>
      <c r="BD94" s="60"/>
      <c r="BE94" s="60"/>
      <c r="BF94" s="60"/>
      <c r="BH94" s="64"/>
      <c r="BI94" s="72"/>
      <c r="BJ94" s="72"/>
      <c r="BK94" s="223"/>
      <c r="BL94" s="223"/>
      <c r="BM94" s="225"/>
      <c r="BN94" s="223"/>
      <c r="BO94" s="223"/>
      <c r="BP94" s="223"/>
      <c r="BQ94" s="54"/>
      <c r="BR94" s="54"/>
      <c r="BS94" s="54"/>
      <c r="BT94" s="54"/>
      <c r="BU94" s="54"/>
      <c r="BV94" s="54"/>
      <c r="BW94" s="54"/>
      <c r="BX94" s="63"/>
      <c r="BY94" s="63"/>
      <c r="BZ94" s="63"/>
      <c r="CA94" s="63"/>
      <c r="CB94" s="63"/>
      <c r="CC94" s="63"/>
      <c r="CD94" s="230"/>
      <c r="CE94" s="230"/>
      <c r="CF94" s="230"/>
      <c r="CG94" s="230"/>
      <c r="CH94" s="230"/>
      <c r="CI94" s="230"/>
    </row>
    <row r="95" spans="1:87" ht="15" customHeight="1"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417"/>
      <c r="AX95" s="417"/>
      <c r="AY95" s="417"/>
      <c r="BA95" s="60"/>
      <c r="BB95" s="60"/>
      <c r="BC95" s="60"/>
      <c r="BD95" s="60"/>
      <c r="BE95" s="60"/>
      <c r="BF95" s="60"/>
      <c r="BH95" s="64"/>
      <c r="BI95" s="72"/>
      <c r="BJ95" s="72"/>
      <c r="BK95" s="223"/>
      <c r="BL95" s="223"/>
      <c r="BM95" s="225"/>
      <c r="BN95" s="223"/>
      <c r="BO95" s="223"/>
      <c r="BP95" s="223"/>
      <c r="BQ95" s="54"/>
      <c r="BR95" s="54"/>
      <c r="BS95" s="54"/>
      <c r="BT95" s="54"/>
      <c r="BU95" s="54"/>
      <c r="BV95" s="54"/>
      <c r="BW95" s="54"/>
      <c r="BX95" s="63"/>
      <c r="BY95" s="63"/>
      <c r="BZ95" s="63"/>
      <c r="CA95" s="63"/>
      <c r="CB95" s="63"/>
      <c r="CC95" s="63"/>
      <c r="CD95" s="230"/>
      <c r="CE95" s="230"/>
      <c r="CF95" s="230"/>
      <c r="CG95" s="230"/>
      <c r="CH95" s="230"/>
      <c r="CI95" s="230"/>
    </row>
    <row r="96" spans="1:87" ht="15" customHeight="1">
      <c r="A96" s="50"/>
      <c r="C96"/>
      <c r="D96"/>
      <c r="E96" s="50"/>
      <c r="F96" s="50"/>
      <c r="G96" s="50"/>
      <c r="H96" s="50"/>
      <c r="I96" s="65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J96" s="68"/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68"/>
      <c r="AV96" s="68"/>
      <c r="AW96" s="417"/>
      <c r="AX96" s="417"/>
      <c r="AY96" s="417"/>
      <c r="BA96" s="60"/>
      <c r="BB96" s="60"/>
      <c r="BC96" s="60"/>
      <c r="BD96" s="60"/>
      <c r="BE96" s="60"/>
      <c r="BF96" s="60"/>
      <c r="BH96" s="55"/>
      <c r="BI96" s="225"/>
      <c r="BJ96" s="225"/>
      <c r="BK96" s="223"/>
      <c r="BL96" s="223"/>
      <c r="BM96" s="225"/>
      <c r="BN96" s="223"/>
      <c r="BO96" s="223"/>
      <c r="BP96" s="223"/>
      <c r="BQ96" s="54"/>
      <c r="BR96" s="54"/>
      <c r="BS96" s="54"/>
      <c r="BT96" s="54"/>
      <c r="BU96" s="54"/>
      <c r="BV96" s="54"/>
      <c r="BW96" s="54"/>
      <c r="BX96" s="63"/>
      <c r="BY96" s="63"/>
      <c r="BZ96" s="63"/>
      <c r="CA96" s="63"/>
      <c r="CB96" s="63"/>
      <c r="CC96" s="63"/>
      <c r="CD96" s="230"/>
      <c r="CE96" s="230"/>
      <c r="CF96" s="230"/>
      <c r="CG96" s="230"/>
      <c r="CH96" s="230"/>
      <c r="CI96" s="230"/>
    </row>
    <row r="97" spans="1:87" ht="15" customHeight="1">
      <c r="I97" s="51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418"/>
      <c r="AX97" s="418"/>
      <c r="AY97" s="418"/>
      <c r="BA97" s="60"/>
      <c r="BB97" s="60"/>
      <c r="BC97" s="60"/>
      <c r="BD97" s="60"/>
      <c r="BE97" s="60"/>
      <c r="BF97" s="60"/>
      <c r="BH97" s="56"/>
      <c r="BI97" s="225"/>
      <c r="BJ97" s="225"/>
      <c r="BK97" s="223"/>
      <c r="BL97" s="223"/>
      <c r="BM97" s="225"/>
      <c r="BN97" s="223"/>
      <c r="BO97" s="223"/>
      <c r="BP97" s="223"/>
      <c r="BQ97" s="54"/>
      <c r="BR97" s="54"/>
      <c r="BS97" s="54"/>
      <c r="BT97" s="54"/>
      <c r="BU97" s="54"/>
      <c r="BV97" s="54"/>
      <c r="BW97" s="54"/>
      <c r="BX97" s="63"/>
      <c r="BY97" s="63"/>
      <c r="BZ97" s="63"/>
      <c r="CA97" s="63"/>
      <c r="CB97" s="63"/>
      <c r="CC97" s="63"/>
      <c r="CD97" s="230"/>
      <c r="CE97" s="230"/>
      <c r="CF97" s="230"/>
      <c r="CG97" s="230"/>
      <c r="CH97" s="230"/>
      <c r="CI97" s="230"/>
    </row>
    <row r="98" spans="1:87" ht="15" customHeight="1">
      <c r="A98"/>
      <c r="B98"/>
      <c r="C98"/>
      <c r="D98"/>
      <c r="E98"/>
      <c r="F98"/>
      <c r="G98"/>
      <c r="H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419"/>
      <c r="AX98" s="419"/>
      <c r="AY98" s="419"/>
      <c r="BA98" s="60"/>
      <c r="BB98" s="60"/>
      <c r="BC98" s="60"/>
      <c r="BD98" s="60"/>
      <c r="BE98" s="60"/>
      <c r="BF98" s="60"/>
      <c r="BH98" s="55"/>
      <c r="BI98" s="225"/>
      <c r="BJ98" s="225"/>
      <c r="BK98" s="223"/>
      <c r="BL98" s="223"/>
      <c r="BM98" s="225"/>
      <c r="BN98" s="223"/>
      <c r="BO98" s="223"/>
      <c r="BP98" s="223"/>
      <c r="BQ98" s="54"/>
      <c r="BR98" s="54"/>
      <c r="BS98" s="54"/>
      <c r="BT98" s="54"/>
      <c r="BU98" s="54"/>
      <c r="BV98" s="54"/>
      <c r="BW98" s="54"/>
      <c r="BX98" s="63"/>
      <c r="BY98" s="63"/>
      <c r="BZ98" s="63"/>
      <c r="CA98" s="63"/>
      <c r="CB98" s="63"/>
      <c r="CC98" s="63"/>
      <c r="CD98" s="230"/>
      <c r="CE98" s="230"/>
      <c r="CF98" s="230"/>
      <c r="CG98" s="230"/>
      <c r="CH98" s="230"/>
      <c r="CI98" s="230"/>
    </row>
    <row r="99" spans="1:87" ht="15" customHeight="1">
      <c r="A99"/>
      <c r="B99"/>
      <c r="C99"/>
      <c r="D99"/>
      <c r="E99"/>
      <c r="F99"/>
      <c r="G99"/>
      <c r="H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419"/>
      <c r="AX99" s="419"/>
      <c r="AY99" s="419"/>
      <c r="BA99" s="60"/>
      <c r="BB99" s="60"/>
      <c r="BC99" s="60"/>
      <c r="BD99" s="60"/>
      <c r="BE99" s="60"/>
      <c r="BF99" s="60"/>
      <c r="BH99" s="55"/>
      <c r="BI99" s="225"/>
      <c r="BJ99" s="225"/>
      <c r="BK99" s="223"/>
      <c r="BL99" s="223"/>
      <c r="BM99" s="225"/>
      <c r="BN99" s="223"/>
      <c r="BO99" s="223"/>
      <c r="BP99" s="223"/>
      <c r="BQ99" s="54"/>
      <c r="BR99" s="54"/>
      <c r="BS99" s="54"/>
      <c r="BT99" s="54"/>
      <c r="BU99" s="54"/>
      <c r="BV99" s="54"/>
      <c r="BW99" s="54"/>
      <c r="BX99" s="63"/>
      <c r="BY99" s="63"/>
      <c r="BZ99" s="63"/>
      <c r="CA99" s="63"/>
      <c r="CB99" s="63"/>
      <c r="CC99" s="63"/>
      <c r="CD99" s="230"/>
      <c r="CE99" s="230"/>
      <c r="CF99" s="230"/>
      <c r="CG99" s="230"/>
      <c r="CH99" s="230"/>
      <c r="CI99" s="230"/>
    </row>
    <row r="100" spans="1:87" ht="15" customHeight="1">
      <c r="A100"/>
      <c r="B100"/>
      <c r="C100"/>
      <c r="D100"/>
      <c r="E100"/>
      <c r="F100"/>
      <c r="G100"/>
      <c r="H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419"/>
      <c r="AX100" s="419"/>
      <c r="AY100" s="419"/>
      <c r="BH100" s="55"/>
      <c r="BI100" s="225"/>
      <c r="BJ100" s="225"/>
      <c r="BK100" s="223"/>
      <c r="BL100" s="223"/>
      <c r="BM100" s="225"/>
      <c r="BN100" s="223"/>
      <c r="BO100" s="223"/>
      <c r="BP100" s="223"/>
      <c r="BQ100" s="54"/>
      <c r="BR100" s="54"/>
      <c r="BS100" s="54"/>
      <c r="BT100" s="54"/>
      <c r="BU100" s="54"/>
      <c r="BV100" s="54"/>
      <c r="BW100" s="54"/>
      <c r="BX100" s="63"/>
      <c r="BY100" s="63"/>
      <c r="BZ100" s="63"/>
      <c r="CA100" s="63"/>
      <c r="CB100" s="63"/>
      <c r="CC100" s="63"/>
      <c r="CD100" s="230"/>
      <c r="CE100" s="230"/>
      <c r="CF100" s="230"/>
      <c r="CG100" s="230"/>
      <c r="CH100" s="230"/>
      <c r="CI100" s="230"/>
    </row>
    <row r="101" spans="1:87" ht="15" customHeight="1">
      <c r="A101"/>
      <c r="B101"/>
      <c r="C101"/>
      <c r="D101"/>
      <c r="E101"/>
      <c r="F101"/>
      <c r="G101"/>
      <c r="H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419"/>
      <c r="AX101" s="419"/>
      <c r="AY101" s="419"/>
      <c r="BH101" s="55"/>
      <c r="BI101" s="225"/>
      <c r="BJ101" s="225"/>
      <c r="BK101" s="223"/>
      <c r="BL101" s="223"/>
      <c r="BM101" s="225"/>
      <c r="BN101" s="223"/>
      <c r="BO101" s="223"/>
      <c r="BP101" s="223"/>
      <c r="BQ101" s="54"/>
      <c r="BR101" s="54"/>
      <c r="BS101" s="54"/>
      <c r="BT101" s="54"/>
      <c r="BU101" s="54"/>
      <c r="BV101" s="54"/>
      <c r="BW101" s="54"/>
      <c r="BX101" s="63"/>
      <c r="BY101" s="63"/>
      <c r="BZ101" s="63"/>
      <c r="CA101" s="63"/>
      <c r="CB101" s="63"/>
      <c r="CC101" s="63"/>
      <c r="CD101" s="230"/>
      <c r="CE101" s="230"/>
      <c r="CF101" s="230"/>
      <c r="CG101" s="230"/>
      <c r="CH101" s="230"/>
      <c r="CI101" s="230"/>
    </row>
    <row r="102" spans="1:87" ht="15" customHeight="1">
      <c r="A102"/>
      <c r="B102"/>
      <c r="C102"/>
      <c r="D102"/>
      <c r="E102"/>
      <c r="F102"/>
      <c r="G102"/>
      <c r="H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D102" s="67"/>
      <c r="AE102" s="64"/>
      <c r="AF102" s="64"/>
      <c r="AG102" s="64"/>
      <c r="BH102" s="55"/>
      <c r="BI102" s="225"/>
      <c r="BJ102" s="225"/>
      <c r="BK102" s="223"/>
      <c r="BL102" s="223"/>
      <c r="BM102" s="225"/>
      <c r="BN102" s="223"/>
      <c r="BO102" s="223"/>
      <c r="BP102" s="223"/>
      <c r="BQ102" s="54"/>
      <c r="BR102" s="54"/>
      <c r="BS102" s="54"/>
      <c r="BT102" s="54"/>
      <c r="BU102" s="54"/>
      <c r="BV102" s="54"/>
      <c r="BW102" s="54"/>
      <c r="BX102" s="63"/>
      <c r="BY102" s="63"/>
      <c r="BZ102" s="63"/>
      <c r="CA102" s="63"/>
      <c r="CB102" s="63"/>
      <c r="CC102" s="63"/>
      <c r="CD102" s="230"/>
      <c r="CE102" s="230"/>
      <c r="CF102" s="230"/>
      <c r="CG102" s="230"/>
      <c r="CH102" s="230"/>
      <c r="CI102" s="230"/>
    </row>
    <row r="103" spans="1:87" ht="15" customHeight="1">
      <c r="A103"/>
      <c r="B103"/>
      <c r="C103"/>
      <c r="D103"/>
      <c r="E103"/>
      <c r="F103"/>
      <c r="G103"/>
      <c r="H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D103" s="67"/>
      <c r="AE103" s="64"/>
      <c r="AF103" s="64"/>
      <c r="AG103" s="64"/>
      <c r="BH103" s="54"/>
      <c r="BI103" s="225"/>
      <c r="BJ103" s="225"/>
      <c r="BK103" s="223"/>
      <c r="BL103" s="223"/>
      <c r="BM103" s="225"/>
      <c r="BN103" s="223"/>
      <c r="BO103" s="223"/>
      <c r="BP103" s="223"/>
      <c r="BQ103" s="54"/>
      <c r="BR103" s="54"/>
      <c r="BS103" s="54"/>
      <c r="BT103" s="54"/>
      <c r="BU103" s="54"/>
      <c r="BV103" s="54"/>
      <c r="BW103" s="54"/>
      <c r="BX103" s="63"/>
      <c r="BY103" s="63"/>
      <c r="BZ103" s="63"/>
      <c r="CA103" s="63"/>
      <c r="CB103" s="63"/>
      <c r="CC103" s="63"/>
      <c r="CD103" s="230"/>
      <c r="CE103" s="230"/>
      <c r="CF103" s="230"/>
      <c r="CG103" s="230"/>
      <c r="CH103" s="230"/>
      <c r="CI103" s="230"/>
    </row>
    <row r="104" spans="1:87" ht="15" customHeight="1">
      <c r="A104"/>
      <c r="B104"/>
      <c r="C104"/>
      <c r="D104"/>
      <c r="E104"/>
      <c r="F104"/>
      <c r="G104"/>
      <c r="H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D104" s="67"/>
      <c r="AE104" s="64"/>
      <c r="AF104" s="64"/>
      <c r="AG104" s="64"/>
      <c r="BH104" s="54"/>
      <c r="BI104" s="225"/>
      <c r="BJ104" s="225"/>
      <c r="BK104" s="223"/>
      <c r="BL104" s="223"/>
      <c r="BM104" s="225"/>
      <c r="BN104" s="223"/>
      <c r="BO104" s="223"/>
      <c r="BP104" s="223"/>
      <c r="BQ104" s="54"/>
      <c r="BR104" s="54"/>
      <c r="BS104" s="54"/>
      <c r="BT104" s="54"/>
      <c r="BU104" s="54"/>
      <c r="BV104" s="54"/>
      <c r="BW104" s="54"/>
      <c r="BX104" s="63"/>
      <c r="BY104" s="63"/>
      <c r="BZ104" s="63"/>
      <c r="CA104" s="63"/>
      <c r="CB104" s="63"/>
      <c r="CC104" s="63"/>
      <c r="CD104" s="230"/>
      <c r="CE104" s="230"/>
      <c r="CF104" s="230"/>
      <c r="CG104" s="230"/>
      <c r="CH104" s="230"/>
      <c r="CI104" s="230"/>
    </row>
    <row r="105" spans="1:87" ht="15" customHeight="1">
      <c r="A105"/>
      <c r="B105"/>
      <c r="C105"/>
      <c r="D105"/>
      <c r="E105"/>
      <c r="F105"/>
      <c r="G105"/>
      <c r="H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D105" s="67"/>
      <c r="AE105" s="64"/>
      <c r="AF105" s="64"/>
      <c r="AG105" s="64"/>
      <c r="BA105" s="103"/>
      <c r="BB105" s="103"/>
      <c r="BC105" s="103"/>
      <c r="BD105" s="103"/>
      <c r="BE105" s="103"/>
      <c r="BF105" s="103"/>
      <c r="BH105" s="54"/>
      <c r="BI105" s="225"/>
      <c r="BJ105" s="225"/>
      <c r="BK105" s="223"/>
      <c r="BL105" s="223"/>
      <c r="BM105" s="225"/>
      <c r="BN105" s="223"/>
      <c r="BO105" s="223"/>
      <c r="BP105" s="223"/>
      <c r="BQ105" s="54"/>
      <c r="BR105" s="54"/>
      <c r="BS105" s="54"/>
      <c r="BT105" s="54"/>
      <c r="BU105" s="54"/>
      <c r="BV105" s="54"/>
      <c r="BW105" s="54"/>
      <c r="BX105" s="63"/>
      <c r="BY105" s="63"/>
      <c r="BZ105" s="63"/>
      <c r="CA105" s="63"/>
      <c r="CB105" s="63"/>
      <c r="CC105" s="63"/>
      <c r="CD105" s="230"/>
      <c r="CE105" s="230"/>
      <c r="CF105" s="230"/>
      <c r="CG105" s="230"/>
      <c r="CH105" s="230"/>
      <c r="CI105" s="230"/>
    </row>
    <row r="106" spans="1:87" ht="15" customHeight="1">
      <c r="A106"/>
      <c r="B106"/>
      <c r="C106"/>
      <c r="D106"/>
      <c r="E106"/>
      <c r="F106"/>
      <c r="G106"/>
      <c r="H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D106" s="67"/>
      <c r="AE106" s="64"/>
      <c r="AF106" s="64"/>
      <c r="AG106" s="64"/>
      <c r="BA106" s="103"/>
      <c r="BB106" s="103"/>
      <c r="BC106" s="103"/>
      <c r="BD106" s="103"/>
      <c r="BE106" s="103"/>
      <c r="BF106" s="103"/>
      <c r="BH106" s="54"/>
      <c r="BI106" s="225"/>
      <c r="BJ106" s="225"/>
      <c r="BK106" s="223"/>
      <c r="BL106" s="223"/>
      <c r="BM106" s="225"/>
      <c r="BN106" s="223"/>
      <c r="BO106" s="223"/>
      <c r="BP106" s="223"/>
      <c r="BQ106" s="54"/>
      <c r="BR106" s="54"/>
      <c r="BS106" s="54"/>
      <c r="BT106" s="54"/>
      <c r="BU106" s="54"/>
      <c r="BV106" s="54"/>
      <c r="BW106" s="54"/>
      <c r="BX106" s="63"/>
      <c r="BY106" s="63"/>
      <c r="BZ106" s="63"/>
      <c r="CA106" s="63"/>
      <c r="CB106" s="63"/>
      <c r="CC106" s="63"/>
      <c r="CD106" s="230"/>
      <c r="CE106" s="230"/>
      <c r="CF106" s="230"/>
      <c r="CG106" s="230"/>
      <c r="CH106" s="230"/>
      <c r="CI106" s="230"/>
    </row>
    <row r="107" spans="1:87" ht="15" customHeight="1">
      <c r="A107"/>
      <c r="B107"/>
      <c r="C107"/>
      <c r="D107"/>
      <c r="E107"/>
      <c r="F107"/>
      <c r="G107"/>
      <c r="H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D107" s="67"/>
      <c r="AE107" s="64"/>
      <c r="AF107" s="64"/>
      <c r="AG107" s="64"/>
      <c r="BA107" s="103"/>
      <c r="BB107" s="103"/>
      <c r="BC107" s="103"/>
      <c r="BD107" s="103"/>
      <c r="BE107" s="103"/>
      <c r="BF107" s="103"/>
      <c r="BH107" s="54"/>
      <c r="BI107" s="225"/>
      <c r="BJ107" s="225"/>
      <c r="BK107" s="223"/>
      <c r="BL107" s="223"/>
      <c r="BM107" s="225"/>
      <c r="BN107" s="223"/>
      <c r="BO107" s="223"/>
      <c r="BP107" s="223"/>
      <c r="BQ107" s="54"/>
      <c r="BR107" s="54"/>
      <c r="BS107" s="54"/>
      <c r="BT107" s="54"/>
      <c r="BU107" s="54"/>
      <c r="BV107" s="54"/>
      <c r="BW107" s="54"/>
      <c r="BX107" s="63"/>
      <c r="BY107" s="63"/>
      <c r="BZ107" s="63"/>
      <c r="CA107" s="63"/>
      <c r="CB107" s="63"/>
      <c r="CC107" s="63"/>
      <c r="CD107" s="230"/>
      <c r="CE107" s="230"/>
      <c r="CF107" s="230"/>
      <c r="CG107" s="230"/>
      <c r="CH107" s="230"/>
      <c r="CI107" s="230"/>
    </row>
    <row r="108" spans="1:87" ht="15" customHeight="1">
      <c r="A108"/>
      <c r="B108"/>
      <c r="C108"/>
      <c r="D108"/>
      <c r="E108"/>
      <c r="F108"/>
      <c r="G108"/>
      <c r="H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D108" s="67"/>
      <c r="AE108" s="64"/>
      <c r="AF108" s="64"/>
      <c r="AG108" s="64"/>
      <c r="BA108" s="223"/>
      <c r="BB108" s="223"/>
      <c r="BC108" s="223"/>
      <c r="BD108" s="223"/>
      <c r="BE108" s="223"/>
      <c r="BF108" s="223"/>
      <c r="BH108" s="54"/>
      <c r="BI108" s="225"/>
      <c r="BJ108" s="225"/>
      <c r="BK108" s="223"/>
      <c r="BL108" s="223"/>
      <c r="BM108" s="225"/>
      <c r="BN108" s="223"/>
      <c r="BO108" s="223"/>
      <c r="BP108" s="223"/>
      <c r="BQ108" s="54"/>
      <c r="BR108" s="54"/>
      <c r="BS108" s="54"/>
      <c r="BT108" s="54"/>
      <c r="BU108" s="54"/>
      <c r="BV108" s="54"/>
      <c r="BW108" s="54"/>
      <c r="BX108" s="63"/>
      <c r="BY108" s="63"/>
      <c r="BZ108" s="63"/>
      <c r="CA108" s="63"/>
      <c r="CB108" s="63"/>
      <c r="CC108" s="63"/>
      <c r="CD108" s="230"/>
      <c r="CE108" s="230"/>
      <c r="CF108" s="230"/>
      <c r="CG108" s="230"/>
      <c r="CH108" s="230"/>
      <c r="CI108" s="230"/>
    </row>
    <row r="109" spans="1:87" ht="15" customHeight="1">
      <c r="A109"/>
      <c r="B109"/>
      <c r="C109"/>
      <c r="D109"/>
      <c r="E109"/>
      <c r="F109"/>
      <c r="G109"/>
      <c r="H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H109" s="55"/>
      <c r="AI109" s="55"/>
      <c r="BA109" s="223"/>
      <c r="BB109" s="223"/>
      <c r="BC109" s="223"/>
      <c r="BD109" s="223"/>
      <c r="BE109" s="223"/>
      <c r="BF109" s="223"/>
      <c r="BH109" s="54"/>
      <c r="BI109" s="225"/>
      <c r="BJ109" s="225"/>
      <c r="BK109" s="223"/>
      <c r="BL109" s="223"/>
      <c r="BM109" s="225"/>
      <c r="BN109" s="223"/>
      <c r="BO109" s="223"/>
      <c r="BP109" s="223"/>
      <c r="BQ109" s="54"/>
      <c r="BR109" s="54"/>
      <c r="BS109" s="54"/>
      <c r="BT109" s="54"/>
      <c r="BU109" s="54"/>
      <c r="BV109" s="54"/>
      <c r="BW109" s="54"/>
      <c r="BX109" s="63"/>
      <c r="BY109" s="63"/>
      <c r="BZ109" s="63"/>
      <c r="CA109" s="63"/>
      <c r="CB109" s="63"/>
      <c r="CC109" s="63"/>
      <c r="CD109" s="230"/>
      <c r="CE109" s="230"/>
      <c r="CF109" s="230"/>
      <c r="CG109" s="230"/>
      <c r="CH109" s="230"/>
      <c r="CI109" s="230"/>
    </row>
    <row r="110" spans="1:87" ht="15" customHeight="1">
      <c r="A110"/>
      <c r="B110"/>
      <c r="C110"/>
      <c r="D110"/>
      <c r="E110"/>
      <c r="F110"/>
      <c r="G110"/>
      <c r="H110"/>
      <c r="I110" s="65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H110" s="55"/>
      <c r="AI110" s="55"/>
      <c r="BA110" s="223"/>
      <c r="BB110" s="223"/>
      <c r="BC110" s="223"/>
      <c r="BD110" s="223"/>
      <c r="BE110" s="223"/>
      <c r="BF110" s="223"/>
      <c r="BH110" s="54"/>
      <c r="BI110" s="225"/>
      <c r="BJ110" s="225"/>
      <c r="BK110" s="223"/>
      <c r="BL110" s="223"/>
      <c r="BM110" s="225"/>
      <c r="BN110" s="223"/>
      <c r="BO110" s="223"/>
      <c r="BP110" s="223"/>
      <c r="BQ110" s="54"/>
      <c r="BR110" s="54"/>
      <c r="BS110" s="54"/>
      <c r="BT110" s="54"/>
      <c r="BU110" s="54"/>
      <c r="BV110" s="54"/>
      <c r="BW110" s="54"/>
      <c r="BX110" s="63"/>
      <c r="BY110" s="63"/>
      <c r="BZ110" s="63"/>
      <c r="CA110" s="63"/>
      <c r="CB110" s="63"/>
      <c r="CC110" s="63"/>
      <c r="CD110" s="230"/>
      <c r="CE110" s="230"/>
      <c r="CF110" s="230"/>
      <c r="CG110" s="230"/>
      <c r="CH110" s="230"/>
      <c r="CI110" s="230"/>
    </row>
    <row r="111" spans="1:87" ht="15" customHeight="1">
      <c r="A111"/>
      <c r="B111"/>
      <c r="C111"/>
      <c r="D111"/>
      <c r="E111"/>
      <c r="F111"/>
      <c r="G111"/>
      <c r="H111"/>
      <c r="I111" s="5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H111" s="55"/>
      <c r="AI111" s="55"/>
      <c r="BA111" s="223"/>
      <c r="BB111" s="223"/>
      <c r="BC111" s="223"/>
      <c r="BD111" s="223"/>
      <c r="BE111" s="223"/>
      <c r="BF111" s="223"/>
      <c r="BH111" s="54"/>
      <c r="BI111" s="225"/>
      <c r="BJ111" s="225"/>
      <c r="BK111" s="223"/>
      <c r="BL111" s="223"/>
      <c r="BM111" s="225"/>
      <c r="BN111" s="223"/>
      <c r="BO111" s="223"/>
      <c r="BP111" s="223"/>
      <c r="BQ111" s="54"/>
      <c r="BR111" s="54"/>
      <c r="BS111" s="54"/>
      <c r="BT111" s="54"/>
      <c r="BU111" s="54"/>
      <c r="BV111" s="54"/>
      <c r="BW111" s="54"/>
      <c r="BX111" s="63"/>
      <c r="BY111" s="63"/>
      <c r="BZ111" s="63"/>
      <c r="CA111" s="63"/>
      <c r="CB111" s="63"/>
      <c r="CC111" s="63"/>
      <c r="CD111" s="230"/>
      <c r="CE111" s="230"/>
      <c r="CF111" s="230"/>
      <c r="CG111" s="230"/>
      <c r="CH111" s="230"/>
      <c r="CI111" s="230"/>
    </row>
    <row r="112" spans="1:87" ht="15" customHeight="1">
      <c r="A112"/>
      <c r="B112"/>
      <c r="C112"/>
      <c r="D112"/>
      <c r="E112"/>
      <c r="F112"/>
      <c r="G112"/>
      <c r="H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H112" s="55"/>
      <c r="AI112" s="55"/>
      <c r="BA112" s="223"/>
      <c r="BB112" s="223"/>
      <c r="BC112" s="223"/>
      <c r="BD112" s="223"/>
      <c r="BE112" s="223"/>
      <c r="BF112" s="223"/>
      <c r="BH112" s="54"/>
      <c r="BI112" s="225"/>
      <c r="BJ112" s="225"/>
      <c r="BK112" s="223"/>
      <c r="BL112" s="223"/>
      <c r="BM112" s="225"/>
      <c r="BN112" s="223"/>
      <c r="BO112" s="223"/>
      <c r="BP112" s="223"/>
      <c r="BQ112" s="54"/>
      <c r="BR112" s="54"/>
      <c r="BS112" s="54"/>
      <c r="BT112" s="54"/>
      <c r="BU112" s="54"/>
      <c r="BV112" s="54"/>
      <c r="BW112" s="54"/>
      <c r="BX112" s="63"/>
      <c r="BY112" s="63"/>
      <c r="BZ112" s="63"/>
      <c r="CA112" s="63"/>
      <c r="CB112" s="63"/>
      <c r="CC112" s="63"/>
      <c r="CD112" s="230"/>
      <c r="CE112" s="230"/>
      <c r="CF112" s="230"/>
      <c r="CG112" s="230"/>
      <c r="CH112" s="230"/>
      <c r="CI112" s="230"/>
    </row>
    <row r="113" spans="1:87" ht="15" customHeight="1">
      <c r="A113"/>
      <c r="B113"/>
      <c r="C113"/>
      <c r="D113"/>
      <c r="E113"/>
      <c r="F113"/>
      <c r="G113"/>
      <c r="H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H113" s="55"/>
      <c r="AI113" s="55"/>
      <c r="BA113" s="223"/>
      <c r="BB113" s="223"/>
      <c r="BC113" s="223"/>
      <c r="BD113" s="223"/>
      <c r="BE113" s="223"/>
      <c r="BF113" s="223"/>
      <c r="BH113" s="54"/>
      <c r="BI113" s="225"/>
      <c r="BJ113" s="225"/>
      <c r="BK113" s="223"/>
      <c r="BL113" s="223"/>
      <c r="BM113" s="225"/>
      <c r="BN113" s="223"/>
      <c r="BO113" s="223"/>
      <c r="BP113" s="223"/>
      <c r="BQ113" s="54"/>
      <c r="BR113" s="54"/>
      <c r="BS113" s="54"/>
      <c r="BT113" s="54"/>
      <c r="BU113" s="54"/>
      <c r="BV113" s="54"/>
      <c r="BW113" s="54"/>
      <c r="BX113" s="63"/>
      <c r="BY113" s="63"/>
      <c r="BZ113" s="63"/>
      <c r="CA113" s="63"/>
      <c r="CB113" s="63"/>
      <c r="CC113" s="63"/>
      <c r="CD113" s="230"/>
      <c r="CE113" s="230"/>
      <c r="CF113" s="230"/>
      <c r="CG113" s="230"/>
      <c r="CH113" s="230"/>
      <c r="CI113" s="230"/>
    </row>
    <row r="114" spans="1:87" ht="15" customHeight="1">
      <c r="A114"/>
      <c r="B114"/>
      <c r="C114"/>
      <c r="D114"/>
      <c r="E114"/>
      <c r="F114"/>
      <c r="G114"/>
      <c r="H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H114" s="55"/>
      <c r="AI114" s="55"/>
      <c r="BA114" s="223"/>
      <c r="BB114" s="223"/>
      <c r="BC114" s="223"/>
      <c r="BD114" s="223"/>
      <c r="BE114" s="223"/>
      <c r="BF114" s="223"/>
      <c r="BH114" s="54"/>
      <c r="BI114" s="225"/>
      <c r="BJ114" s="225"/>
      <c r="BK114" s="223"/>
      <c r="BL114" s="223"/>
      <c r="BM114" s="225"/>
      <c r="BN114" s="223"/>
      <c r="BO114" s="223"/>
      <c r="BP114" s="223"/>
      <c r="BQ114" s="54"/>
      <c r="BR114" s="54"/>
      <c r="BS114" s="54"/>
      <c r="BT114" s="54"/>
      <c r="BU114" s="54"/>
      <c r="BV114" s="54"/>
      <c r="BW114" s="54"/>
      <c r="BX114" s="63"/>
      <c r="BY114" s="63"/>
      <c r="BZ114" s="63"/>
      <c r="CA114" s="63"/>
      <c r="CB114" s="63"/>
      <c r="CC114" s="63"/>
      <c r="CD114" s="230"/>
      <c r="CE114" s="230"/>
      <c r="CF114" s="230"/>
      <c r="CG114" s="230"/>
      <c r="CH114" s="230"/>
      <c r="CI114" s="230"/>
    </row>
    <row r="115" spans="1:87" ht="15" customHeight="1">
      <c r="A115"/>
      <c r="B115"/>
      <c r="C115"/>
      <c r="D115"/>
      <c r="E115"/>
      <c r="F115"/>
      <c r="G115"/>
      <c r="H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H115" s="54"/>
      <c r="AI115" s="54"/>
      <c r="BA115" s="223"/>
      <c r="BB115" s="223"/>
      <c r="BC115" s="223"/>
      <c r="BD115" s="223"/>
      <c r="BE115" s="223"/>
      <c r="BF115" s="223"/>
      <c r="BH115" s="54"/>
      <c r="BI115" s="225"/>
      <c r="BJ115" s="225"/>
      <c r="BK115" s="223"/>
      <c r="BL115" s="223"/>
      <c r="BM115" s="225"/>
      <c r="BN115" s="223"/>
      <c r="BO115" s="223"/>
      <c r="BP115" s="223"/>
      <c r="BQ115" s="54"/>
      <c r="BR115" s="54"/>
      <c r="BS115" s="54"/>
      <c r="BT115" s="54"/>
      <c r="BU115" s="54"/>
      <c r="BV115" s="54"/>
      <c r="BW115" s="54"/>
      <c r="BX115" s="63"/>
      <c r="BY115" s="63"/>
      <c r="BZ115" s="63"/>
      <c r="CA115" s="63"/>
      <c r="CB115" s="63"/>
      <c r="CC115" s="63"/>
      <c r="CD115" s="230"/>
      <c r="CE115" s="230"/>
      <c r="CF115" s="230"/>
      <c r="CG115" s="230"/>
      <c r="CH115" s="230"/>
      <c r="CI115" s="230"/>
    </row>
    <row r="116" spans="1:87" ht="15" customHeight="1">
      <c r="A116"/>
      <c r="B116"/>
      <c r="C116"/>
      <c r="D116"/>
      <c r="E116"/>
      <c r="F116"/>
      <c r="G116"/>
      <c r="H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H116" s="54"/>
      <c r="AI116" s="54"/>
      <c r="BA116" s="223"/>
      <c r="BB116" s="223"/>
      <c r="BC116" s="223"/>
      <c r="BD116" s="223"/>
      <c r="BE116" s="223"/>
      <c r="BF116" s="223"/>
      <c r="BH116" s="54"/>
      <c r="BI116" s="225"/>
      <c r="BJ116" s="225"/>
      <c r="BK116" s="223"/>
      <c r="BL116" s="223"/>
      <c r="BM116" s="225"/>
      <c r="BN116" s="223"/>
      <c r="BO116" s="223"/>
      <c r="BP116" s="223"/>
      <c r="BQ116" s="54"/>
      <c r="BR116" s="54"/>
      <c r="BS116" s="54"/>
      <c r="BT116" s="54"/>
      <c r="BU116" s="54"/>
      <c r="BV116" s="54"/>
      <c r="BW116" s="54"/>
      <c r="BX116" s="63"/>
      <c r="BY116" s="63"/>
      <c r="BZ116" s="63"/>
      <c r="CA116" s="63"/>
      <c r="CB116" s="63"/>
      <c r="CC116" s="63"/>
      <c r="CD116" s="230"/>
      <c r="CE116" s="230"/>
      <c r="CF116" s="230"/>
      <c r="CG116" s="230"/>
      <c r="CH116" s="230"/>
      <c r="CI116" s="230"/>
    </row>
    <row r="117" spans="1:87" ht="15" customHeight="1">
      <c r="A117"/>
      <c r="B117"/>
      <c r="C117"/>
      <c r="D117"/>
      <c r="E117"/>
      <c r="F117"/>
      <c r="G117"/>
      <c r="H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H117" s="54"/>
      <c r="AI117" s="54"/>
      <c r="BA117" s="223"/>
      <c r="BB117" s="223"/>
      <c r="BC117" s="223"/>
      <c r="BD117" s="223"/>
      <c r="BE117" s="223"/>
      <c r="BF117" s="223"/>
      <c r="BH117" s="54"/>
      <c r="BI117" s="225"/>
      <c r="BJ117" s="225"/>
      <c r="BK117" s="223"/>
      <c r="BL117" s="223"/>
      <c r="BM117" s="225"/>
      <c r="BN117" s="223"/>
      <c r="BO117" s="223"/>
      <c r="BP117" s="223"/>
      <c r="BQ117" s="54"/>
      <c r="BR117" s="54"/>
      <c r="BS117" s="54"/>
      <c r="BT117" s="54"/>
      <c r="BU117" s="54"/>
      <c r="BV117" s="54"/>
      <c r="BW117" s="54"/>
      <c r="BX117" s="63"/>
      <c r="BY117" s="63"/>
      <c r="BZ117" s="63"/>
      <c r="CA117" s="63"/>
      <c r="CB117" s="63"/>
      <c r="CC117" s="63"/>
      <c r="CD117" s="230"/>
      <c r="CE117" s="230"/>
      <c r="CF117" s="230"/>
      <c r="CG117" s="230"/>
      <c r="CH117" s="230"/>
      <c r="CI117" s="230"/>
    </row>
    <row r="118" spans="1:87" ht="15" customHeight="1">
      <c r="A118"/>
      <c r="B118"/>
      <c r="C118"/>
      <c r="D118"/>
      <c r="E118"/>
      <c r="F118"/>
      <c r="G118"/>
      <c r="H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H118" s="54"/>
      <c r="AI118" s="54"/>
      <c r="BA118" s="223"/>
      <c r="BB118" s="223"/>
      <c r="BC118" s="223"/>
      <c r="BD118" s="223"/>
      <c r="BE118" s="223"/>
      <c r="BF118" s="223"/>
      <c r="BH118" s="54"/>
      <c r="BI118" s="225"/>
      <c r="BJ118" s="225"/>
      <c r="BK118" s="223"/>
      <c r="BL118" s="223"/>
      <c r="BM118" s="225"/>
      <c r="BN118" s="223"/>
      <c r="BO118" s="223"/>
      <c r="BP118" s="223"/>
      <c r="BQ118" s="54"/>
      <c r="BR118" s="54"/>
      <c r="BS118" s="54"/>
      <c r="BT118" s="54"/>
      <c r="BU118" s="54"/>
      <c r="BV118" s="54"/>
      <c r="BW118" s="54"/>
      <c r="BX118" s="63"/>
      <c r="BY118" s="63"/>
      <c r="BZ118" s="63"/>
      <c r="CA118" s="63"/>
      <c r="CB118" s="63"/>
      <c r="CC118" s="63"/>
      <c r="CD118" s="230"/>
      <c r="CE118" s="230"/>
      <c r="CF118" s="230"/>
      <c r="CG118" s="230"/>
      <c r="CH118" s="230"/>
      <c r="CI118" s="230"/>
    </row>
    <row r="119" spans="1:87" ht="15" customHeight="1">
      <c r="A119"/>
      <c r="B119"/>
      <c r="C119"/>
      <c r="D119"/>
      <c r="E119"/>
      <c r="F119"/>
      <c r="G119"/>
      <c r="H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H119" s="54"/>
      <c r="AI119" s="54"/>
      <c r="BA119" s="223"/>
      <c r="BB119" s="223"/>
      <c r="BC119" s="223"/>
      <c r="BD119" s="223"/>
      <c r="BE119" s="223"/>
      <c r="BF119" s="223"/>
      <c r="BH119" s="54"/>
      <c r="BI119" s="225"/>
      <c r="BJ119" s="225"/>
      <c r="BK119" s="223"/>
      <c r="BL119" s="223"/>
      <c r="BM119" s="225"/>
      <c r="BN119" s="223"/>
      <c r="BO119" s="223"/>
      <c r="BP119" s="223"/>
      <c r="BQ119" s="54"/>
      <c r="BR119" s="54"/>
      <c r="BS119" s="54"/>
      <c r="BT119" s="54"/>
      <c r="BU119" s="54"/>
      <c r="BV119" s="54"/>
      <c r="BW119" s="54"/>
      <c r="BX119" s="63"/>
      <c r="BY119" s="63"/>
      <c r="BZ119" s="63"/>
      <c r="CA119" s="63"/>
      <c r="CB119" s="63"/>
      <c r="CC119" s="63"/>
      <c r="CD119" s="230"/>
      <c r="CE119" s="230"/>
      <c r="CF119" s="230"/>
      <c r="CG119" s="230"/>
      <c r="CH119" s="230"/>
      <c r="CI119" s="230"/>
    </row>
    <row r="120" spans="1:87" ht="15" customHeight="1">
      <c r="A120"/>
      <c r="B120"/>
      <c r="C120"/>
      <c r="D120"/>
      <c r="E120"/>
      <c r="F120"/>
      <c r="G120"/>
      <c r="H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H120" s="54"/>
      <c r="AI120" s="54"/>
      <c r="BA120" s="223"/>
      <c r="BB120" s="223"/>
      <c r="BC120" s="223"/>
      <c r="BD120" s="223"/>
      <c r="BE120" s="223"/>
      <c r="BF120" s="223"/>
      <c r="BH120" s="54"/>
      <c r="BI120" s="225"/>
      <c r="BJ120" s="225"/>
      <c r="BK120" s="223"/>
      <c r="BL120" s="223"/>
      <c r="BM120" s="225"/>
      <c r="BN120" s="223"/>
      <c r="BO120" s="223"/>
      <c r="BP120" s="223"/>
      <c r="BQ120" s="54"/>
      <c r="BR120" s="54"/>
      <c r="BS120" s="54"/>
      <c r="BT120" s="54"/>
      <c r="BU120" s="54"/>
      <c r="BV120" s="54"/>
      <c r="BW120" s="54"/>
      <c r="BX120" s="63"/>
      <c r="BY120" s="63"/>
      <c r="BZ120" s="63"/>
      <c r="CA120" s="63"/>
      <c r="CB120" s="63"/>
      <c r="CC120" s="63"/>
      <c r="CD120" s="230"/>
      <c r="CE120" s="230"/>
      <c r="CF120" s="230"/>
      <c r="CG120" s="230"/>
      <c r="CH120" s="230"/>
      <c r="CI120" s="230"/>
    </row>
    <row r="121" spans="1:87" ht="15" customHeight="1">
      <c r="A121"/>
      <c r="B121"/>
      <c r="C121"/>
      <c r="D121"/>
      <c r="E121"/>
      <c r="F121"/>
      <c r="G121"/>
      <c r="H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H121" s="54"/>
      <c r="AI121" s="54"/>
      <c r="BA121" s="223"/>
      <c r="BB121" s="223"/>
      <c r="BC121" s="223"/>
      <c r="BD121" s="223"/>
      <c r="BE121" s="223"/>
      <c r="BF121" s="223"/>
      <c r="BH121" s="54"/>
      <c r="BI121" s="225"/>
      <c r="BJ121" s="225"/>
      <c r="BK121" s="223"/>
      <c r="BL121" s="223"/>
      <c r="BM121" s="225"/>
      <c r="BN121" s="223"/>
      <c r="BO121" s="223"/>
      <c r="BP121" s="223"/>
      <c r="BQ121" s="54"/>
      <c r="BR121" s="54"/>
      <c r="BS121" s="54"/>
      <c r="BT121" s="54"/>
      <c r="BU121" s="54"/>
      <c r="BV121" s="54"/>
      <c r="BW121" s="54"/>
      <c r="BX121" s="63"/>
      <c r="BY121" s="63"/>
      <c r="BZ121" s="63"/>
      <c r="CA121" s="63"/>
      <c r="CB121" s="63"/>
      <c r="CC121" s="63"/>
      <c r="CD121" s="230"/>
      <c r="CE121" s="230"/>
      <c r="CF121" s="230"/>
      <c r="CG121" s="230"/>
      <c r="CH121" s="230"/>
      <c r="CI121" s="230"/>
    </row>
    <row r="122" spans="1:87" ht="15" customHeight="1">
      <c r="A122"/>
      <c r="B122"/>
      <c r="C122"/>
      <c r="D122"/>
      <c r="E122"/>
      <c r="F122"/>
      <c r="G122"/>
      <c r="H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H122" s="54"/>
      <c r="AI122" s="54"/>
      <c r="BA122" s="223"/>
      <c r="BB122" s="223"/>
      <c r="BC122" s="223"/>
      <c r="BD122" s="223"/>
      <c r="BE122" s="223"/>
      <c r="BF122" s="223"/>
      <c r="BH122" s="54"/>
      <c r="BI122" s="225"/>
      <c r="BJ122" s="225"/>
      <c r="BK122" s="223"/>
      <c r="BL122" s="223"/>
      <c r="BM122" s="225"/>
      <c r="BN122" s="223"/>
      <c r="BO122" s="223"/>
      <c r="BP122" s="223"/>
      <c r="BQ122" s="54"/>
      <c r="BR122" s="54"/>
      <c r="BS122" s="54"/>
      <c r="BT122" s="54"/>
      <c r="BU122" s="54"/>
      <c r="BV122" s="54"/>
      <c r="BW122" s="54"/>
      <c r="BX122" s="63"/>
      <c r="BY122" s="63"/>
      <c r="BZ122" s="63"/>
      <c r="CA122" s="63"/>
      <c r="CB122" s="63"/>
      <c r="CC122" s="63"/>
      <c r="CD122" s="230"/>
      <c r="CE122" s="230"/>
      <c r="CF122" s="230"/>
      <c r="CG122" s="230"/>
      <c r="CH122" s="230"/>
      <c r="CI122" s="230"/>
    </row>
    <row r="123" spans="1:87" ht="15" customHeight="1">
      <c r="A123"/>
      <c r="B123"/>
      <c r="C123"/>
      <c r="D123"/>
      <c r="E123"/>
      <c r="F123"/>
      <c r="G123"/>
      <c r="H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H123" s="54"/>
      <c r="AI123" s="54"/>
      <c r="BA123" s="223"/>
      <c r="BB123" s="223"/>
      <c r="BC123" s="223"/>
      <c r="BD123" s="223"/>
      <c r="BE123" s="223"/>
      <c r="BF123" s="223"/>
      <c r="BH123" s="54"/>
      <c r="BI123" s="225"/>
      <c r="BJ123" s="225"/>
      <c r="BK123" s="223"/>
      <c r="BL123" s="223"/>
      <c r="BM123" s="225"/>
      <c r="BN123" s="223"/>
      <c r="BO123" s="223"/>
      <c r="BP123" s="223"/>
      <c r="BQ123" s="54"/>
      <c r="BR123" s="54"/>
      <c r="BS123" s="54"/>
      <c r="BT123" s="54"/>
      <c r="BU123" s="54"/>
      <c r="BV123" s="54"/>
      <c r="BW123" s="54"/>
      <c r="BX123" s="63"/>
      <c r="BY123" s="63"/>
      <c r="BZ123" s="63"/>
      <c r="CA123" s="63"/>
      <c r="CB123" s="63"/>
      <c r="CC123" s="63"/>
      <c r="CD123" s="230"/>
      <c r="CE123" s="230"/>
      <c r="CF123" s="230"/>
      <c r="CG123" s="230"/>
      <c r="CH123" s="230"/>
      <c r="CI123" s="230"/>
    </row>
    <row r="124" spans="1:87" ht="15" customHeight="1">
      <c r="A124"/>
      <c r="B124"/>
      <c r="C124"/>
      <c r="D124"/>
      <c r="E124"/>
      <c r="F124"/>
      <c r="G124"/>
      <c r="H124"/>
      <c r="I124" s="65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H124" s="54"/>
      <c r="AI124" s="54"/>
      <c r="BA124" s="223"/>
      <c r="BB124" s="223"/>
      <c r="BC124" s="223"/>
      <c r="BD124" s="223"/>
      <c r="BE124" s="223"/>
      <c r="BF124" s="223"/>
      <c r="BH124" s="54"/>
      <c r="BI124" s="225"/>
      <c r="BJ124" s="225"/>
      <c r="BK124" s="223"/>
      <c r="BL124" s="223"/>
      <c r="BM124" s="225"/>
      <c r="BN124" s="223"/>
      <c r="BO124" s="223"/>
      <c r="BP124" s="223"/>
      <c r="BQ124" s="54"/>
      <c r="BR124" s="54"/>
      <c r="BS124" s="54"/>
      <c r="BT124" s="54"/>
      <c r="BU124" s="54"/>
      <c r="BV124" s="54"/>
      <c r="BW124" s="54"/>
      <c r="BX124" s="63"/>
      <c r="BY124" s="63"/>
      <c r="BZ124" s="63"/>
      <c r="CA124" s="63"/>
      <c r="CB124" s="63"/>
      <c r="CC124" s="63"/>
      <c r="CD124" s="230"/>
      <c r="CE124" s="230"/>
      <c r="CF124" s="230"/>
      <c r="CG124" s="230"/>
      <c r="CH124" s="230"/>
      <c r="CI124" s="230"/>
    </row>
    <row r="125" spans="1:87" ht="15" customHeight="1">
      <c r="A125"/>
      <c r="B125"/>
      <c r="C125"/>
      <c r="D125"/>
      <c r="E125"/>
      <c r="F125"/>
      <c r="G125"/>
      <c r="H125"/>
      <c r="I125" s="51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H125" s="54"/>
      <c r="AI125" s="54"/>
      <c r="BA125" s="223"/>
      <c r="BB125" s="223"/>
      <c r="BC125" s="223"/>
      <c r="BD125" s="223"/>
      <c r="BE125" s="223"/>
      <c r="BF125" s="223"/>
      <c r="BH125" s="54"/>
      <c r="BI125" s="225"/>
      <c r="BJ125" s="225"/>
      <c r="BK125" s="223"/>
      <c r="BL125" s="223"/>
      <c r="BM125" s="225"/>
      <c r="BN125" s="223"/>
      <c r="BO125" s="223"/>
      <c r="BP125" s="223"/>
      <c r="BQ125" s="54"/>
      <c r="BR125" s="54"/>
      <c r="BS125" s="54"/>
      <c r="BT125" s="54"/>
      <c r="BU125" s="54"/>
      <c r="BV125" s="54"/>
      <c r="BW125" s="54"/>
      <c r="BX125" s="63"/>
      <c r="BY125" s="63"/>
      <c r="BZ125" s="63"/>
      <c r="CA125" s="63"/>
      <c r="CB125" s="63"/>
      <c r="CC125" s="63"/>
      <c r="CD125" s="230"/>
      <c r="CE125" s="230"/>
      <c r="CF125" s="230"/>
      <c r="CG125" s="230"/>
      <c r="CH125" s="230"/>
      <c r="CI125" s="230"/>
    </row>
    <row r="126" spans="1:87" ht="15" customHeight="1">
      <c r="A126"/>
      <c r="B126"/>
      <c r="C126"/>
      <c r="D126"/>
      <c r="E126"/>
      <c r="F126"/>
      <c r="G126"/>
      <c r="H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H126" s="54"/>
      <c r="AI126" s="54"/>
      <c r="BA126" s="223"/>
      <c r="BB126" s="223"/>
      <c r="BC126" s="223"/>
      <c r="BD126" s="223"/>
      <c r="BE126" s="223"/>
      <c r="BF126" s="223"/>
      <c r="BH126" s="54"/>
      <c r="BI126" s="225"/>
      <c r="BJ126" s="225"/>
      <c r="BK126" s="223"/>
      <c r="BL126" s="223"/>
      <c r="BM126" s="225"/>
      <c r="BN126" s="223"/>
      <c r="BO126" s="223"/>
      <c r="BP126" s="223"/>
      <c r="BQ126" s="54"/>
      <c r="BR126" s="54"/>
      <c r="BS126" s="54"/>
      <c r="BT126" s="54"/>
      <c r="BU126" s="54"/>
      <c r="BV126" s="54"/>
      <c r="BW126" s="54"/>
      <c r="BX126" s="63"/>
      <c r="BY126" s="63"/>
      <c r="BZ126" s="63"/>
      <c r="CA126" s="63"/>
      <c r="CB126" s="63"/>
      <c r="CC126" s="63"/>
      <c r="CD126" s="230"/>
      <c r="CE126" s="230"/>
      <c r="CF126" s="230"/>
      <c r="CG126" s="230"/>
      <c r="CH126" s="230"/>
      <c r="CI126" s="230"/>
    </row>
    <row r="127" spans="1:87" ht="15" customHeight="1">
      <c r="A127"/>
      <c r="B127"/>
      <c r="C127"/>
      <c r="D127"/>
      <c r="E127"/>
      <c r="F127"/>
      <c r="G127"/>
      <c r="H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BA127" s="223"/>
      <c r="BB127" s="223"/>
      <c r="BC127" s="223"/>
      <c r="BD127" s="223"/>
      <c r="BE127" s="223"/>
      <c r="BF127" s="223"/>
      <c r="BH127" s="54"/>
      <c r="BI127" s="225"/>
      <c r="BJ127" s="225"/>
      <c r="BK127" s="223"/>
      <c r="BL127" s="223"/>
      <c r="BM127" s="225"/>
      <c r="BN127" s="223"/>
      <c r="BO127" s="223"/>
      <c r="BP127" s="223"/>
      <c r="BQ127" s="54"/>
      <c r="BR127" s="54"/>
      <c r="BS127" s="54"/>
      <c r="BT127" s="54"/>
      <c r="BU127" s="54"/>
      <c r="BV127" s="54"/>
      <c r="BW127" s="54"/>
      <c r="BX127" s="63"/>
      <c r="BY127" s="63"/>
      <c r="BZ127" s="63"/>
      <c r="CA127" s="63"/>
      <c r="CB127" s="63"/>
      <c r="CC127" s="63"/>
      <c r="CD127" s="230"/>
      <c r="CE127" s="230"/>
      <c r="CF127" s="230"/>
      <c r="CG127" s="230"/>
      <c r="CH127" s="230"/>
      <c r="CI127" s="230"/>
    </row>
    <row r="128" spans="1:87" ht="15" customHeight="1">
      <c r="A128"/>
      <c r="B128"/>
      <c r="C128"/>
      <c r="D128"/>
      <c r="E128"/>
      <c r="F128"/>
      <c r="G128"/>
      <c r="H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BA128" s="223"/>
      <c r="BB128" s="223"/>
      <c r="BC128" s="223"/>
      <c r="BD128" s="223"/>
      <c r="BE128" s="223"/>
      <c r="BF128" s="223"/>
      <c r="BH128" s="54"/>
      <c r="BI128" s="225"/>
      <c r="BJ128" s="225"/>
      <c r="BK128" s="223"/>
      <c r="BL128" s="223"/>
      <c r="BM128" s="225"/>
      <c r="BN128" s="223"/>
      <c r="BO128" s="223"/>
      <c r="BP128" s="223"/>
      <c r="BQ128" s="54"/>
      <c r="BR128" s="54"/>
      <c r="BS128" s="54"/>
      <c r="BT128" s="54"/>
      <c r="BU128" s="54"/>
      <c r="BV128" s="54"/>
      <c r="BW128" s="54"/>
      <c r="BX128" s="63"/>
      <c r="BY128" s="63"/>
      <c r="BZ128" s="63"/>
      <c r="CA128" s="63"/>
      <c r="CB128" s="63"/>
      <c r="CC128" s="63"/>
      <c r="CD128" s="230"/>
      <c r="CE128" s="230"/>
      <c r="CF128" s="230"/>
      <c r="CG128" s="230"/>
      <c r="CH128" s="230"/>
      <c r="CI128" s="230"/>
    </row>
    <row r="129" spans="1:87" ht="15" customHeight="1">
      <c r="A129"/>
      <c r="B129"/>
      <c r="C129"/>
      <c r="D129"/>
      <c r="E129"/>
      <c r="F129"/>
      <c r="G129"/>
      <c r="H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BA129" s="223"/>
      <c r="BB129" s="223"/>
      <c r="BC129" s="223"/>
      <c r="BD129" s="223"/>
      <c r="BE129" s="223"/>
      <c r="BF129" s="223"/>
      <c r="BH129" s="54"/>
      <c r="BI129" s="225"/>
      <c r="BJ129" s="225"/>
      <c r="BK129" s="223"/>
      <c r="BL129" s="223"/>
      <c r="BM129" s="225"/>
      <c r="BN129" s="223"/>
      <c r="BO129" s="223"/>
      <c r="BP129" s="223"/>
      <c r="BQ129" s="54"/>
      <c r="BR129" s="54"/>
      <c r="BS129" s="54"/>
      <c r="BT129" s="54"/>
      <c r="BU129" s="54"/>
      <c r="BV129" s="54"/>
      <c r="BW129" s="54"/>
      <c r="BX129" s="63"/>
      <c r="BY129" s="63"/>
      <c r="BZ129" s="63"/>
      <c r="CA129" s="63"/>
      <c r="CB129" s="63"/>
      <c r="CC129" s="63"/>
      <c r="CD129" s="230"/>
      <c r="CE129" s="230"/>
      <c r="CF129" s="230"/>
      <c r="CG129" s="230"/>
      <c r="CH129" s="230"/>
      <c r="CI129" s="230"/>
    </row>
    <row r="130" spans="1:87" ht="15" customHeight="1">
      <c r="A130"/>
      <c r="B130"/>
      <c r="C130"/>
      <c r="D130"/>
      <c r="E130"/>
      <c r="F130"/>
      <c r="G130"/>
      <c r="H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BA130" s="223"/>
      <c r="BB130" s="223"/>
      <c r="BC130" s="223"/>
      <c r="BD130" s="223"/>
      <c r="BE130" s="223"/>
      <c r="BF130" s="223"/>
      <c r="BH130" s="54"/>
      <c r="BI130" s="225"/>
      <c r="BJ130" s="225"/>
      <c r="BK130" s="223"/>
      <c r="BL130" s="223"/>
      <c r="BM130" s="225"/>
      <c r="BN130" s="223"/>
      <c r="BO130" s="223"/>
      <c r="BP130" s="223"/>
      <c r="BQ130" s="54"/>
      <c r="BR130" s="54"/>
      <c r="BS130" s="54"/>
      <c r="BT130" s="54"/>
      <c r="BU130" s="54"/>
      <c r="BV130" s="54"/>
      <c r="BW130" s="54"/>
      <c r="BX130" s="63"/>
      <c r="BY130" s="63"/>
      <c r="BZ130" s="63"/>
      <c r="CA130" s="63"/>
      <c r="CB130" s="63"/>
      <c r="CC130" s="63"/>
      <c r="CD130" s="230"/>
      <c r="CE130" s="230"/>
      <c r="CF130" s="230"/>
      <c r="CG130" s="230"/>
      <c r="CH130" s="230"/>
      <c r="CI130" s="230"/>
    </row>
    <row r="131" spans="1:87" ht="15" customHeight="1">
      <c r="A131"/>
      <c r="B131"/>
      <c r="C131"/>
      <c r="D131"/>
      <c r="E131"/>
      <c r="F131"/>
      <c r="G131"/>
      <c r="H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BA131" s="223"/>
      <c r="BB131" s="223"/>
      <c r="BC131" s="223"/>
      <c r="BD131" s="223"/>
      <c r="BE131" s="223"/>
      <c r="BF131" s="223"/>
      <c r="BH131" s="54"/>
      <c r="BI131" s="225"/>
      <c r="BJ131" s="225"/>
      <c r="BK131" s="223"/>
      <c r="BL131" s="223"/>
      <c r="BM131" s="225"/>
      <c r="BN131" s="223"/>
      <c r="BO131" s="223"/>
      <c r="BP131" s="223"/>
      <c r="BQ131" s="54"/>
      <c r="BR131" s="54"/>
      <c r="BS131" s="54"/>
      <c r="BT131" s="54"/>
      <c r="BU131" s="54"/>
      <c r="BV131" s="54"/>
      <c r="BW131" s="54"/>
      <c r="BX131" s="63"/>
      <c r="BY131" s="63"/>
      <c r="BZ131" s="63"/>
      <c r="CA131" s="63"/>
      <c r="CB131" s="63"/>
      <c r="CC131" s="63"/>
      <c r="CD131" s="230"/>
      <c r="CE131" s="230"/>
      <c r="CF131" s="230"/>
      <c r="CG131" s="230"/>
      <c r="CH131" s="230"/>
      <c r="CI131" s="230"/>
    </row>
    <row r="132" spans="1:87" ht="15" customHeight="1">
      <c r="A132"/>
      <c r="B132"/>
      <c r="C132"/>
      <c r="D132"/>
      <c r="E132"/>
      <c r="F132"/>
      <c r="G132"/>
      <c r="H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BA132" s="223"/>
      <c r="BB132" s="223"/>
      <c r="BC132" s="223"/>
      <c r="BD132" s="223"/>
      <c r="BE132" s="223"/>
      <c r="BF132" s="223"/>
      <c r="BH132" s="54"/>
      <c r="BI132" s="225"/>
      <c r="BJ132" s="225"/>
      <c r="BK132" s="223"/>
      <c r="BL132" s="223"/>
      <c r="BM132" s="225"/>
      <c r="BN132" s="223"/>
      <c r="BO132" s="223"/>
      <c r="BP132" s="223"/>
      <c r="BQ132" s="54"/>
      <c r="BR132" s="54"/>
      <c r="BS132" s="54"/>
      <c r="BT132" s="54"/>
      <c r="BU132" s="54"/>
      <c r="BV132" s="54"/>
      <c r="BW132" s="54"/>
      <c r="BX132" s="63"/>
      <c r="BY132" s="63"/>
      <c r="BZ132" s="63"/>
      <c r="CA132" s="63"/>
      <c r="CB132" s="63"/>
      <c r="CC132" s="63"/>
      <c r="CD132" s="230"/>
      <c r="CE132" s="230"/>
      <c r="CF132" s="230"/>
      <c r="CG132" s="230"/>
      <c r="CH132" s="230"/>
      <c r="CI132" s="230"/>
    </row>
    <row r="133" spans="1:87" ht="15" customHeight="1">
      <c r="A133"/>
      <c r="B133"/>
      <c r="C133"/>
      <c r="D133"/>
      <c r="E133"/>
      <c r="F133"/>
      <c r="G133"/>
      <c r="H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BA133" s="223"/>
      <c r="BB133" s="223"/>
      <c r="BC133" s="223"/>
      <c r="BD133" s="223"/>
      <c r="BE133" s="223"/>
      <c r="BF133" s="223"/>
      <c r="BH133" s="54"/>
      <c r="BI133" s="225"/>
      <c r="BJ133" s="225"/>
      <c r="BK133" s="223"/>
      <c r="BL133" s="223"/>
      <c r="BM133" s="225"/>
      <c r="BN133" s="223"/>
      <c r="BO133" s="223"/>
      <c r="BP133" s="223"/>
      <c r="BQ133" s="54"/>
      <c r="BR133" s="54"/>
      <c r="BS133" s="54"/>
      <c r="BT133" s="54"/>
      <c r="BU133" s="54"/>
      <c r="BV133" s="54"/>
      <c r="BW133" s="54"/>
      <c r="BX133" s="63"/>
      <c r="BY133" s="63"/>
      <c r="BZ133" s="63"/>
      <c r="CA133" s="63"/>
      <c r="CB133" s="63"/>
      <c r="CC133" s="63"/>
      <c r="CD133" s="230"/>
      <c r="CE133" s="230"/>
      <c r="CF133" s="230"/>
      <c r="CG133" s="230"/>
      <c r="CH133" s="230"/>
      <c r="CI133" s="230"/>
    </row>
    <row r="134" spans="1:87" ht="15" customHeight="1">
      <c r="A134"/>
      <c r="B134"/>
      <c r="C134"/>
      <c r="D134"/>
      <c r="E134"/>
      <c r="F134"/>
      <c r="G134"/>
      <c r="H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BA134" s="223"/>
      <c r="BB134" s="223"/>
      <c r="BC134" s="223"/>
      <c r="BD134" s="223"/>
      <c r="BE134" s="223"/>
      <c r="BF134" s="223"/>
      <c r="BH134" s="54"/>
      <c r="BI134" s="225"/>
      <c r="BJ134" s="225"/>
      <c r="BK134" s="223"/>
      <c r="BL134" s="223"/>
      <c r="BM134" s="225"/>
      <c r="BN134" s="223"/>
      <c r="BO134" s="223"/>
      <c r="BP134" s="223"/>
      <c r="BQ134" s="54"/>
      <c r="BR134" s="54"/>
      <c r="BS134" s="54"/>
      <c r="BT134" s="54"/>
      <c r="BU134" s="54"/>
      <c r="BV134" s="54"/>
      <c r="BW134" s="54"/>
      <c r="BX134" s="63"/>
      <c r="BY134" s="63"/>
      <c r="BZ134" s="63"/>
      <c r="CA134" s="63"/>
      <c r="CB134" s="63"/>
      <c r="CC134" s="63"/>
      <c r="CD134" s="230"/>
      <c r="CE134" s="230"/>
      <c r="CF134" s="230"/>
      <c r="CG134" s="230"/>
      <c r="CH134" s="230"/>
      <c r="CI134" s="230"/>
    </row>
    <row r="135" spans="1:87" ht="15" customHeight="1">
      <c r="A135"/>
      <c r="B135"/>
      <c r="C135"/>
      <c r="D135"/>
      <c r="E135"/>
      <c r="F135"/>
      <c r="G135"/>
      <c r="H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BA135" s="223"/>
      <c r="BB135" s="223"/>
      <c r="BC135" s="223"/>
      <c r="BD135" s="223"/>
      <c r="BE135" s="223"/>
      <c r="BF135" s="223"/>
      <c r="BH135" s="54"/>
      <c r="BI135" s="225"/>
      <c r="BJ135" s="225"/>
      <c r="BK135" s="223"/>
      <c r="BL135" s="223"/>
      <c r="BM135" s="225"/>
      <c r="BN135" s="223"/>
      <c r="BO135" s="223"/>
      <c r="BP135" s="223"/>
      <c r="BQ135" s="54"/>
      <c r="BR135" s="54"/>
      <c r="BS135" s="54"/>
      <c r="BT135" s="54"/>
      <c r="BU135" s="54"/>
      <c r="BV135" s="54"/>
      <c r="BW135" s="54"/>
      <c r="BX135" s="63"/>
      <c r="BY135" s="63"/>
      <c r="BZ135" s="63"/>
      <c r="CA135" s="63"/>
      <c r="CB135" s="63"/>
      <c r="CC135" s="63"/>
      <c r="CD135" s="230"/>
      <c r="CE135" s="230"/>
      <c r="CF135" s="230"/>
      <c r="CG135" s="230"/>
      <c r="CH135" s="230"/>
      <c r="CI135" s="230"/>
    </row>
    <row r="136" spans="1:87" ht="15" customHeight="1">
      <c r="A136"/>
      <c r="B136"/>
      <c r="C136"/>
      <c r="D136"/>
      <c r="E136"/>
      <c r="F136"/>
      <c r="G136"/>
      <c r="H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BA136" s="223"/>
      <c r="BB136" s="223"/>
      <c r="BC136" s="223"/>
      <c r="BD136" s="223"/>
      <c r="BE136" s="223"/>
      <c r="BF136" s="223"/>
      <c r="BH136" s="54"/>
      <c r="BI136" s="225"/>
      <c r="BJ136" s="225"/>
      <c r="BK136" s="223"/>
      <c r="BL136" s="223"/>
      <c r="BM136" s="225"/>
      <c r="BN136" s="223"/>
      <c r="BO136" s="223"/>
      <c r="BP136" s="223"/>
      <c r="BQ136" s="54"/>
      <c r="BR136" s="54"/>
      <c r="BS136" s="54"/>
      <c r="BT136" s="54"/>
      <c r="BU136" s="54"/>
      <c r="BV136" s="54"/>
      <c r="BW136" s="54"/>
      <c r="BX136" s="63"/>
      <c r="BY136" s="63"/>
      <c r="BZ136" s="63"/>
      <c r="CA136" s="63"/>
      <c r="CB136" s="63"/>
      <c r="CC136" s="63"/>
      <c r="CD136" s="230"/>
      <c r="CE136" s="230"/>
      <c r="CF136" s="230"/>
      <c r="CG136" s="230"/>
      <c r="CH136" s="230"/>
      <c r="CI136" s="230"/>
    </row>
    <row r="137" spans="1:87" ht="15" customHeight="1">
      <c r="A137"/>
      <c r="B137"/>
      <c r="C137"/>
      <c r="D137"/>
      <c r="E137"/>
      <c r="F137"/>
      <c r="G137"/>
      <c r="H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BA137" s="223"/>
      <c r="BB137" s="223"/>
      <c r="BC137" s="223"/>
      <c r="BD137" s="223"/>
      <c r="BE137" s="223"/>
      <c r="BF137" s="223"/>
      <c r="BH137" s="54"/>
      <c r="BI137" s="225"/>
      <c r="BJ137" s="225"/>
      <c r="BK137" s="223"/>
      <c r="BL137" s="223"/>
      <c r="BM137" s="225"/>
      <c r="BN137" s="223"/>
      <c r="BO137" s="223"/>
      <c r="BP137" s="223"/>
      <c r="BQ137" s="54"/>
      <c r="BR137" s="54"/>
      <c r="BS137" s="54"/>
      <c r="BT137" s="54"/>
      <c r="BU137" s="54"/>
      <c r="BV137" s="54"/>
      <c r="BW137" s="54"/>
      <c r="BX137" s="63"/>
      <c r="BY137" s="63"/>
      <c r="BZ137" s="63"/>
      <c r="CA137" s="63"/>
      <c r="CB137" s="63"/>
      <c r="CC137" s="63"/>
      <c r="CD137" s="230"/>
      <c r="CE137" s="230"/>
      <c r="CF137" s="230"/>
      <c r="CG137" s="230"/>
      <c r="CH137" s="230"/>
      <c r="CI137" s="230"/>
    </row>
    <row r="138" spans="1:87" ht="15" customHeight="1">
      <c r="A138"/>
      <c r="B138"/>
      <c r="C138"/>
      <c r="D138"/>
      <c r="E138"/>
      <c r="F138"/>
      <c r="G138"/>
      <c r="H138"/>
      <c r="I138" s="65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BA138" s="223"/>
      <c r="BB138" s="223"/>
      <c r="BC138" s="223"/>
      <c r="BD138" s="223"/>
      <c r="BE138" s="223"/>
      <c r="BF138" s="223"/>
      <c r="BH138" s="54"/>
      <c r="BI138" s="225"/>
      <c r="BJ138" s="225"/>
      <c r="BK138" s="223"/>
      <c r="BL138" s="223"/>
      <c r="BM138" s="225"/>
      <c r="BN138" s="223"/>
      <c r="BO138" s="223"/>
      <c r="BP138" s="223"/>
      <c r="BQ138" s="54"/>
      <c r="BR138" s="54"/>
      <c r="BS138" s="54"/>
      <c r="BT138" s="54"/>
      <c r="BU138" s="54"/>
      <c r="BV138" s="54"/>
      <c r="BW138" s="54"/>
      <c r="BX138" s="63"/>
      <c r="BY138" s="63"/>
      <c r="BZ138" s="63"/>
      <c r="CA138" s="63"/>
      <c r="CB138" s="63"/>
      <c r="CC138" s="63"/>
      <c r="CD138" s="230"/>
      <c r="CE138" s="230"/>
      <c r="CF138" s="230"/>
      <c r="CG138" s="230"/>
      <c r="CH138" s="230"/>
      <c r="CI138" s="230"/>
    </row>
    <row r="139" spans="1:87" ht="15" customHeight="1">
      <c r="A139"/>
      <c r="B139"/>
      <c r="C139"/>
      <c r="D139"/>
      <c r="E139"/>
      <c r="F139"/>
      <c r="G139"/>
      <c r="H139"/>
      <c r="I139" s="51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BA139" s="223"/>
      <c r="BB139" s="223"/>
      <c r="BC139" s="223"/>
      <c r="BD139" s="223"/>
      <c r="BE139" s="223"/>
      <c r="BF139" s="223"/>
      <c r="BH139" s="54"/>
      <c r="BI139" s="225"/>
      <c r="BJ139" s="225"/>
      <c r="BK139" s="223"/>
      <c r="BL139" s="223"/>
      <c r="BM139" s="225"/>
      <c r="BN139" s="223"/>
      <c r="BO139" s="223"/>
      <c r="BP139" s="223"/>
      <c r="BQ139" s="54"/>
      <c r="BR139" s="54"/>
      <c r="BS139" s="54"/>
      <c r="BT139" s="54"/>
      <c r="BU139" s="54"/>
      <c r="BV139" s="54"/>
      <c r="BW139" s="54"/>
      <c r="BX139" s="63"/>
      <c r="BY139" s="63"/>
      <c r="BZ139" s="63"/>
      <c r="CA139" s="63"/>
      <c r="CB139" s="63"/>
      <c r="CC139" s="63"/>
      <c r="CD139" s="230"/>
      <c r="CE139" s="230"/>
      <c r="CF139" s="230"/>
      <c r="CG139" s="230"/>
      <c r="CH139" s="230"/>
      <c r="CI139" s="230"/>
    </row>
    <row r="140" spans="1:87" ht="15" customHeight="1">
      <c r="A140"/>
      <c r="B140"/>
      <c r="C140"/>
      <c r="D140"/>
      <c r="E140"/>
      <c r="F140"/>
      <c r="G140"/>
      <c r="H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BA140" s="223"/>
      <c r="BB140" s="223"/>
      <c r="BC140" s="223"/>
      <c r="BD140" s="223"/>
      <c r="BE140" s="223"/>
      <c r="BF140" s="223"/>
      <c r="BH140" s="54"/>
      <c r="BI140" s="225"/>
      <c r="BJ140" s="225"/>
      <c r="BK140" s="223"/>
      <c r="BL140" s="223"/>
      <c r="BM140" s="225"/>
      <c r="BN140" s="223"/>
      <c r="BO140" s="223"/>
      <c r="BP140" s="223"/>
      <c r="BQ140" s="54"/>
      <c r="BR140" s="54"/>
      <c r="BS140" s="54"/>
      <c r="BT140" s="54"/>
      <c r="BU140" s="54"/>
      <c r="BV140" s="54"/>
      <c r="BW140" s="54"/>
      <c r="BX140" s="63"/>
      <c r="BY140" s="63"/>
      <c r="BZ140" s="63"/>
      <c r="CA140" s="63"/>
      <c r="CB140" s="63"/>
      <c r="CC140" s="63"/>
      <c r="CD140" s="230"/>
      <c r="CE140" s="230"/>
      <c r="CF140" s="230"/>
      <c r="CG140" s="230"/>
      <c r="CH140" s="230"/>
      <c r="CI140" s="230"/>
    </row>
    <row r="141" spans="1:87" ht="15" customHeight="1">
      <c r="A141"/>
      <c r="B141"/>
      <c r="C141"/>
      <c r="D141"/>
      <c r="E141"/>
      <c r="F141"/>
      <c r="G141"/>
      <c r="H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BA141" s="223"/>
      <c r="BB141" s="223"/>
      <c r="BC141" s="223"/>
      <c r="BD141" s="223"/>
      <c r="BE141" s="223"/>
      <c r="BF141" s="223"/>
      <c r="BH141" s="54"/>
      <c r="BI141" s="225"/>
      <c r="BJ141" s="225"/>
      <c r="BK141" s="223"/>
      <c r="BL141" s="223"/>
      <c r="BM141" s="225"/>
      <c r="BN141" s="223"/>
      <c r="BO141" s="223"/>
      <c r="BP141" s="223"/>
      <c r="BQ141" s="54"/>
      <c r="BR141" s="54"/>
      <c r="BS141" s="54"/>
      <c r="BT141" s="54"/>
      <c r="BU141" s="54"/>
      <c r="BV141" s="54"/>
      <c r="BW141" s="54"/>
      <c r="BX141" s="63"/>
      <c r="BY141" s="63"/>
      <c r="BZ141" s="63"/>
      <c r="CA141" s="63"/>
      <c r="CB141" s="63"/>
      <c r="CC141" s="63"/>
      <c r="CD141" s="230"/>
      <c r="CE141" s="230"/>
      <c r="CF141" s="230"/>
      <c r="CG141" s="230"/>
      <c r="CH141" s="230"/>
      <c r="CI141" s="230"/>
    </row>
    <row r="142" spans="1:87" ht="15" customHeight="1">
      <c r="A142"/>
      <c r="B142"/>
      <c r="C142"/>
      <c r="D142"/>
      <c r="E142"/>
      <c r="F142"/>
      <c r="G142"/>
      <c r="H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BA142" s="223"/>
      <c r="BB142" s="223"/>
      <c r="BC142" s="223"/>
      <c r="BD142" s="223"/>
      <c r="BE142" s="223"/>
      <c r="BF142" s="223"/>
      <c r="BH142" s="54"/>
      <c r="BI142" s="225"/>
      <c r="BJ142" s="225"/>
      <c r="BK142" s="223"/>
      <c r="BL142" s="223"/>
      <c r="BM142" s="225"/>
      <c r="BN142" s="223"/>
      <c r="BO142" s="223"/>
      <c r="BP142" s="223"/>
      <c r="BQ142" s="54"/>
      <c r="BR142" s="54"/>
      <c r="BS142" s="54"/>
      <c r="BT142" s="54"/>
      <c r="BU142" s="54"/>
      <c r="BV142" s="54"/>
      <c r="BW142" s="54"/>
      <c r="BX142" s="63"/>
      <c r="BY142" s="63"/>
      <c r="BZ142" s="63"/>
      <c r="CA142" s="63"/>
      <c r="CB142" s="63"/>
      <c r="CC142" s="63"/>
      <c r="CD142" s="230"/>
      <c r="CE142" s="230"/>
      <c r="CF142" s="230"/>
      <c r="CG142" s="230"/>
      <c r="CH142" s="230"/>
      <c r="CI142" s="230"/>
    </row>
    <row r="143" spans="1:87" ht="15" customHeight="1">
      <c r="A143"/>
      <c r="B143"/>
      <c r="C143"/>
      <c r="D143"/>
      <c r="E143"/>
      <c r="F143"/>
      <c r="G143"/>
      <c r="H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BA143" s="223"/>
      <c r="BB143" s="223"/>
      <c r="BC143" s="223"/>
      <c r="BD143" s="223"/>
      <c r="BE143" s="223"/>
      <c r="BF143" s="223"/>
      <c r="BH143" s="54"/>
      <c r="BI143" s="225"/>
      <c r="BJ143" s="225"/>
      <c r="BK143" s="223"/>
      <c r="BL143" s="223"/>
      <c r="BM143" s="225"/>
      <c r="BN143" s="223"/>
      <c r="BO143" s="223"/>
      <c r="BP143" s="223"/>
      <c r="BQ143" s="54"/>
      <c r="BR143" s="54"/>
      <c r="BS143" s="54"/>
      <c r="BT143" s="54"/>
      <c r="BU143" s="54"/>
      <c r="BV143" s="54"/>
      <c r="BW143" s="54"/>
      <c r="BX143" s="63"/>
      <c r="BY143" s="63"/>
      <c r="BZ143" s="63"/>
      <c r="CA143" s="63"/>
      <c r="CB143" s="63"/>
      <c r="CC143" s="63"/>
      <c r="CD143" s="230"/>
      <c r="CE143" s="230"/>
      <c r="CF143" s="230"/>
      <c r="CG143" s="230"/>
      <c r="CH143" s="230"/>
      <c r="CI143" s="230"/>
    </row>
    <row r="144" spans="1:87" ht="15" customHeight="1">
      <c r="A144"/>
      <c r="B144"/>
      <c r="C144"/>
      <c r="D144"/>
      <c r="E144"/>
      <c r="F144"/>
      <c r="G144"/>
      <c r="H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BA144" s="223"/>
      <c r="BB144" s="223"/>
      <c r="BC144" s="223"/>
      <c r="BD144" s="223"/>
      <c r="BE144" s="223"/>
      <c r="BF144" s="223"/>
      <c r="BH144" s="54"/>
      <c r="BI144" s="225"/>
      <c r="BJ144" s="225"/>
      <c r="BK144" s="223"/>
      <c r="BL144" s="223"/>
      <c r="BM144" s="225"/>
      <c r="BN144" s="223"/>
      <c r="BO144" s="223"/>
      <c r="BP144" s="223"/>
      <c r="BQ144" s="54"/>
      <c r="BR144" s="54"/>
      <c r="BS144" s="54"/>
      <c r="BT144" s="54"/>
      <c r="BU144" s="54"/>
      <c r="BV144" s="54"/>
      <c r="BW144" s="54"/>
      <c r="BX144" s="63"/>
      <c r="BY144" s="63"/>
      <c r="BZ144" s="63"/>
      <c r="CA144" s="63"/>
      <c r="CB144" s="63"/>
      <c r="CC144" s="63"/>
      <c r="CD144" s="230"/>
      <c r="CE144" s="230"/>
      <c r="CF144" s="230"/>
      <c r="CG144" s="230"/>
      <c r="CH144" s="230"/>
      <c r="CI144" s="230"/>
    </row>
    <row r="145" spans="1:87" ht="15" customHeight="1">
      <c r="A145"/>
      <c r="B145"/>
      <c r="C145"/>
      <c r="D145"/>
      <c r="E145"/>
      <c r="F145"/>
      <c r="G145"/>
      <c r="H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BA145" s="223"/>
      <c r="BB145" s="223"/>
      <c r="BC145" s="223"/>
      <c r="BD145" s="223"/>
      <c r="BE145" s="223"/>
      <c r="BF145" s="223"/>
      <c r="BH145" s="54"/>
      <c r="BI145" s="225"/>
      <c r="BJ145" s="225"/>
      <c r="BK145" s="223"/>
      <c r="BL145" s="223"/>
      <c r="BM145" s="225"/>
      <c r="BN145" s="223"/>
      <c r="BO145" s="223"/>
      <c r="BP145" s="223"/>
      <c r="BQ145" s="54"/>
      <c r="BR145" s="54"/>
      <c r="BS145" s="54"/>
      <c r="BT145" s="54"/>
      <c r="BU145" s="54"/>
      <c r="BV145" s="54"/>
      <c r="BW145" s="54"/>
      <c r="BX145" s="63"/>
      <c r="BY145" s="63"/>
      <c r="BZ145" s="63"/>
      <c r="CA145" s="63"/>
      <c r="CB145" s="63"/>
      <c r="CC145" s="63"/>
      <c r="CD145" s="230"/>
      <c r="CE145" s="230"/>
      <c r="CF145" s="230"/>
      <c r="CG145" s="230"/>
      <c r="CH145" s="230"/>
      <c r="CI145" s="230"/>
    </row>
    <row r="146" spans="1:87" ht="15" customHeight="1">
      <c r="A146"/>
      <c r="B146"/>
      <c r="C146"/>
      <c r="D146"/>
      <c r="E146"/>
      <c r="F146"/>
      <c r="G146"/>
      <c r="H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BA146" s="223"/>
      <c r="BB146" s="223"/>
      <c r="BC146" s="223"/>
      <c r="BD146" s="223"/>
      <c r="BE146" s="223"/>
      <c r="BF146" s="223"/>
      <c r="BH146" s="54"/>
      <c r="BI146" s="225"/>
      <c r="BJ146" s="225"/>
      <c r="BK146" s="223"/>
      <c r="BL146" s="223"/>
      <c r="BM146" s="225"/>
      <c r="BN146" s="223"/>
      <c r="BO146" s="223"/>
      <c r="BP146" s="223"/>
      <c r="BQ146" s="54"/>
      <c r="BR146" s="54"/>
      <c r="BS146" s="54"/>
      <c r="BT146" s="54"/>
      <c r="BU146" s="54"/>
      <c r="BV146" s="54"/>
      <c r="BW146" s="54"/>
      <c r="BX146" s="63"/>
      <c r="BY146" s="63"/>
      <c r="BZ146" s="63"/>
      <c r="CA146" s="63"/>
      <c r="CB146" s="63"/>
      <c r="CC146" s="63"/>
      <c r="CD146" s="230"/>
      <c r="CE146" s="230"/>
      <c r="CF146" s="230"/>
      <c r="CG146" s="230"/>
      <c r="CH146" s="230"/>
      <c r="CI146" s="230"/>
    </row>
    <row r="147" spans="1:87" ht="15" customHeight="1">
      <c r="A147"/>
      <c r="B147"/>
      <c r="C147"/>
      <c r="D147"/>
      <c r="E147"/>
      <c r="F147"/>
      <c r="G147"/>
      <c r="H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BA147" s="223"/>
      <c r="BB147" s="223"/>
      <c r="BC147" s="223"/>
      <c r="BD147" s="223"/>
      <c r="BE147" s="223"/>
      <c r="BF147" s="223"/>
      <c r="BH147" s="54"/>
      <c r="BI147" s="225"/>
      <c r="BJ147" s="225"/>
      <c r="BK147" s="223"/>
      <c r="BL147" s="223"/>
      <c r="BM147" s="225"/>
      <c r="BN147" s="223"/>
      <c r="BO147" s="223"/>
      <c r="BP147" s="223"/>
      <c r="BQ147" s="54"/>
      <c r="BR147" s="54"/>
      <c r="BS147" s="54"/>
      <c r="BT147" s="54"/>
      <c r="BU147" s="54"/>
      <c r="BV147" s="54"/>
      <c r="BW147" s="54"/>
      <c r="BX147" s="63"/>
      <c r="BY147" s="63"/>
      <c r="BZ147" s="63"/>
      <c r="CA147" s="63"/>
      <c r="CB147" s="63"/>
      <c r="CC147" s="63"/>
      <c r="CD147" s="63"/>
      <c r="CE147" s="63"/>
      <c r="CF147" s="63"/>
      <c r="CG147" s="63"/>
      <c r="CH147" s="63"/>
    </row>
    <row r="148" spans="1:87" ht="15" customHeight="1">
      <c r="A148"/>
      <c r="B148"/>
      <c r="C148"/>
      <c r="D148"/>
      <c r="E148"/>
      <c r="F148"/>
      <c r="G148"/>
      <c r="H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BA148" s="223"/>
      <c r="BB148" s="223"/>
      <c r="BC148" s="223"/>
      <c r="BD148" s="223"/>
      <c r="BE148" s="223"/>
      <c r="BF148" s="223"/>
      <c r="BH148" s="54"/>
      <c r="BI148" s="225"/>
      <c r="BJ148" s="225"/>
      <c r="BK148" s="223"/>
      <c r="BL148" s="223"/>
      <c r="BM148" s="225"/>
      <c r="BN148" s="223"/>
      <c r="BO148" s="223"/>
      <c r="BP148" s="223"/>
      <c r="BQ148" s="54"/>
      <c r="BR148" s="54"/>
      <c r="BS148" s="54"/>
      <c r="BT148" s="54"/>
      <c r="BU148" s="54"/>
      <c r="BV148" s="54"/>
      <c r="BW148" s="54"/>
      <c r="BX148" s="63"/>
      <c r="BY148" s="63"/>
      <c r="BZ148" s="63"/>
      <c r="CA148" s="63"/>
      <c r="CB148" s="63"/>
      <c r="CC148" s="63"/>
      <c r="CD148" s="63"/>
      <c r="CE148" s="63"/>
      <c r="CF148" s="63"/>
      <c r="CG148" s="63"/>
      <c r="CH148" s="63"/>
    </row>
    <row r="149" spans="1:87" ht="15" customHeight="1">
      <c r="A149"/>
      <c r="B149"/>
      <c r="C149"/>
      <c r="D149"/>
      <c r="E149"/>
      <c r="F149"/>
      <c r="G149"/>
      <c r="H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BA149" s="223"/>
      <c r="BB149" s="223"/>
      <c r="BC149" s="223"/>
      <c r="BD149" s="223"/>
      <c r="BE149" s="223"/>
      <c r="BF149" s="223"/>
      <c r="BH149" s="54"/>
      <c r="BI149" s="225"/>
      <c r="BJ149" s="225"/>
      <c r="BK149" s="223"/>
      <c r="BL149" s="223"/>
      <c r="BM149" s="225"/>
      <c r="BN149" s="223"/>
      <c r="BO149" s="223"/>
      <c r="BP149" s="223"/>
      <c r="BQ149" s="54"/>
      <c r="BR149" s="54"/>
      <c r="BS149" s="54"/>
      <c r="BT149" s="54"/>
      <c r="BU149" s="54"/>
      <c r="BV149" s="54"/>
      <c r="BW149" s="54"/>
      <c r="BX149" s="63"/>
      <c r="BY149" s="63"/>
      <c r="BZ149" s="63"/>
      <c r="CA149" s="63"/>
      <c r="CB149" s="63"/>
      <c r="CC149" s="63"/>
      <c r="CD149" s="63"/>
      <c r="CE149" s="63"/>
      <c r="CF149" s="63"/>
      <c r="CG149" s="63"/>
      <c r="CH149" s="63"/>
    </row>
    <row r="150" spans="1:87" ht="15" customHeight="1">
      <c r="A150"/>
      <c r="B150"/>
      <c r="C150"/>
      <c r="D150"/>
      <c r="E150"/>
      <c r="F150"/>
      <c r="G150"/>
      <c r="H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BA150" s="223"/>
      <c r="BB150" s="223"/>
      <c r="BC150" s="223"/>
      <c r="BD150" s="223"/>
      <c r="BE150" s="223"/>
      <c r="BF150" s="223"/>
      <c r="BH150" s="54"/>
      <c r="BI150" s="225"/>
      <c r="BJ150" s="225"/>
      <c r="BK150" s="223"/>
      <c r="BL150" s="223"/>
      <c r="BM150" s="225"/>
      <c r="BN150" s="223"/>
      <c r="BO150" s="223"/>
      <c r="BP150" s="223"/>
      <c r="BQ150" s="54"/>
      <c r="BR150" s="54"/>
      <c r="BS150" s="54"/>
      <c r="BT150" s="54"/>
      <c r="BU150" s="54"/>
      <c r="BV150" s="54"/>
      <c r="BW150" s="54"/>
      <c r="BX150" s="63"/>
      <c r="BY150" s="63"/>
      <c r="BZ150" s="63"/>
      <c r="CA150" s="63"/>
      <c r="CB150" s="63"/>
      <c r="CC150" s="63"/>
      <c r="CD150" s="63"/>
      <c r="CE150" s="63"/>
      <c r="CF150" s="63"/>
      <c r="CG150" s="63"/>
      <c r="CH150" s="63"/>
    </row>
    <row r="151" spans="1:87" ht="15" customHeight="1">
      <c r="A151"/>
      <c r="B151"/>
      <c r="C151"/>
      <c r="D151"/>
      <c r="E151"/>
      <c r="F151"/>
      <c r="G151"/>
      <c r="H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BA151" s="223"/>
      <c r="BB151" s="223"/>
      <c r="BC151" s="223"/>
      <c r="BD151" s="223"/>
      <c r="BE151" s="223"/>
      <c r="BF151" s="223"/>
      <c r="BH151" s="54"/>
      <c r="BI151" s="225"/>
      <c r="BJ151" s="225"/>
      <c r="BK151" s="223"/>
      <c r="BL151" s="223"/>
      <c r="BM151" s="225"/>
      <c r="BN151" s="223"/>
      <c r="BO151" s="223"/>
      <c r="BP151" s="223"/>
      <c r="BQ151" s="54"/>
      <c r="BR151" s="54"/>
      <c r="BS151" s="54"/>
      <c r="BT151" s="54"/>
      <c r="BU151" s="54"/>
      <c r="BV151" s="54"/>
      <c r="BW151" s="54"/>
      <c r="BX151" s="63"/>
      <c r="BY151" s="63"/>
      <c r="BZ151" s="63"/>
      <c r="CA151" s="63"/>
      <c r="CB151" s="63"/>
      <c r="CC151" s="63"/>
      <c r="CD151" s="63"/>
      <c r="CE151" s="63"/>
      <c r="CF151" s="63"/>
      <c r="CG151" s="63"/>
      <c r="CH151" s="63"/>
    </row>
    <row r="152" spans="1:87" ht="15" customHeight="1">
      <c r="A152"/>
      <c r="B152"/>
      <c r="C152"/>
      <c r="D152"/>
      <c r="E152"/>
      <c r="F152"/>
      <c r="G152"/>
      <c r="H152"/>
      <c r="I152" s="65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BA152" s="223"/>
      <c r="BB152" s="223"/>
      <c r="BC152" s="223"/>
      <c r="BD152" s="223"/>
      <c r="BE152" s="223"/>
      <c r="BF152" s="223"/>
      <c r="BH152" s="54"/>
      <c r="BI152" s="225"/>
      <c r="BJ152" s="225"/>
      <c r="BK152" s="223"/>
      <c r="BL152" s="223"/>
      <c r="BM152" s="225"/>
      <c r="BN152" s="223"/>
      <c r="BO152" s="223"/>
      <c r="BP152" s="223"/>
      <c r="BQ152" s="54"/>
      <c r="BR152" s="54"/>
      <c r="BS152" s="54"/>
      <c r="BT152" s="54"/>
      <c r="BU152" s="54"/>
      <c r="BV152" s="54"/>
      <c r="BW152" s="54"/>
      <c r="BX152" s="63"/>
      <c r="BY152" s="63"/>
      <c r="BZ152" s="63"/>
      <c r="CA152" s="63"/>
      <c r="CB152" s="63"/>
      <c r="CC152" s="63"/>
      <c r="CD152" s="63"/>
      <c r="CE152" s="63"/>
      <c r="CF152" s="63"/>
      <c r="CG152" s="63"/>
      <c r="CH152" s="63"/>
    </row>
    <row r="153" spans="1:87" ht="15" customHeight="1">
      <c r="A153"/>
      <c r="B153"/>
      <c r="C153"/>
      <c r="D153"/>
      <c r="E153"/>
      <c r="F153"/>
      <c r="G153"/>
      <c r="H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BA153" s="223"/>
      <c r="BB153" s="223"/>
      <c r="BC153" s="223"/>
      <c r="BD153" s="223"/>
      <c r="BE153" s="223"/>
      <c r="BF153" s="223"/>
      <c r="BH153" s="54"/>
      <c r="BI153" s="225"/>
      <c r="BJ153" s="225"/>
      <c r="BK153" s="223"/>
      <c r="BL153" s="223"/>
      <c r="BM153" s="225"/>
      <c r="BN153" s="223"/>
      <c r="BO153" s="223"/>
      <c r="BP153" s="223"/>
      <c r="BQ153" s="54"/>
      <c r="BR153" s="54"/>
      <c r="BS153" s="54"/>
      <c r="BT153" s="54"/>
      <c r="BU153" s="54"/>
      <c r="BV153" s="54"/>
      <c r="BW153" s="54"/>
      <c r="BX153" s="63"/>
      <c r="BY153" s="63"/>
      <c r="BZ153" s="63"/>
      <c r="CA153" s="63"/>
      <c r="CB153" s="63"/>
      <c r="CC153" s="63"/>
      <c r="CD153" s="63"/>
      <c r="CE153" s="63"/>
      <c r="CF153" s="63"/>
      <c r="CG153" s="63"/>
      <c r="CH153" s="63"/>
    </row>
    <row r="154" spans="1:87" ht="15" customHeight="1">
      <c r="A154"/>
      <c r="B154"/>
      <c r="C154"/>
      <c r="D154"/>
      <c r="E154"/>
      <c r="F154"/>
      <c r="G154"/>
      <c r="H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BA154" s="223"/>
      <c r="BB154" s="223"/>
      <c r="BC154" s="223"/>
      <c r="BD154" s="223"/>
      <c r="BE154" s="223"/>
      <c r="BF154" s="223"/>
      <c r="BH154" s="54"/>
      <c r="BI154" s="225"/>
      <c r="BJ154" s="225"/>
      <c r="BK154" s="223"/>
      <c r="BL154" s="223"/>
      <c r="BM154" s="225"/>
      <c r="BN154" s="223"/>
      <c r="BO154" s="223"/>
      <c r="BP154" s="223"/>
      <c r="BQ154" s="54"/>
      <c r="BR154" s="54"/>
      <c r="BS154" s="54"/>
      <c r="BT154" s="54"/>
      <c r="BU154" s="54"/>
      <c r="BV154" s="54"/>
      <c r="BW154" s="54"/>
      <c r="BX154" s="63"/>
      <c r="BY154" s="63"/>
      <c r="BZ154" s="63"/>
      <c r="CA154" s="63"/>
      <c r="CB154" s="63"/>
      <c r="CC154" s="63"/>
      <c r="CD154" s="63"/>
      <c r="CE154" s="63"/>
      <c r="CF154" s="63"/>
      <c r="CG154" s="63"/>
      <c r="CH154" s="63"/>
    </row>
    <row r="155" spans="1:87" ht="15" customHeight="1">
      <c r="A155"/>
      <c r="B155"/>
      <c r="C155"/>
      <c r="D155"/>
      <c r="E155"/>
      <c r="F155"/>
      <c r="G155"/>
      <c r="H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BA155" s="223"/>
      <c r="BB155" s="223"/>
      <c r="BC155" s="223"/>
      <c r="BD155" s="223"/>
      <c r="BE155" s="223"/>
      <c r="BF155" s="223"/>
      <c r="BH155" s="54"/>
      <c r="BI155" s="225"/>
      <c r="BJ155" s="225"/>
      <c r="BK155" s="223"/>
      <c r="BL155" s="223"/>
      <c r="BM155" s="225"/>
      <c r="BN155" s="223"/>
      <c r="BO155" s="223"/>
      <c r="BP155" s="223"/>
      <c r="BQ155" s="54"/>
      <c r="BR155" s="54"/>
      <c r="BS155" s="54"/>
      <c r="BT155" s="54"/>
      <c r="BU155" s="54"/>
      <c r="BV155" s="54"/>
      <c r="BW155" s="54"/>
      <c r="BX155" s="63"/>
      <c r="BY155" s="63"/>
      <c r="BZ155" s="63"/>
      <c r="CA155" s="63"/>
      <c r="CB155" s="63"/>
      <c r="CC155" s="63"/>
      <c r="CD155" s="63"/>
      <c r="CE155" s="63"/>
      <c r="CF155" s="63"/>
      <c r="CG155" s="63"/>
      <c r="CH155" s="63"/>
    </row>
    <row r="156" spans="1:87" ht="15" customHeight="1">
      <c r="A156"/>
      <c r="B156"/>
      <c r="C156"/>
      <c r="D156"/>
      <c r="E156"/>
      <c r="F156"/>
      <c r="G156"/>
      <c r="H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BA156" s="223"/>
      <c r="BB156" s="223"/>
      <c r="BC156" s="223"/>
      <c r="BD156" s="223"/>
      <c r="BE156" s="223"/>
      <c r="BF156" s="223"/>
      <c r="BH156" s="54"/>
      <c r="BI156" s="225"/>
      <c r="BJ156" s="225"/>
      <c r="BK156" s="223"/>
      <c r="BL156" s="223"/>
      <c r="BM156" s="225"/>
      <c r="BN156" s="223"/>
      <c r="BO156" s="223"/>
      <c r="BP156" s="223"/>
      <c r="BQ156" s="54"/>
      <c r="BR156" s="54"/>
      <c r="BS156" s="54"/>
      <c r="BT156" s="54"/>
      <c r="BU156" s="54"/>
      <c r="BV156" s="54"/>
      <c r="BW156" s="54"/>
      <c r="BX156" s="63"/>
      <c r="BY156" s="63"/>
      <c r="BZ156" s="63"/>
      <c r="CA156" s="63"/>
      <c r="CB156" s="63"/>
      <c r="CC156" s="63"/>
      <c r="CD156" s="63"/>
      <c r="CE156" s="63"/>
      <c r="CF156" s="63"/>
      <c r="CG156" s="63"/>
      <c r="CH156" s="63"/>
    </row>
    <row r="157" spans="1:87" ht="15" customHeight="1">
      <c r="A157"/>
      <c r="B157"/>
      <c r="C157"/>
      <c r="D157"/>
      <c r="E157"/>
      <c r="F157"/>
      <c r="G157"/>
      <c r="H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BA157" s="223"/>
      <c r="BB157" s="223"/>
      <c r="BC157" s="223"/>
      <c r="BD157" s="223"/>
      <c r="BE157" s="223"/>
      <c r="BF157" s="223"/>
      <c r="BH157" s="54"/>
      <c r="BI157" s="225"/>
      <c r="BJ157" s="225"/>
      <c r="BK157" s="223"/>
      <c r="BL157" s="223"/>
      <c r="BM157" s="225"/>
      <c r="BN157" s="223"/>
      <c r="BO157" s="223"/>
      <c r="BP157" s="223"/>
      <c r="BQ157" s="54"/>
      <c r="BR157" s="54"/>
      <c r="BS157" s="54"/>
      <c r="BT157" s="54"/>
      <c r="BU157" s="54"/>
      <c r="BV157" s="54"/>
      <c r="BW157" s="54"/>
      <c r="BX157" s="54"/>
    </row>
    <row r="158" spans="1:87" ht="15" customHeight="1">
      <c r="A158"/>
      <c r="B158"/>
      <c r="C158"/>
      <c r="D158"/>
      <c r="E158"/>
      <c r="F158"/>
      <c r="G158"/>
      <c r="H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BA158" s="223"/>
      <c r="BB158" s="223"/>
      <c r="BC158" s="223"/>
      <c r="BD158" s="223"/>
      <c r="BE158" s="223"/>
      <c r="BF158" s="223"/>
      <c r="BH158" s="54"/>
      <c r="BI158" s="225"/>
      <c r="BJ158" s="225"/>
      <c r="BK158" s="223"/>
      <c r="BL158" s="223"/>
      <c r="BM158" s="225"/>
      <c r="BN158" s="223"/>
      <c r="BO158" s="223"/>
      <c r="BP158" s="223"/>
      <c r="BQ158" s="54"/>
      <c r="BR158" s="54"/>
      <c r="BS158" s="54"/>
      <c r="BT158" s="54"/>
      <c r="BU158" s="54"/>
      <c r="BV158" s="54"/>
      <c r="BW158" s="54"/>
      <c r="BX158" s="54"/>
    </row>
    <row r="159" spans="1:87" ht="15" customHeight="1">
      <c r="A159"/>
      <c r="B159"/>
      <c r="C159"/>
      <c r="D159"/>
      <c r="E159"/>
      <c r="F159"/>
      <c r="G159"/>
      <c r="H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BA159" s="223"/>
      <c r="BB159" s="223"/>
      <c r="BC159" s="223"/>
      <c r="BD159" s="223"/>
      <c r="BE159" s="223"/>
      <c r="BF159" s="223"/>
      <c r="BH159" s="54"/>
      <c r="BI159" s="225"/>
      <c r="BJ159" s="225"/>
      <c r="BK159" s="223"/>
      <c r="BL159" s="223"/>
      <c r="BM159" s="225"/>
      <c r="BN159" s="223"/>
      <c r="BO159" s="223"/>
      <c r="BP159" s="223"/>
      <c r="BQ159" s="54"/>
      <c r="BR159" s="54"/>
      <c r="BS159" s="54"/>
      <c r="BT159" s="54"/>
      <c r="BU159" s="54"/>
      <c r="BV159" s="54"/>
      <c r="BW159" s="54"/>
      <c r="BX159" s="54"/>
    </row>
    <row r="160" spans="1:87" ht="15" customHeight="1">
      <c r="A160"/>
      <c r="B160"/>
      <c r="C160"/>
      <c r="D160"/>
      <c r="E160"/>
      <c r="F160"/>
      <c r="G160"/>
      <c r="H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BA160" s="223"/>
      <c r="BB160" s="223"/>
      <c r="BC160" s="223"/>
      <c r="BD160" s="223"/>
      <c r="BE160" s="223"/>
      <c r="BF160" s="223"/>
      <c r="BH160" s="54"/>
      <c r="BI160" s="225"/>
      <c r="BJ160" s="225"/>
      <c r="BK160" s="223"/>
      <c r="BL160" s="223"/>
      <c r="BM160" s="225"/>
      <c r="BN160" s="223"/>
      <c r="BO160" s="223"/>
      <c r="BP160" s="223"/>
      <c r="BQ160" s="54"/>
      <c r="BR160" s="54"/>
      <c r="BS160" s="54"/>
      <c r="BT160" s="54"/>
      <c r="BU160" s="54"/>
      <c r="BV160" s="54"/>
      <c r="BW160" s="54"/>
      <c r="BX160" s="54"/>
    </row>
    <row r="161" spans="1:76" ht="15" customHeight="1">
      <c r="A161"/>
      <c r="B161"/>
      <c r="C161"/>
      <c r="D161"/>
      <c r="E161"/>
      <c r="F161"/>
      <c r="G161"/>
      <c r="H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BA161" s="223"/>
      <c r="BB161" s="223"/>
      <c r="BC161" s="223"/>
      <c r="BD161" s="223"/>
      <c r="BE161" s="223"/>
      <c r="BF161" s="223"/>
      <c r="BH161" s="54"/>
      <c r="BI161" s="225"/>
      <c r="BJ161" s="225"/>
      <c r="BK161" s="223"/>
      <c r="BL161" s="223"/>
      <c r="BM161" s="225"/>
      <c r="BN161" s="223"/>
      <c r="BO161" s="223"/>
      <c r="BP161" s="223"/>
      <c r="BQ161" s="54"/>
      <c r="BR161" s="54"/>
      <c r="BS161" s="54"/>
      <c r="BT161" s="54"/>
      <c r="BU161" s="54"/>
      <c r="BV161" s="54"/>
      <c r="BW161" s="54"/>
      <c r="BX161" s="54"/>
    </row>
    <row r="162" spans="1:76" ht="15" customHeight="1">
      <c r="A162"/>
      <c r="B162"/>
      <c r="C162"/>
      <c r="D162"/>
      <c r="E162"/>
      <c r="F162"/>
      <c r="G162"/>
      <c r="H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BA162" s="223"/>
      <c r="BB162" s="223"/>
      <c r="BC162" s="223"/>
      <c r="BD162" s="223"/>
      <c r="BE162" s="223"/>
      <c r="BF162" s="223"/>
      <c r="BH162" s="54"/>
      <c r="BI162" s="225"/>
      <c r="BJ162" s="225"/>
      <c r="BK162" s="223"/>
      <c r="BL162" s="223"/>
      <c r="BM162" s="225"/>
      <c r="BN162" s="223"/>
      <c r="BO162" s="223"/>
      <c r="BP162" s="223"/>
      <c r="BQ162" s="54"/>
      <c r="BR162" s="54"/>
      <c r="BS162" s="54"/>
      <c r="BT162" s="54"/>
      <c r="BU162" s="54"/>
      <c r="BV162" s="54"/>
      <c r="BW162" s="54"/>
      <c r="BX162" s="54"/>
    </row>
    <row r="163" spans="1:76" ht="15" customHeight="1">
      <c r="A163"/>
      <c r="B163"/>
      <c r="C163"/>
      <c r="D163"/>
      <c r="E163"/>
      <c r="F163"/>
      <c r="G163"/>
      <c r="H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BA163" s="223"/>
      <c r="BB163" s="223"/>
      <c r="BC163" s="223"/>
      <c r="BD163" s="223"/>
      <c r="BE163" s="223"/>
      <c r="BF163" s="223"/>
      <c r="BH163" s="54"/>
      <c r="BI163" s="225"/>
      <c r="BJ163" s="225"/>
      <c r="BK163" s="223"/>
      <c r="BL163" s="223"/>
      <c r="BM163" s="225"/>
      <c r="BN163" s="223"/>
      <c r="BO163" s="223"/>
      <c r="BP163" s="223"/>
      <c r="BQ163" s="54"/>
      <c r="BR163" s="54"/>
      <c r="BS163" s="54"/>
      <c r="BT163" s="54"/>
      <c r="BU163" s="54"/>
      <c r="BV163" s="54"/>
      <c r="BW163" s="54"/>
      <c r="BX163" s="54"/>
    </row>
    <row r="164" spans="1:76" ht="15" customHeight="1">
      <c r="A164"/>
      <c r="B164"/>
      <c r="C164"/>
      <c r="D164"/>
      <c r="E164"/>
      <c r="F164"/>
      <c r="G164"/>
      <c r="H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BA164" s="223"/>
      <c r="BB164" s="223"/>
      <c r="BC164" s="223"/>
      <c r="BD164" s="223"/>
      <c r="BE164" s="223"/>
      <c r="BF164" s="223"/>
      <c r="BH164" s="54"/>
      <c r="BI164" s="225"/>
      <c r="BJ164" s="225"/>
      <c r="BK164" s="223"/>
      <c r="BL164" s="223"/>
      <c r="BM164" s="225"/>
      <c r="BN164" s="223"/>
      <c r="BO164" s="223"/>
      <c r="BP164" s="223"/>
      <c r="BQ164" s="54"/>
      <c r="BR164" s="54"/>
      <c r="BS164" s="54"/>
      <c r="BT164" s="54"/>
      <c r="BU164" s="54"/>
      <c r="BV164" s="54"/>
      <c r="BW164" s="54"/>
      <c r="BX164" s="54"/>
    </row>
    <row r="165" spans="1:76" ht="15" customHeight="1">
      <c r="A165"/>
      <c r="B165"/>
      <c r="C165"/>
      <c r="D165"/>
      <c r="E165"/>
      <c r="F165"/>
      <c r="G165"/>
      <c r="H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BA165" s="223"/>
      <c r="BB165" s="223"/>
      <c r="BC165" s="223"/>
      <c r="BD165" s="223"/>
      <c r="BE165" s="223"/>
      <c r="BF165" s="223"/>
      <c r="BH165" s="54"/>
      <c r="BI165" s="225"/>
      <c r="BJ165" s="225"/>
      <c r="BK165" s="223"/>
      <c r="BL165" s="223"/>
      <c r="BM165" s="225"/>
      <c r="BN165" s="223"/>
      <c r="BO165" s="223"/>
      <c r="BP165" s="223"/>
      <c r="BQ165" s="54"/>
      <c r="BR165" s="54"/>
      <c r="BS165" s="54"/>
      <c r="BT165" s="54"/>
      <c r="BU165" s="54"/>
      <c r="BV165" s="54"/>
      <c r="BW165" s="54"/>
      <c r="BX165" s="54"/>
    </row>
    <row r="166" spans="1:76" ht="15" customHeight="1">
      <c r="A166"/>
      <c r="B166"/>
      <c r="C166"/>
      <c r="D166"/>
      <c r="E166"/>
      <c r="F166"/>
      <c r="G166"/>
      <c r="H166"/>
      <c r="I166" s="65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BA166" s="223"/>
      <c r="BB166" s="223"/>
      <c r="BC166" s="223"/>
      <c r="BD166" s="223"/>
      <c r="BE166" s="223"/>
      <c r="BF166" s="223"/>
    </row>
    <row r="167" spans="1:76" ht="15" customHeight="1">
      <c r="A167"/>
      <c r="B167"/>
      <c r="C167"/>
      <c r="D167"/>
      <c r="E167"/>
      <c r="F167"/>
      <c r="G167"/>
      <c r="H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BA167" s="223"/>
      <c r="BB167" s="223"/>
      <c r="BC167" s="223"/>
      <c r="BD167" s="223"/>
      <c r="BE167" s="223"/>
      <c r="BF167" s="223"/>
    </row>
    <row r="168" spans="1:76" ht="15" customHeight="1">
      <c r="A168"/>
      <c r="B168"/>
      <c r="C168"/>
      <c r="D168"/>
      <c r="E168"/>
      <c r="F168"/>
      <c r="G168"/>
      <c r="H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BA168" s="223"/>
      <c r="BB168" s="223"/>
      <c r="BC168" s="223"/>
      <c r="BD168" s="223"/>
      <c r="BE168" s="223"/>
      <c r="BF168" s="223"/>
    </row>
    <row r="169" spans="1:76" ht="15" customHeight="1">
      <c r="A169"/>
      <c r="B169"/>
      <c r="C169"/>
      <c r="D169"/>
      <c r="E169"/>
      <c r="F169"/>
      <c r="G169"/>
      <c r="H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BA169" s="223"/>
      <c r="BB169" s="223"/>
      <c r="BC169" s="223"/>
      <c r="BD169" s="223"/>
      <c r="BE169" s="223"/>
      <c r="BF169" s="223"/>
    </row>
    <row r="170" spans="1:76" ht="15" customHeight="1">
      <c r="A170"/>
      <c r="B170"/>
      <c r="C170"/>
      <c r="D170"/>
      <c r="E170"/>
      <c r="F170"/>
      <c r="G170"/>
      <c r="H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BA170" s="223"/>
      <c r="BB170" s="223"/>
      <c r="BC170" s="223"/>
      <c r="BD170" s="223"/>
      <c r="BE170" s="223"/>
      <c r="BF170" s="223"/>
    </row>
    <row r="171" spans="1:76" ht="15" customHeight="1">
      <c r="A171"/>
      <c r="B171"/>
      <c r="C171"/>
      <c r="D171"/>
      <c r="E171"/>
      <c r="F171"/>
      <c r="G171"/>
      <c r="H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BA171" s="223"/>
      <c r="BB171" s="223"/>
      <c r="BC171" s="223"/>
      <c r="BD171" s="223"/>
      <c r="BE171" s="223"/>
      <c r="BF171" s="223"/>
    </row>
    <row r="172" spans="1:76" ht="15" customHeight="1">
      <c r="A172"/>
      <c r="B172"/>
      <c r="C172"/>
      <c r="D172"/>
      <c r="E172"/>
      <c r="F172"/>
      <c r="G172"/>
      <c r="H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BA172" s="223"/>
      <c r="BB172" s="223"/>
      <c r="BC172" s="223"/>
      <c r="BD172" s="223"/>
      <c r="BE172" s="223"/>
      <c r="BF172" s="223"/>
    </row>
    <row r="173" spans="1:76" ht="15" customHeight="1">
      <c r="A173"/>
      <c r="B173"/>
      <c r="C173"/>
      <c r="D173"/>
      <c r="E173"/>
      <c r="F173"/>
      <c r="G173"/>
      <c r="H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BA173" s="223"/>
      <c r="BB173" s="223"/>
      <c r="BC173" s="223"/>
      <c r="BD173" s="223"/>
      <c r="BE173" s="223"/>
      <c r="BF173" s="223"/>
    </row>
    <row r="174" spans="1:76" ht="15" customHeight="1"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BA174" s="223"/>
      <c r="BB174" s="223"/>
      <c r="BC174" s="223"/>
      <c r="BD174" s="223"/>
      <c r="BE174" s="223"/>
      <c r="BF174" s="223"/>
    </row>
    <row r="175" spans="1:76" ht="15" customHeight="1">
      <c r="BA175" s="223"/>
      <c r="BB175" s="223"/>
      <c r="BC175" s="223"/>
      <c r="BD175" s="223"/>
      <c r="BE175" s="223"/>
      <c r="BF175" s="223"/>
    </row>
    <row r="176" spans="1:76" ht="15" customHeight="1">
      <c r="BA176" s="223"/>
      <c r="BB176" s="223"/>
      <c r="BC176" s="223"/>
      <c r="BD176" s="223"/>
      <c r="BE176" s="223"/>
      <c r="BF176" s="223"/>
    </row>
    <row r="177" spans="53:58" ht="15" customHeight="1">
      <c r="BA177" s="223"/>
      <c r="BB177" s="223"/>
      <c r="BC177" s="223"/>
      <c r="BD177" s="223"/>
      <c r="BE177" s="223"/>
      <c r="BF177" s="223"/>
    </row>
    <row r="178" spans="53:58" ht="15" customHeight="1">
      <c r="BA178" s="223"/>
      <c r="BB178" s="223"/>
      <c r="BC178" s="223"/>
      <c r="BD178" s="223"/>
      <c r="BE178" s="223"/>
      <c r="BF178" s="223"/>
    </row>
    <row r="179" spans="53:58" ht="15" customHeight="1">
      <c r="BA179" s="223"/>
      <c r="BB179" s="223"/>
      <c r="BC179" s="223"/>
      <c r="BD179" s="223"/>
      <c r="BE179" s="223"/>
      <c r="BF179" s="223"/>
    </row>
    <row r="180" spans="53:58" ht="15" customHeight="1">
      <c r="BA180" s="223"/>
      <c r="BB180" s="223"/>
      <c r="BC180" s="223"/>
      <c r="BD180" s="223"/>
      <c r="BE180" s="223"/>
      <c r="BF180" s="223"/>
    </row>
    <row r="181" spans="53:58" ht="15" customHeight="1">
      <c r="BA181" s="223"/>
      <c r="BB181" s="223"/>
      <c r="BC181" s="223"/>
      <c r="BD181" s="223"/>
      <c r="BE181" s="223"/>
      <c r="BF181" s="223"/>
    </row>
    <row r="182" spans="53:58" ht="15" customHeight="1">
      <c r="BA182" s="223"/>
      <c r="BB182" s="223"/>
      <c r="BC182" s="223"/>
      <c r="BD182" s="223"/>
      <c r="BE182" s="223"/>
      <c r="BF182" s="223"/>
    </row>
  </sheetData>
  <phoneticPr fontId="1" type="noConversion"/>
  <dataValidations count="2">
    <dataValidation type="list" allowBlank="1" showInputMessage="1" showErrorMessage="1" sqref="BC27:BC29 BE27:BE29 BE39:BE41 BC51:BC53 BE3:BE5 BC3:BC5 BE15:BE17 BC39:BC41 BE51:BE53 BC15:BC17">
      <formula1>$BR$2:$BR$26</formula1>
    </dataValidation>
    <dataValidation type="list" allowBlank="1" showInputMessage="1" showErrorMessage="1" sqref="BC42:BC44 BE54:BE57 BE6:BE8 BC54:BC57 BE42:BE44 BE30:BE32 BC6:BC8 BE18:BE20 BC30:BC32 BC18:BC20">
      <formula1>$BU$2:$BU$26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数据结构</vt:lpstr>
      <vt:lpstr>职业设计</vt:lpstr>
      <vt:lpstr>升级经验</vt:lpstr>
      <vt:lpstr>人物属性</vt:lpstr>
      <vt:lpstr>装备属性</vt:lpstr>
      <vt:lpstr>等级免伤</vt:lpstr>
      <vt:lpstr>宝石数值</vt:lpstr>
      <vt:lpstr>技能数值</vt:lpstr>
      <vt:lpstr>天赋属性点</vt:lpstr>
      <vt:lpstr>怪物数值</vt:lpstr>
      <vt:lpstr>强化成功率</vt:lpstr>
      <vt:lpstr>生活技能</vt:lpstr>
      <vt:lpstr>经济总表</vt:lpstr>
      <vt:lpstr>经济子表</vt:lpstr>
      <vt:lpstr>收费计算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yang.jiang</cp:lastModifiedBy>
  <dcterms:created xsi:type="dcterms:W3CDTF">2011-02-10T02:51:00Z</dcterms:created>
  <dcterms:modified xsi:type="dcterms:W3CDTF">2011-08-12T03:52:35Z</dcterms:modified>
</cp:coreProperties>
</file>