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_Elyon`s\Desktop\"/>
    </mc:Choice>
  </mc:AlternateContent>
  <bookViews>
    <workbookView xWindow="0" yWindow="0" windowWidth="2370" windowHeight="240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4" l="1"/>
  <c r="T6" i="4"/>
  <c r="T7" i="4"/>
  <c r="T8" i="4"/>
  <c r="T9" i="4"/>
  <c r="T10" i="4"/>
  <c r="T11" i="4"/>
  <c r="T4" i="4"/>
  <c r="H5" i="4" l="1"/>
  <c r="H6" i="4"/>
  <c r="H7" i="4"/>
  <c r="H8" i="4"/>
  <c r="H9" i="4"/>
  <c r="H10" i="4"/>
  <c r="H11" i="4"/>
  <c r="H4" i="4"/>
  <c r="G8" i="4"/>
  <c r="G10" i="4"/>
  <c r="G11" i="4"/>
  <c r="G4" i="4"/>
  <c r="G5" i="4"/>
  <c r="G6" i="4"/>
  <c r="G7" i="4"/>
  <c r="G9" i="4"/>
  <c r="L16" i="5"/>
  <c r="L15" i="5"/>
  <c r="L14" i="5"/>
  <c r="L13" i="5"/>
  <c r="L12" i="5"/>
  <c r="I16" i="5" l="1"/>
  <c r="I15" i="5"/>
  <c r="I14" i="5"/>
  <c r="I13" i="5"/>
  <c r="I12" i="5"/>
  <c r="H7" i="5"/>
  <c r="H6" i="5"/>
  <c r="H5" i="5"/>
  <c r="H4" i="5"/>
  <c r="H3" i="5"/>
  <c r="E61" i="1"/>
  <c r="E62" i="1"/>
  <c r="E63" i="1"/>
  <c r="E64" i="1"/>
  <c r="E60" i="1"/>
  <c r="S61" i="1"/>
  <c r="S62" i="1"/>
  <c r="S63" i="1"/>
  <c r="S64" i="1"/>
  <c r="S60" i="1"/>
  <c r="O64" i="1"/>
  <c r="O63" i="1"/>
  <c r="O62" i="1"/>
  <c r="O61" i="1"/>
  <c r="O60" i="1"/>
  <c r="L61" i="1"/>
  <c r="L62" i="1"/>
  <c r="L63" i="1"/>
  <c r="L64" i="1"/>
  <c r="L60" i="1"/>
  <c r="K31" i="4"/>
  <c r="K32" i="4"/>
  <c r="K33" i="4"/>
  <c r="K34" i="4"/>
  <c r="K35" i="4"/>
  <c r="K36" i="4"/>
  <c r="K37" i="4"/>
  <c r="K30" i="4"/>
  <c r="AL24" i="3"/>
  <c r="AL23" i="3"/>
  <c r="AG24" i="3"/>
  <c r="AG23" i="3"/>
  <c r="AB24" i="3"/>
  <c r="AB23" i="3"/>
  <c r="W24" i="3"/>
  <c r="W23" i="3"/>
  <c r="R24" i="3"/>
  <c r="R23" i="3"/>
  <c r="M24" i="3"/>
  <c r="M23" i="3"/>
  <c r="H24" i="3"/>
  <c r="H23" i="3"/>
  <c r="C24" i="3"/>
  <c r="C23" i="3"/>
  <c r="H31" i="4"/>
  <c r="H32" i="4"/>
  <c r="H33" i="4"/>
  <c r="H34" i="4"/>
  <c r="H35" i="4"/>
  <c r="H36" i="4"/>
  <c r="H37" i="4"/>
  <c r="H30" i="4"/>
  <c r="E11" i="1"/>
  <c r="AN20" i="3" l="1"/>
  <c r="AM20" i="3"/>
  <c r="AI20" i="3"/>
  <c r="AH20" i="3"/>
  <c r="AD20" i="3"/>
  <c r="AC20" i="3"/>
  <c r="Y20" i="3"/>
  <c r="X20" i="3"/>
  <c r="T20" i="3"/>
  <c r="S20" i="3"/>
  <c r="O20" i="3"/>
  <c r="N20" i="3"/>
  <c r="J20" i="3"/>
  <c r="I20" i="3"/>
  <c r="E20" i="3"/>
  <c r="D20" i="3"/>
  <c r="AP19" i="3"/>
  <c r="AP18" i="3"/>
  <c r="AN16" i="3"/>
  <c r="AM16" i="3"/>
  <c r="AI16" i="3"/>
  <c r="AH16" i="3"/>
  <c r="AD16" i="3"/>
  <c r="AC16" i="3"/>
  <c r="Y16" i="3"/>
  <c r="X16" i="3"/>
  <c r="T16" i="3"/>
  <c r="S16" i="3"/>
  <c r="O16" i="3"/>
  <c r="N16" i="3"/>
  <c r="J16" i="3"/>
  <c r="I16" i="3"/>
  <c r="E16" i="3"/>
  <c r="D16" i="3"/>
  <c r="AP15" i="3"/>
  <c r="AP14" i="3"/>
  <c r="AN12" i="3"/>
  <c r="AM12" i="3"/>
  <c r="AI12" i="3"/>
  <c r="AH12" i="3"/>
  <c r="AD12" i="3"/>
  <c r="AC12" i="3"/>
  <c r="Y12" i="3"/>
  <c r="X12" i="3"/>
  <c r="T12" i="3"/>
  <c r="S12" i="3"/>
  <c r="O12" i="3"/>
  <c r="N12" i="3"/>
  <c r="J12" i="3"/>
  <c r="I12" i="3"/>
  <c r="E12" i="3"/>
  <c r="D12" i="3"/>
  <c r="AP11" i="3"/>
  <c r="AP10" i="3"/>
  <c r="AN8" i="3"/>
  <c r="AM8" i="3"/>
  <c r="AI8" i="3"/>
  <c r="AH8" i="3"/>
  <c r="AD8" i="3"/>
  <c r="AC8" i="3"/>
  <c r="Y8" i="3"/>
  <c r="X8" i="3"/>
  <c r="T8" i="3"/>
  <c r="S8" i="3"/>
  <c r="O8" i="3"/>
  <c r="N8" i="3"/>
  <c r="J8" i="3"/>
  <c r="I8" i="3"/>
  <c r="E8" i="3"/>
  <c r="D8" i="3"/>
  <c r="AP7" i="3"/>
  <c r="AP6" i="3"/>
  <c r="AN4" i="3"/>
  <c r="AM4" i="3"/>
  <c r="AI4" i="3"/>
  <c r="AH4" i="3"/>
  <c r="AD4" i="3"/>
  <c r="AC4" i="3"/>
  <c r="Y4" i="3"/>
  <c r="X4" i="3"/>
  <c r="T4" i="3"/>
  <c r="S4" i="3"/>
  <c r="O4" i="3"/>
  <c r="N4" i="3"/>
  <c r="J4" i="3"/>
  <c r="I4" i="3"/>
  <c r="E4" i="3"/>
  <c r="D4" i="3"/>
  <c r="AP3" i="3"/>
  <c r="AP2" i="3"/>
  <c r="F41" i="1"/>
  <c r="F35" i="1"/>
  <c r="F29" i="1"/>
  <c r="F23" i="1"/>
  <c r="F17" i="1"/>
  <c r="F11" i="1"/>
  <c r="S37" i="1" l="1"/>
  <c r="S38" i="1"/>
  <c r="S39" i="1"/>
  <c r="S44" i="1"/>
  <c r="S50" i="1"/>
  <c r="S52" i="1"/>
  <c r="S30" i="1"/>
  <c r="S31" i="1"/>
  <c r="S32" i="1"/>
  <c r="S33" i="1"/>
  <c r="S27" i="1"/>
  <c r="S20" i="1"/>
  <c r="S21" i="1"/>
  <c r="S22" i="1"/>
  <c r="S9" i="1"/>
  <c r="S15" i="1"/>
  <c r="S57" i="1"/>
  <c r="S56" i="1"/>
  <c r="L57" i="1"/>
  <c r="L56" i="1"/>
  <c r="L55" i="1"/>
  <c r="L54" i="1"/>
  <c r="F54" i="1"/>
  <c r="O54" i="1"/>
  <c r="P54" i="1"/>
  <c r="F55" i="1"/>
  <c r="O55" i="1"/>
  <c r="P55" i="1"/>
  <c r="S55" i="1"/>
  <c r="F56" i="1"/>
  <c r="O56" i="1"/>
  <c r="P56" i="1"/>
  <c r="F57" i="1"/>
  <c r="O57" i="1"/>
  <c r="P57" i="1"/>
  <c r="E57" i="1"/>
  <c r="E54" i="1"/>
  <c r="E56" i="1"/>
  <c r="E55" i="1"/>
  <c r="S53" i="1"/>
  <c r="S47" i="1"/>
  <c r="S41" i="1"/>
  <c r="S35" i="1"/>
  <c r="S29" i="1"/>
  <c r="S25" i="1"/>
  <c r="S26" i="1"/>
  <c r="S28" i="1"/>
  <c r="S23" i="1"/>
  <c r="S17" i="1"/>
  <c r="S11" i="1"/>
  <c r="R53" i="1"/>
  <c r="R47" i="1"/>
  <c r="R41" i="1"/>
  <c r="R29" i="1"/>
  <c r="Q53" i="1"/>
  <c r="Q47" i="1"/>
  <c r="Q41" i="1"/>
  <c r="Q35" i="1"/>
  <c r="Q29" i="1"/>
  <c r="R23" i="1"/>
  <c r="R17" i="1"/>
  <c r="Q23" i="1"/>
  <c r="Q17" i="1"/>
  <c r="R11" i="1"/>
  <c r="Q11" i="1"/>
  <c r="P53" i="1"/>
  <c r="P47" i="1"/>
  <c r="P41" i="1"/>
  <c r="P35" i="1"/>
  <c r="P29" i="1"/>
  <c r="P23" i="1"/>
  <c r="P17" i="1"/>
  <c r="P11" i="1"/>
  <c r="S12" i="1"/>
  <c r="S13" i="1"/>
  <c r="S14" i="1"/>
  <c r="S16" i="1"/>
  <c r="S18" i="1"/>
  <c r="S19" i="1"/>
  <c r="S24" i="1"/>
  <c r="S34" i="1"/>
  <c r="S36" i="1"/>
  <c r="S40" i="1"/>
  <c r="S42" i="1"/>
  <c r="S43" i="1"/>
  <c r="S45" i="1"/>
  <c r="S46" i="1"/>
  <c r="S48" i="1"/>
  <c r="S49" i="1"/>
  <c r="S51" i="1"/>
  <c r="S7" i="1"/>
  <c r="S8" i="1"/>
  <c r="S10" i="1"/>
  <c r="S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6" i="1"/>
  <c r="E7" i="1"/>
  <c r="E8" i="1"/>
  <c r="E9" i="1"/>
  <c r="E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6" i="1"/>
  <c r="S54" i="1" l="1"/>
  <c r="M53" i="1"/>
  <c r="N53" i="1"/>
  <c r="M47" i="1"/>
  <c r="N47" i="1"/>
  <c r="M41" i="1"/>
  <c r="N41" i="1"/>
  <c r="M35" i="1"/>
  <c r="N35" i="1"/>
  <c r="F53" i="1" l="1"/>
  <c r="G53" i="1"/>
  <c r="H53" i="1"/>
  <c r="I53" i="1"/>
  <c r="J53" i="1"/>
  <c r="K53" i="1"/>
  <c r="L53" i="1"/>
  <c r="F47" i="1"/>
  <c r="G47" i="1"/>
  <c r="H47" i="1"/>
  <c r="I47" i="1"/>
  <c r="J47" i="1"/>
  <c r="K47" i="1"/>
  <c r="L47" i="1"/>
  <c r="G41" i="1"/>
  <c r="H41" i="1"/>
  <c r="I41" i="1"/>
  <c r="J41" i="1"/>
  <c r="K41" i="1"/>
  <c r="L41" i="1"/>
  <c r="G35" i="1"/>
  <c r="H35" i="1"/>
  <c r="I35" i="1"/>
  <c r="J35" i="1"/>
  <c r="K35" i="1"/>
  <c r="L35" i="1"/>
  <c r="G29" i="1"/>
  <c r="H29" i="1"/>
  <c r="I29" i="1"/>
  <c r="J29" i="1"/>
  <c r="K29" i="1"/>
  <c r="L29" i="1"/>
  <c r="G23" i="1"/>
  <c r="H23" i="1"/>
  <c r="I23" i="1"/>
  <c r="J23" i="1"/>
  <c r="K23" i="1"/>
  <c r="L23" i="1"/>
  <c r="G17" i="1"/>
  <c r="H17" i="1"/>
  <c r="I17" i="1"/>
  <c r="J17" i="1"/>
  <c r="K17" i="1"/>
  <c r="L17" i="1"/>
  <c r="G11" i="1"/>
  <c r="H11" i="1"/>
  <c r="I11" i="1"/>
  <c r="J11" i="1"/>
  <c r="K11" i="1"/>
  <c r="L11" i="1"/>
  <c r="L18" i="1"/>
  <c r="L19" i="1"/>
  <c r="L20" i="1"/>
  <c r="L21" i="1"/>
  <c r="L22" i="1"/>
  <c r="L24" i="1"/>
  <c r="L25" i="1"/>
  <c r="L26" i="1"/>
  <c r="L27" i="1"/>
  <c r="L28" i="1"/>
  <c r="L30" i="1"/>
  <c r="L31" i="1"/>
  <c r="L32" i="1"/>
  <c r="L33" i="1"/>
  <c r="L34" i="1"/>
  <c r="L36" i="1"/>
  <c r="L37" i="1"/>
  <c r="L38" i="1"/>
  <c r="L39" i="1"/>
  <c r="L40" i="1"/>
  <c r="L42" i="1"/>
  <c r="L43" i="1"/>
  <c r="L44" i="1"/>
  <c r="L45" i="1"/>
  <c r="L46" i="1"/>
  <c r="L48" i="1"/>
  <c r="L49" i="1"/>
  <c r="L50" i="1"/>
  <c r="L51" i="1"/>
  <c r="L52" i="1"/>
  <c r="L12" i="1"/>
  <c r="L13" i="1"/>
  <c r="L14" i="1"/>
  <c r="L15" i="1"/>
  <c r="L16" i="1"/>
  <c r="L7" i="1"/>
  <c r="L8" i="1"/>
  <c r="L9" i="1"/>
  <c r="L10" i="1"/>
  <c r="L6" i="1"/>
  <c r="N29" i="1"/>
  <c r="M29" i="1"/>
  <c r="N23" i="1"/>
  <c r="M23" i="1"/>
  <c r="N17" i="1"/>
  <c r="M17" i="1"/>
  <c r="N11" i="1"/>
  <c r="M11" i="1"/>
  <c r="D53" i="1"/>
  <c r="C53" i="1"/>
  <c r="D47" i="1"/>
  <c r="C47" i="1"/>
  <c r="D41" i="1"/>
  <c r="C41" i="1"/>
  <c r="D35" i="1"/>
  <c r="C35" i="1"/>
  <c r="D29" i="1"/>
  <c r="C29" i="1"/>
  <c r="D23" i="1"/>
  <c r="C23" i="1"/>
  <c r="D17" i="1"/>
  <c r="C17" i="1"/>
  <c r="D11" i="1"/>
  <c r="C11" i="1"/>
  <c r="P49" i="1" l="1"/>
  <c r="P43" i="1"/>
  <c r="P37" i="1"/>
  <c r="P31" i="1"/>
  <c r="P27" i="1"/>
  <c r="P25" i="1"/>
  <c r="P19" i="1"/>
  <c r="P13" i="1"/>
  <c r="P10" i="1"/>
  <c r="P8" i="1"/>
  <c r="P7" i="1"/>
</calcChain>
</file>

<file path=xl/sharedStrings.xml><?xml version="1.0" encoding="utf-8"?>
<sst xmlns="http://schemas.openxmlformats.org/spreadsheetml/2006/main" count="731" uniqueCount="123">
  <si>
    <t>S/N</t>
  </si>
  <si>
    <t>Pooling Strategy</t>
  </si>
  <si>
    <t>AvgPool1</t>
  </si>
  <si>
    <t>AvgPool2</t>
  </si>
  <si>
    <t>AvgPool3</t>
  </si>
  <si>
    <t>AvgPool4</t>
  </si>
  <si>
    <t>AvgPool5</t>
  </si>
  <si>
    <t>AvgPoolGlobalAvg1</t>
  </si>
  <si>
    <t>AvgPoolGlobalAvg2</t>
  </si>
  <si>
    <t>AvgPoolGlobalAvg3</t>
  </si>
  <si>
    <t>AvgPoolGlobalAvg4</t>
  </si>
  <si>
    <t>AvgPoolGlobalAvg5</t>
  </si>
  <si>
    <t>AvgPoolGlobalMax1</t>
  </si>
  <si>
    <t>AvgPoolGlobalMax2</t>
  </si>
  <si>
    <t>AvgPoolGlobalMax3</t>
  </si>
  <si>
    <t>AvgPoolGlobalMax4</t>
  </si>
  <si>
    <t>AvgPoolGlobalMax5</t>
  </si>
  <si>
    <t>AvgPoolMaxPool1</t>
  </si>
  <si>
    <t>AvgPoolMaxPool2</t>
  </si>
  <si>
    <t>AvgPoolMaxPool3</t>
  </si>
  <si>
    <t>AvgPoolMaxPool4</t>
  </si>
  <si>
    <t>AvgPoolMaxPool5</t>
  </si>
  <si>
    <t>MaxPool1</t>
  </si>
  <si>
    <t>MaxPool2</t>
  </si>
  <si>
    <t>MaxPool3</t>
  </si>
  <si>
    <t>MaxPool4</t>
  </si>
  <si>
    <t>MaxPool5</t>
  </si>
  <si>
    <t>MaxPoolAvgPool1</t>
  </si>
  <si>
    <t>MaxPoolAvgPool2</t>
  </si>
  <si>
    <t>MaxPoolAvgPool3</t>
  </si>
  <si>
    <t>MaxPoolAvgPool4</t>
  </si>
  <si>
    <t>MaxPoolAvgPool5</t>
  </si>
  <si>
    <t>MaxPoolGlobalAvg1</t>
  </si>
  <si>
    <t>MaxPoolGlobalAvg2</t>
  </si>
  <si>
    <t>MaxPoolGlobalAvg3</t>
  </si>
  <si>
    <t>MaxPoolGlobalAvg4</t>
  </si>
  <si>
    <t>MaxPoolGlobalAvg5</t>
  </si>
  <si>
    <t>MaxPoolGlobalMax1</t>
  </si>
  <si>
    <t>MaxPoolGlobalMax2</t>
  </si>
  <si>
    <t>MaxPoolGlobalMax3</t>
  </si>
  <si>
    <t>MaxPoolGlobalMax4</t>
  </si>
  <si>
    <t>MaxPoolGlobalMax5</t>
  </si>
  <si>
    <t>Astrocytoma</t>
  </si>
  <si>
    <t>Glioblastoma Multiforme</t>
  </si>
  <si>
    <t>Oligodendroglioma</t>
  </si>
  <si>
    <t>Healthy tissue</t>
  </si>
  <si>
    <t>Unidentified tumor</t>
  </si>
  <si>
    <t>Yes-tumor</t>
  </si>
  <si>
    <t>No-tumor</t>
  </si>
  <si>
    <t>Average</t>
  </si>
  <si>
    <t>Average F1</t>
  </si>
  <si>
    <t>Max Acc For  Test dataset  (%)</t>
  </si>
  <si>
    <t>Max Acc For  Whole dataset(%)</t>
  </si>
  <si>
    <t>Time (s)</t>
  </si>
  <si>
    <t>Max Acc For  Test dataset(%)</t>
  </si>
  <si>
    <t>Time(s)</t>
  </si>
  <si>
    <t xml:space="preserve">F1-score values </t>
  </si>
  <si>
    <t>Accuracy</t>
  </si>
  <si>
    <t>Average Acc</t>
  </si>
  <si>
    <t>bs</t>
  </si>
  <si>
    <t>bg</t>
  </si>
  <si>
    <t>wg</t>
  </si>
  <si>
    <t>ws</t>
  </si>
  <si>
    <t>Avgpool1</t>
  </si>
  <si>
    <t>AvgPoolGlobalAvg 1</t>
  </si>
  <si>
    <t>MaxPoolAvgPool1.py</t>
  </si>
  <si>
    <t>MaxPoolGlobalAvg.zip</t>
  </si>
  <si>
    <t>MaxPoolGlobalMax1.py</t>
  </si>
  <si>
    <t>A</t>
  </si>
  <si>
    <t>B</t>
  </si>
  <si>
    <t>C</t>
  </si>
  <si>
    <t>D</t>
  </si>
  <si>
    <t>E</t>
  </si>
  <si>
    <t>AvgPool1.py</t>
  </si>
  <si>
    <t>AvgPoolGlobalAvg1.py</t>
  </si>
  <si>
    <t>AvgPoolGlobalMax1.py</t>
  </si>
  <si>
    <t>AvgPoolMaxPool1.py</t>
  </si>
  <si>
    <t>MaxPool1.zip</t>
  </si>
  <si>
    <t>MaxPoolGlobalAvg1.py</t>
  </si>
  <si>
    <t>Avg</t>
  </si>
  <si>
    <t xml:space="preserve"> Avg-GlobalMax</t>
  </si>
  <si>
    <t>Avg-Max</t>
  </si>
  <si>
    <t>Max</t>
  </si>
  <si>
    <t>Max-GlobalMax</t>
  </si>
  <si>
    <t xml:space="preserve">Max-GlobalAvg </t>
  </si>
  <si>
    <t>Max-Avg</t>
  </si>
  <si>
    <t>Pooling Strategies</t>
  </si>
  <si>
    <t>Narmada dataset [41]</t>
  </si>
  <si>
    <t>Avg-GlobalAvg</t>
  </si>
  <si>
    <t>Average CA</t>
  </si>
  <si>
    <t>Navoneel dataset [87]</t>
  </si>
  <si>
    <t>Network</t>
  </si>
  <si>
    <t>2 Conv. Layer</t>
  </si>
  <si>
    <t xml:space="preserve">12 Conv. Layer </t>
  </si>
  <si>
    <t>2 Conv. Layer                           &amp; Dropout</t>
  </si>
  <si>
    <t>MISCLASSIFICATION</t>
  </si>
  <si>
    <t>Average Misclassification</t>
  </si>
  <si>
    <t>F1 SCORE FOR EACH CLASS</t>
  </si>
  <si>
    <t>VGG-19 [85,]</t>
  </si>
  <si>
    <t>Badža [40]</t>
  </si>
  <si>
    <t xml:space="preserve">Balasooriya &amp; Nawarathna [41] </t>
  </si>
  <si>
    <t>Ali et al [86]</t>
  </si>
  <si>
    <t>Achitecture</t>
  </si>
  <si>
    <t>4 Conv. Layer</t>
  </si>
  <si>
    <t>4 Conv. Layer                           &amp;  Batch-Normalization</t>
  </si>
  <si>
    <r>
      <t xml:space="preserve">Abiwinanda </t>
    </r>
    <r>
      <rPr>
        <i/>
        <sz val="10"/>
        <color theme="1"/>
        <rFont val="Times New Roman"/>
        <family val="1"/>
      </rPr>
      <t>et al</t>
    </r>
    <r>
      <rPr>
        <sz val="10"/>
        <color theme="1"/>
        <rFont val="Times New Roman"/>
        <family val="1"/>
      </rPr>
      <t>., [42]</t>
    </r>
  </si>
  <si>
    <t>Average AC (%)</t>
  </si>
  <si>
    <t>Average                                   F1 (%)</t>
  </si>
  <si>
    <t>Average                                                                             Performance (%)</t>
  </si>
  <si>
    <t>Astrocytoma                                                                                           (%)</t>
  </si>
  <si>
    <t>Glioblastoma Multiforme                                                          (%)</t>
  </si>
  <si>
    <t>Oligodendro                                                        glioma (%)</t>
  </si>
  <si>
    <t>Healthy tissue  (%)</t>
  </si>
  <si>
    <t>Average                                     F1 (%)</t>
  </si>
  <si>
    <t>Yes-tumor  (%)</t>
  </si>
  <si>
    <t>Average                                     F1  (%)</t>
  </si>
  <si>
    <t>No -                                                       tumor  (%)</t>
  </si>
  <si>
    <t>Average Computing                                              Time  (s)</t>
  </si>
  <si>
    <t>Navoneel    dataset [87]</t>
  </si>
  <si>
    <t>Average                CA (%)</t>
  </si>
  <si>
    <t>Average                  F1 (%)</t>
  </si>
  <si>
    <t>Average                        PF (%)</t>
  </si>
  <si>
    <t>Total Average                     PF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</si>
</sst>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%"/>
    <numFmt numFmtId="165" formatCode="#,##0.000"/>
    <numFmt numFmtId="166" formatCode="0.0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66FF66"/>
      <name val="Calibri"/>
      <family val="2"/>
      <scheme val="minor"/>
    </font>
    <font>
      <sz val="11"/>
      <color rgb="FF6666FF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92D050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b/>
      <sz val="11"/>
      <color theme="5" tint="0.39997558519241921"/>
      <name val="Calibri"/>
      <family val="2"/>
      <scheme val="minor"/>
    </font>
    <font>
      <i/>
      <sz val="11"/>
      <color rgb="FF00B050"/>
      <name val="Calibri"/>
      <family val="2"/>
      <scheme val="minor"/>
    </font>
    <font>
      <b/>
      <sz val="12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0"/>
      <color rgb="FFFF0000"/>
      <name val="Times New Roman"/>
      <family val="1"/>
    </font>
    <font>
      <b/>
      <i/>
      <sz val="10"/>
      <color rgb="FF00B050"/>
      <name val="Times New Roman"/>
      <family val="1"/>
    </font>
    <font>
      <b/>
      <i/>
      <sz val="10"/>
      <color theme="5" tint="-0.249977111117893"/>
      <name val="Times New Roman"/>
      <family val="1"/>
    </font>
    <font>
      <i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7" fillId="0" borderId="0" xfId="0" applyFont="1" applyAlignment="1">
      <alignment horizontal="left" vertical="center"/>
    </xf>
    <xf numFmtId="3" fontId="8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166" fontId="0" fillId="0" borderId="0" xfId="0" applyNumberForma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66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center" wrapText="1"/>
    </xf>
    <xf numFmtId="0" fontId="2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164" fontId="7" fillId="0" borderId="0" xfId="0" applyNumberFormat="1" applyFont="1" applyAlignment="1">
      <alignment horizontal="left" vertical="center"/>
    </xf>
    <xf numFmtId="164" fontId="8" fillId="0" borderId="0" xfId="0" applyNumberFormat="1" applyFont="1" applyAlignment="1">
      <alignment horizontal="left" vertical="center"/>
    </xf>
    <xf numFmtId="164" fontId="9" fillId="0" borderId="0" xfId="0" applyNumberFormat="1" applyFont="1" applyAlignment="1">
      <alignment horizontal="left" vertical="center"/>
    </xf>
    <xf numFmtId="164" fontId="10" fillId="0" borderId="0" xfId="0" applyNumberFormat="1" applyFont="1" applyAlignment="1">
      <alignment horizontal="left" vertical="center"/>
    </xf>
    <xf numFmtId="164" fontId="20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Font="1" applyAlignment="1">
      <alignment horizontal="left" vertical="center"/>
    </xf>
    <xf numFmtId="3" fontId="19" fillId="0" borderId="0" xfId="0" applyNumberFormat="1" applyFont="1" applyAlignment="1">
      <alignment horizontal="left" vertical="center"/>
    </xf>
    <xf numFmtId="166" fontId="18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65" fontId="2" fillId="0" borderId="1" xfId="0" applyNumberFormat="1" applyFont="1" applyBorder="1" applyAlignment="1">
      <alignment horizontal="left" vertical="center"/>
    </xf>
    <xf numFmtId="165" fontId="17" fillId="0" borderId="1" xfId="0" applyNumberFormat="1" applyFont="1" applyBorder="1" applyAlignment="1">
      <alignment horizontal="left" vertical="center"/>
    </xf>
    <xf numFmtId="4" fontId="2" fillId="0" borderId="1" xfId="0" applyNumberFormat="1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left" vertical="center"/>
    </xf>
    <xf numFmtId="164" fontId="6" fillId="0" borderId="1" xfId="0" applyNumberFormat="1" applyFont="1" applyBorder="1" applyAlignment="1">
      <alignment horizontal="left" vertical="center"/>
    </xf>
    <xf numFmtId="164" fontId="21" fillId="0" borderId="1" xfId="0" applyNumberFormat="1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left" vertical="center"/>
    </xf>
    <xf numFmtId="0" fontId="2" fillId="0" borderId="1" xfId="0" applyNumberFormat="1" applyFon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/>
    </xf>
    <xf numFmtId="166" fontId="0" fillId="0" borderId="1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4" fontId="19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165" fontId="0" fillId="0" borderId="1" xfId="0" applyNumberFormat="1" applyBorder="1" applyAlignment="1">
      <alignment horizontal="left" vertical="center"/>
    </xf>
    <xf numFmtId="166" fontId="2" fillId="0" borderId="1" xfId="0" applyNumberFormat="1" applyFont="1" applyBorder="1" applyAlignment="1">
      <alignment horizontal="left" vertical="center"/>
    </xf>
    <xf numFmtId="166" fontId="19" fillId="0" borderId="1" xfId="0" applyNumberFormat="1" applyFont="1" applyBorder="1" applyAlignment="1">
      <alignment horizontal="left" vertical="center"/>
    </xf>
    <xf numFmtId="166" fontId="17" fillId="0" borderId="0" xfId="0" applyNumberFormat="1" applyFont="1" applyAlignment="1">
      <alignment horizontal="left" vertical="center"/>
    </xf>
    <xf numFmtId="165" fontId="17" fillId="0" borderId="0" xfId="0" applyNumberFormat="1" applyFont="1" applyAlignment="1">
      <alignment horizontal="left" vertical="center"/>
    </xf>
    <xf numFmtId="164" fontId="17" fillId="0" borderId="0" xfId="0" applyNumberFormat="1" applyFont="1" applyAlignment="1">
      <alignment horizontal="left" vertical="center"/>
    </xf>
    <xf numFmtId="166" fontId="17" fillId="0" borderId="1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166" fontId="18" fillId="0" borderId="1" xfId="0" applyNumberFormat="1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164" fontId="5" fillId="0" borderId="0" xfId="0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3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166" fontId="1" fillId="0" borderId="0" xfId="0" applyNumberFormat="1" applyFont="1" applyAlignment="1">
      <alignment horizontal="left" vertical="center"/>
    </xf>
    <xf numFmtId="166" fontId="19" fillId="0" borderId="0" xfId="0" applyNumberFormat="1" applyFont="1" applyAlignment="1">
      <alignment horizontal="left" vertical="center"/>
    </xf>
    <xf numFmtId="4" fontId="17" fillId="0" borderId="1" xfId="0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165" fontId="20" fillId="0" borderId="0" xfId="0" applyNumberFormat="1" applyFont="1" applyAlignment="1">
      <alignment horizontal="left" vertical="center"/>
    </xf>
    <xf numFmtId="165" fontId="13" fillId="0" borderId="0" xfId="0" applyNumberFormat="1" applyFont="1" applyAlignment="1">
      <alignment horizontal="left" vertical="center"/>
    </xf>
    <xf numFmtId="165" fontId="19" fillId="0" borderId="0" xfId="0" applyNumberFormat="1" applyFont="1" applyAlignment="1">
      <alignment horizontal="left" vertical="center"/>
    </xf>
    <xf numFmtId="4" fontId="0" fillId="0" borderId="0" xfId="0" applyNumberFormat="1" applyAlignment="1">
      <alignment horizontal="left" vertical="center"/>
    </xf>
    <xf numFmtId="0" fontId="8" fillId="0" borderId="0" xfId="0" applyFont="1" applyAlignment="1">
      <alignment horizontal="left" vertical="center"/>
    </xf>
    <xf numFmtId="166" fontId="13" fillId="0" borderId="1" xfId="0" applyNumberFormat="1" applyFont="1" applyBorder="1" applyAlignment="1">
      <alignment horizontal="left" vertical="center"/>
    </xf>
    <xf numFmtId="166" fontId="13" fillId="0" borderId="0" xfId="0" applyNumberFormat="1" applyFont="1" applyAlignment="1">
      <alignment horizontal="left" vertical="center"/>
    </xf>
    <xf numFmtId="165" fontId="19" fillId="0" borderId="1" xfId="0" applyNumberFormat="1" applyFont="1" applyBorder="1" applyAlignment="1">
      <alignment horizontal="left" vertical="center"/>
    </xf>
    <xf numFmtId="164" fontId="19" fillId="0" borderId="1" xfId="0" applyNumberFormat="1" applyFont="1" applyBorder="1" applyAlignment="1">
      <alignment horizontal="left" vertical="center"/>
    </xf>
    <xf numFmtId="164" fontId="19" fillId="0" borderId="0" xfId="0" applyNumberFormat="1" applyFont="1" applyAlignment="1">
      <alignment horizontal="left" vertical="center"/>
    </xf>
    <xf numFmtId="165" fontId="0" fillId="0" borderId="0" xfId="0" applyNumberFormat="1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0" fillId="0" borderId="0" xfId="0" applyFill="1"/>
    <xf numFmtId="0" fontId="0" fillId="2" borderId="0" xfId="0" applyFill="1"/>
    <xf numFmtId="166" fontId="0" fillId="0" borderId="0" xfId="0" applyNumberFormat="1" applyBorder="1" applyAlignment="1">
      <alignment horizontal="left" vertical="center"/>
    </xf>
    <xf numFmtId="166" fontId="17" fillId="0" borderId="0" xfId="0" applyNumberFormat="1" applyFont="1" applyBorder="1" applyAlignment="1">
      <alignment horizontal="left" vertical="center"/>
    </xf>
    <xf numFmtId="166" fontId="0" fillId="0" borderId="0" xfId="0" applyNumberFormat="1" applyFont="1" applyBorder="1" applyAlignment="1">
      <alignment horizontal="left" vertical="center"/>
    </xf>
    <xf numFmtId="166" fontId="19" fillId="0" borderId="0" xfId="0" applyNumberFormat="1" applyFont="1" applyBorder="1" applyAlignment="1">
      <alignment horizontal="left" vertical="center"/>
    </xf>
    <xf numFmtId="0" fontId="0" fillId="0" borderId="0" xfId="0" applyAlignment="1">
      <alignment horizontal="center"/>
    </xf>
    <xf numFmtId="165" fontId="17" fillId="0" borderId="0" xfId="0" applyNumberFormat="1" applyFon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6" fontId="0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5" fontId="19" fillId="0" borderId="0" xfId="0" applyNumberFormat="1" applyFon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6" fontId="17" fillId="0" borderId="0" xfId="0" applyNumberFormat="1" applyFont="1" applyBorder="1" applyAlignment="1">
      <alignment horizontal="center" vertical="center"/>
    </xf>
    <xf numFmtId="166" fontId="19" fillId="0" borderId="0" xfId="0" applyNumberFormat="1" applyFont="1" applyBorder="1" applyAlignment="1">
      <alignment horizontal="center" vertical="center"/>
    </xf>
    <xf numFmtId="0" fontId="2" fillId="0" borderId="0" xfId="0" applyFont="1"/>
    <xf numFmtId="4" fontId="19" fillId="0" borderId="0" xfId="0" applyNumberFormat="1" applyFont="1" applyBorder="1" applyAlignment="1">
      <alignment horizontal="left" vertical="center"/>
    </xf>
    <xf numFmtId="4" fontId="17" fillId="0" borderId="0" xfId="0" applyNumberFormat="1" applyFont="1" applyBorder="1" applyAlignment="1">
      <alignment horizontal="left" vertical="center"/>
    </xf>
    <xf numFmtId="164" fontId="24" fillId="0" borderId="1" xfId="0" applyNumberFormat="1" applyFont="1" applyBorder="1" applyAlignment="1">
      <alignment horizontal="left" vertical="center"/>
    </xf>
    <xf numFmtId="164" fontId="24" fillId="0" borderId="0" xfId="0" applyNumberFormat="1" applyFont="1" applyAlignment="1">
      <alignment horizontal="left" vertical="center"/>
    </xf>
    <xf numFmtId="0" fontId="2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165" fontId="0" fillId="0" borderId="4" xfId="0" applyNumberFormat="1" applyBorder="1" applyAlignment="1">
      <alignment horizontal="center" vertical="center"/>
    </xf>
    <xf numFmtId="166" fontId="19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164" fontId="25" fillId="0" borderId="2" xfId="0" applyNumberFormat="1" applyFont="1" applyBorder="1" applyAlignment="1">
      <alignment horizontal="left" vertical="center"/>
    </xf>
    <xf numFmtId="164" fontId="27" fillId="0" borderId="2" xfId="0" applyNumberFormat="1" applyFont="1" applyBorder="1" applyAlignment="1">
      <alignment horizontal="left" vertical="center"/>
    </xf>
    <xf numFmtId="164" fontId="28" fillId="0" borderId="2" xfId="0" applyNumberFormat="1" applyFont="1" applyBorder="1" applyAlignment="1">
      <alignment horizontal="left" vertical="center"/>
    </xf>
    <xf numFmtId="0" fontId="25" fillId="0" borderId="0" xfId="0" applyFont="1"/>
    <xf numFmtId="0" fontId="25" fillId="0" borderId="0" xfId="0" applyFont="1" applyAlignment="1">
      <alignment horizontal="center"/>
    </xf>
    <xf numFmtId="0" fontId="26" fillId="0" borderId="0" xfId="0" applyFont="1" applyFill="1" applyBorder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0" fontId="27" fillId="0" borderId="0" xfId="0" applyFont="1"/>
    <xf numFmtId="0" fontId="28" fillId="0" borderId="0" xfId="0" applyFont="1"/>
    <xf numFmtId="0" fontId="25" fillId="0" borderId="0" xfId="0" applyFont="1" applyAlignment="1">
      <alignment wrapText="1"/>
    </xf>
    <xf numFmtId="0" fontId="26" fillId="0" borderId="0" xfId="0" applyFont="1" applyAlignment="1">
      <alignment horizontal="center"/>
    </xf>
    <xf numFmtId="0" fontId="26" fillId="0" borderId="0" xfId="0" applyFont="1"/>
    <xf numFmtId="0" fontId="26" fillId="0" borderId="0" xfId="0" applyFont="1" applyAlignment="1">
      <alignment horizontal="left" vertical="center"/>
    </xf>
    <xf numFmtId="0" fontId="25" fillId="0" borderId="0" xfId="0" applyFont="1" applyBorder="1" applyAlignment="1">
      <alignment horizontal="center"/>
    </xf>
    <xf numFmtId="0" fontId="25" fillId="0" borderId="0" xfId="0" applyFont="1" applyBorder="1"/>
    <xf numFmtId="0" fontId="25" fillId="0" borderId="0" xfId="0" applyFont="1" applyBorder="1" applyAlignment="1">
      <alignment horizontal="center" vertical="center"/>
    </xf>
    <xf numFmtId="0" fontId="27" fillId="0" borderId="0" xfId="0" applyFont="1" applyBorder="1"/>
    <xf numFmtId="0" fontId="28" fillId="0" borderId="0" xfId="0" applyFont="1" applyBorder="1"/>
    <xf numFmtId="0" fontId="29" fillId="0" borderId="0" xfId="0" applyFont="1" applyBorder="1"/>
    <xf numFmtId="0" fontId="25" fillId="0" borderId="4" xfId="0" applyFont="1" applyBorder="1" applyAlignment="1">
      <alignment horizontal="center"/>
    </xf>
    <xf numFmtId="0" fontId="25" fillId="0" borderId="4" xfId="0" applyFont="1" applyBorder="1"/>
    <xf numFmtId="0" fontId="27" fillId="0" borderId="4" xfId="0" applyFont="1" applyBorder="1"/>
    <xf numFmtId="0" fontId="25" fillId="0" borderId="0" xfId="0" applyFont="1" applyBorder="1" applyAlignment="1">
      <alignment horizontal="left"/>
    </xf>
    <xf numFmtId="0" fontId="26" fillId="0" borderId="4" xfId="0" applyFont="1" applyBorder="1" applyAlignment="1">
      <alignment horizontal="left" vertical="center"/>
    </xf>
    <xf numFmtId="0" fontId="26" fillId="0" borderId="4" xfId="0" applyFont="1" applyBorder="1" applyAlignment="1">
      <alignment horizontal="left" vertical="center" wrapText="1"/>
    </xf>
    <xf numFmtId="0" fontId="26" fillId="0" borderId="4" xfId="0" applyFont="1" applyFill="1" applyBorder="1" applyAlignment="1">
      <alignment horizontal="left" vertical="center" wrapText="1"/>
    </xf>
    <xf numFmtId="0" fontId="25" fillId="0" borderId="3" xfId="0" applyFont="1" applyBorder="1" applyAlignment="1">
      <alignment horizontal="left"/>
    </xf>
    <xf numFmtId="166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66" fontId="25" fillId="0" borderId="0" xfId="0" applyNumberFormat="1" applyFont="1" applyBorder="1" applyAlignment="1">
      <alignment horizontal="left" vertical="center"/>
    </xf>
    <xf numFmtId="166" fontId="0" fillId="0" borderId="0" xfId="0" applyNumberFormat="1" applyBorder="1" applyAlignment="1">
      <alignment horizontal="left"/>
    </xf>
    <xf numFmtId="166" fontId="19" fillId="0" borderId="0" xfId="0" applyNumberFormat="1" applyFont="1" applyBorder="1" applyAlignment="1">
      <alignment horizontal="left"/>
    </xf>
    <xf numFmtId="166" fontId="1" fillId="0" borderId="0" xfId="0" applyNumberFormat="1" applyFont="1" applyBorder="1" applyAlignment="1">
      <alignment horizontal="left"/>
    </xf>
    <xf numFmtId="0" fontId="25" fillId="0" borderId="0" xfId="0" applyFont="1" applyBorder="1" applyAlignment="1">
      <alignment horizontal="left" vertical="center"/>
    </xf>
    <xf numFmtId="166" fontId="13" fillId="0" borderId="0" xfId="0" applyNumberFormat="1" applyFont="1" applyBorder="1" applyAlignment="1">
      <alignment horizontal="left"/>
    </xf>
    <xf numFmtId="166" fontId="27" fillId="0" borderId="0" xfId="0" applyNumberFormat="1" applyFont="1" applyBorder="1" applyAlignment="1">
      <alignment horizontal="left" vertical="center"/>
    </xf>
    <xf numFmtId="166" fontId="28" fillId="0" borderId="0" xfId="0" applyNumberFormat="1" applyFont="1" applyBorder="1" applyAlignment="1">
      <alignment horizontal="left" vertical="center"/>
    </xf>
    <xf numFmtId="0" fontId="25" fillId="0" borderId="4" xfId="0" applyFont="1" applyBorder="1" applyAlignment="1">
      <alignment horizontal="left"/>
    </xf>
    <xf numFmtId="166" fontId="25" fillId="0" borderId="4" xfId="0" applyNumberFormat="1" applyFont="1" applyBorder="1" applyAlignment="1">
      <alignment horizontal="left" vertical="center"/>
    </xf>
    <xf numFmtId="166" fontId="0" fillId="0" borderId="4" xfId="0" applyNumberFormat="1" applyBorder="1" applyAlignment="1">
      <alignment horizontal="left"/>
    </xf>
    <xf numFmtId="166" fontId="19" fillId="0" borderId="4" xfId="0" applyNumberFormat="1" applyFont="1" applyBorder="1" applyAlignment="1">
      <alignment horizontal="left"/>
    </xf>
    <xf numFmtId="166" fontId="1" fillId="0" borderId="4" xfId="0" applyNumberFormat="1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26" fillId="0" borderId="4" xfId="0" applyFont="1" applyBorder="1" applyAlignment="1">
      <alignment horizontal="left" wrapText="1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horizontal="center" wrapText="1"/>
    </xf>
    <xf numFmtId="0" fontId="0" fillId="0" borderId="3" xfId="0" applyBorder="1"/>
    <xf numFmtId="166" fontId="0" fillId="0" borderId="4" xfId="0" applyNumberFormat="1" applyFont="1" applyBorder="1" applyAlignment="1">
      <alignment horizontal="left" vertical="center"/>
    </xf>
    <xf numFmtId="4" fontId="0" fillId="0" borderId="0" xfId="0" applyNumberFormat="1" applyFont="1" applyBorder="1" applyAlignment="1">
      <alignment horizontal="left" vertical="center"/>
    </xf>
    <xf numFmtId="4" fontId="0" fillId="0" borderId="4" xfId="0" applyNumberFormat="1" applyFont="1" applyBorder="1" applyAlignment="1">
      <alignment horizontal="left" vertical="center"/>
    </xf>
    <xf numFmtId="0" fontId="25" fillId="0" borderId="0" xfId="0" applyFont="1" applyBorder="1" applyAlignment="1">
      <alignment wrapText="1"/>
    </xf>
    <xf numFmtId="165" fontId="25" fillId="0" borderId="0" xfId="0" applyNumberFormat="1" applyFont="1" applyBorder="1"/>
    <xf numFmtId="166" fontId="25" fillId="0" borderId="0" xfId="0" applyNumberFormat="1" applyFont="1" applyBorder="1"/>
    <xf numFmtId="165" fontId="27" fillId="0" borderId="0" xfId="0" applyNumberFormat="1" applyFont="1" applyBorder="1"/>
    <xf numFmtId="166" fontId="27" fillId="0" borderId="0" xfId="0" applyNumberFormat="1" applyFont="1" applyBorder="1"/>
    <xf numFmtId="165" fontId="28" fillId="0" borderId="0" xfId="0" applyNumberFormat="1" applyFont="1" applyBorder="1"/>
    <xf numFmtId="166" fontId="28" fillId="0" borderId="0" xfId="0" applyNumberFormat="1" applyFont="1" applyBorder="1"/>
    <xf numFmtId="0" fontId="25" fillId="0" borderId="4" xfId="0" applyFont="1" applyBorder="1" applyAlignment="1">
      <alignment wrapText="1"/>
    </xf>
    <xf numFmtId="165" fontId="25" fillId="0" borderId="4" xfId="0" applyNumberFormat="1" applyFont="1" applyBorder="1"/>
    <xf numFmtId="166" fontId="25" fillId="0" borderId="4" xfId="0" applyNumberFormat="1" applyFont="1" applyBorder="1"/>
    <xf numFmtId="0" fontId="25" fillId="0" borderId="3" xfId="0" applyFont="1" applyBorder="1"/>
    <xf numFmtId="0" fontId="26" fillId="0" borderId="3" xfId="0" applyFont="1" applyBorder="1"/>
    <xf numFmtId="0" fontId="26" fillId="0" borderId="4" xfId="0" applyFont="1" applyBorder="1" applyAlignment="1">
      <alignment horizontal="center"/>
    </xf>
    <xf numFmtId="0" fontId="26" fillId="0" borderId="4" xfId="0" applyFont="1" applyBorder="1"/>
    <xf numFmtId="0" fontId="26" fillId="0" borderId="4" xfId="0" applyFont="1" applyBorder="1" applyAlignment="1">
      <alignment wrapText="1"/>
    </xf>
    <xf numFmtId="0" fontId="25" fillId="0" borderId="3" xfId="0" applyFont="1" applyBorder="1" applyAlignment="1">
      <alignment horizontal="center"/>
    </xf>
    <xf numFmtId="165" fontId="0" fillId="0" borderId="0" xfId="0" applyNumberFormat="1"/>
    <xf numFmtId="166" fontId="0" fillId="0" borderId="0" xfId="0" applyNumberFormat="1"/>
    <xf numFmtId="166" fontId="19" fillId="0" borderId="0" xfId="0" applyNumberFormat="1" applyFont="1"/>
    <xf numFmtId="166" fontId="17" fillId="0" borderId="0" xfId="0" applyNumberFormat="1" applyFont="1"/>
    <xf numFmtId="165" fontId="17" fillId="0" borderId="0" xfId="0" applyNumberFormat="1" applyFont="1"/>
    <xf numFmtId="165" fontId="19" fillId="0" borderId="0" xfId="0" applyNumberFormat="1" applyFont="1"/>
    <xf numFmtId="0" fontId="23" fillId="0" borderId="3" xfId="0" applyFont="1" applyBorder="1" applyAlignment="1"/>
    <xf numFmtId="166" fontId="0" fillId="0" borderId="4" xfId="0" applyNumberFormat="1" applyBorder="1"/>
    <xf numFmtId="165" fontId="0" fillId="0" borderId="4" xfId="0" applyNumberFormat="1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166" fontId="0" fillId="0" borderId="0" xfId="0" applyNumberFormat="1" applyBorder="1"/>
    <xf numFmtId="165" fontId="17" fillId="0" borderId="0" xfId="0" applyNumberFormat="1" applyFont="1" applyBorder="1"/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3" fillId="0" borderId="3" xfId="0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" fillId="0" borderId="3" xfId="0" applyFont="1" applyBorder="1" applyAlignment="1">
      <alignment horizontal="center" wrapText="1"/>
    </xf>
    <xf numFmtId="0" fontId="26" fillId="0" borderId="3" xfId="0" applyFont="1" applyBorder="1" applyAlignment="1">
      <alignment horizontal="center"/>
    </xf>
    <xf numFmtId="166" fontId="19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FF"/>
      <color rgb="FF66FF6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12"/>
  <sheetViews>
    <sheetView topLeftCell="A47" zoomScale="80" zoomScaleNormal="80" workbookViewId="0">
      <selection activeCell="E61" sqref="E61"/>
    </sheetView>
  </sheetViews>
  <sheetFormatPr defaultRowHeight="15" x14ac:dyDescent="0.25"/>
  <cols>
    <col min="1" max="1" width="9.140625" style="1"/>
    <col min="2" max="2" width="20.140625" style="1" customWidth="1"/>
    <col min="3" max="3" width="16" style="1" customWidth="1"/>
    <col min="4" max="5" width="16.7109375" style="1" customWidth="1"/>
    <col min="6" max="6" width="14.7109375" style="2" customWidth="1"/>
    <col min="7" max="7" width="13.5703125" style="3" customWidth="1"/>
    <col min="8" max="8" width="15.5703125" style="70" customWidth="1"/>
    <col min="9" max="9" width="12.42578125" style="5" customWidth="1"/>
    <col min="10" max="10" width="12" style="6" customWidth="1"/>
    <col min="11" max="11" width="12.42578125" style="7" customWidth="1"/>
    <col min="12" max="12" width="12.42578125" style="1" customWidth="1"/>
    <col min="13" max="13" width="16.28515625" style="2" customWidth="1"/>
    <col min="14" max="14" width="17.28515625" style="2" customWidth="1"/>
    <col min="15" max="15" width="17.28515625" style="8" customWidth="1"/>
    <col min="16" max="16" width="13" style="1" customWidth="1"/>
    <col min="17" max="17" width="11.85546875" style="9" customWidth="1"/>
    <col min="18" max="18" width="15.42578125" style="9" customWidth="1"/>
    <col min="19" max="19" width="13.5703125" style="1" customWidth="1"/>
    <col min="20" max="20" width="9.140625" style="1"/>
    <col min="21" max="21" width="13.5703125" style="1" customWidth="1"/>
    <col min="22" max="16384" width="9.140625" style="1"/>
  </cols>
  <sheetData>
    <row r="2" spans="1:21" x14ac:dyDescent="0.25">
      <c r="H2" s="4"/>
    </row>
    <row r="4" spans="1:21" x14ac:dyDescent="0.25">
      <c r="C4" s="185" t="s">
        <v>57</v>
      </c>
      <c r="D4" s="185"/>
      <c r="E4" s="10"/>
      <c r="G4" s="185" t="s">
        <v>56</v>
      </c>
      <c r="H4" s="185"/>
      <c r="I4" s="185"/>
      <c r="J4" s="185"/>
      <c r="K4" s="185"/>
      <c r="L4" s="185"/>
      <c r="M4" s="186" t="s">
        <v>57</v>
      </c>
      <c r="N4" s="186"/>
      <c r="O4" s="11"/>
      <c r="Q4" s="185" t="s">
        <v>56</v>
      </c>
      <c r="R4" s="185"/>
    </row>
    <row r="5" spans="1:21" s="10" customFormat="1" ht="31.5" customHeight="1" x14ac:dyDescent="0.25">
      <c r="A5" s="10" t="s">
        <v>0</v>
      </c>
      <c r="B5" s="10" t="s">
        <v>1</v>
      </c>
      <c r="C5" s="12" t="s">
        <v>51</v>
      </c>
      <c r="D5" s="12" t="s">
        <v>52</v>
      </c>
      <c r="E5" s="12" t="s">
        <v>58</v>
      </c>
      <c r="F5" s="13" t="s">
        <v>53</v>
      </c>
      <c r="G5" s="14" t="s">
        <v>42</v>
      </c>
      <c r="H5" s="15" t="s">
        <v>43</v>
      </c>
      <c r="I5" s="16" t="s">
        <v>44</v>
      </c>
      <c r="J5" s="17" t="s">
        <v>45</v>
      </c>
      <c r="K5" s="18" t="s">
        <v>46</v>
      </c>
      <c r="L5" s="12" t="s">
        <v>50</v>
      </c>
      <c r="M5" s="19" t="s">
        <v>54</v>
      </c>
      <c r="N5" s="19" t="s">
        <v>52</v>
      </c>
      <c r="O5" s="12" t="s">
        <v>58</v>
      </c>
      <c r="P5" s="10" t="s">
        <v>55</v>
      </c>
      <c r="Q5" s="10" t="s">
        <v>47</v>
      </c>
      <c r="R5" s="12" t="s">
        <v>48</v>
      </c>
      <c r="S5" s="12" t="s">
        <v>50</v>
      </c>
      <c r="T5" s="12"/>
      <c r="U5" s="12"/>
    </row>
    <row r="6" spans="1:21" x14ac:dyDescent="0.25">
      <c r="A6" s="1">
        <v>1</v>
      </c>
      <c r="B6" s="20" t="s">
        <v>2</v>
      </c>
      <c r="C6" s="21">
        <v>99.769000000000005</v>
      </c>
      <c r="D6" s="21">
        <v>99.945999999999998</v>
      </c>
      <c r="E6" s="21">
        <f>(C6+D6)/2</f>
        <v>99.857500000000002</v>
      </c>
      <c r="F6" s="22">
        <v>9290</v>
      </c>
      <c r="G6" s="23">
        <v>0.99746573999999999</v>
      </c>
      <c r="H6" s="24">
        <v>0.99777691000000002</v>
      </c>
      <c r="I6" s="25">
        <v>0.99739217999999996</v>
      </c>
      <c r="J6" s="26">
        <v>0.99995111999999997</v>
      </c>
      <c r="K6" s="27">
        <v>0.99875566999999998</v>
      </c>
      <c r="L6" s="28">
        <f>AVERAGE(G6:K6)</f>
        <v>0.99826832399999998</v>
      </c>
      <c r="M6" s="2">
        <v>57.143000000000001</v>
      </c>
      <c r="N6" s="2">
        <v>51.658999999999999</v>
      </c>
      <c r="O6" s="8">
        <f>(M6+N6)/2</f>
        <v>54.400999999999996</v>
      </c>
      <c r="P6" s="1">
        <v>90</v>
      </c>
      <c r="Q6" s="29">
        <v>0.52892561999999999</v>
      </c>
      <c r="R6" s="29">
        <v>0.56818181999999995</v>
      </c>
      <c r="S6" s="8">
        <f>((Q6+R6)/2)*100</f>
        <v>54.855371999999988</v>
      </c>
    </row>
    <row r="7" spans="1:21" x14ac:dyDescent="0.25">
      <c r="A7" s="1">
        <v>2</v>
      </c>
      <c r="B7" s="20" t="s">
        <v>3</v>
      </c>
      <c r="C7" s="21">
        <v>99.819000000000003</v>
      </c>
      <c r="D7" s="21">
        <v>99.918999999999997</v>
      </c>
      <c r="E7" s="21">
        <f t="shared" ref="E7:E53" si="0">(C7+D7)/2</f>
        <v>99.869</v>
      </c>
      <c r="F7" s="22">
        <v>429773</v>
      </c>
      <c r="G7" s="23">
        <v>0.99863997000000004</v>
      </c>
      <c r="H7" s="24">
        <v>0.99844270999999996</v>
      </c>
      <c r="I7" s="25">
        <v>0.99823377999999996</v>
      </c>
      <c r="J7" s="26">
        <v>1</v>
      </c>
      <c r="K7" s="27">
        <v>0.99890254999999994</v>
      </c>
      <c r="L7" s="28">
        <f t="shared" ref="L7:L52" si="1">AVERAGE(G7:K7)</f>
        <v>0.998843802</v>
      </c>
      <c r="M7" s="2">
        <v>95.238</v>
      </c>
      <c r="N7" s="2">
        <v>96.682000000000002</v>
      </c>
      <c r="O7" s="8">
        <f t="shared" ref="O7:O53" si="2">(M7+N7)/2</f>
        <v>95.960000000000008</v>
      </c>
      <c r="P7" s="1">
        <f>8*60+3</f>
        <v>483</v>
      </c>
      <c r="Q7" s="29">
        <v>0.96866096999999995</v>
      </c>
      <c r="R7" s="29">
        <v>0.92903226000000005</v>
      </c>
      <c r="S7" s="8">
        <f t="shared" ref="S7:S52" si="3">((Q7+R7)/2)*100</f>
        <v>94.884661500000007</v>
      </c>
    </row>
    <row r="8" spans="1:21" x14ac:dyDescent="0.25">
      <c r="A8" s="1">
        <v>3</v>
      </c>
      <c r="B8" s="20" t="s">
        <v>4</v>
      </c>
      <c r="C8" s="21">
        <v>83.007999999999996</v>
      </c>
      <c r="D8" s="21">
        <v>83.46</v>
      </c>
      <c r="E8" s="21">
        <f t="shared" si="0"/>
        <v>83.233999999999995</v>
      </c>
      <c r="F8" s="30">
        <v>4314</v>
      </c>
      <c r="G8" s="23">
        <v>0.76869573000000002</v>
      </c>
      <c r="H8" s="24">
        <v>0.77331517999999999</v>
      </c>
      <c r="I8" s="25">
        <v>0.70684195000000005</v>
      </c>
      <c r="J8" s="26">
        <v>0.99710757000000005</v>
      </c>
      <c r="K8" s="27">
        <v>0.75914369000000004</v>
      </c>
      <c r="L8" s="28">
        <f t="shared" si="1"/>
        <v>0.80102082400000008</v>
      </c>
      <c r="M8" s="2">
        <v>76.19</v>
      </c>
      <c r="N8" s="2">
        <v>71.563999999999993</v>
      </c>
      <c r="O8" s="8">
        <f t="shared" si="2"/>
        <v>73.876999999999995</v>
      </c>
      <c r="P8" s="1">
        <f>60+26</f>
        <v>86</v>
      </c>
      <c r="Q8" s="29">
        <v>0.82075472000000005</v>
      </c>
      <c r="R8" s="29">
        <v>7.3170730000000003E-2</v>
      </c>
      <c r="S8" s="8">
        <f t="shared" si="3"/>
        <v>44.696272499999999</v>
      </c>
    </row>
    <row r="9" spans="1:21" x14ac:dyDescent="0.25">
      <c r="A9" s="1">
        <v>4</v>
      </c>
      <c r="B9" s="20" t="s">
        <v>5</v>
      </c>
      <c r="C9" s="76">
        <v>99.994</v>
      </c>
      <c r="D9" s="21">
        <v>99.995000000000005</v>
      </c>
      <c r="E9" s="21">
        <f t="shared" si="0"/>
        <v>99.994500000000002</v>
      </c>
      <c r="F9" s="22">
        <v>194691</v>
      </c>
      <c r="G9" s="23">
        <v>0.99992959999999997</v>
      </c>
      <c r="H9" s="24">
        <v>0.99991658999999999</v>
      </c>
      <c r="I9" s="25">
        <v>0.99983949000000005</v>
      </c>
      <c r="J9" s="26">
        <v>1</v>
      </c>
      <c r="K9" s="27">
        <v>1</v>
      </c>
      <c r="L9" s="28">
        <f t="shared" si="1"/>
        <v>0.999937136</v>
      </c>
      <c r="M9" s="2">
        <v>76.19</v>
      </c>
      <c r="N9" s="2">
        <v>71.563999999999993</v>
      </c>
      <c r="O9" s="8">
        <f t="shared" si="2"/>
        <v>73.876999999999995</v>
      </c>
      <c r="P9" s="1">
        <v>222</v>
      </c>
      <c r="Q9" s="29">
        <v>0.81498828999999995</v>
      </c>
      <c r="R9" s="29">
        <v>0</v>
      </c>
      <c r="S9" s="31">
        <f t="shared" si="3"/>
        <v>40.7494145</v>
      </c>
    </row>
    <row r="10" spans="1:21" x14ac:dyDescent="0.25">
      <c r="A10" s="1">
        <v>5</v>
      </c>
      <c r="B10" s="20" t="s">
        <v>6</v>
      </c>
      <c r="C10" s="21">
        <v>89.887</v>
      </c>
      <c r="D10" s="21">
        <v>90.203000000000003</v>
      </c>
      <c r="E10" s="21">
        <f t="shared" si="0"/>
        <v>90.045000000000002</v>
      </c>
      <c r="F10" s="22">
        <v>14546</v>
      </c>
      <c r="G10" s="23">
        <v>0.86319975999999998</v>
      </c>
      <c r="H10" s="24">
        <v>0.86418702000000003</v>
      </c>
      <c r="I10" s="25">
        <v>0.82446896999999997</v>
      </c>
      <c r="J10" s="26">
        <v>0.99980451999999997</v>
      </c>
      <c r="K10" s="27">
        <v>0.85841352999999998</v>
      </c>
      <c r="L10" s="28">
        <f t="shared" si="1"/>
        <v>0.88201476000000001</v>
      </c>
      <c r="M10" s="2">
        <v>90.475999999999999</v>
      </c>
      <c r="N10" s="2">
        <v>83.885999999999996</v>
      </c>
      <c r="O10" s="8">
        <f t="shared" si="2"/>
        <v>87.180999999999997</v>
      </c>
      <c r="P10" s="1">
        <f>60+16</f>
        <v>76</v>
      </c>
      <c r="Q10" s="29">
        <v>0.89600000000000002</v>
      </c>
      <c r="R10" s="29">
        <v>0.70229008000000004</v>
      </c>
      <c r="S10" s="8">
        <f t="shared" si="3"/>
        <v>79.914503999999994</v>
      </c>
    </row>
    <row r="11" spans="1:21" s="32" customFormat="1" ht="15.75" thickBot="1" x14ac:dyDescent="0.3">
      <c r="B11" s="32" t="s">
        <v>49</v>
      </c>
      <c r="C11" s="33">
        <f>AVERAGE(C6:C10)</f>
        <v>94.495400000000004</v>
      </c>
      <c r="D11" s="33">
        <f>AVERAGE(D6:D10)</f>
        <v>94.704599999999999</v>
      </c>
      <c r="E11" s="34">
        <f t="shared" si="0"/>
        <v>94.6</v>
      </c>
      <c r="F11" s="35">
        <f>AVERAGE(F6:F10)</f>
        <v>130522.8</v>
      </c>
      <c r="G11" s="36">
        <f t="shared" ref="G11:K11" si="4">AVERAGE(G6:G10)</f>
        <v>0.92558615999999994</v>
      </c>
      <c r="H11" s="37">
        <f t="shared" si="4"/>
        <v>0.92672768199999989</v>
      </c>
      <c r="I11" s="38">
        <f t="shared" si="4"/>
        <v>0.90535527400000004</v>
      </c>
      <c r="J11" s="39">
        <f t="shared" si="4"/>
        <v>0.99937264199999998</v>
      </c>
      <c r="K11" s="40">
        <f t="shared" si="4"/>
        <v>0.92304308800000001</v>
      </c>
      <c r="L11" s="41">
        <f>AVERAGE(L6:L10)</f>
        <v>0.93601696919999999</v>
      </c>
      <c r="M11" s="42">
        <f>AVERAGE(M6:M10)</f>
        <v>79.047399999999996</v>
      </c>
      <c r="N11" s="42">
        <f>AVERAGE(N6:N10)</f>
        <v>75.070999999999998</v>
      </c>
      <c r="O11" s="43">
        <f t="shared" si="2"/>
        <v>77.059200000000004</v>
      </c>
      <c r="P11" s="43">
        <f>AVERAGE(P6:P10)</f>
        <v>191.4</v>
      </c>
      <c r="Q11" s="44">
        <f>AVERAGE(Q6:Q10)*100</f>
        <v>80.58659200000001</v>
      </c>
      <c r="R11" s="44">
        <f>((R6+R7+R8+R10)/4)*100</f>
        <v>56.816872250000003</v>
      </c>
      <c r="S11" s="44">
        <f>(Q11+R11)/2</f>
        <v>68.701732125000007</v>
      </c>
    </row>
    <row r="12" spans="1:21" ht="15.75" thickTop="1" x14ac:dyDescent="0.25">
      <c r="A12" s="1">
        <v>6</v>
      </c>
      <c r="B12" s="45" t="s">
        <v>7</v>
      </c>
      <c r="C12" s="21">
        <v>65.622</v>
      </c>
      <c r="D12" s="21">
        <v>66.137</v>
      </c>
      <c r="E12" s="68">
        <f t="shared" si="0"/>
        <v>65.879500000000007</v>
      </c>
      <c r="F12" s="22">
        <v>9442</v>
      </c>
      <c r="G12" s="23">
        <v>0.57438710999999998</v>
      </c>
      <c r="H12" s="24">
        <v>0.52721298999999999</v>
      </c>
      <c r="I12" s="25">
        <v>0.35928991999999998</v>
      </c>
      <c r="J12" s="26">
        <v>0.98639379000000005</v>
      </c>
      <c r="K12" s="27">
        <v>0.43030200000000002</v>
      </c>
      <c r="L12" s="75">
        <f t="shared" si="1"/>
        <v>0.57551716200000003</v>
      </c>
      <c r="M12" s="2">
        <v>76.19</v>
      </c>
      <c r="N12" s="2">
        <v>76.777000000000001</v>
      </c>
      <c r="O12" s="8">
        <f t="shared" si="2"/>
        <v>76.483499999999992</v>
      </c>
      <c r="P12" s="1">
        <v>32</v>
      </c>
      <c r="Q12" s="29">
        <v>0.84848484999999996</v>
      </c>
      <c r="R12" s="29">
        <v>0.45454545000000002</v>
      </c>
      <c r="S12" s="8">
        <f t="shared" si="3"/>
        <v>65.151515000000003</v>
      </c>
    </row>
    <row r="13" spans="1:21" x14ac:dyDescent="0.25">
      <c r="A13" s="1">
        <v>7</v>
      </c>
      <c r="B13" s="45" t="s">
        <v>8</v>
      </c>
      <c r="C13" s="21">
        <v>99.8</v>
      </c>
      <c r="D13" s="21">
        <v>99.924999999999997</v>
      </c>
      <c r="E13" s="21">
        <f t="shared" si="0"/>
        <v>99.862499999999997</v>
      </c>
      <c r="F13" s="22">
        <v>337665</v>
      </c>
      <c r="G13" s="23">
        <v>0.99894453000000005</v>
      </c>
      <c r="H13" s="24">
        <v>0.99888747</v>
      </c>
      <c r="I13" s="25">
        <v>0.99823406999999997</v>
      </c>
      <c r="J13" s="26">
        <v>1</v>
      </c>
      <c r="K13" s="27">
        <v>0.99798896000000004</v>
      </c>
      <c r="L13" s="28">
        <f t="shared" si="1"/>
        <v>0.99881100600000006</v>
      </c>
      <c r="M13" s="2">
        <v>85.713999999999999</v>
      </c>
      <c r="N13" s="2">
        <v>83.885999999999996</v>
      </c>
      <c r="O13" s="8">
        <f t="shared" si="2"/>
        <v>84.8</v>
      </c>
      <c r="P13" s="1">
        <f>6*60+5</f>
        <v>365</v>
      </c>
      <c r="Q13" s="29">
        <v>0.87113401999999995</v>
      </c>
      <c r="R13" s="29">
        <v>0.57627119000000004</v>
      </c>
      <c r="S13" s="8">
        <f t="shared" si="3"/>
        <v>72.370260500000001</v>
      </c>
    </row>
    <row r="14" spans="1:21" x14ac:dyDescent="0.25">
      <c r="A14" s="1">
        <v>8</v>
      </c>
      <c r="B14" s="45" t="s">
        <v>9</v>
      </c>
      <c r="C14" s="21">
        <v>81.84</v>
      </c>
      <c r="D14" s="21">
        <v>82.141000000000005</v>
      </c>
      <c r="E14" s="21">
        <f t="shared" si="0"/>
        <v>81.990499999999997</v>
      </c>
      <c r="F14" s="22">
        <v>15744</v>
      </c>
      <c r="G14" s="23">
        <v>0.74159911999999995</v>
      </c>
      <c r="H14" s="24">
        <v>0.76089885000000002</v>
      </c>
      <c r="I14" s="25">
        <v>0.68983079999999997</v>
      </c>
      <c r="J14" s="26">
        <v>0.99799899000000003</v>
      </c>
      <c r="K14" s="27">
        <v>0.74379105999999995</v>
      </c>
      <c r="L14" s="28">
        <f t="shared" si="1"/>
        <v>0.78682376399999998</v>
      </c>
      <c r="M14" s="2">
        <v>88.094999999999999</v>
      </c>
      <c r="N14" s="2">
        <v>75.355000000000004</v>
      </c>
      <c r="O14" s="8">
        <f t="shared" si="2"/>
        <v>81.724999999999994</v>
      </c>
      <c r="P14" s="45">
        <v>27</v>
      </c>
      <c r="Q14" s="29">
        <v>0.84289276999999996</v>
      </c>
      <c r="R14" s="29">
        <v>0.4</v>
      </c>
      <c r="S14" s="8">
        <f t="shared" si="3"/>
        <v>62.144638500000006</v>
      </c>
    </row>
    <row r="15" spans="1:21" x14ac:dyDescent="0.25">
      <c r="A15" s="1">
        <v>9</v>
      </c>
      <c r="B15" s="45" t="s">
        <v>10</v>
      </c>
      <c r="C15" s="21">
        <v>82.483000000000004</v>
      </c>
      <c r="D15" s="21">
        <v>83.093999999999994</v>
      </c>
      <c r="E15" s="21">
        <f t="shared" si="0"/>
        <v>82.788499999999999</v>
      </c>
      <c r="F15" s="2">
        <v>58847</v>
      </c>
      <c r="G15" s="23">
        <v>0.76423536999999997</v>
      </c>
      <c r="H15" s="24">
        <v>0.76800000000000002</v>
      </c>
      <c r="I15" s="25">
        <v>0.68106180999999999</v>
      </c>
      <c r="J15" s="26">
        <v>0.99874664000000002</v>
      </c>
      <c r="K15" s="27">
        <v>0.75552244000000002</v>
      </c>
      <c r="L15" s="28">
        <f t="shared" si="1"/>
        <v>0.793513252</v>
      </c>
      <c r="M15" s="2">
        <v>76.19</v>
      </c>
      <c r="N15" s="2">
        <v>71.563999999999993</v>
      </c>
      <c r="O15" s="8">
        <f t="shared" si="2"/>
        <v>73.876999999999995</v>
      </c>
      <c r="P15" s="1">
        <v>49</v>
      </c>
      <c r="Q15" s="29">
        <v>0.81498828999999995</v>
      </c>
      <c r="R15" s="29">
        <v>0</v>
      </c>
      <c r="S15" s="31">
        <f t="shared" si="3"/>
        <v>40.7494145</v>
      </c>
    </row>
    <row r="16" spans="1:21" x14ac:dyDescent="0.25">
      <c r="A16" s="1">
        <v>10</v>
      </c>
      <c r="B16" s="45" t="s">
        <v>11</v>
      </c>
      <c r="C16" s="21">
        <v>82.245999999999995</v>
      </c>
      <c r="D16" s="21">
        <v>82.866</v>
      </c>
      <c r="E16" s="21">
        <f t="shared" si="0"/>
        <v>82.555999999999997</v>
      </c>
      <c r="F16" s="22">
        <v>15891</v>
      </c>
      <c r="G16" s="23">
        <v>0.77198038000000002</v>
      </c>
      <c r="H16" s="24">
        <v>0.76231042000000004</v>
      </c>
      <c r="I16" s="25">
        <v>0.68073897000000005</v>
      </c>
      <c r="J16" s="26">
        <v>0.99809566999999999</v>
      </c>
      <c r="K16" s="27">
        <v>0.74553586999999999</v>
      </c>
      <c r="L16" s="28">
        <f t="shared" si="1"/>
        <v>0.79173226200000002</v>
      </c>
      <c r="M16" s="2">
        <v>78.570999999999998</v>
      </c>
      <c r="N16" s="2">
        <v>74.408000000000001</v>
      </c>
      <c r="O16" s="8">
        <f t="shared" si="2"/>
        <v>76.489499999999992</v>
      </c>
      <c r="P16" s="1">
        <v>52</v>
      </c>
      <c r="Q16" s="29">
        <v>0.81882352999999997</v>
      </c>
      <c r="R16" s="29">
        <v>4.9382719999999998E-2</v>
      </c>
      <c r="S16" s="8">
        <f t="shared" si="3"/>
        <v>43.410312499999996</v>
      </c>
    </row>
    <row r="17" spans="1:19" s="32" customFormat="1" ht="15.75" thickBot="1" x14ac:dyDescent="0.3">
      <c r="B17" s="32" t="s">
        <v>49</v>
      </c>
      <c r="C17" s="33">
        <f>AVERAGE(C12:C16)</f>
        <v>82.398200000000003</v>
      </c>
      <c r="D17" s="33">
        <f>AVERAGE(D12:D16)</f>
        <v>82.832599999999999</v>
      </c>
      <c r="E17" s="73">
        <f t="shared" si="0"/>
        <v>82.615399999999994</v>
      </c>
      <c r="F17" s="46">
        <f>AVERAGE(F12:F16)</f>
        <v>87517.8</v>
      </c>
      <c r="G17" s="36">
        <f t="shared" ref="G17:K17" si="5">AVERAGE(G12:G16)</f>
        <v>0.77022930199999995</v>
      </c>
      <c r="H17" s="37">
        <f t="shared" si="5"/>
        <v>0.76346194599999984</v>
      </c>
      <c r="I17" s="38">
        <f t="shared" si="5"/>
        <v>0.68183111400000007</v>
      </c>
      <c r="J17" s="39">
        <f t="shared" si="5"/>
        <v>0.99624701800000004</v>
      </c>
      <c r="K17" s="40">
        <f t="shared" si="5"/>
        <v>0.73462806599999997</v>
      </c>
      <c r="L17" s="74">
        <f>AVERAGE(L12:L16)</f>
        <v>0.78927948920000002</v>
      </c>
      <c r="M17" s="42">
        <f>AVERAGE(M12:M16)</f>
        <v>80.951999999999998</v>
      </c>
      <c r="N17" s="42">
        <f>AVERAGE(N12:N16)</f>
        <v>76.397999999999996</v>
      </c>
      <c r="O17" s="43">
        <f t="shared" si="2"/>
        <v>78.674999999999997</v>
      </c>
      <c r="P17" s="43">
        <f>AVERAGE(P12:P16)</f>
        <v>105</v>
      </c>
      <c r="Q17" s="44">
        <f>AVERAGE(Q12:Q16)*100</f>
        <v>83.926469200000014</v>
      </c>
      <c r="R17" s="44">
        <f>((R12+R13+R14+R16)/4)*100</f>
        <v>37.004984000000007</v>
      </c>
      <c r="S17" s="43">
        <f>(Q17+R17)/2</f>
        <v>60.465726600000011</v>
      </c>
    </row>
    <row r="18" spans="1:19" ht="15.75" thickTop="1" x14ac:dyDescent="0.25">
      <c r="A18" s="1">
        <v>11</v>
      </c>
      <c r="B18" s="47" t="s">
        <v>12</v>
      </c>
      <c r="C18" s="21">
        <v>77.251999999999995</v>
      </c>
      <c r="D18" s="21">
        <v>77.936000000000007</v>
      </c>
      <c r="E18" s="21">
        <f t="shared" si="0"/>
        <v>77.593999999999994</v>
      </c>
      <c r="F18" s="22">
        <v>10323</v>
      </c>
      <c r="G18" s="23">
        <v>0.72584351999999996</v>
      </c>
      <c r="H18" s="24">
        <v>0.69248558000000004</v>
      </c>
      <c r="I18" s="25">
        <v>0.60964105999999996</v>
      </c>
      <c r="J18" s="26">
        <v>0.98915796</v>
      </c>
      <c r="K18" s="27">
        <v>0.64443627000000003</v>
      </c>
      <c r="L18" s="28">
        <f t="shared" si="1"/>
        <v>0.73231287799999989</v>
      </c>
      <c r="M18" s="2">
        <v>85.713999999999999</v>
      </c>
      <c r="N18" s="2">
        <v>85.308000000000007</v>
      </c>
      <c r="O18" s="8">
        <f t="shared" si="2"/>
        <v>85.510999999999996</v>
      </c>
      <c r="P18" s="1">
        <v>32</v>
      </c>
      <c r="Q18" s="29">
        <v>0.89655172000000005</v>
      </c>
      <c r="R18" s="29">
        <v>0.69767442000000002</v>
      </c>
      <c r="S18" s="8">
        <f t="shared" si="3"/>
        <v>79.711307000000005</v>
      </c>
    </row>
    <row r="19" spans="1:19" x14ac:dyDescent="0.25">
      <c r="A19" s="1">
        <v>12</v>
      </c>
      <c r="B19" s="47" t="s">
        <v>13</v>
      </c>
      <c r="C19" s="21">
        <v>99.706999999999994</v>
      </c>
      <c r="D19" s="21">
        <v>99.900999999999996</v>
      </c>
      <c r="E19" s="21">
        <f t="shared" si="0"/>
        <v>99.804000000000002</v>
      </c>
      <c r="F19" s="22">
        <v>829638</v>
      </c>
      <c r="G19" s="23">
        <v>0.99803019999999998</v>
      </c>
      <c r="H19" s="24">
        <v>0.99838888999999997</v>
      </c>
      <c r="I19" s="25">
        <v>0.99847512000000005</v>
      </c>
      <c r="J19" s="26">
        <v>0.99998370999999997</v>
      </c>
      <c r="K19" s="27">
        <v>0.99739822</v>
      </c>
      <c r="L19" s="28">
        <f t="shared" si="1"/>
        <v>0.99845522799999986</v>
      </c>
      <c r="M19" s="2">
        <v>95.238</v>
      </c>
      <c r="N19" s="2">
        <v>99.052000000000007</v>
      </c>
      <c r="O19" s="8">
        <f t="shared" si="2"/>
        <v>97.14500000000001</v>
      </c>
      <c r="P19" s="1">
        <f>5*60+54</f>
        <v>354</v>
      </c>
      <c r="Q19" s="29">
        <v>0.98837209000000004</v>
      </c>
      <c r="R19" s="29">
        <v>0.97530863999999995</v>
      </c>
      <c r="S19" s="8">
        <f t="shared" si="3"/>
        <v>98.184036500000005</v>
      </c>
    </row>
    <row r="20" spans="1:19" x14ac:dyDescent="0.25">
      <c r="A20" s="1">
        <v>13</v>
      </c>
      <c r="B20" s="47" t="s">
        <v>14</v>
      </c>
      <c r="C20" s="21">
        <v>82.209000000000003</v>
      </c>
      <c r="D20" s="21">
        <v>82.7</v>
      </c>
      <c r="E20" s="21">
        <f t="shared" si="0"/>
        <v>82.454499999999996</v>
      </c>
      <c r="F20" s="22">
        <v>4698</v>
      </c>
      <c r="G20" s="23">
        <v>0.75276991999999998</v>
      </c>
      <c r="H20" s="24">
        <v>0.76448225999999997</v>
      </c>
      <c r="I20" s="25">
        <v>0.69401738999999996</v>
      </c>
      <c r="J20" s="26">
        <v>0.99801561000000005</v>
      </c>
      <c r="K20" s="27">
        <v>0.75345835999999999</v>
      </c>
      <c r="L20" s="28">
        <f t="shared" si="1"/>
        <v>0.79254870799999999</v>
      </c>
      <c r="M20" s="2">
        <v>80.951999999999998</v>
      </c>
      <c r="N20" s="2">
        <v>71.563999999999993</v>
      </c>
      <c r="O20" s="8">
        <f t="shared" si="2"/>
        <v>76.257999999999996</v>
      </c>
      <c r="P20" s="45">
        <v>27</v>
      </c>
      <c r="Q20" s="29">
        <v>0.81498828999999995</v>
      </c>
      <c r="R20" s="29">
        <v>0</v>
      </c>
      <c r="S20" s="31">
        <f t="shared" si="3"/>
        <v>40.7494145</v>
      </c>
    </row>
    <row r="21" spans="1:19" x14ac:dyDescent="0.25">
      <c r="A21" s="1">
        <v>14</v>
      </c>
      <c r="B21" s="47" t="s">
        <v>15</v>
      </c>
      <c r="C21" s="21">
        <v>89.893000000000001</v>
      </c>
      <c r="D21" s="21">
        <v>91.141000000000005</v>
      </c>
      <c r="E21" s="21">
        <f t="shared" si="0"/>
        <v>90.516999999999996</v>
      </c>
      <c r="F21" s="22">
        <v>17231</v>
      </c>
      <c r="G21" s="23">
        <v>0.87494651999999995</v>
      </c>
      <c r="H21" s="24">
        <v>0.86956522000000003</v>
      </c>
      <c r="I21" s="25">
        <v>0.82991535999999999</v>
      </c>
      <c r="J21" s="26">
        <v>0.99969041999999997</v>
      </c>
      <c r="K21" s="27">
        <v>0.88325220999999998</v>
      </c>
      <c r="L21" s="28">
        <f t="shared" si="1"/>
        <v>0.89147394599999996</v>
      </c>
      <c r="M21" s="2">
        <v>76.19</v>
      </c>
      <c r="N21" s="2">
        <v>71.563999999999993</v>
      </c>
      <c r="O21" s="8">
        <f t="shared" si="2"/>
        <v>73.876999999999995</v>
      </c>
      <c r="P21" s="1">
        <v>50</v>
      </c>
      <c r="Q21" s="29">
        <v>0.81498828999999995</v>
      </c>
      <c r="R21" s="29">
        <v>0</v>
      </c>
      <c r="S21" s="31">
        <f t="shared" si="3"/>
        <v>40.7494145</v>
      </c>
    </row>
    <row r="22" spans="1:19" x14ac:dyDescent="0.25">
      <c r="A22" s="1">
        <v>15</v>
      </c>
      <c r="B22" s="47" t="s">
        <v>16</v>
      </c>
      <c r="C22" s="21">
        <v>86.173000000000002</v>
      </c>
      <c r="D22" s="21">
        <v>86.936000000000007</v>
      </c>
      <c r="E22" s="21">
        <f t="shared" si="0"/>
        <v>86.554500000000004</v>
      </c>
      <c r="F22" s="22">
        <v>14969</v>
      </c>
      <c r="G22" s="23">
        <v>0.81980324999999998</v>
      </c>
      <c r="H22" s="24">
        <v>0.81199966000000001</v>
      </c>
      <c r="I22" s="25">
        <v>0.77966237999999999</v>
      </c>
      <c r="J22" s="26">
        <v>0.99795082000000002</v>
      </c>
      <c r="K22" s="27">
        <v>0.80506736999999995</v>
      </c>
      <c r="L22" s="28">
        <f t="shared" si="1"/>
        <v>0.84289669599999983</v>
      </c>
      <c r="M22" s="2">
        <v>76.19</v>
      </c>
      <c r="N22" s="2">
        <v>75.355000000000004</v>
      </c>
      <c r="O22" s="8">
        <f t="shared" si="2"/>
        <v>75.772500000000008</v>
      </c>
      <c r="P22" s="1">
        <v>51</v>
      </c>
      <c r="Q22" s="29">
        <v>0.81498828999999995</v>
      </c>
      <c r="R22" s="29">
        <v>0</v>
      </c>
      <c r="S22" s="31">
        <f t="shared" si="3"/>
        <v>40.7494145</v>
      </c>
    </row>
    <row r="23" spans="1:19" s="32" customFormat="1" ht="15.75" thickBot="1" x14ac:dyDescent="0.3">
      <c r="B23" s="32" t="s">
        <v>49</v>
      </c>
      <c r="C23" s="33">
        <f>AVERAGE(C18:C22)</f>
        <v>87.046800000000005</v>
      </c>
      <c r="D23" s="33">
        <f>AVERAGE(D18:D22)</f>
        <v>87.722800000000007</v>
      </c>
      <c r="E23" s="48">
        <f t="shared" si="0"/>
        <v>87.384800000000013</v>
      </c>
      <c r="F23" s="35">
        <f>AVERAGE(F18:F22)</f>
        <v>175371.8</v>
      </c>
      <c r="G23" s="36">
        <f t="shared" ref="G23:K23" si="6">AVERAGE(G18:G22)</f>
        <v>0.83427868199999988</v>
      </c>
      <c r="H23" s="37">
        <f t="shared" si="6"/>
        <v>0.82738432200000001</v>
      </c>
      <c r="I23" s="38">
        <f t="shared" si="6"/>
        <v>0.78234226200000001</v>
      </c>
      <c r="J23" s="39">
        <f t="shared" si="6"/>
        <v>0.996959704</v>
      </c>
      <c r="K23" s="40">
        <f t="shared" si="6"/>
        <v>0.81672248599999997</v>
      </c>
      <c r="L23" s="41">
        <f>AVERAGE(L18:L22)</f>
        <v>0.85153749119999989</v>
      </c>
      <c r="M23" s="49">
        <f>AVERAGE(M18:M22)</f>
        <v>82.856799999999993</v>
      </c>
      <c r="N23" s="49">
        <f>AVERAGE(N18:N22)</f>
        <v>80.568600000000004</v>
      </c>
      <c r="O23" s="43">
        <f t="shared" si="2"/>
        <v>81.712699999999998</v>
      </c>
      <c r="P23" s="50">
        <f>AVERAGE(P18:P22)</f>
        <v>102.8</v>
      </c>
      <c r="Q23" s="44">
        <f>AVERAGE(Q18:Q22)*100</f>
        <v>86.597773599999996</v>
      </c>
      <c r="R23" s="44">
        <f>((R18+R19)/2)*100</f>
        <v>83.649152999999998</v>
      </c>
      <c r="S23" s="43">
        <f>(Q23+R23)/2</f>
        <v>85.123463299999997</v>
      </c>
    </row>
    <row r="24" spans="1:19" ht="15.75" thickTop="1" x14ac:dyDescent="0.25">
      <c r="A24" s="1">
        <v>16</v>
      </c>
      <c r="B24" s="5" t="s">
        <v>17</v>
      </c>
      <c r="C24" s="21">
        <v>99.75</v>
      </c>
      <c r="D24" s="21">
        <v>99.945999999999998</v>
      </c>
      <c r="E24" s="21">
        <f t="shared" si="0"/>
        <v>99.847999999999999</v>
      </c>
      <c r="F24" s="22">
        <v>10338</v>
      </c>
      <c r="G24" s="23">
        <v>0.99894428000000002</v>
      </c>
      <c r="H24" s="24">
        <v>0.99744756000000001</v>
      </c>
      <c r="I24" s="25">
        <v>0.99706225999999998</v>
      </c>
      <c r="J24" s="26">
        <v>0.99998370999999997</v>
      </c>
      <c r="K24" s="27">
        <v>0.99864642000000003</v>
      </c>
      <c r="L24" s="28">
        <f t="shared" si="1"/>
        <v>0.99841684599999991</v>
      </c>
      <c r="M24" s="2">
        <v>100</v>
      </c>
      <c r="N24" s="2">
        <v>100</v>
      </c>
      <c r="O24" s="51">
        <f t="shared" si="2"/>
        <v>100</v>
      </c>
      <c r="P24" s="1">
        <v>32</v>
      </c>
      <c r="Q24" s="29">
        <v>0.99713467</v>
      </c>
      <c r="R24" s="29">
        <v>0.99363056999999999</v>
      </c>
      <c r="S24" s="8">
        <f t="shared" si="3"/>
        <v>99.538262000000003</v>
      </c>
    </row>
    <row r="25" spans="1:19" x14ac:dyDescent="0.25">
      <c r="A25" s="1">
        <v>17</v>
      </c>
      <c r="B25" s="5" t="s">
        <v>18</v>
      </c>
      <c r="C25" s="21">
        <v>99.757000000000005</v>
      </c>
      <c r="D25" s="21">
        <v>99.878</v>
      </c>
      <c r="E25" s="21">
        <f t="shared" si="0"/>
        <v>99.817499999999995</v>
      </c>
      <c r="F25" s="22">
        <v>586716</v>
      </c>
      <c r="G25" s="23">
        <v>0.99793193999999996</v>
      </c>
      <c r="H25" s="24">
        <v>0.99811048000000002</v>
      </c>
      <c r="I25" s="25">
        <v>0.99707356000000003</v>
      </c>
      <c r="J25" s="26">
        <v>0.99998370999999997</v>
      </c>
      <c r="K25" s="27">
        <v>0.99839228000000002</v>
      </c>
      <c r="L25" s="28">
        <f t="shared" si="1"/>
        <v>0.99829839400000009</v>
      </c>
      <c r="M25" s="2">
        <v>92.856999999999999</v>
      </c>
      <c r="N25" s="2">
        <v>97.63</v>
      </c>
      <c r="O25" s="8">
        <f t="shared" si="2"/>
        <v>95.243499999999997</v>
      </c>
      <c r="P25" s="1">
        <f>8*60+3</f>
        <v>483</v>
      </c>
      <c r="Q25" s="29">
        <v>0.94328358000000001</v>
      </c>
      <c r="R25" s="29">
        <v>0.88888889000000004</v>
      </c>
      <c r="S25" s="8">
        <f t="shared" si="3"/>
        <v>91.608623500000007</v>
      </c>
    </row>
    <row r="26" spans="1:19" x14ac:dyDescent="0.25">
      <c r="A26" s="1">
        <v>18</v>
      </c>
      <c r="B26" s="5" t="s">
        <v>19</v>
      </c>
      <c r="C26" s="21">
        <v>82.296000000000006</v>
      </c>
      <c r="D26" s="21">
        <v>82.52</v>
      </c>
      <c r="E26" s="21">
        <f t="shared" si="0"/>
        <v>82.408000000000001</v>
      </c>
      <c r="F26" s="22">
        <v>16970</v>
      </c>
      <c r="G26" s="23">
        <v>0.75125805999999995</v>
      </c>
      <c r="H26" s="24">
        <v>0.76734323000000004</v>
      </c>
      <c r="I26" s="25">
        <v>0.69362838999999998</v>
      </c>
      <c r="J26" s="26">
        <v>0.99829087999999999</v>
      </c>
      <c r="K26" s="27">
        <v>0.73881713999999998</v>
      </c>
      <c r="L26" s="28">
        <f t="shared" si="1"/>
        <v>0.78986754000000003</v>
      </c>
      <c r="M26" s="2">
        <v>51.162999999999997</v>
      </c>
      <c r="N26" s="2">
        <v>46.445</v>
      </c>
      <c r="O26" s="63">
        <f t="shared" si="2"/>
        <v>48.804000000000002</v>
      </c>
      <c r="P26" s="45">
        <v>27</v>
      </c>
      <c r="Q26" s="29">
        <v>0.34285714</v>
      </c>
      <c r="R26" s="29">
        <v>0.53378378000000004</v>
      </c>
      <c r="S26" s="8">
        <f t="shared" si="3"/>
        <v>43.832046000000005</v>
      </c>
    </row>
    <row r="27" spans="1:19" x14ac:dyDescent="0.25">
      <c r="A27" s="1">
        <v>19</v>
      </c>
      <c r="B27" s="5" t="s">
        <v>20</v>
      </c>
      <c r="C27" s="76">
        <v>99.994</v>
      </c>
      <c r="D27" s="21">
        <v>99.998000000000005</v>
      </c>
      <c r="E27" s="52">
        <f t="shared" si="0"/>
        <v>99.996000000000009</v>
      </c>
      <c r="F27" s="22">
        <v>19505</v>
      </c>
      <c r="G27" s="23">
        <v>0.99992959999999997</v>
      </c>
      <c r="H27" s="24">
        <v>0.99997219999999998</v>
      </c>
      <c r="I27" s="25">
        <v>0.99995986999999997</v>
      </c>
      <c r="J27" s="26">
        <v>1</v>
      </c>
      <c r="K27" s="27">
        <v>0.99996344000000004</v>
      </c>
      <c r="L27" s="53">
        <f t="shared" si="1"/>
        <v>0.99996502199999993</v>
      </c>
      <c r="M27" s="2">
        <v>88.094999999999999</v>
      </c>
      <c r="N27" s="2">
        <v>72.986000000000004</v>
      </c>
      <c r="O27" s="8">
        <f t="shared" si="2"/>
        <v>80.540500000000009</v>
      </c>
      <c r="P27" s="1">
        <f>60+39</f>
        <v>99</v>
      </c>
      <c r="Q27" s="29">
        <v>0.81498828999999995</v>
      </c>
      <c r="R27" s="29">
        <v>0</v>
      </c>
      <c r="S27" s="31">
        <f t="shared" si="3"/>
        <v>40.7494145</v>
      </c>
    </row>
    <row r="28" spans="1:19" x14ac:dyDescent="0.25">
      <c r="A28" s="1">
        <v>20</v>
      </c>
      <c r="B28" s="5" t="s">
        <v>21</v>
      </c>
      <c r="C28" s="76">
        <v>90.006</v>
      </c>
      <c r="D28" s="21">
        <v>91.388000000000005</v>
      </c>
      <c r="E28" s="21">
        <f t="shared" si="0"/>
        <v>90.697000000000003</v>
      </c>
      <c r="F28" s="22">
        <v>15542</v>
      </c>
      <c r="G28" s="23">
        <v>0.87932071999999994</v>
      </c>
      <c r="H28" s="24">
        <v>0.87357408999999997</v>
      </c>
      <c r="I28" s="25">
        <v>0.84387805000000005</v>
      </c>
      <c r="J28" s="26">
        <v>0.99978820000000002</v>
      </c>
      <c r="K28" s="27">
        <v>0.87483047999999997</v>
      </c>
      <c r="L28" s="28">
        <f t="shared" si="1"/>
        <v>0.89427830799999997</v>
      </c>
      <c r="M28" s="2">
        <v>85.713999999999999</v>
      </c>
      <c r="N28" s="2">
        <v>86.256</v>
      </c>
      <c r="O28" s="8">
        <f t="shared" si="2"/>
        <v>85.984999999999999</v>
      </c>
      <c r="P28" s="1">
        <v>52</v>
      </c>
      <c r="Q28" s="29">
        <v>0.89325843000000005</v>
      </c>
      <c r="R28" s="29">
        <v>0.74666666999999998</v>
      </c>
      <c r="S28" s="8">
        <f t="shared" si="3"/>
        <v>81.996255000000005</v>
      </c>
    </row>
    <row r="29" spans="1:19" s="32" customFormat="1" ht="15.75" thickBot="1" x14ac:dyDescent="0.3">
      <c r="B29" s="32" t="s">
        <v>49</v>
      </c>
      <c r="C29" s="33">
        <f>AVERAGE(C24:C28)</f>
        <v>94.360600000000005</v>
      </c>
      <c r="D29" s="33">
        <f>AVERAGE(D24:D28)</f>
        <v>94.746000000000009</v>
      </c>
      <c r="E29" s="48">
        <f t="shared" si="0"/>
        <v>94.553300000000007</v>
      </c>
      <c r="F29" s="35">
        <f>AVERAGE(F24:F28)</f>
        <v>129814.2</v>
      </c>
      <c r="G29" s="36">
        <f t="shared" ref="G29:K29" si="7">AVERAGE(G24:G28)</f>
        <v>0.92547692000000004</v>
      </c>
      <c r="H29" s="37">
        <f t="shared" si="7"/>
        <v>0.92728951200000009</v>
      </c>
      <c r="I29" s="38">
        <f t="shared" si="7"/>
        <v>0.90632042600000007</v>
      </c>
      <c r="J29" s="39">
        <f t="shared" si="7"/>
        <v>0.99960930000000003</v>
      </c>
      <c r="K29" s="40">
        <f t="shared" si="7"/>
        <v>0.92212995200000003</v>
      </c>
      <c r="L29" s="96">
        <f>AVERAGE(L24:L28)</f>
        <v>0.93616522199999996</v>
      </c>
      <c r="M29" s="33">
        <f>AVERAGE(M24:M28)</f>
        <v>83.565799999999996</v>
      </c>
      <c r="N29" s="33">
        <f>AVERAGE(N24:N28)</f>
        <v>80.663399999999996</v>
      </c>
      <c r="O29" s="43">
        <f t="shared" si="2"/>
        <v>82.114599999999996</v>
      </c>
      <c r="P29" s="43">
        <f>AVERAGE(P24:P28)</f>
        <v>138.6</v>
      </c>
      <c r="Q29" s="44">
        <f>AVERAGE(Q24:Q28)*100</f>
        <v>79.830442199999993</v>
      </c>
      <c r="R29" s="44">
        <f>((R24+R25+R26+R28)/4)*100</f>
        <v>79.074247749999998</v>
      </c>
      <c r="S29" s="54">
        <f>(Q29+R29)/2</f>
        <v>79.452344974999988</v>
      </c>
    </row>
    <row r="30" spans="1:19" ht="15.75" thickTop="1" x14ac:dyDescent="0.25">
      <c r="A30" s="1">
        <v>21</v>
      </c>
      <c r="B30" s="55" t="s">
        <v>22</v>
      </c>
      <c r="C30" s="21">
        <v>99.769000000000005</v>
      </c>
      <c r="D30" s="21">
        <v>99.929000000000002</v>
      </c>
      <c r="E30" s="21">
        <f t="shared" si="0"/>
        <v>99.849000000000004</v>
      </c>
      <c r="F30" s="22">
        <v>9770</v>
      </c>
      <c r="G30" s="23">
        <v>0.99856971999999999</v>
      </c>
      <c r="H30" s="24">
        <v>0.99916569</v>
      </c>
      <c r="I30" s="25">
        <v>0.99730587999999998</v>
      </c>
      <c r="J30" s="26">
        <v>1</v>
      </c>
      <c r="K30" s="27">
        <v>0.99890422999999995</v>
      </c>
      <c r="L30" s="28">
        <f t="shared" si="1"/>
        <v>0.99878910400000009</v>
      </c>
      <c r="M30" s="2">
        <v>76.19</v>
      </c>
      <c r="N30" s="2">
        <v>71.563999999999993</v>
      </c>
      <c r="O30" s="8">
        <f t="shared" si="2"/>
        <v>73.876999999999995</v>
      </c>
      <c r="P30" s="1">
        <v>34</v>
      </c>
      <c r="Q30" s="29">
        <v>0.81498828999999995</v>
      </c>
      <c r="R30" s="29">
        <v>0</v>
      </c>
      <c r="S30" s="31">
        <f t="shared" si="3"/>
        <v>40.7494145</v>
      </c>
    </row>
    <row r="31" spans="1:19" x14ac:dyDescent="0.25">
      <c r="A31" s="1">
        <v>22</v>
      </c>
      <c r="B31" s="55" t="s">
        <v>23</v>
      </c>
      <c r="C31" s="21">
        <v>99.551000000000002</v>
      </c>
      <c r="D31" s="21">
        <v>99.837999999999994</v>
      </c>
      <c r="E31" s="21">
        <f t="shared" si="0"/>
        <v>99.694500000000005</v>
      </c>
      <c r="F31" s="22">
        <v>408699</v>
      </c>
      <c r="G31" s="23">
        <v>0.99666761000000004</v>
      </c>
      <c r="H31" s="24">
        <v>0.99604457000000002</v>
      </c>
      <c r="I31" s="25">
        <v>0.99651568000000001</v>
      </c>
      <c r="J31" s="26">
        <v>0.99996742000000005</v>
      </c>
      <c r="K31" s="27">
        <v>0.99799057000000002</v>
      </c>
      <c r="L31" s="28">
        <f t="shared" si="1"/>
        <v>0.9974371700000001</v>
      </c>
      <c r="M31" s="2">
        <v>76.19</v>
      </c>
      <c r="N31" s="2">
        <v>71.563999999999993</v>
      </c>
      <c r="O31" s="8">
        <f t="shared" si="2"/>
        <v>73.876999999999995</v>
      </c>
      <c r="P31" s="1">
        <f>8*60+6</f>
        <v>486</v>
      </c>
      <c r="Q31" s="29">
        <v>0.81498828999999995</v>
      </c>
      <c r="R31" s="29">
        <v>0</v>
      </c>
      <c r="S31" s="31">
        <f t="shared" si="3"/>
        <v>40.7494145</v>
      </c>
    </row>
    <row r="32" spans="1:19" x14ac:dyDescent="0.25">
      <c r="A32" s="1">
        <v>23</v>
      </c>
      <c r="B32" s="55" t="s">
        <v>24</v>
      </c>
      <c r="C32" s="21">
        <v>77.894999999999996</v>
      </c>
      <c r="D32" s="21">
        <v>78.134</v>
      </c>
      <c r="E32" s="21">
        <f t="shared" si="0"/>
        <v>78.014499999999998</v>
      </c>
      <c r="F32" s="22">
        <v>4744</v>
      </c>
      <c r="G32" s="23">
        <v>0.67634163999999997</v>
      </c>
      <c r="H32" s="24">
        <v>0.70642298999999997</v>
      </c>
      <c r="I32" s="25">
        <v>0.63208620000000004</v>
      </c>
      <c r="J32" s="26">
        <v>0.99838581000000004</v>
      </c>
      <c r="K32" s="27">
        <v>0.69121655999999998</v>
      </c>
      <c r="L32" s="28">
        <f t="shared" si="1"/>
        <v>0.74089064000000016</v>
      </c>
      <c r="M32" s="2">
        <v>76.19</v>
      </c>
      <c r="N32" s="2">
        <v>71.563999999999993</v>
      </c>
      <c r="O32" s="8">
        <f t="shared" si="2"/>
        <v>73.876999999999995</v>
      </c>
      <c r="P32" s="77">
        <v>27</v>
      </c>
      <c r="Q32" s="29">
        <v>0.81498828999999995</v>
      </c>
      <c r="R32" s="29">
        <v>0</v>
      </c>
      <c r="S32" s="31">
        <f t="shared" si="3"/>
        <v>40.7494145</v>
      </c>
    </row>
    <row r="33" spans="1:19" x14ac:dyDescent="0.25">
      <c r="A33" s="1">
        <v>24</v>
      </c>
      <c r="B33" s="55" t="s">
        <v>25</v>
      </c>
      <c r="C33" s="21">
        <v>99.988</v>
      </c>
      <c r="D33" s="21">
        <v>99.995999999999995</v>
      </c>
      <c r="E33" s="21">
        <f t="shared" si="0"/>
        <v>99.99199999999999</v>
      </c>
      <c r="F33" s="22">
        <v>19700</v>
      </c>
      <c r="G33" s="23">
        <v>0.99990612999999995</v>
      </c>
      <c r="H33" s="24">
        <v>0.99991658999999999</v>
      </c>
      <c r="I33" s="25">
        <v>0.99991973999999995</v>
      </c>
      <c r="J33" s="26">
        <v>1</v>
      </c>
      <c r="K33" s="27">
        <v>0.99996344000000004</v>
      </c>
      <c r="L33" s="28">
        <f t="shared" si="1"/>
        <v>0.9999411800000001</v>
      </c>
      <c r="M33" s="2">
        <v>76.19</v>
      </c>
      <c r="N33" s="2">
        <v>71.563999999999993</v>
      </c>
      <c r="O33" s="8">
        <f t="shared" si="2"/>
        <v>73.876999999999995</v>
      </c>
      <c r="P33" s="1">
        <v>68</v>
      </c>
      <c r="Q33" s="29">
        <v>0.81498828999999995</v>
      </c>
      <c r="R33" s="29">
        <v>0</v>
      </c>
      <c r="S33" s="31">
        <f t="shared" si="3"/>
        <v>40.7494145</v>
      </c>
    </row>
    <row r="34" spans="1:19" x14ac:dyDescent="0.25">
      <c r="A34" s="1">
        <v>25</v>
      </c>
      <c r="B34" s="55" t="s">
        <v>26</v>
      </c>
      <c r="C34" s="21">
        <v>88.414000000000001</v>
      </c>
      <c r="D34" s="21">
        <v>90.323999999999998</v>
      </c>
      <c r="E34" s="21">
        <f t="shared" si="0"/>
        <v>89.369</v>
      </c>
      <c r="F34" s="22">
        <v>15080</v>
      </c>
      <c r="G34" s="23">
        <v>0.86865665000000003</v>
      </c>
      <c r="H34" s="24">
        <v>0.85095043000000004</v>
      </c>
      <c r="I34" s="25">
        <v>0.82605077000000005</v>
      </c>
      <c r="J34" s="26">
        <v>0.99959275000000003</v>
      </c>
      <c r="K34" s="27">
        <v>0.85667119000000003</v>
      </c>
      <c r="L34" s="28">
        <f t="shared" si="1"/>
        <v>0.88038435800000003</v>
      </c>
      <c r="M34" s="2">
        <v>90.475999999999999</v>
      </c>
      <c r="N34" s="2">
        <v>90.046999999999997</v>
      </c>
      <c r="O34" s="8">
        <f t="shared" si="2"/>
        <v>90.261499999999998</v>
      </c>
      <c r="P34" s="1">
        <v>51</v>
      </c>
      <c r="Q34" s="29">
        <v>0.93188011000000004</v>
      </c>
      <c r="R34" s="29">
        <v>0.82014388000000005</v>
      </c>
      <c r="S34" s="8">
        <f t="shared" si="3"/>
        <v>87.601199500000007</v>
      </c>
    </row>
    <row r="35" spans="1:19" s="32" customFormat="1" ht="15.75" thickBot="1" x14ac:dyDescent="0.3">
      <c r="B35" s="32" t="s">
        <v>49</v>
      </c>
      <c r="C35" s="33">
        <f>AVERAGE(C30:C34)</f>
        <v>93.12339999999999</v>
      </c>
      <c r="D35" s="33">
        <f>AVERAGE(D30:D34)</f>
        <v>93.644199999999998</v>
      </c>
      <c r="E35" s="48">
        <f t="shared" si="0"/>
        <v>93.383799999999994</v>
      </c>
      <c r="F35" s="35">
        <f>AVERAGE(F30:F34)</f>
        <v>91598.6</v>
      </c>
      <c r="G35" s="36">
        <f t="shared" ref="G35:K35" si="8">AVERAGE(G30:G34)</f>
        <v>0.90802835000000004</v>
      </c>
      <c r="H35" s="37">
        <f t="shared" si="8"/>
        <v>0.91050005400000011</v>
      </c>
      <c r="I35" s="38">
        <f t="shared" si="8"/>
        <v>0.89037565399999996</v>
      </c>
      <c r="J35" s="39">
        <f t="shared" si="8"/>
        <v>0.99958919599999996</v>
      </c>
      <c r="K35" s="40">
        <f t="shared" si="8"/>
        <v>0.90894919799999996</v>
      </c>
      <c r="L35" s="41">
        <f>AVERAGE(L30:L34)</f>
        <v>0.92348849040000014</v>
      </c>
      <c r="M35" s="33">
        <f t="shared" ref="M35:N35" si="9">AVERAGE(M30:M34)</f>
        <v>79.047200000000004</v>
      </c>
      <c r="N35" s="33">
        <f t="shared" si="9"/>
        <v>75.260599999999997</v>
      </c>
      <c r="O35" s="43">
        <f t="shared" si="2"/>
        <v>77.153899999999993</v>
      </c>
      <c r="P35" s="43">
        <f>AVERAGE(P30:P34)</f>
        <v>133.19999999999999</v>
      </c>
      <c r="Q35" s="44">
        <f>AVERAGE(Q30:Q34)*100</f>
        <v>83.836665400000001</v>
      </c>
      <c r="R35" s="29">
        <v>0.82014388000000005</v>
      </c>
      <c r="S35" s="56">
        <f>(Q35+R35)/2</f>
        <v>42.328404640000002</v>
      </c>
    </row>
    <row r="36" spans="1:19" ht="15.75" thickTop="1" x14ac:dyDescent="0.25">
      <c r="A36" s="1">
        <v>26</v>
      </c>
      <c r="B36" s="57" t="s">
        <v>27</v>
      </c>
      <c r="C36" s="76">
        <v>99.944000000000003</v>
      </c>
      <c r="D36" s="21">
        <v>99.978999999999999</v>
      </c>
      <c r="E36" s="21">
        <f t="shared" si="0"/>
        <v>99.961500000000001</v>
      </c>
      <c r="F36" s="22">
        <v>21677</v>
      </c>
      <c r="G36" s="23">
        <v>0.99967143999999997</v>
      </c>
      <c r="H36" s="24">
        <v>0.99949949999999999</v>
      </c>
      <c r="I36" s="25">
        <v>0.99943837999999996</v>
      </c>
      <c r="J36" s="26">
        <v>0.99996742000000005</v>
      </c>
      <c r="K36" s="27">
        <v>0.99985374999999999</v>
      </c>
      <c r="L36" s="28">
        <f t="shared" si="1"/>
        <v>0.99968609799999997</v>
      </c>
      <c r="M36" s="2">
        <v>100</v>
      </c>
      <c r="N36" s="2">
        <v>99.525999999999996</v>
      </c>
      <c r="O36" s="8">
        <f t="shared" si="2"/>
        <v>99.763000000000005</v>
      </c>
      <c r="P36" s="1">
        <v>37</v>
      </c>
      <c r="Q36" s="29">
        <v>0.98245614000000003</v>
      </c>
      <c r="R36" s="29">
        <v>0.96341463000000005</v>
      </c>
      <c r="S36" s="8">
        <f t="shared" si="3"/>
        <v>97.293538499999997</v>
      </c>
    </row>
    <row r="37" spans="1:19" x14ac:dyDescent="0.25">
      <c r="A37" s="1">
        <v>27</v>
      </c>
      <c r="B37" s="57" t="s">
        <v>28</v>
      </c>
      <c r="C37" s="21">
        <v>99.613</v>
      </c>
      <c r="D37" s="21">
        <v>99.823999999999998</v>
      </c>
      <c r="E37" s="21">
        <f t="shared" si="0"/>
        <v>99.718500000000006</v>
      </c>
      <c r="F37" s="22">
        <v>425485</v>
      </c>
      <c r="G37" s="23">
        <v>0.99695407999999996</v>
      </c>
      <c r="H37" s="24">
        <v>0.99690970999999995</v>
      </c>
      <c r="I37" s="25">
        <v>0.99743384000000002</v>
      </c>
      <c r="J37" s="26">
        <v>1</v>
      </c>
      <c r="K37" s="27">
        <v>0.99630240000000003</v>
      </c>
      <c r="L37" s="28">
        <f t="shared" si="1"/>
        <v>0.99752000600000001</v>
      </c>
      <c r="M37" s="2">
        <v>76.19</v>
      </c>
      <c r="N37" s="2">
        <v>71.563999999999993</v>
      </c>
      <c r="O37" s="8">
        <f t="shared" si="2"/>
        <v>73.876999999999995</v>
      </c>
      <c r="P37" s="1">
        <f>60*17+55</f>
        <v>1075</v>
      </c>
      <c r="Q37" s="29">
        <v>0.81498828999999995</v>
      </c>
      <c r="R37" s="29">
        <v>0</v>
      </c>
      <c r="S37" s="31">
        <f t="shared" si="3"/>
        <v>40.7494145</v>
      </c>
    </row>
    <row r="38" spans="1:19" x14ac:dyDescent="0.25">
      <c r="A38" s="1">
        <v>28</v>
      </c>
      <c r="B38" s="57" t="s">
        <v>29</v>
      </c>
      <c r="C38" s="21">
        <v>80.13</v>
      </c>
      <c r="D38" s="21">
        <v>80.495000000000005</v>
      </c>
      <c r="E38" s="21">
        <f t="shared" si="0"/>
        <v>80.3125</v>
      </c>
      <c r="F38" s="22">
        <v>7112</v>
      </c>
      <c r="G38" s="23">
        <v>0.70443458000000003</v>
      </c>
      <c r="H38" s="24">
        <v>0.73964940999999995</v>
      </c>
      <c r="I38" s="25">
        <v>0.65568910000000002</v>
      </c>
      <c r="J38" s="26">
        <v>0.99874463999999996</v>
      </c>
      <c r="K38" s="27">
        <v>0.74881637999999995</v>
      </c>
      <c r="L38" s="28">
        <f t="shared" si="1"/>
        <v>0.76946682200000005</v>
      </c>
      <c r="M38" s="2">
        <v>76.19</v>
      </c>
      <c r="N38" s="2">
        <v>71.563999999999993</v>
      </c>
      <c r="O38" s="8">
        <f t="shared" si="2"/>
        <v>73.876999999999995</v>
      </c>
      <c r="P38" s="1">
        <v>38</v>
      </c>
      <c r="Q38" s="29">
        <v>0.81498828999999995</v>
      </c>
      <c r="R38" s="29">
        <v>0</v>
      </c>
      <c r="S38" s="31">
        <f t="shared" si="3"/>
        <v>40.7494145</v>
      </c>
    </row>
    <row r="39" spans="1:19" x14ac:dyDescent="0.25">
      <c r="A39" s="1">
        <v>29</v>
      </c>
      <c r="B39" s="57" t="s">
        <v>30</v>
      </c>
      <c r="C39" s="21">
        <v>99.988</v>
      </c>
      <c r="D39" s="76">
        <v>99.998999999999995</v>
      </c>
      <c r="E39" s="21">
        <f t="shared" si="0"/>
        <v>99.993499999999997</v>
      </c>
      <c r="F39" s="22">
        <v>20130</v>
      </c>
      <c r="G39" s="23">
        <v>0.99995307</v>
      </c>
      <c r="H39" s="24">
        <v>0.99997219999999998</v>
      </c>
      <c r="I39" s="58">
        <v>0.99991973999999995</v>
      </c>
      <c r="J39" s="26">
        <v>1</v>
      </c>
      <c r="K39" s="27">
        <v>0.99996344000000004</v>
      </c>
      <c r="L39" s="97">
        <f t="shared" si="1"/>
        <v>0.9999616899999999</v>
      </c>
      <c r="M39" s="2">
        <v>76.19</v>
      </c>
      <c r="N39" s="2">
        <v>71.563999999999993</v>
      </c>
      <c r="O39" s="8">
        <f t="shared" si="2"/>
        <v>73.876999999999995</v>
      </c>
      <c r="P39" s="1">
        <v>137</v>
      </c>
      <c r="Q39" s="29">
        <v>0.81498828999999995</v>
      </c>
      <c r="R39" s="29">
        <v>0</v>
      </c>
      <c r="S39" s="63">
        <f t="shared" si="3"/>
        <v>40.7494145</v>
      </c>
    </row>
    <row r="40" spans="1:19" x14ac:dyDescent="0.25">
      <c r="A40" s="1">
        <v>30</v>
      </c>
      <c r="B40" s="57" t="s">
        <v>31</v>
      </c>
      <c r="C40" s="21">
        <v>87.614999999999995</v>
      </c>
      <c r="D40" s="21">
        <v>89.004000000000005</v>
      </c>
      <c r="E40" s="21">
        <f t="shared" si="0"/>
        <v>88.3095</v>
      </c>
      <c r="F40" s="22">
        <v>15789</v>
      </c>
      <c r="G40" s="23">
        <v>0.84621818000000004</v>
      </c>
      <c r="H40" s="24">
        <v>0.83757970000000004</v>
      </c>
      <c r="I40" s="25">
        <v>0.80501672000000002</v>
      </c>
      <c r="J40" s="26">
        <v>0.99938115000000005</v>
      </c>
      <c r="K40" s="27">
        <v>0.84167367999999998</v>
      </c>
      <c r="L40" s="28">
        <f t="shared" si="1"/>
        <v>0.86597388600000014</v>
      </c>
      <c r="M40" s="2">
        <v>92.856999999999999</v>
      </c>
      <c r="N40" s="2">
        <v>86.73</v>
      </c>
      <c r="O40" s="8">
        <f t="shared" si="2"/>
        <v>89.793499999999995</v>
      </c>
      <c r="P40" s="1">
        <v>56</v>
      </c>
      <c r="Q40" s="29">
        <v>0.91052632</v>
      </c>
      <c r="R40" s="29">
        <v>0.73015872999999998</v>
      </c>
      <c r="S40" s="8">
        <f t="shared" si="3"/>
        <v>82.034252500000008</v>
      </c>
    </row>
    <row r="41" spans="1:19" s="32" customFormat="1" ht="15.75" thickBot="1" x14ac:dyDescent="0.3">
      <c r="B41" s="32" t="s">
        <v>49</v>
      </c>
      <c r="C41" s="33">
        <f>AVERAGE(C36:C40)</f>
        <v>93.457999999999998</v>
      </c>
      <c r="D41" s="33">
        <f>AVERAGE(D36:D40)</f>
        <v>93.860200000000006</v>
      </c>
      <c r="E41" s="48">
        <f t="shared" si="0"/>
        <v>93.659099999999995</v>
      </c>
      <c r="F41" s="35">
        <f>AVERAGE(F36:F40)</f>
        <v>98038.6</v>
      </c>
      <c r="G41" s="36">
        <f t="shared" ref="G41:K41" si="10">AVERAGE(G36:G40)</f>
        <v>0.90944626999999989</v>
      </c>
      <c r="H41" s="37">
        <f t="shared" si="10"/>
        <v>0.91472210399999998</v>
      </c>
      <c r="I41" s="38">
        <f t="shared" si="10"/>
        <v>0.89149955600000008</v>
      </c>
      <c r="J41" s="39">
        <f t="shared" si="10"/>
        <v>0.99961864200000006</v>
      </c>
      <c r="K41" s="40">
        <f t="shared" si="10"/>
        <v>0.91732192999999995</v>
      </c>
      <c r="L41" s="41">
        <f>AVERAGE(L36:L40)</f>
        <v>0.92652170040000004</v>
      </c>
      <c r="M41" s="33">
        <f t="shared" ref="M41:N41" si="11">AVERAGE(M36:M40)</f>
        <v>84.28540000000001</v>
      </c>
      <c r="N41" s="33">
        <f t="shared" si="11"/>
        <v>80.189599999999999</v>
      </c>
      <c r="O41" s="54">
        <f t="shared" si="2"/>
        <v>82.237500000000011</v>
      </c>
      <c r="P41" s="44">
        <f>AVERAGE(P36:P40)</f>
        <v>268.60000000000002</v>
      </c>
      <c r="Q41" s="44">
        <f>AVERAGE(Q36:Q40)*100</f>
        <v>86.758946600000002</v>
      </c>
      <c r="R41" s="44">
        <f>100*((R36+R40)/2)</f>
        <v>84.678668000000002</v>
      </c>
      <c r="S41" s="43">
        <f>(Q41+R41)/2</f>
        <v>85.718807300000009</v>
      </c>
    </row>
    <row r="42" spans="1:19" ht="15.75" thickTop="1" x14ac:dyDescent="0.25">
      <c r="A42" s="1">
        <v>31</v>
      </c>
      <c r="B42" s="59" t="s">
        <v>32</v>
      </c>
      <c r="C42" s="21">
        <v>70.36</v>
      </c>
      <c r="D42" s="21">
        <v>70.191999999999993</v>
      </c>
      <c r="E42" s="21">
        <f t="shared" si="0"/>
        <v>70.275999999999996</v>
      </c>
      <c r="F42" s="22">
        <v>13396</v>
      </c>
      <c r="G42" s="23">
        <v>0.62149343000000001</v>
      </c>
      <c r="H42" s="24">
        <v>0.58338701999999998</v>
      </c>
      <c r="I42" s="25">
        <v>0.32527657999999998</v>
      </c>
      <c r="J42" s="26">
        <v>0.98948431000000003</v>
      </c>
      <c r="K42" s="27">
        <v>0.50818828999999999</v>
      </c>
      <c r="L42" s="28">
        <f t="shared" si="1"/>
        <v>0.60556592600000003</v>
      </c>
      <c r="M42" s="2">
        <v>78.570999999999998</v>
      </c>
      <c r="N42" s="2">
        <v>77.724999999999994</v>
      </c>
      <c r="O42" s="8">
        <f t="shared" si="2"/>
        <v>78.147999999999996</v>
      </c>
      <c r="P42" s="1">
        <v>35</v>
      </c>
      <c r="Q42" s="29">
        <v>0.84102564000000002</v>
      </c>
      <c r="R42" s="29">
        <v>0.46551724</v>
      </c>
      <c r="S42" s="8">
        <f t="shared" si="3"/>
        <v>65.327144000000004</v>
      </c>
    </row>
    <row r="43" spans="1:19" x14ac:dyDescent="0.25">
      <c r="A43" s="1">
        <v>32</v>
      </c>
      <c r="B43" s="59" t="s">
        <v>33</v>
      </c>
      <c r="C43" s="21">
        <v>99.682000000000002</v>
      </c>
      <c r="D43" s="21">
        <v>99.93</v>
      </c>
      <c r="E43" s="21">
        <f t="shared" si="0"/>
        <v>99.806000000000012</v>
      </c>
      <c r="F43" s="60">
        <v>1477932</v>
      </c>
      <c r="G43" s="23">
        <v>0.99777335</v>
      </c>
      <c r="H43" s="24">
        <v>0.99707707999999995</v>
      </c>
      <c r="I43" s="25">
        <v>0.99727235999999997</v>
      </c>
      <c r="J43" s="26">
        <v>0.99990224999999999</v>
      </c>
      <c r="K43" s="27">
        <v>0.99824369000000002</v>
      </c>
      <c r="L43" s="28">
        <f t="shared" si="1"/>
        <v>0.99805374599999985</v>
      </c>
      <c r="M43" s="2">
        <v>100</v>
      </c>
      <c r="N43" s="2">
        <v>100</v>
      </c>
      <c r="O43" s="51">
        <f t="shared" si="2"/>
        <v>100</v>
      </c>
      <c r="P43" s="61">
        <f>22*60+55</f>
        <v>1375</v>
      </c>
      <c r="Q43" s="29">
        <v>1</v>
      </c>
      <c r="R43" s="29">
        <v>1</v>
      </c>
      <c r="S43" s="62">
        <f t="shared" si="3"/>
        <v>100</v>
      </c>
    </row>
    <row r="44" spans="1:19" x14ac:dyDescent="0.25">
      <c r="A44" s="1">
        <v>33</v>
      </c>
      <c r="B44" s="59" t="s">
        <v>34</v>
      </c>
      <c r="C44" s="21">
        <v>77.195999999999998</v>
      </c>
      <c r="D44" s="21">
        <v>77.521000000000001</v>
      </c>
      <c r="E44" s="21">
        <f t="shared" si="0"/>
        <v>77.358499999999992</v>
      </c>
      <c r="F44" s="22">
        <v>7124</v>
      </c>
      <c r="G44" s="23">
        <v>0.66766736999999998</v>
      </c>
      <c r="H44" s="24">
        <v>0.68673660000000003</v>
      </c>
      <c r="I44" s="25">
        <v>0.62866712999999996</v>
      </c>
      <c r="J44" s="26">
        <v>0.99853325000000004</v>
      </c>
      <c r="K44" s="27">
        <v>0.68920700999999995</v>
      </c>
      <c r="L44" s="28">
        <f t="shared" si="1"/>
        <v>0.73416227200000006</v>
      </c>
      <c r="M44" s="2">
        <v>76.19</v>
      </c>
      <c r="N44" s="2">
        <v>71.563999999999993</v>
      </c>
      <c r="O44" s="8">
        <f t="shared" si="2"/>
        <v>73.876999999999995</v>
      </c>
      <c r="P44" s="1">
        <v>40</v>
      </c>
      <c r="Q44" s="29">
        <v>0.81498828999999995</v>
      </c>
      <c r="R44" s="29">
        <v>0</v>
      </c>
      <c r="S44" s="63">
        <f t="shared" si="3"/>
        <v>40.7494145</v>
      </c>
    </row>
    <row r="45" spans="1:19" x14ac:dyDescent="0.25">
      <c r="A45" s="1">
        <v>34</v>
      </c>
      <c r="B45" s="59" t="s">
        <v>35</v>
      </c>
      <c r="C45" s="21">
        <v>85.03</v>
      </c>
      <c r="D45" s="21">
        <v>85.69</v>
      </c>
      <c r="E45" s="21">
        <f t="shared" si="0"/>
        <v>85.36</v>
      </c>
      <c r="F45" s="22">
        <v>16173</v>
      </c>
      <c r="G45" s="23">
        <v>0.80142758000000003</v>
      </c>
      <c r="H45" s="24">
        <v>0.79664168000000002</v>
      </c>
      <c r="I45" s="25">
        <v>0.74708039999999998</v>
      </c>
      <c r="J45" s="26">
        <v>0.99921822000000005</v>
      </c>
      <c r="K45" s="27">
        <v>0.79201200000000005</v>
      </c>
      <c r="L45" s="28">
        <f t="shared" si="1"/>
        <v>0.82727597599999991</v>
      </c>
      <c r="M45" s="2">
        <v>83.332999999999998</v>
      </c>
      <c r="N45" s="2">
        <v>72.512</v>
      </c>
      <c r="O45" s="8">
        <f t="shared" si="2"/>
        <v>77.922499999999999</v>
      </c>
      <c r="P45" s="1">
        <v>102</v>
      </c>
      <c r="Q45" s="29">
        <v>0.82464455000000003</v>
      </c>
      <c r="R45" s="29">
        <v>0.11904762000000001</v>
      </c>
      <c r="S45" s="8">
        <f t="shared" si="3"/>
        <v>47.184608500000003</v>
      </c>
    </row>
    <row r="46" spans="1:19" x14ac:dyDescent="0.25">
      <c r="A46" s="1">
        <v>35</v>
      </c>
      <c r="B46" s="59" t="s">
        <v>36</v>
      </c>
      <c r="C46" s="21">
        <v>83.593999999999994</v>
      </c>
      <c r="D46" s="21">
        <v>84.938000000000002</v>
      </c>
      <c r="E46" s="21">
        <f t="shared" si="0"/>
        <v>84.265999999999991</v>
      </c>
      <c r="F46" s="22">
        <v>22858</v>
      </c>
      <c r="G46" s="23">
        <v>0.79617720999999997</v>
      </c>
      <c r="H46" s="24">
        <v>0.77243024999999998</v>
      </c>
      <c r="I46" s="25">
        <v>0.73578363000000002</v>
      </c>
      <c r="J46" s="26">
        <v>0.99863281000000004</v>
      </c>
      <c r="K46" s="27">
        <v>0.78112464000000004</v>
      </c>
      <c r="L46" s="28">
        <f t="shared" si="1"/>
        <v>0.81682970799999999</v>
      </c>
      <c r="M46" s="2">
        <v>76.19</v>
      </c>
      <c r="N46" s="2">
        <v>71.563999999999993</v>
      </c>
      <c r="O46" s="8">
        <f t="shared" si="2"/>
        <v>73.876999999999995</v>
      </c>
      <c r="P46" s="1">
        <v>90</v>
      </c>
      <c r="Q46" s="29">
        <v>0.81498828999999995</v>
      </c>
      <c r="R46" s="29">
        <v>0</v>
      </c>
      <c r="S46" s="63">
        <f t="shared" si="3"/>
        <v>40.7494145</v>
      </c>
    </row>
    <row r="47" spans="1:19" s="32" customFormat="1" ht="15.75" thickBot="1" x14ac:dyDescent="0.3">
      <c r="B47" s="32" t="s">
        <v>49</v>
      </c>
      <c r="C47" s="33">
        <f>AVERAGE(C42:C46)</f>
        <v>83.17240000000001</v>
      </c>
      <c r="D47" s="33">
        <f>AVERAGE(D42:D46)</f>
        <v>83.654200000000003</v>
      </c>
      <c r="E47" s="48">
        <f t="shared" si="0"/>
        <v>83.413300000000007</v>
      </c>
      <c r="F47" s="64">
        <f t="shared" ref="F47:K47" si="12">AVERAGE(F42:F46)</f>
        <v>307496.59999999998</v>
      </c>
      <c r="G47" s="36">
        <f t="shared" si="12"/>
        <v>0.77690778799999993</v>
      </c>
      <c r="H47" s="37">
        <f t="shared" si="12"/>
        <v>0.76725452599999999</v>
      </c>
      <c r="I47" s="38">
        <f t="shared" si="12"/>
        <v>0.68681601999999997</v>
      </c>
      <c r="J47" s="39">
        <f t="shared" si="12"/>
        <v>0.99715416800000001</v>
      </c>
      <c r="K47" s="40">
        <f t="shared" si="12"/>
        <v>0.75375512600000005</v>
      </c>
      <c r="L47" s="41">
        <f>AVERAGE(L42:L46)</f>
        <v>0.79637752559999997</v>
      </c>
      <c r="M47" s="33">
        <f t="shared" ref="M47:N47" si="13">AVERAGE(M42:M46)</f>
        <v>82.856799999999993</v>
      </c>
      <c r="N47" s="33">
        <f t="shared" si="13"/>
        <v>78.673000000000002</v>
      </c>
      <c r="O47" s="43">
        <f t="shared" si="2"/>
        <v>80.764899999999997</v>
      </c>
      <c r="P47" s="54">
        <f>AVERAGE(P42:P46)</f>
        <v>328.4</v>
      </c>
      <c r="Q47" s="44">
        <f>AVERAGE(Q42:Q46)*100</f>
        <v>85.912935399999995</v>
      </c>
      <c r="R47" s="44">
        <f>100*((R42+R43+R45)/3)</f>
        <v>52.818828666666661</v>
      </c>
      <c r="S47" s="43">
        <f>(Q47+R47)/2</f>
        <v>69.365882033333321</v>
      </c>
    </row>
    <row r="48" spans="1:19" ht="15.75" thickTop="1" x14ac:dyDescent="0.25">
      <c r="A48" s="1">
        <v>36</v>
      </c>
      <c r="B48" s="65" t="s">
        <v>37</v>
      </c>
      <c r="C48" s="21">
        <v>80.024000000000001</v>
      </c>
      <c r="D48" s="21">
        <v>80.906999999999996</v>
      </c>
      <c r="E48" s="21">
        <f t="shared" si="0"/>
        <v>80.465499999999992</v>
      </c>
      <c r="F48" s="22">
        <v>10026</v>
      </c>
      <c r="G48" s="23">
        <v>0.74985628999999998</v>
      </c>
      <c r="H48" s="24">
        <v>0.72732582000000001</v>
      </c>
      <c r="I48" s="25">
        <v>0.65449294000000002</v>
      </c>
      <c r="J48" s="26">
        <v>0.99461902000000002</v>
      </c>
      <c r="K48" s="27">
        <v>0.70925629000000001</v>
      </c>
      <c r="L48" s="28">
        <f t="shared" si="1"/>
        <v>0.76711007200000003</v>
      </c>
      <c r="M48" s="2">
        <v>51.162999999999997</v>
      </c>
      <c r="N48" s="2">
        <v>46.445</v>
      </c>
      <c r="O48" s="72">
        <f t="shared" si="2"/>
        <v>48.804000000000002</v>
      </c>
      <c r="P48" s="1">
        <v>36</v>
      </c>
      <c r="Q48" s="29">
        <v>0.34285714</v>
      </c>
      <c r="R48" s="29">
        <v>0.53378378000000004</v>
      </c>
      <c r="S48" s="8">
        <f t="shared" si="3"/>
        <v>43.832046000000005</v>
      </c>
    </row>
    <row r="49" spans="1:19" x14ac:dyDescent="0.25">
      <c r="A49" s="1">
        <v>37</v>
      </c>
      <c r="B49" s="65" t="s">
        <v>38</v>
      </c>
      <c r="C49" s="21">
        <v>99.793999999999997</v>
      </c>
      <c r="D49" s="21">
        <v>99.870999999999995</v>
      </c>
      <c r="E49" s="21">
        <f t="shared" si="0"/>
        <v>99.832499999999996</v>
      </c>
      <c r="F49" s="22">
        <v>751795</v>
      </c>
      <c r="G49" s="23">
        <v>0.99793319999999996</v>
      </c>
      <c r="H49" s="24">
        <v>0.99797172000000001</v>
      </c>
      <c r="I49" s="25">
        <v>0.99751023999999999</v>
      </c>
      <c r="J49" s="26">
        <v>0.99998370999999997</v>
      </c>
      <c r="K49" s="27">
        <v>0.99758966000000004</v>
      </c>
      <c r="L49" s="28">
        <f t="shared" si="1"/>
        <v>0.99819770600000002</v>
      </c>
      <c r="M49" s="2">
        <v>100</v>
      </c>
      <c r="N49" s="2">
        <v>100</v>
      </c>
      <c r="O49" s="51">
        <f t="shared" si="2"/>
        <v>100</v>
      </c>
      <c r="P49" s="1">
        <f>7*60+35</f>
        <v>455</v>
      </c>
      <c r="Q49" s="29">
        <v>1</v>
      </c>
      <c r="R49" s="29">
        <v>1</v>
      </c>
      <c r="S49" s="51">
        <f t="shared" si="3"/>
        <v>100</v>
      </c>
    </row>
    <row r="50" spans="1:19" x14ac:dyDescent="0.25">
      <c r="A50" s="1">
        <v>38</v>
      </c>
      <c r="B50" s="65" t="s">
        <v>39</v>
      </c>
      <c r="C50" s="21">
        <v>77.082999999999998</v>
      </c>
      <c r="D50" s="21">
        <v>77.17</v>
      </c>
      <c r="E50" s="21">
        <f t="shared" si="0"/>
        <v>77.126499999999993</v>
      </c>
      <c r="F50" s="22">
        <v>7198</v>
      </c>
      <c r="G50" s="23">
        <v>0.66438646000000001</v>
      </c>
      <c r="H50" s="24">
        <v>0.68930159000000002</v>
      </c>
      <c r="I50" s="25">
        <v>0.62094735999999995</v>
      </c>
      <c r="J50" s="26">
        <v>0.99820713000000005</v>
      </c>
      <c r="K50" s="27">
        <v>0.67461636999999997</v>
      </c>
      <c r="L50" s="28">
        <f t="shared" si="1"/>
        <v>0.72949178199999998</v>
      </c>
      <c r="M50" s="2">
        <v>76.19</v>
      </c>
      <c r="N50" s="2">
        <v>71.563999999999993</v>
      </c>
      <c r="O50" s="8">
        <f t="shared" si="2"/>
        <v>73.876999999999995</v>
      </c>
      <c r="P50" s="1">
        <v>28</v>
      </c>
      <c r="Q50" s="29">
        <v>0.81498828999999995</v>
      </c>
      <c r="R50" s="29">
        <v>0</v>
      </c>
      <c r="S50" s="63">
        <f t="shared" si="3"/>
        <v>40.7494145</v>
      </c>
    </row>
    <row r="51" spans="1:19" x14ac:dyDescent="0.25">
      <c r="A51" s="1">
        <v>39</v>
      </c>
      <c r="B51" s="65" t="s">
        <v>40</v>
      </c>
      <c r="C51" s="21">
        <v>90.524000000000001</v>
      </c>
      <c r="D51" s="21">
        <v>91.962000000000003</v>
      </c>
      <c r="E51" s="21">
        <f t="shared" si="0"/>
        <v>91.242999999999995</v>
      </c>
      <c r="F51" s="22">
        <v>16293</v>
      </c>
      <c r="G51" s="23">
        <v>0.88635246999999995</v>
      </c>
      <c r="H51" s="24">
        <v>0.87898703</v>
      </c>
      <c r="I51" s="25">
        <v>0.84191978999999995</v>
      </c>
      <c r="J51" s="26">
        <v>0.99969048000000005</v>
      </c>
      <c r="K51" s="27">
        <v>0.89735308000000003</v>
      </c>
      <c r="L51" s="28">
        <f t="shared" si="1"/>
        <v>0.90086057000000008</v>
      </c>
      <c r="M51" s="2">
        <v>76.19</v>
      </c>
      <c r="N51" s="2">
        <v>71.563999999999993</v>
      </c>
      <c r="O51" s="8">
        <f t="shared" si="2"/>
        <v>73.876999999999995</v>
      </c>
      <c r="P51" s="1">
        <v>64</v>
      </c>
      <c r="Q51" s="29">
        <v>0.81690141000000005</v>
      </c>
      <c r="R51" s="29">
        <v>2.5000000000000001E-2</v>
      </c>
      <c r="S51" s="8">
        <f t="shared" si="3"/>
        <v>42.095070500000006</v>
      </c>
    </row>
    <row r="52" spans="1:19" x14ac:dyDescent="0.25">
      <c r="A52" s="1">
        <v>40</v>
      </c>
      <c r="B52" s="65" t="s">
        <v>41</v>
      </c>
      <c r="C52" s="21">
        <v>84.325000000000003</v>
      </c>
      <c r="D52" s="21">
        <v>85.814999999999998</v>
      </c>
      <c r="E52" s="21">
        <f t="shared" si="0"/>
        <v>85.07</v>
      </c>
      <c r="F52" s="22">
        <v>15794</v>
      </c>
      <c r="G52" s="23">
        <v>0.80916535999999994</v>
      </c>
      <c r="H52" s="24">
        <v>0.80043167999999998</v>
      </c>
      <c r="I52" s="25">
        <v>0.73911528999999998</v>
      </c>
      <c r="J52" s="26">
        <v>0.99841981000000002</v>
      </c>
      <c r="K52" s="27">
        <v>0.78061881</v>
      </c>
      <c r="L52" s="28">
        <f t="shared" si="1"/>
        <v>0.82555018999999985</v>
      </c>
      <c r="M52" s="2">
        <v>76.19</v>
      </c>
      <c r="N52" s="2">
        <v>71.563999999999993</v>
      </c>
      <c r="O52" s="8">
        <f t="shared" si="2"/>
        <v>73.876999999999995</v>
      </c>
      <c r="P52" s="1">
        <v>62</v>
      </c>
      <c r="Q52" s="29">
        <v>0.81498828999999995</v>
      </c>
      <c r="R52" s="29">
        <v>0</v>
      </c>
      <c r="S52" s="63">
        <f t="shared" si="3"/>
        <v>40.7494145</v>
      </c>
    </row>
    <row r="53" spans="1:19" s="32" customFormat="1" ht="15.75" thickBot="1" x14ac:dyDescent="0.3">
      <c r="A53" s="32">
        <v>41</v>
      </c>
      <c r="B53" s="32" t="s">
        <v>49</v>
      </c>
      <c r="C53" s="33">
        <f>AVERAGE(C48:C52)</f>
        <v>86.35</v>
      </c>
      <c r="D53" s="33">
        <f>AVERAGE(D48:D52)</f>
        <v>87.144999999999996</v>
      </c>
      <c r="E53" s="48">
        <f t="shared" si="0"/>
        <v>86.747500000000002</v>
      </c>
      <c r="F53" s="35">
        <f t="shared" ref="F53:K53" si="14">AVERAGE(F48:F52)</f>
        <v>160221.20000000001</v>
      </c>
      <c r="G53" s="36">
        <f t="shared" si="14"/>
        <v>0.82153875600000004</v>
      </c>
      <c r="H53" s="37">
        <f t="shared" si="14"/>
        <v>0.81880356800000009</v>
      </c>
      <c r="I53" s="38">
        <f t="shared" si="14"/>
        <v>0.770797124</v>
      </c>
      <c r="J53" s="39">
        <f t="shared" si="14"/>
        <v>0.99818403</v>
      </c>
      <c r="K53" s="40">
        <f t="shared" si="14"/>
        <v>0.81188684200000005</v>
      </c>
      <c r="L53" s="41">
        <f>AVERAGE(L48:L52)</f>
        <v>0.84424206399999979</v>
      </c>
      <c r="M53" s="33">
        <f t="shared" ref="M53:N53" si="15">AVERAGE(M48:M52)</f>
        <v>75.946600000000004</v>
      </c>
      <c r="N53" s="33">
        <f t="shared" si="15"/>
        <v>72.227399999999989</v>
      </c>
      <c r="O53" s="71">
        <f t="shared" si="2"/>
        <v>74.086999999999989</v>
      </c>
      <c r="P53" s="44">
        <f>AVERAGE(P48:P52)</f>
        <v>129</v>
      </c>
      <c r="Q53" s="44">
        <f>AVERAGE(Q48:Q52)*100</f>
        <v>75.794702599999994</v>
      </c>
      <c r="R53" s="44">
        <f>100*((R48+R49+R51)/2)</f>
        <v>77.939188999999999</v>
      </c>
      <c r="S53" s="43">
        <f>(Q53+R53)/2</f>
        <v>76.866945799999996</v>
      </c>
    </row>
    <row r="54" spans="1:19" s="21" customFormat="1" ht="15.75" thickTop="1" x14ac:dyDescent="0.25">
      <c r="A54" s="21">
        <v>42</v>
      </c>
      <c r="D54" s="52" t="s">
        <v>59</v>
      </c>
      <c r="E54" s="52">
        <f>MAX(E6:E53)</f>
        <v>99.996000000000009</v>
      </c>
      <c r="F54" s="52">
        <f t="shared" ref="F54:S54" si="16">MAX(F6:F53)</f>
        <v>1477932</v>
      </c>
      <c r="K54" s="66"/>
      <c r="L54" s="52">
        <f>MAX(L6:L53)*100</f>
        <v>99.996502199999995</v>
      </c>
      <c r="O54" s="52">
        <f t="shared" si="16"/>
        <v>100</v>
      </c>
      <c r="P54" s="52">
        <f t="shared" si="16"/>
        <v>1375</v>
      </c>
      <c r="S54" s="52">
        <f t="shared" si="16"/>
        <v>100</v>
      </c>
    </row>
    <row r="55" spans="1:19" s="21" customFormat="1" x14ac:dyDescent="0.25">
      <c r="A55" s="21">
        <v>43</v>
      </c>
      <c r="D55" s="52" t="s">
        <v>60</v>
      </c>
      <c r="E55" s="52">
        <f>MAX(E53,E47,E41,E35,E29,E23,E17,E11)</f>
        <v>94.6</v>
      </c>
      <c r="F55" s="52">
        <f t="shared" ref="F55:S55" si="17">MAX(F53,F47,F41,F35,F29,F23,F17,F11)</f>
        <v>307496.59999999998</v>
      </c>
      <c r="K55" s="66"/>
      <c r="L55" s="52">
        <f>MAX(L53,L47,L41,L35,L29,L23,L17,L11)*100</f>
        <v>93.616522199999991</v>
      </c>
      <c r="O55" s="52">
        <f t="shared" si="17"/>
        <v>82.237500000000011</v>
      </c>
      <c r="P55" s="52">
        <f t="shared" si="17"/>
        <v>328.4</v>
      </c>
      <c r="S55" s="52">
        <f t="shared" si="17"/>
        <v>85.718807300000009</v>
      </c>
    </row>
    <row r="56" spans="1:19" s="67" customFormat="1" x14ac:dyDescent="0.25">
      <c r="A56" s="67">
        <v>44</v>
      </c>
      <c r="D56" s="68" t="s">
        <v>61</v>
      </c>
      <c r="E56" s="68">
        <f>MIN(E53,E47,E41,E35,E29,E23,E17,E11)</f>
        <v>82.615399999999994</v>
      </c>
      <c r="F56" s="68">
        <f t="shared" ref="F56:S56" si="18">MIN(F53,F47,F41,F35,F29,F23,F17,F11)</f>
        <v>87517.8</v>
      </c>
      <c r="K56" s="66"/>
      <c r="L56" s="68">
        <f>MIN(L53,L47,L41,L35,L29,L23,L17,L11)*100</f>
        <v>78.927948920000006</v>
      </c>
      <c r="O56" s="68">
        <f t="shared" si="18"/>
        <v>74.086999999999989</v>
      </c>
      <c r="P56" s="68">
        <f t="shared" si="18"/>
        <v>102.8</v>
      </c>
      <c r="S56" s="68">
        <f t="shared" si="18"/>
        <v>42.328404640000002</v>
      </c>
    </row>
    <row r="57" spans="1:19" s="67" customFormat="1" x14ac:dyDescent="0.25">
      <c r="A57" s="67">
        <v>45</v>
      </c>
      <c r="D57" s="68" t="s">
        <v>62</v>
      </c>
      <c r="E57" s="68">
        <f>MIN(E6:E53)</f>
        <v>65.879500000000007</v>
      </c>
      <c r="F57" s="68">
        <f t="shared" ref="F57:S57" si="19">MIN(F6:F53)</f>
        <v>4314</v>
      </c>
      <c r="K57" s="66"/>
      <c r="L57" s="68">
        <f>MIN(L6:L53)*100</f>
        <v>57.551716200000001</v>
      </c>
      <c r="O57" s="68">
        <f t="shared" si="19"/>
        <v>48.804000000000002</v>
      </c>
      <c r="P57" s="68">
        <f t="shared" si="19"/>
        <v>27</v>
      </c>
      <c r="S57" s="68">
        <f t="shared" si="19"/>
        <v>40.7494145</v>
      </c>
    </row>
    <row r="58" spans="1:19" x14ac:dyDescent="0.25">
      <c r="A58" s="1">
        <v>46</v>
      </c>
      <c r="C58" s="69"/>
      <c r="D58" s="69"/>
      <c r="E58" s="69"/>
      <c r="J58" s="45"/>
      <c r="S58" s="45"/>
    </row>
    <row r="59" spans="1:19" x14ac:dyDescent="0.25">
      <c r="C59" s="69"/>
      <c r="D59" s="69"/>
      <c r="E59" s="69"/>
    </row>
    <row r="60" spans="1:19" x14ac:dyDescent="0.25">
      <c r="C60" s="69"/>
      <c r="D60" s="69"/>
      <c r="E60" s="21">
        <f>AVERAGE(E6,E12,E18,E24,E30,E36,E42,E48)</f>
        <v>86.716374999999999</v>
      </c>
      <c r="F60" s="22"/>
      <c r="L60" s="28">
        <f>AVERAGE(L6,L12,L18,L24,L30,L36,L42,L48)</f>
        <v>0.83445830124999998</v>
      </c>
      <c r="O60" s="21">
        <f>AVERAGE(O6,O12,O18,O24,O30,O36,O42,O48)</f>
        <v>77.123437499999994</v>
      </c>
      <c r="P60" s="22"/>
      <c r="S60" s="8">
        <f>AVERAGE(S6,S12,S18,S24,S30,S36,S42,S48)</f>
        <v>68.307324874999992</v>
      </c>
    </row>
    <row r="61" spans="1:19" x14ac:dyDescent="0.25">
      <c r="C61" s="69"/>
      <c r="D61" s="69"/>
      <c r="E61" s="21">
        <f t="shared" ref="E61:E64" si="20">AVERAGE(E7,E13,E19,E25,E31,E37,E43,E49)</f>
        <v>99.800562499999998</v>
      </c>
      <c r="F61" s="22"/>
      <c r="L61" s="28">
        <f t="shared" ref="L61:L64" si="21">AVERAGE(L7,L13,L19,L25,L31,L37,L43,L49)</f>
        <v>0.9982021322500001</v>
      </c>
      <c r="O61" s="21">
        <f t="shared" ref="O61:O64" si="22">AVERAGE(O7,O13,O19,O25,O31,O37,O43,O49)</f>
        <v>90.11281249999999</v>
      </c>
      <c r="P61" s="22"/>
      <c r="S61" s="8">
        <f t="shared" ref="S61:S64" si="23">AVERAGE(S7,S13,S19,S25,S31,S37,S43,S49)</f>
        <v>79.818301375000004</v>
      </c>
    </row>
    <row r="62" spans="1:19" x14ac:dyDescent="0.25">
      <c r="C62" s="69"/>
      <c r="D62" s="69"/>
      <c r="E62" s="21">
        <f t="shared" si="20"/>
        <v>80.362375</v>
      </c>
      <c r="F62" s="22"/>
      <c r="L62" s="28">
        <f t="shared" si="21"/>
        <v>0.76803404400000008</v>
      </c>
      <c r="O62" s="21">
        <f t="shared" si="22"/>
        <v>72.021500000000003</v>
      </c>
      <c r="P62" s="22"/>
      <c r="S62" s="8">
        <f t="shared" si="23"/>
        <v>44.3025036875</v>
      </c>
    </row>
    <row r="63" spans="1:19" x14ac:dyDescent="0.25">
      <c r="C63" s="69"/>
      <c r="D63" s="69"/>
      <c r="E63" s="21">
        <f t="shared" si="20"/>
        <v>93.735562500000015</v>
      </c>
      <c r="F63" s="22"/>
      <c r="L63" s="28">
        <f t="shared" si="21"/>
        <v>0.9266160965000001</v>
      </c>
      <c r="O63" s="21">
        <f t="shared" si="22"/>
        <v>75.215624999999989</v>
      </c>
      <c r="P63" s="22"/>
      <c r="S63" s="8">
        <f t="shared" si="23"/>
        <v>41.722020750000006</v>
      </c>
    </row>
    <row r="64" spans="1:19" x14ac:dyDescent="0.25">
      <c r="C64" s="69"/>
      <c r="D64" s="69"/>
      <c r="E64" s="21">
        <f t="shared" si="20"/>
        <v>87.108374999999995</v>
      </c>
      <c r="F64" s="22"/>
      <c r="L64" s="28">
        <f t="shared" si="21"/>
        <v>0.84995752099999999</v>
      </c>
      <c r="O64" s="21">
        <f t="shared" si="22"/>
        <v>81.654624999999996</v>
      </c>
      <c r="P64" s="22"/>
      <c r="S64" s="8">
        <f t="shared" si="23"/>
        <v>62.150595875000008</v>
      </c>
    </row>
    <row r="65" spans="1:6" x14ac:dyDescent="0.25">
      <c r="A65" s="1">
        <v>53</v>
      </c>
      <c r="C65" s="69"/>
      <c r="D65" s="69"/>
      <c r="E65" s="69"/>
      <c r="F65" s="22"/>
    </row>
    <row r="66" spans="1:6" x14ac:dyDescent="0.25">
      <c r="A66" s="1">
        <v>54</v>
      </c>
      <c r="C66" s="69"/>
      <c r="D66" s="69"/>
      <c r="E66" s="69"/>
      <c r="F66" s="22"/>
    </row>
    <row r="67" spans="1:6" x14ac:dyDescent="0.25">
      <c r="A67" s="1">
        <v>55</v>
      </c>
      <c r="C67" s="69"/>
      <c r="D67" s="69"/>
      <c r="E67" s="69"/>
      <c r="F67" s="22"/>
    </row>
    <row r="68" spans="1:6" x14ac:dyDescent="0.25">
      <c r="A68" s="1">
        <v>56</v>
      </c>
      <c r="C68" s="69"/>
      <c r="D68" s="69"/>
      <c r="E68" s="69"/>
      <c r="F68" s="22"/>
    </row>
    <row r="69" spans="1:6" x14ac:dyDescent="0.25">
      <c r="A69" s="1">
        <v>57</v>
      </c>
      <c r="C69" s="69"/>
      <c r="D69" s="69"/>
      <c r="E69" s="69"/>
    </row>
    <row r="70" spans="1:6" x14ac:dyDescent="0.25">
      <c r="A70" s="1">
        <v>58</v>
      </c>
      <c r="C70" s="69"/>
      <c r="D70" s="69"/>
      <c r="E70" s="69"/>
    </row>
    <row r="71" spans="1:6" x14ac:dyDescent="0.25">
      <c r="A71" s="1">
        <v>59</v>
      </c>
      <c r="C71" s="69"/>
      <c r="D71" s="69"/>
      <c r="E71" s="69"/>
    </row>
    <row r="72" spans="1:6" x14ac:dyDescent="0.25">
      <c r="A72" s="1">
        <v>60</v>
      </c>
      <c r="C72" s="69"/>
      <c r="D72" s="69"/>
      <c r="E72" s="69"/>
    </row>
    <row r="73" spans="1:6" x14ac:dyDescent="0.25">
      <c r="A73" s="1">
        <v>61</v>
      </c>
      <c r="C73" s="69"/>
      <c r="D73" s="69"/>
      <c r="E73" s="69"/>
    </row>
    <row r="74" spans="1:6" x14ac:dyDescent="0.25">
      <c r="A74" s="1">
        <v>62</v>
      </c>
      <c r="C74" s="69"/>
      <c r="D74" s="69"/>
      <c r="E74" s="69"/>
    </row>
    <row r="75" spans="1:6" x14ac:dyDescent="0.25">
      <c r="A75" s="1">
        <v>63</v>
      </c>
      <c r="C75" s="69"/>
      <c r="D75" s="69"/>
      <c r="E75" s="69"/>
    </row>
    <row r="76" spans="1:6" x14ac:dyDescent="0.25">
      <c r="A76" s="1">
        <v>64</v>
      </c>
      <c r="C76" s="69"/>
      <c r="D76" s="69"/>
      <c r="E76" s="69"/>
    </row>
    <row r="77" spans="1:6" x14ac:dyDescent="0.25">
      <c r="A77" s="1">
        <v>65</v>
      </c>
      <c r="C77" s="69"/>
      <c r="D77" s="69"/>
      <c r="E77" s="69"/>
    </row>
    <row r="78" spans="1:6" x14ac:dyDescent="0.25">
      <c r="A78" s="1">
        <v>66</v>
      </c>
      <c r="C78" s="69"/>
      <c r="D78" s="69"/>
      <c r="E78" s="69"/>
    </row>
    <row r="79" spans="1:6" x14ac:dyDescent="0.25">
      <c r="A79" s="1">
        <v>67</v>
      </c>
      <c r="C79" s="69"/>
      <c r="D79" s="69"/>
      <c r="E79" s="69"/>
    </row>
    <row r="80" spans="1:6" x14ac:dyDescent="0.25">
      <c r="A80" s="1">
        <v>68</v>
      </c>
      <c r="C80" s="69"/>
      <c r="D80" s="69"/>
      <c r="E80" s="69"/>
    </row>
    <row r="81" spans="1:5" x14ac:dyDescent="0.25">
      <c r="A81" s="1">
        <v>69</v>
      </c>
      <c r="C81" s="69"/>
      <c r="D81" s="69"/>
      <c r="E81" s="69"/>
    </row>
    <row r="82" spans="1:5" x14ac:dyDescent="0.25">
      <c r="A82" s="1">
        <v>70</v>
      </c>
      <c r="C82" s="69"/>
      <c r="D82" s="69"/>
      <c r="E82" s="69"/>
    </row>
    <row r="83" spans="1:5" x14ac:dyDescent="0.25">
      <c r="A83" s="1">
        <v>71</v>
      </c>
      <c r="C83" s="69"/>
      <c r="D83" s="69"/>
      <c r="E83" s="69"/>
    </row>
    <row r="84" spans="1:5" x14ac:dyDescent="0.25">
      <c r="A84" s="1">
        <v>72</v>
      </c>
      <c r="C84" s="69"/>
      <c r="D84" s="69"/>
      <c r="E84" s="69"/>
    </row>
    <row r="85" spans="1:5" x14ac:dyDescent="0.25">
      <c r="A85" s="1">
        <v>73</v>
      </c>
    </row>
    <row r="86" spans="1:5" x14ac:dyDescent="0.25">
      <c r="A86" s="1">
        <v>74</v>
      </c>
    </row>
    <row r="87" spans="1:5" x14ac:dyDescent="0.25">
      <c r="A87" s="1">
        <v>75</v>
      </c>
    </row>
    <row r="88" spans="1:5" x14ac:dyDescent="0.25">
      <c r="A88" s="1">
        <v>76</v>
      </c>
    </row>
    <row r="89" spans="1:5" x14ac:dyDescent="0.25">
      <c r="A89" s="1">
        <v>77</v>
      </c>
    </row>
    <row r="90" spans="1:5" x14ac:dyDescent="0.25">
      <c r="A90" s="1">
        <v>78</v>
      </c>
    </row>
    <row r="91" spans="1:5" x14ac:dyDescent="0.25">
      <c r="A91" s="1">
        <v>79</v>
      </c>
    </row>
    <row r="92" spans="1:5" x14ac:dyDescent="0.25">
      <c r="A92" s="1">
        <v>80</v>
      </c>
    </row>
    <row r="93" spans="1:5" x14ac:dyDescent="0.25">
      <c r="A93" s="1">
        <v>81</v>
      </c>
    </row>
    <row r="94" spans="1:5" x14ac:dyDescent="0.25">
      <c r="A94" s="1">
        <v>82</v>
      </c>
    </row>
    <row r="95" spans="1:5" x14ac:dyDescent="0.25">
      <c r="A95" s="1">
        <v>83</v>
      </c>
    </row>
    <row r="96" spans="1:5" x14ac:dyDescent="0.25">
      <c r="A96" s="1">
        <v>84</v>
      </c>
    </row>
    <row r="97" spans="1:1" x14ac:dyDescent="0.25">
      <c r="A97" s="1">
        <v>85</v>
      </c>
    </row>
    <row r="98" spans="1:1" x14ac:dyDescent="0.25">
      <c r="A98" s="1">
        <v>86</v>
      </c>
    </row>
    <row r="99" spans="1:1" x14ac:dyDescent="0.25">
      <c r="A99" s="1">
        <v>87</v>
      </c>
    </row>
    <row r="100" spans="1:1" x14ac:dyDescent="0.25">
      <c r="A100" s="1">
        <v>88</v>
      </c>
    </row>
    <row r="101" spans="1:1" x14ac:dyDescent="0.25">
      <c r="A101" s="1">
        <v>89</v>
      </c>
    </row>
    <row r="102" spans="1:1" x14ac:dyDescent="0.25">
      <c r="A102" s="1">
        <v>90</v>
      </c>
    </row>
    <row r="103" spans="1:1" x14ac:dyDescent="0.25">
      <c r="A103" s="1">
        <v>91</v>
      </c>
    </row>
    <row r="104" spans="1:1" x14ac:dyDescent="0.25">
      <c r="A104" s="1">
        <v>92</v>
      </c>
    </row>
    <row r="105" spans="1:1" x14ac:dyDescent="0.25">
      <c r="A105" s="1">
        <v>93</v>
      </c>
    </row>
    <row r="106" spans="1:1" x14ac:dyDescent="0.25">
      <c r="A106" s="1">
        <v>94</v>
      </c>
    </row>
    <row r="107" spans="1:1" x14ac:dyDescent="0.25">
      <c r="A107" s="1">
        <v>95</v>
      </c>
    </row>
    <row r="108" spans="1:1" x14ac:dyDescent="0.25">
      <c r="A108" s="1">
        <v>96</v>
      </c>
    </row>
    <row r="109" spans="1:1" x14ac:dyDescent="0.25">
      <c r="A109" s="1">
        <v>97</v>
      </c>
    </row>
    <row r="110" spans="1:1" x14ac:dyDescent="0.25">
      <c r="A110" s="1">
        <v>98</v>
      </c>
    </row>
    <row r="111" spans="1:1" x14ac:dyDescent="0.25">
      <c r="A111" s="1">
        <v>99</v>
      </c>
    </row>
    <row r="112" spans="1:1" x14ac:dyDescent="0.25">
      <c r="A112" s="1">
        <v>100</v>
      </c>
    </row>
  </sheetData>
  <mergeCells count="4">
    <mergeCell ref="C4:D4"/>
    <mergeCell ref="M4:N4"/>
    <mergeCell ref="Q4:R4"/>
    <mergeCell ref="G4:L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5"/>
  <sheetViews>
    <sheetView tabSelected="1" workbookViewId="0">
      <selection activeCell="BG52" sqref="BG52"/>
    </sheetView>
  </sheetViews>
  <sheetFormatPr defaultRowHeight="15" x14ac:dyDescent="0.25"/>
  <cols>
    <col min="7" max="7" width="9.140625" style="78" customWidth="1"/>
    <col min="8" max="8" width="9.140625" style="78"/>
    <col min="15" max="16" width="9.140625" style="78"/>
    <col min="23" max="24" width="9.140625" style="78"/>
    <col min="31" max="32" width="9.140625" style="78"/>
    <col min="39" max="40" width="9.140625" style="78"/>
    <col min="55" max="56" width="9.140625" style="78"/>
  </cols>
  <sheetData>
    <row r="1" spans="1:64" x14ac:dyDescent="0.25">
      <c r="C1" t="s">
        <v>63</v>
      </c>
      <c r="K1" t="s">
        <v>64</v>
      </c>
      <c r="S1" t="s">
        <v>12</v>
      </c>
      <c r="AA1" t="s">
        <v>17</v>
      </c>
      <c r="AI1" t="s">
        <v>22</v>
      </c>
      <c r="AQ1" t="s">
        <v>65</v>
      </c>
      <c r="AY1" t="s">
        <v>66</v>
      </c>
      <c r="BG1" t="s">
        <v>67</v>
      </c>
    </row>
    <row r="2" spans="1:64" x14ac:dyDescent="0.25">
      <c r="A2" t="s">
        <v>68</v>
      </c>
      <c r="B2" s="79">
        <v>21254</v>
      </c>
      <c r="C2">
        <v>32</v>
      </c>
      <c r="D2">
        <v>17</v>
      </c>
      <c r="E2">
        <v>2</v>
      </c>
      <c r="F2">
        <v>2</v>
      </c>
      <c r="I2" t="s">
        <v>68</v>
      </c>
      <c r="J2" s="79">
        <v>16225</v>
      </c>
      <c r="K2">
        <v>2092</v>
      </c>
      <c r="L2">
        <v>920</v>
      </c>
      <c r="M2">
        <v>142</v>
      </c>
      <c r="N2">
        <v>1928</v>
      </c>
      <c r="Q2" t="s">
        <v>68</v>
      </c>
      <c r="R2" s="79">
        <v>15790</v>
      </c>
      <c r="S2">
        <v>2501</v>
      </c>
      <c r="T2">
        <v>1748</v>
      </c>
      <c r="U2">
        <v>146</v>
      </c>
      <c r="V2">
        <v>1122</v>
      </c>
      <c r="Y2" t="s">
        <v>68</v>
      </c>
      <c r="Z2" s="79">
        <v>21290</v>
      </c>
      <c r="AA2">
        <v>13</v>
      </c>
      <c r="AB2">
        <v>1</v>
      </c>
      <c r="AC2">
        <v>1</v>
      </c>
      <c r="AD2">
        <v>2</v>
      </c>
      <c r="AG2" t="s">
        <v>68</v>
      </c>
      <c r="AH2" s="79">
        <v>21294</v>
      </c>
      <c r="AI2">
        <v>2</v>
      </c>
      <c r="AJ2">
        <v>6</v>
      </c>
      <c r="AK2">
        <v>0</v>
      </c>
      <c r="AL2">
        <v>5</v>
      </c>
      <c r="AO2" t="s">
        <v>68</v>
      </c>
      <c r="AP2" s="79">
        <v>21298</v>
      </c>
      <c r="AQ2">
        <v>5</v>
      </c>
      <c r="AR2">
        <v>4</v>
      </c>
      <c r="AS2">
        <v>0</v>
      </c>
      <c r="AT2">
        <v>0</v>
      </c>
      <c r="AU2" s="78"/>
      <c r="AV2" s="78"/>
      <c r="AW2" t="s">
        <v>68</v>
      </c>
      <c r="AX2" s="79">
        <v>13758</v>
      </c>
      <c r="AY2">
        <v>5552</v>
      </c>
      <c r="AZ2">
        <v>437</v>
      </c>
      <c r="BA2">
        <v>84</v>
      </c>
      <c r="BB2">
        <v>1476</v>
      </c>
      <c r="BE2" t="s">
        <v>68</v>
      </c>
      <c r="BF2" s="79">
        <v>17610</v>
      </c>
      <c r="BG2">
        <v>1471</v>
      </c>
      <c r="BH2">
        <v>688</v>
      </c>
      <c r="BI2">
        <v>65</v>
      </c>
      <c r="BJ2">
        <v>1473</v>
      </c>
      <c r="BK2" s="78"/>
      <c r="BL2" s="78"/>
    </row>
    <row r="3" spans="1:64" x14ac:dyDescent="0.25">
      <c r="A3" t="s">
        <v>69</v>
      </c>
      <c r="B3">
        <v>16</v>
      </c>
      <c r="C3" s="79">
        <v>17953</v>
      </c>
      <c r="D3">
        <v>14</v>
      </c>
      <c r="E3">
        <v>0</v>
      </c>
      <c r="F3">
        <v>0</v>
      </c>
      <c r="I3" t="s">
        <v>69</v>
      </c>
      <c r="J3">
        <v>6819</v>
      </c>
      <c r="K3" s="79">
        <v>8505</v>
      </c>
      <c r="L3">
        <v>830</v>
      </c>
      <c r="M3">
        <v>137</v>
      </c>
      <c r="N3">
        <v>1692</v>
      </c>
      <c r="Q3" t="s">
        <v>69</v>
      </c>
      <c r="R3">
        <v>2242</v>
      </c>
      <c r="S3" s="79">
        <v>13026</v>
      </c>
      <c r="T3">
        <v>1613</v>
      </c>
      <c r="U3">
        <v>172</v>
      </c>
      <c r="V3">
        <v>930</v>
      </c>
      <c r="Y3" t="s">
        <v>69</v>
      </c>
      <c r="Z3">
        <v>5</v>
      </c>
      <c r="AA3" s="79">
        <v>17976</v>
      </c>
      <c r="AB3">
        <v>0</v>
      </c>
      <c r="AC3">
        <v>0</v>
      </c>
      <c r="AD3">
        <v>2</v>
      </c>
      <c r="AG3" t="s">
        <v>69</v>
      </c>
      <c r="AH3">
        <v>10</v>
      </c>
      <c r="AI3" s="79">
        <v>17964</v>
      </c>
      <c r="AJ3">
        <v>2</v>
      </c>
      <c r="AK3">
        <v>0</v>
      </c>
      <c r="AL3">
        <v>7</v>
      </c>
      <c r="AO3" t="s">
        <v>69</v>
      </c>
      <c r="AP3">
        <v>3</v>
      </c>
      <c r="AQ3" s="79">
        <v>17973</v>
      </c>
      <c r="AR3">
        <v>7</v>
      </c>
      <c r="AS3">
        <v>0</v>
      </c>
      <c r="AT3">
        <v>0</v>
      </c>
      <c r="AU3" s="78"/>
      <c r="AV3" s="78"/>
      <c r="AW3" t="s">
        <v>69</v>
      </c>
      <c r="AX3">
        <v>2906</v>
      </c>
      <c r="AY3" s="79">
        <v>13583</v>
      </c>
      <c r="AZ3">
        <v>504</v>
      </c>
      <c r="BA3">
        <v>79</v>
      </c>
      <c r="BB3">
        <v>911</v>
      </c>
      <c r="BE3" t="s">
        <v>69</v>
      </c>
      <c r="BF3">
        <v>3038</v>
      </c>
      <c r="BG3" s="79">
        <v>12454</v>
      </c>
      <c r="BH3">
        <v>805</v>
      </c>
      <c r="BI3">
        <v>80</v>
      </c>
      <c r="BJ3">
        <v>1606</v>
      </c>
      <c r="BK3" s="78"/>
      <c r="BL3" s="78"/>
    </row>
    <row r="4" spans="1:64" x14ac:dyDescent="0.25">
      <c r="A4" t="s">
        <v>70</v>
      </c>
      <c r="B4">
        <v>18</v>
      </c>
      <c r="C4">
        <v>12</v>
      </c>
      <c r="D4" s="79">
        <v>12430</v>
      </c>
      <c r="E4">
        <v>0</v>
      </c>
      <c r="F4">
        <v>0</v>
      </c>
      <c r="I4" t="s">
        <v>70</v>
      </c>
      <c r="J4">
        <v>5824</v>
      </c>
      <c r="K4">
        <v>2041</v>
      </c>
      <c r="L4" s="79">
        <v>3299</v>
      </c>
      <c r="M4">
        <v>214</v>
      </c>
      <c r="N4">
        <v>1082</v>
      </c>
      <c r="Q4" t="s">
        <v>70</v>
      </c>
      <c r="R4">
        <v>1831</v>
      </c>
      <c r="S4">
        <v>2080</v>
      </c>
      <c r="T4" s="79">
        <v>7626</v>
      </c>
      <c r="U4">
        <v>83</v>
      </c>
      <c r="V4">
        <v>840</v>
      </c>
      <c r="Y4" t="s">
        <v>70</v>
      </c>
      <c r="Z4">
        <v>18</v>
      </c>
      <c r="AA4">
        <v>49</v>
      </c>
      <c r="AB4" s="79">
        <v>12388</v>
      </c>
      <c r="AC4">
        <v>0</v>
      </c>
      <c r="AD4">
        <v>5</v>
      </c>
      <c r="AG4" t="s">
        <v>70</v>
      </c>
      <c r="AH4">
        <v>35</v>
      </c>
      <c r="AI4">
        <v>9</v>
      </c>
      <c r="AJ4" s="79">
        <v>12401</v>
      </c>
      <c r="AK4">
        <v>0</v>
      </c>
      <c r="AL4">
        <v>15</v>
      </c>
      <c r="AO4" t="s">
        <v>70</v>
      </c>
      <c r="AP4">
        <v>0</v>
      </c>
      <c r="AQ4">
        <v>1</v>
      </c>
      <c r="AR4" s="79">
        <v>12457</v>
      </c>
      <c r="AS4">
        <v>2</v>
      </c>
      <c r="AT4">
        <v>0</v>
      </c>
      <c r="AU4" s="78"/>
      <c r="AV4" s="78"/>
      <c r="AW4" t="s">
        <v>70</v>
      </c>
      <c r="AX4">
        <v>2893</v>
      </c>
      <c r="AY4">
        <v>5456</v>
      </c>
      <c r="AZ4" s="79">
        <v>2705</v>
      </c>
      <c r="BA4">
        <v>126</v>
      </c>
      <c r="BB4">
        <v>1280</v>
      </c>
      <c r="BE4" t="s">
        <v>70</v>
      </c>
      <c r="BF4">
        <v>2725</v>
      </c>
      <c r="BG4">
        <v>1318</v>
      </c>
      <c r="BH4" s="79">
        <v>7025</v>
      </c>
      <c r="BI4">
        <v>72</v>
      </c>
      <c r="BJ4">
        <v>1320</v>
      </c>
      <c r="BK4" s="78"/>
      <c r="BL4" s="78"/>
    </row>
    <row r="5" spans="1:64" x14ac:dyDescent="0.25">
      <c r="A5" t="s">
        <v>71</v>
      </c>
      <c r="B5">
        <v>0</v>
      </c>
      <c r="C5">
        <v>0</v>
      </c>
      <c r="D5">
        <v>0</v>
      </c>
      <c r="E5" s="79">
        <v>30688</v>
      </c>
      <c r="F5">
        <v>0</v>
      </c>
      <c r="I5" t="s">
        <v>71</v>
      </c>
      <c r="J5">
        <v>45</v>
      </c>
      <c r="K5">
        <v>128</v>
      </c>
      <c r="L5">
        <v>82</v>
      </c>
      <c r="M5" s="79">
        <v>30412</v>
      </c>
      <c r="N5">
        <v>21</v>
      </c>
      <c r="Q5" t="s">
        <v>71</v>
      </c>
      <c r="R5">
        <v>51</v>
      </c>
      <c r="S5">
        <v>105</v>
      </c>
      <c r="T5">
        <v>43</v>
      </c>
      <c r="U5" s="79">
        <v>30472</v>
      </c>
      <c r="V5">
        <v>17</v>
      </c>
      <c r="Y5" t="s">
        <v>71</v>
      </c>
      <c r="Z5">
        <v>0</v>
      </c>
      <c r="AA5">
        <v>0</v>
      </c>
      <c r="AB5">
        <v>0</v>
      </c>
      <c r="AC5" s="79">
        <v>30688</v>
      </c>
      <c r="AD5">
        <v>0</v>
      </c>
      <c r="AG5" t="s">
        <v>71</v>
      </c>
      <c r="AH5">
        <v>0</v>
      </c>
      <c r="AI5">
        <v>0</v>
      </c>
      <c r="AJ5">
        <v>0</v>
      </c>
      <c r="AK5" s="79">
        <v>30688</v>
      </c>
      <c r="AL5">
        <v>0</v>
      </c>
      <c r="AO5" t="s">
        <v>71</v>
      </c>
      <c r="AP5">
        <v>0</v>
      </c>
      <c r="AQ5">
        <v>0</v>
      </c>
      <c r="AR5">
        <v>0</v>
      </c>
      <c r="AS5" s="79">
        <v>30688</v>
      </c>
      <c r="AT5">
        <v>0</v>
      </c>
      <c r="AU5" s="78"/>
      <c r="AV5" s="78"/>
      <c r="AW5" t="s">
        <v>71</v>
      </c>
      <c r="AX5">
        <v>31</v>
      </c>
      <c r="AY5">
        <v>169</v>
      </c>
      <c r="AZ5">
        <v>40</v>
      </c>
      <c r="BA5" s="79">
        <v>30393</v>
      </c>
      <c r="BB5">
        <v>55</v>
      </c>
      <c r="BE5" t="s">
        <v>71</v>
      </c>
      <c r="BF5">
        <v>27</v>
      </c>
      <c r="BG5">
        <v>42</v>
      </c>
      <c r="BH5">
        <v>11</v>
      </c>
      <c r="BI5" s="79">
        <v>30591</v>
      </c>
      <c r="BJ5">
        <v>17</v>
      </c>
      <c r="BK5" s="78"/>
      <c r="BL5" s="78"/>
    </row>
    <row r="6" spans="1:64" x14ac:dyDescent="0.25">
      <c r="A6" t="s">
        <v>72</v>
      </c>
      <c r="B6">
        <v>21</v>
      </c>
      <c r="C6">
        <v>6</v>
      </c>
      <c r="D6">
        <v>4</v>
      </c>
      <c r="E6">
        <v>1</v>
      </c>
      <c r="F6" s="79">
        <v>13645</v>
      </c>
      <c r="I6" t="s">
        <v>72</v>
      </c>
      <c r="J6">
        <v>6275</v>
      </c>
      <c r="K6">
        <v>1515</v>
      </c>
      <c r="L6">
        <v>773</v>
      </c>
      <c r="M6">
        <v>70</v>
      </c>
      <c r="N6" s="79">
        <v>5044</v>
      </c>
      <c r="Q6" t="s">
        <v>72</v>
      </c>
      <c r="R6">
        <v>2287</v>
      </c>
      <c r="S6">
        <v>1926</v>
      </c>
      <c r="T6">
        <v>1528</v>
      </c>
      <c r="U6">
        <v>51</v>
      </c>
      <c r="V6" s="79">
        <v>7885</v>
      </c>
      <c r="Y6" t="s">
        <v>72</v>
      </c>
      <c r="Z6">
        <v>5</v>
      </c>
      <c r="AA6">
        <v>23</v>
      </c>
      <c r="AB6">
        <v>0</v>
      </c>
      <c r="AC6">
        <v>0</v>
      </c>
      <c r="AD6" s="79">
        <v>13649</v>
      </c>
      <c r="AG6" t="s">
        <v>72</v>
      </c>
      <c r="AH6">
        <v>3</v>
      </c>
      <c r="AI6">
        <v>0</v>
      </c>
      <c r="AJ6">
        <v>0</v>
      </c>
      <c r="AK6">
        <v>0</v>
      </c>
      <c r="AL6" s="79">
        <v>13674</v>
      </c>
      <c r="AO6" t="s">
        <v>72</v>
      </c>
      <c r="AP6">
        <v>2</v>
      </c>
      <c r="AQ6">
        <v>2</v>
      </c>
      <c r="AR6">
        <v>0</v>
      </c>
      <c r="AS6">
        <v>0</v>
      </c>
      <c r="AT6" s="79">
        <v>13673</v>
      </c>
      <c r="AU6" s="78"/>
      <c r="AV6" s="78"/>
      <c r="AW6" t="s">
        <v>72</v>
      </c>
      <c r="AX6">
        <v>3379</v>
      </c>
      <c r="AY6">
        <v>3823</v>
      </c>
      <c r="AZ6">
        <v>486</v>
      </c>
      <c r="BA6">
        <v>62</v>
      </c>
      <c r="BB6" s="79">
        <v>5927</v>
      </c>
      <c r="BE6" t="s">
        <v>72</v>
      </c>
      <c r="BF6">
        <v>2262</v>
      </c>
      <c r="BG6">
        <v>978</v>
      </c>
      <c r="BH6">
        <v>478</v>
      </c>
      <c r="BI6">
        <v>17</v>
      </c>
      <c r="BJ6" s="79">
        <v>9942</v>
      </c>
      <c r="BK6" s="78"/>
      <c r="BL6" s="78"/>
    </row>
    <row r="7" spans="1:64" x14ac:dyDescent="0.25">
      <c r="AU7" s="78"/>
      <c r="AV7" s="78"/>
      <c r="BK7" s="78"/>
      <c r="BL7" s="78"/>
    </row>
    <row r="8" spans="1:64" x14ac:dyDescent="0.25">
      <c r="B8" t="s">
        <v>68</v>
      </c>
      <c r="C8" t="s">
        <v>69</v>
      </c>
      <c r="D8" t="s">
        <v>70</v>
      </c>
      <c r="E8" t="s">
        <v>71</v>
      </c>
      <c r="F8" t="s">
        <v>72</v>
      </c>
      <c r="J8" t="s">
        <v>68</v>
      </c>
      <c r="K8" t="s">
        <v>69</v>
      </c>
      <c r="L8" t="s">
        <v>70</v>
      </c>
      <c r="M8" t="s">
        <v>71</v>
      </c>
      <c r="N8" t="s">
        <v>72</v>
      </c>
      <c r="R8" t="s">
        <v>68</v>
      </c>
      <c r="S8" t="s">
        <v>69</v>
      </c>
      <c r="T8" t="s">
        <v>70</v>
      </c>
      <c r="U8" t="s">
        <v>71</v>
      </c>
      <c r="V8" t="s">
        <v>72</v>
      </c>
      <c r="Z8" t="s">
        <v>68</v>
      </c>
      <c r="AA8" t="s">
        <v>69</v>
      </c>
      <c r="AB8" t="s">
        <v>70</v>
      </c>
      <c r="AC8" t="s">
        <v>71</v>
      </c>
      <c r="AD8" t="s">
        <v>72</v>
      </c>
      <c r="AH8" t="s">
        <v>68</v>
      </c>
      <c r="AI8" t="s">
        <v>69</v>
      </c>
      <c r="AJ8" t="s">
        <v>70</v>
      </c>
      <c r="AK8" t="s">
        <v>71</v>
      </c>
      <c r="AL8" t="s">
        <v>72</v>
      </c>
      <c r="AP8" t="s">
        <v>68</v>
      </c>
      <c r="AQ8" t="s">
        <v>69</v>
      </c>
      <c r="AR8" t="s">
        <v>70</v>
      </c>
      <c r="AS8" t="s">
        <v>71</v>
      </c>
      <c r="AT8" t="s">
        <v>72</v>
      </c>
      <c r="AX8" t="s">
        <v>68</v>
      </c>
      <c r="AY8" t="s">
        <v>69</v>
      </c>
      <c r="AZ8" t="s">
        <v>70</v>
      </c>
      <c r="BA8" t="s">
        <v>71</v>
      </c>
      <c r="BB8" t="s">
        <v>72</v>
      </c>
      <c r="BF8" t="s">
        <v>68</v>
      </c>
      <c r="BG8" t="s">
        <v>69</v>
      </c>
      <c r="BH8" t="s">
        <v>70</v>
      </c>
      <c r="BI8" t="s">
        <v>71</v>
      </c>
      <c r="BJ8" t="s">
        <v>72</v>
      </c>
    </row>
    <row r="9" spans="1:64" x14ac:dyDescent="0.25">
      <c r="A9" t="s">
        <v>68</v>
      </c>
      <c r="B9" s="79">
        <v>21294</v>
      </c>
      <c r="C9">
        <v>8</v>
      </c>
      <c r="D9">
        <v>3</v>
      </c>
      <c r="E9">
        <v>0</v>
      </c>
      <c r="F9">
        <v>2</v>
      </c>
      <c r="I9" t="s">
        <v>68</v>
      </c>
      <c r="J9" s="79">
        <v>21295</v>
      </c>
      <c r="K9">
        <v>6</v>
      </c>
      <c r="L9">
        <v>1</v>
      </c>
      <c r="M9">
        <v>0</v>
      </c>
      <c r="N9">
        <v>5</v>
      </c>
      <c r="Q9" t="s">
        <v>68</v>
      </c>
      <c r="R9" s="79">
        <v>21280</v>
      </c>
      <c r="S9">
        <v>16</v>
      </c>
      <c r="T9">
        <v>8</v>
      </c>
      <c r="U9">
        <v>1</v>
      </c>
      <c r="V9">
        <v>2</v>
      </c>
      <c r="Y9" t="s">
        <v>68</v>
      </c>
      <c r="Z9" s="79">
        <v>21232</v>
      </c>
      <c r="AA9">
        <v>21</v>
      </c>
      <c r="AB9">
        <v>31</v>
      </c>
      <c r="AC9">
        <v>1</v>
      </c>
      <c r="AD9">
        <v>22</v>
      </c>
      <c r="AG9" t="s">
        <v>68</v>
      </c>
      <c r="AH9" s="79">
        <v>21235</v>
      </c>
      <c r="AI9">
        <v>33</v>
      </c>
      <c r="AJ9">
        <v>31</v>
      </c>
      <c r="AK9">
        <v>0</v>
      </c>
      <c r="AL9">
        <v>8</v>
      </c>
      <c r="AO9" t="s">
        <v>68</v>
      </c>
      <c r="AP9" s="79">
        <v>21275</v>
      </c>
      <c r="AQ9">
        <v>17</v>
      </c>
      <c r="AR9">
        <v>10</v>
      </c>
      <c r="AS9">
        <v>0</v>
      </c>
      <c r="AT9">
        <v>5</v>
      </c>
      <c r="AU9" s="78"/>
      <c r="AV9" s="78"/>
      <c r="AW9" t="s">
        <v>68</v>
      </c>
      <c r="AX9" s="79">
        <v>21285</v>
      </c>
      <c r="AY9">
        <v>13</v>
      </c>
      <c r="AZ9">
        <v>6</v>
      </c>
      <c r="BA9">
        <v>1</v>
      </c>
      <c r="BB9">
        <v>2</v>
      </c>
      <c r="BE9" t="s">
        <v>68</v>
      </c>
      <c r="BF9" s="79">
        <v>21245</v>
      </c>
      <c r="BG9">
        <v>28</v>
      </c>
      <c r="BH9">
        <v>8</v>
      </c>
      <c r="BI9">
        <v>0</v>
      </c>
      <c r="BJ9">
        <v>26</v>
      </c>
      <c r="BK9" s="78"/>
      <c r="BL9" s="78"/>
    </row>
    <row r="10" spans="1:64" x14ac:dyDescent="0.25">
      <c r="A10" t="s">
        <v>69</v>
      </c>
      <c r="B10">
        <v>27</v>
      </c>
      <c r="C10" s="79">
        <v>17952</v>
      </c>
      <c r="D10">
        <v>2</v>
      </c>
      <c r="E10">
        <v>0</v>
      </c>
      <c r="F10">
        <v>2</v>
      </c>
      <c r="I10" t="s">
        <v>69</v>
      </c>
      <c r="J10">
        <v>11</v>
      </c>
      <c r="K10" s="79">
        <v>17957</v>
      </c>
      <c r="L10">
        <v>4</v>
      </c>
      <c r="M10">
        <v>0</v>
      </c>
      <c r="N10">
        <v>11</v>
      </c>
      <c r="Q10" t="s">
        <v>69</v>
      </c>
      <c r="R10">
        <v>7</v>
      </c>
      <c r="S10" s="79">
        <v>17971</v>
      </c>
      <c r="T10">
        <v>5</v>
      </c>
      <c r="U10">
        <v>0</v>
      </c>
      <c r="V10">
        <v>0</v>
      </c>
      <c r="Y10" t="s">
        <v>69</v>
      </c>
      <c r="Z10">
        <v>7</v>
      </c>
      <c r="AA10" s="79">
        <v>17960</v>
      </c>
      <c r="AB10">
        <v>9</v>
      </c>
      <c r="AC10">
        <v>0</v>
      </c>
      <c r="AD10">
        <v>7</v>
      </c>
      <c r="AG10" t="s">
        <v>69</v>
      </c>
      <c r="AH10">
        <v>50</v>
      </c>
      <c r="AI10" s="79">
        <v>17879</v>
      </c>
      <c r="AJ10">
        <v>31</v>
      </c>
      <c r="AK10">
        <v>2</v>
      </c>
      <c r="AL10">
        <v>21</v>
      </c>
      <c r="AO10" t="s">
        <v>69</v>
      </c>
      <c r="AP10">
        <v>36</v>
      </c>
      <c r="AQ10" s="79">
        <v>17904</v>
      </c>
      <c r="AR10">
        <v>22</v>
      </c>
      <c r="AS10">
        <v>0</v>
      </c>
      <c r="AT10">
        <v>21</v>
      </c>
      <c r="AU10" s="78"/>
      <c r="AV10" s="78"/>
      <c r="AW10" t="s">
        <v>69</v>
      </c>
      <c r="AX10">
        <v>40</v>
      </c>
      <c r="AY10" s="79">
        <v>17909</v>
      </c>
      <c r="AZ10">
        <v>24</v>
      </c>
      <c r="BA10">
        <v>4</v>
      </c>
      <c r="BB10">
        <v>6</v>
      </c>
      <c r="BE10" t="s">
        <v>69</v>
      </c>
      <c r="BF10">
        <v>11</v>
      </c>
      <c r="BG10" s="79">
        <v>17959</v>
      </c>
      <c r="BH10">
        <v>2</v>
      </c>
      <c r="BI10">
        <v>0</v>
      </c>
      <c r="BJ10">
        <v>11</v>
      </c>
      <c r="BK10" s="78"/>
      <c r="BL10" s="78"/>
    </row>
    <row r="11" spans="1:64" x14ac:dyDescent="0.25">
      <c r="A11" t="s">
        <v>70</v>
      </c>
      <c r="B11">
        <v>10</v>
      </c>
      <c r="C11">
        <v>14</v>
      </c>
      <c r="D11" s="79">
        <v>12434</v>
      </c>
      <c r="E11">
        <v>0</v>
      </c>
      <c r="F11">
        <v>2</v>
      </c>
      <c r="I11" t="s">
        <v>70</v>
      </c>
      <c r="J11">
        <v>11</v>
      </c>
      <c r="K11">
        <v>4</v>
      </c>
      <c r="L11" s="79">
        <v>12436</v>
      </c>
      <c r="M11">
        <v>0</v>
      </c>
      <c r="N11">
        <v>9</v>
      </c>
      <c r="Q11" t="s">
        <v>70</v>
      </c>
      <c r="R11">
        <v>8</v>
      </c>
      <c r="S11">
        <v>10</v>
      </c>
      <c r="T11" s="79">
        <v>12441</v>
      </c>
      <c r="U11">
        <v>0</v>
      </c>
      <c r="V11">
        <v>1</v>
      </c>
      <c r="Y11" t="s">
        <v>70</v>
      </c>
      <c r="Z11">
        <v>2</v>
      </c>
      <c r="AA11">
        <v>22</v>
      </c>
      <c r="AB11" s="79">
        <v>12436</v>
      </c>
      <c r="AC11">
        <v>0</v>
      </c>
      <c r="AD11">
        <v>0</v>
      </c>
      <c r="AG11" t="s">
        <v>70</v>
      </c>
      <c r="AH11">
        <v>8</v>
      </c>
      <c r="AI11">
        <v>4</v>
      </c>
      <c r="AJ11" s="79">
        <v>12441</v>
      </c>
      <c r="AK11">
        <v>0</v>
      </c>
      <c r="AL11">
        <v>7</v>
      </c>
      <c r="AO11" t="s">
        <v>70</v>
      </c>
      <c r="AP11">
        <v>13</v>
      </c>
      <c r="AQ11">
        <v>4</v>
      </c>
      <c r="AR11" s="79">
        <v>12438</v>
      </c>
      <c r="AS11">
        <v>0</v>
      </c>
      <c r="AT11">
        <v>5</v>
      </c>
      <c r="AU11" s="78"/>
      <c r="AV11" s="78"/>
      <c r="AW11" t="s">
        <v>70</v>
      </c>
      <c r="AX11">
        <v>15</v>
      </c>
      <c r="AY11">
        <v>9</v>
      </c>
      <c r="AZ11" s="79">
        <v>12431</v>
      </c>
      <c r="BA11">
        <v>1</v>
      </c>
      <c r="BB11">
        <v>4</v>
      </c>
      <c r="BE11" t="s">
        <v>70</v>
      </c>
      <c r="BF11">
        <v>13</v>
      </c>
      <c r="BG11">
        <v>16</v>
      </c>
      <c r="BH11" s="79">
        <v>12420</v>
      </c>
      <c r="BI11">
        <v>1</v>
      </c>
      <c r="BJ11">
        <v>10</v>
      </c>
      <c r="BK11" s="78"/>
      <c r="BL11" s="78"/>
    </row>
    <row r="12" spans="1:64" x14ac:dyDescent="0.25">
      <c r="A12" t="s">
        <v>71</v>
      </c>
      <c r="B12">
        <v>0</v>
      </c>
      <c r="C12">
        <v>0</v>
      </c>
      <c r="D12">
        <v>0</v>
      </c>
      <c r="E12" s="79">
        <v>30688</v>
      </c>
      <c r="F12">
        <v>0</v>
      </c>
      <c r="I12" t="s">
        <v>71</v>
      </c>
      <c r="J12">
        <v>0</v>
      </c>
      <c r="K12">
        <v>0</v>
      </c>
      <c r="L12">
        <v>0</v>
      </c>
      <c r="M12" s="79">
        <v>30688</v>
      </c>
      <c r="N12">
        <v>0</v>
      </c>
      <c r="Q12" t="s">
        <v>71</v>
      </c>
      <c r="R12">
        <v>0</v>
      </c>
      <c r="S12">
        <v>0</v>
      </c>
      <c r="T12">
        <v>0</v>
      </c>
      <c r="U12" s="79">
        <v>30688</v>
      </c>
      <c r="V12">
        <v>0</v>
      </c>
      <c r="Y12" t="s">
        <v>71</v>
      </c>
      <c r="Z12">
        <v>0</v>
      </c>
      <c r="AA12">
        <v>0</v>
      </c>
      <c r="AB12">
        <v>0</v>
      </c>
      <c r="AC12" s="79">
        <v>30688</v>
      </c>
      <c r="AD12">
        <v>0</v>
      </c>
      <c r="AG12" t="s">
        <v>71</v>
      </c>
      <c r="AH12">
        <v>0</v>
      </c>
      <c r="AI12">
        <v>0</v>
      </c>
      <c r="AJ12">
        <v>0</v>
      </c>
      <c r="AK12" s="79">
        <v>30688</v>
      </c>
      <c r="AL12">
        <v>0</v>
      </c>
      <c r="AO12" t="s">
        <v>71</v>
      </c>
      <c r="AP12">
        <v>0</v>
      </c>
      <c r="AQ12">
        <v>0</v>
      </c>
      <c r="AR12">
        <v>0</v>
      </c>
      <c r="AS12" s="79">
        <v>30688</v>
      </c>
      <c r="AT12">
        <v>0</v>
      </c>
      <c r="AU12" s="78"/>
      <c r="AV12" s="78"/>
      <c r="AW12" t="s">
        <v>71</v>
      </c>
      <c r="AX12">
        <v>0</v>
      </c>
      <c r="AY12">
        <v>0</v>
      </c>
      <c r="AZ12">
        <v>0</v>
      </c>
      <c r="BA12" s="79">
        <v>30688</v>
      </c>
      <c r="BB12">
        <v>0</v>
      </c>
      <c r="BE12" t="s">
        <v>71</v>
      </c>
      <c r="BF12">
        <v>0</v>
      </c>
      <c r="BG12">
        <v>0</v>
      </c>
      <c r="BH12">
        <v>0</v>
      </c>
      <c r="BI12" s="79">
        <v>30688</v>
      </c>
      <c r="BJ12">
        <v>0</v>
      </c>
      <c r="BK12" s="78"/>
      <c r="BL12" s="78"/>
    </row>
    <row r="13" spans="1:64" x14ac:dyDescent="0.25">
      <c r="A13" t="s">
        <v>72</v>
      </c>
      <c r="B13">
        <v>8</v>
      </c>
      <c r="C13">
        <v>3</v>
      </c>
      <c r="D13">
        <v>13</v>
      </c>
      <c r="E13">
        <v>0</v>
      </c>
      <c r="F13" s="79">
        <v>13653</v>
      </c>
      <c r="I13" t="s">
        <v>72</v>
      </c>
      <c r="J13">
        <v>11</v>
      </c>
      <c r="K13">
        <v>4</v>
      </c>
      <c r="L13">
        <v>15</v>
      </c>
      <c r="M13">
        <v>0</v>
      </c>
      <c r="N13" s="79">
        <v>13647</v>
      </c>
      <c r="Q13" t="s">
        <v>72</v>
      </c>
      <c r="R13">
        <v>42</v>
      </c>
      <c r="S13">
        <v>20</v>
      </c>
      <c r="T13">
        <v>6</v>
      </c>
      <c r="U13">
        <v>0</v>
      </c>
      <c r="V13" s="79">
        <v>13609</v>
      </c>
      <c r="Y13" t="s">
        <v>72</v>
      </c>
      <c r="Z13">
        <v>4</v>
      </c>
      <c r="AA13">
        <v>2</v>
      </c>
      <c r="AB13">
        <v>9</v>
      </c>
      <c r="AC13">
        <v>0</v>
      </c>
      <c r="AD13" s="79">
        <v>13662</v>
      </c>
      <c r="AG13" t="s">
        <v>72</v>
      </c>
      <c r="AH13">
        <v>12</v>
      </c>
      <c r="AI13">
        <v>1</v>
      </c>
      <c r="AJ13">
        <v>6</v>
      </c>
      <c r="AK13">
        <v>0</v>
      </c>
      <c r="AL13" s="79">
        <v>13658</v>
      </c>
      <c r="AO13" t="s">
        <v>72</v>
      </c>
      <c r="AP13">
        <v>49</v>
      </c>
      <c r="AQ13">
        <v>11</v>
      </c>
      <c r="AR13">
        <v>10</v>
      </c>
      <c r="AS13">
        <v>0</v>
      </c>
      <c r="AT13" s="79">
        <v>13607</v>
      </c>
      <c r="AU13" s="78"/>
      <c r="AV13" s="78"/>
      <c r="AW13" t="s">
        <v>72</v>
      </c>
      <c r="AX13">
        <v>18</v>
      </c>
      <c r="AY13">
        <v>9</v>
      </c>
      <c r="AZ13">
        <v>9</v>
      </c>
      <c r="BA13">
        <v>0</v>
      </c>
      <c r="BB13" s="79">
        <v>13641</v>
      </c>
      <c r="BE13" t="s">
        <v>72</v>
      </c>
      <c r="BF13">
        <v>2</v>
      </c>
      <c r="BG13">
        <v>5</v>
      </c>
      <c r="BH13">
        <v>12</v>
      </c>
      <c r="BI13">
        <v>0</v>
      </c>
      <c r="BJ13" s="79">
        <v>13658</v>
      </c>
      <c r="BK13" s="78"/>
      <c r="BL13" s="78"/>
    </row>
    <row r="14" spans="1:64" x14ac:dyDescent="0.25">
      <c r="AU14" s="78"/>
      <c r="AV14" s="78"/>
      <c r="BK14" s="78"/>
      <c r="BL14" s="78"/>
    </row>
    <row r="15" spans="1:64" x14ac:dyDescent="0.25">
      <c r="B15" t="s">
        <v>68</v>
      </c>
      <c r="C15" t="s">
        <v>69</v>
      </c>
      <c r="D15" t="s">
        <v>70</v>
      </c>
      <c r="E15" t="s">
        <v>71</v>
      </c>
      <c r="F15" t="s">
        <v>72</v>
      </c>
      <c r="J15" t="s">
        <v>68</v>
      </c>
      <c r="K15" t="s">
        <v>69</v>
      </c>
      <c r="L15" t="s">
        <v>70</v>
      </c>
      <c r="M15" t="s">
        <v>71</v>
      </c>
      <c r="N15" t="s">
        <v>72</v>
      </c>
      <c r="R15" t="s">
        <v>68</v>
      </c>
      <c r="S15" t="s">
        <v>69</v>
      </c>
      <c r="T15" t="s">
        <v>70</v>
      </c>
      <c r="U15" t="s">
        <v>71</v>
      </c>
      <c r="V15" t="s">
        <v>72</v>
      </c>
      <c r="Z15" t="s">
        <v>68</v>
      </c>
      <c r="AA15" t="s">
        <v>69</v>
      </c>
      <c r="AB15" t="s">
        <v>70</v>
      </c>
      <c r="AC15" t="s">
        <v>71</v>
      </c>
      <c r="AD15" t="s">
        <v>72</v>
      </c>
      <c r="AH15" t="s">
        <v>68</v>
      </c>
      <c r="AI15" t="s">
        <v>69</v>
      </c>
      <c r="AJ15" t="s">
        <v>70</v>
      </c>
      <c r="AK15" t="s">
        <v>71</v>
      </c>
      <c r="AL15" t="s">
        <v>72</v>
      </c>
      <c r="AP15" t="s">
        <v>68</v>
      </c>
      <c r="AQ15" t="s">
        <v>69</v>
      </c>
      <c r="AR15" t="s">
        <v>70</v>
      </c>
      <c r="AS15" t="s">
        <v>71</v>
      </c>
      <c r="AT15" t="s">
        <v>72</v>
      </c>
      <c r="AX15" t="s">
        <v>68</v>
      </c>
      <c r="AY15" t="s">
        <v>69</v>
      </c>
      <c r="AZ15" t="s">
        <v>70</v>
      </c>
      <c r="BA15" t="s">
        <v>71</v>
      </c>
      <c r="BB15" t="s">
        <v>72</v>
      </c>
      <c r="BF15" t="s">
        <v>68</v>
      </c>
      <c r="BG15" t="s">
        <v>69</v>
      </c>
      <c r="BH15" t="s">
        <v>70</v>
      </c>
      <c r="BI15" t="s">
        <v>71</v>
      </c>
      <c r="BJ15" t="s">
        <v>72</v>
      </c>
    </row>
    <row r="16" spans="1:64" x14ac:dyDescent="0.25">
      <c r="A16" t="s">
        <v>68</v>
      </c>
      <c r="B16" s="79">
        <v>17793</v>
      </c>
      <c r="C16">
        <v>1053</v>
      </c>
      <c r="D16">
        <v>1000</v>
      </c>
      <c r="E16">
        <v>49</v>
      </c>
      <c r="F16">
        <v>1412</v>
      </c>
      <c r="I16" t="s">
        <v>68</v>
      </c>
      <c r="J16" s="79">
        <v>18527</v>
      </c>
      <c r="K16">
        <v>860</v>
      </c>
      <c r="L16">
        <v>1069</v>
      </c>
      <c r="M16">
        <v>42</v>
      </c>
      <c r="N16">
        <v>809</v>
      </c>
      <c r="Q16" t="s">
        <v>68</v>
      </c>
      <c r="R16" s="79">
        <v>18616</v>
      </c>
      <c r="S16">
        <v>1042</v>
      </c>
      <c r="T16">
        <v>989</v>
      </c>
      <c r="U16">
        <v>43</v>
      </c>
      <c r="V16">
        <v>617</v>
      </c>
      <c r="Y16" t="s">
        <v>68</v>
      </c>
      <c r="Z16" s="79">
        <v>18064</v>
      </c>
      <c r="AA16">
        <v>825</v>
      </c>
      <c r="AB16">
        <v>572</v>
      </c>
      <c r="AC16">
        <v>45</v>
      </c>
      <c r="AD16">
        <v>1801</v>
      </c>
      <c r="AG16" t="s">
        <v>68</v>
      </c>
      <c r="AH16" s="79">
        <v>21135</v>
      </c>
      <c r="AI16">
        <v>90</v>
      </c>
      <c r="AJ16">
        <v>10</v>
      </c>
      <c r="AK16">
        <v>20</v>
      </c>
      <c r="AL16">
        <v>52</v>
      </c>
      <c r="AO16" t="s">
        <v>68</v>
      </c>
      <c r="AP16" s="79">
        <v>20865</v>
      </c>
      <c r="AQ16">
        <v>149</v>
      </c>
      <c r="AR16">
        <v>63</v>
      </c>
      <c r="AS16">
        <v>7</v>
      </c>
      <c r="AT16">
        <v>223</v>
      </c>
      <c r="AU16" s="78"/>
      <c r="AV16" s="78"/>
      <c r="AW16" t="s">
        <v>68</v>
      </c>
      <c r="AX16" s="79">
        <v>21128</v>
      </c>
      <c r="AY16">
        <v>67</v>
      </c>
      <c r="AZ16">
        <v>48</v>
      </c>
      <c r="BA16">
        <v>23</v>
      </c>
      <c r="BB16">
        <v>41</v>
      </c>
      <c r="BE16" t="s">
        <v>68</v>
      </c>
      <c r="BF16" s="79">
        <v>21173</v>
      </c>
      <c r="BG16">
        <v>66</v>
      </c>
      <c r="BH16">
        <v>14</v>
      </c>
      <c r="BI16">
        <v>21</v>
      </c>
      <c r="BJ16">
        <v>33</v>
      </c>
      <c r="BK16" s="78"/>
      <c r="BL16" s="78"/>
    </row>
    <row r="17" spans="1:64" x14ac:dyDescent="0.25">
      <c r="A17" t="s">
        <v>69</v>
      </c>
      <c r="B17">
        <v>2921</v>
      </c>
      <c r="C17" s="79">
        <v>13064</v>
      </c>
      <c r="D17">
        <v>837</v>
      </c>
      <c r="E17">
        <v>59</v>
      </c>
      <c r="F17">
        <v>1102</v>
      </c>
      <c r="I17" t="s">
        <v>69</v>
      </c>
      <c r="J17">
        <v>3886</v>
      </c>
      <c r="K17" s="79">
        <v>12427</v>
      </c>
      <c r="L17">
        <v>943</v>
      </c>
      <c r="M17">
        <v>40</v>
      </c>
      <c r="N17">
        <v>687</v>
      </c>
      <c r="Q17" t="s">
        <v>69</v>
      </c>
      <c r="R17">
        <v>3619</v>
      </c>
      <c r="S17" s="79">
        <v>12669</v>
      </c>
      <c r="T17">
        <v>973</v>
      </c>
      <c r="U17">
        <v>43</v>
      </c>
      <c r="V17">
        <v>679</v>
      </c>
      <c r="Y17" t="s">
        <v>69</v>
      </c>
      <c r="Z17">
        <v>3517</v>
      </c>
      <c r="AA17" s="79">
        <v>12665</v>
      </c>
      <c r="AB17">
        <v>403</v>
      </c>
      <c r="AC17">
        <v>24</v>
      </c>
      <c r="AD17">
        <v>1374</v>
      </c>
      <c r="AG17" t="s">
        <v>69</v>
      </c>
      <c r="AH17">
        <v>7675</v>
      </c>
      <c r="AI17" s="79">
        <v>9992</v>
      </c>
      <c r="AJ17">
        <v>95</v>
      </c>
      <c r="AK17">
        <v>2</v>
      </c>
      <c r="AL17">
        <v>219</v>
      </c>
      <c r="AO17" t="s">
        <v>69</v>
      </c>
      <c r="AP17">
        <v>6604</v>
      </c>
      <c r="AQ17" s="79">
        <v>10844</v>
      </c>
      <c r="AR17">
        <v>95</v>
      </c>
      <c r="AS17">
        <v>9</v>
      </c>
      <c r="AT17">
        <v>431</v>
      </c>
      <c r="AU17" s="78"/>
      <c r="AV17" s="78"/>
      <c r="AW17" t="s">
        <v>69</v>
      </c>
      <c r="AX17">
        <v>8230</v>
      </c>
      <c r="AY17" s="79">
        <v>9558</v>
      </c>
      <c r="AZ17">
        <v>95</v>
      </c>
      <c r="BA17">
        <v>7</v>
      </c>
      <c r="BB17">
        <v>93</v>
      </c>
      <c r="BE17" t="s">
        <v>69</v>
      </c>
      <c r="BF17">
        <v>8171</v>
      </c>
      <c r="BG17" s="79">
        <v>9613</v>
      </c>
      <c r="BH17">
        <v>51</v>
      </c>
      <c r="BI17">
        <v>19</v>
      </c>
      <c r="BJ17">
        <v>129</v>
      </c>
      <c r="BK17" s="78"/>
      <c r="BL17" s="78"/>
    </row>
    <row r="18" spans="1:64" x14ac:dyDescent="0.25">
      <c r="A18" t="s">
        <v>70</v>
      </c>
      <c r="B18">
        <v>2211</v>
      </c>
      <c r="C18">
        <v>1151</v>
      </c>
      <c r="D18" s="79">
        <v>8146</v>
      </c>
      <c r="E18">
        <v>50</v>
      </c>
      <c r="F18">
        <v>902</v>
      </c>
      <c r="I18" t="s">
        <v>70</v>
      </c>
      <c r="J18">
        <v>2928</v>
      </c>
      <c r="K18">
        <v>1012</v>
      </c>
      <c r="L18" s="79">
        <v>7991</v>
      </c>
      <c r="M18">
        <v>22</v>
      </c>
      <c r="N18">
        <v>507</v>
      </c>
      <c r="Q18" t="s">
        <v>70</v>
      </c>
      <c r="R18">
        <v>2829</v>
      </c>
      <c r="S18">
        <v>1029</v>
      </c>
      <c r="T18" s="79">
        <v>8103</v>
      </c>
      <c r="U18">
        <v>20</v>
      </c>
      <c r="V18">
        <v>479</v>
      </c>
      <c r="Y18" t="s">
        <v>70</v>
      </c>
      <c r="Z18">
        <v>2818</v>
      </c>
      <c r="AA18">
        <v>1099</v>
      </c>
      <c r="AB18" s="79">
        <v>7272</v>
      </c>
      <c r="AC18">
        <v>12</v>
      </c>
      <c r="AD18">
        <v>1259</v>
      </c>
      <c r="AG18" t="s">
        <v>70</v>
      </c>
      <c r="AH18">
        <v>6259</v>
      </c>
      <c r="AI18">
        <v>148</v>
      </c>
      <c r="AJ18" s="79">
        <v>5837</v>
      </c>
      <c r="AK18">
        <v>5</v>
      </c>
      <c r="AL18">
        <v>211</v>
      </c>
      <c r="AO18" t="s">
        <v>70</v>
      </c>
      <c r="AP18">
        <v>5703</v>
      </c>
      <c r="AQ18" s="78">
        <v>239</v>
      </c>
      <c r="AR18" s="79">
        <v>6192</v>
      </c>
      <c r="AS18">
        <v>3</v>
      </c>
      <c r="AT18">
        <v>323</v>
      </c>
      <c r="AU18" s="78"/>
      <c r="AV18" s="78"/>
      <c r="AW18" t="s">
        <v>70</v>
      </c>
      <c r="AX18">
        <v>6385</v>
      </c>
      <c r="AY18">
        <v>145</v>
      </c>
      <c r="AZ18" s="79">
        <v>5818</v>
      </c>
      <c r="BA18">
        <v>7</v>
      </c>
      <c r="BB18">
        <v>105</v>
      </c>
      <c r="BE18" t="s">
        <v>70</v>
      </c>
      <c r="BF18">
        <v>6517</v>
      </c>
      <c r="BG18">
        <v>179</v>
      </c>
      <c r="BH18" s="79">
        <v>5650</v>
      </c>
      <c r="BI18">
        <v>4</v>
      </c>
      <c r="BJ18">
        <v>110</v>
      </c>
      <c r="BK18" s="78"/>
      <c r="BL18" s="78"/>
    </row>
    <row r="19" spans="1:64" x14ac:dyDescent="0.25">
      <c r="A19" t="s">
        <v>71</v>
      </c>
      <c r="B19">
        <v>1</v>
      </c>
      <c r="C19">
        <v>0</v>
      </c>
      <c r="D19">
        <v>0</v>
      </c>
      <c r="E19" s="79">
        <v>30681</v>
      </c>
      <c r="F19">
        <v>6</v>
      </c>
      <c r="I19" t="s">
        <v>71</v>
      </c>
      <c r="J19">
        <v>7</v>
      </c>
      <c r="K19">
        <v>2</v>
      </c>
      <c r="L19">
        <v>6</v>
      </c>
      <c r="M19" s="79">
        <v>30673</v>
      </c>
      <c r="N19">
        <v>0</v>
      </c>
      <c r="Q19" t="s">
        <v>71</v>
      </c>
      <c r="R19">
        <v>6</v>
      </c>
      <c r="S19">
        <v>0</v>
      </c>
      <c r="T19">
        <v>1</v>
      </c>
      <c r="U19" s="79">
        <v>30679</v>
      </c>
      <c r="V19">
        <v>2</v>
      </c>
      <c r="Y19" t="s">
        <v>71</v>
      </c>
      <c r="Z19">
        <v>7</v>
      </c>
      <c r="AA19">
        <v>3</v>
      </c>
      <c r="AB19">
        <v>9</v>
      </c>
      <c r="AC19" s="79">
        <v>30665</v>
      </c>
      <c r="AD19">
        <v>4</v>
      </c>
      <c r="AG19" t="s">
        <v>71</v>
      </c>
      <c r="AH19">
        <v>68</v>
      </c>
      <c r="AI19">
        <v>0</v>
      </c>
      <c r="AJ19">
        <v>0</v>
      </c>
      <c r="AK19" s="79">
        <v>30616</v>
      </c>
      <c r="AL19">
        <v>4</v>
      </c>
      <c r="AO19" t="s">
        <v>71</v>
      </c>
      <c r="AP19">
        <v>40</v>
      </c>
      <c r="AQ19">
        <v>5</v>
      </c>
      <c r="AR19">
        <v>0</v>
      </c>
      <c r="AS19" s="79">
        <v>30630</v>
      </c>
      <c r="AT19">
        <v>13</v>
      </c>
      <c r="AU19" s="78"/>
      <c r="AV19" s="78"/>
      <c r="AW19" t="s">
        <v>71</v>
      </c>
      <c r="AX19">
        <v>51</v>
      </c>
      <c r="AY19">
        <v>0</v>
      </c>
      <c r="AZ19">
        <v>0</v>
      </c>
      <c r="BA19" s="79">
        <v>30635</v>
      </c>
      <c r="BB19">
        <v>2</v>
      </c>
      <c r="BE19" t="s">
        <v>71</v>
      </c>
      <c r="BF19">
        <v>66</v>
      </c>
      <c r="BG19">
        <v>0</v>
      </c>
      <c r="BH19">
        <v>0</v>
      </c>
      <c r="BI19" s="79">
        <v>30622</v>
      </c>
      <c r="BJ19">
        <v>0</v>
      </c>
      <c r="BK19" s="78"/>
      <c r="BL19" s="78"/>
    </row>
    <row r="20" spans="1:64" x14ac:dyDescent="0.25">
      <c r="A20" t="s">
        <v>72</v>
      </c>
      <c r="B20">
        <v>2061</v>
      </c>
      <c r="C20">
        <v>536</v>
      </c>
      <c r="D20">
        <v>606</v>
      </c>
      <c r="E20">
        <v>13</v>
      </c>
      <c r="F20" s="79">
        <v>10461</v>
      </c>
      <c r="I20" t="s">
        <v>72</v>
      </c>
      <c r="J20">
        <v>3310</v>
      </c>
      <c r="K20">
        <v>380</v>
      </c>
      <c r="L20">
        <v>699</v>
      </c>
      <c r="M20">
        <v>4</v>
      </c>
      <c r="N20" s="79">
        <v>9284</v>
      </c>
      <c r="Q20" t="s">
        <v>72</v>
      </c>
      <c r="R20">
        <v>3083</v>
      </c>
      <c r="S20">
        <v>421</v>
      </c>
      <c r="T20">
        <v>825</v>
      </c>
      <c r="U20">
        <v>7</v>
      </c>
      <c r="V20" s="79">
        <v>9341</v>
      </c>
      <c r="Y20" t="s">
        <v>72</v>
      </c>
      <c r="Z20">
        <v>2377</v>
      </c>
      <c r="AA20">
        <v>435</v>
      </c>
      <c r="AB20">
        <v>252</v>
      </c>
      <c r="AC20">
        <v>1</v>
      </c>
      <c r="AD20" s="79">
        <v>10612</v>
      </c>
      <c r="AG20" t="s">
        <v>72</v>
      </c>
      <c r="AH20">
        <v>6054</v>
      </c>
      <c r="AI20">
        <v>76</v>
      </c>
      <c r="AJ20">
        <v>67</v>
      </c>
      <c r="AK20">
        <v>0</v>
      </c>
      <c r="AL20" s="79">
        <v>7480</v>
      </c>
      <c r="AO20" t="s">
        <v>72</v>
      </c>
      <c r="AP20">
        <v>4720</v>
      </c>
      <c r="AQ20">
        <v>102</v>
      </c>
      <c r="AR20">
        <v>77</v>
      </c>
      <c r="AS20">
        <v>0</v>
      </c>
      <c r="AT20" s="79">
        <v>8778</v>
      </c>
      <c r="AU20" s="78"/>
      <c r="AV20" s="78"/>
      <c r="AW20" t="s">
        <v>72</v>
      </c>
      <c r="AX20">
        <v>6188</v>
      </c>
      <c r="AY20">
        <v>83</v>
      </c>
      <c r="AZ20">
        <v>88</v>
      </c>
      <c r="BA20">
        <v>0</v>
      </c>
      <c r="BB20" s="79">
        <v>7318</v>
      </c>
      <c r="BE20" t="s">
        <v>72</v>
      </c>
      <c r="BF20">
        <v>6503</v>
      </c>
      <c r="BG20">
        <v>51</v>
      </c>
      <c r="BH20">
        <v>23</v>
      </c>
      <c r="BI20">
        <v>0</v>
      </c>
      <c r="BJ20" s="79">
        <v>7100</v>
      </c>
      <c r="BK20" s="78"/>
      <c r="BL20" s="78"/>
    </row>
    <row r="21" spans="1:64" x14ac:dyDescent="0.25">
      <c r="AU21" s="78"/>
      <c r="AV21" s="78"/>
      <c r="BK21" s="78"/>
      <c r="BL21" s="78"/>
    </row>
    <row r="22" spans="1:64" x14ac:dyDescent="0.25">
      <c r="B22" t="s">
        <v>68</v>
      </c>
      <c r="C22" t="s">
        <v>69</v>
      </c>
      <c r="D22" t="s">
        <v>70</v>
      </c>
      <c r="E22" t="s">
        <v>71</v>
      </c>
      <c r="F22" t="s">
        <v>72</v>
      </c>
      <c r="J22" t="s">
        <v>68</v>
      </c>
      <c r="K22" t="s">
        <v>69</v>
      </c>
      <c r="L22" t="s">
        <v>70</v>
      </c>
      <c r="M22" t="s">
        <v>71</v>
      </c>
      <c r="N22" t="s">
        <v>72</v>
      </c>
      <c r="R22" t="s">
        <v>68</v>
      </c>
      <c r="S22" t="s">
        <v>69</v>
      </c>
      <c r="T22" t="s">
        <v>70</v>
      </c>
      <c r="U22" t="s">
        <v>71</v>
      </c>
      <c r="V22" t="s">
        <v>72</v>
      </c>
      <c r="Z22" t="s">
        <v>68</v>
      </c>
      <c r="AA22" t="s">
        <v>69</v>
      </c>
      <c r="AB22" t="s">
        <v>70</v>
      </c>
      <c r="AC22" t="s">
        <v>71</v>
      </c>
      <c r="AD22" t="s">
        <v>72</v>
      </c>
      <c r="AH22" t="s">
        <v>68</v>
      </c>
      <c r="AI22" t="s">
        <v>69</v>
      </c>
      <c r="AJ22" t="s">
        <v>70</v>
      </c>
      <c r="AK22" t="s">
        <v>71</v>
      </c>
      <c r="AL22" t="s">
        <v>72</v>
      </c>
      <c r="AP22" t="s">
        <v>68</v>
      </c>
      <c r="AQ22" t="s">
        <v>69</v>
      </c>
      <c r="AR22" t="s">
        <v>70</v>
      </c>
      <c r="AS22" t="s">
        <v>71</v>
      </c>
      <c r="AT22" t="s">
        <v>72</v>
      </c>
      <c r="AX22" t="s">
        <v>68</v>
      </c>
      <c r="AY22" t="s">
        <v>69</v>
      </c>
      <c r="AZ22" t="s">
        <v>70</v>
      </c>
      <c r="BA22" t="s">
        <v>71</v>
      </c>
      <c r="BB22" t="s">
        <v>72</v>
      </c>
      <c r="BF22" t="s">
        <v>68</v>
      </c>
      <c r="BG22" t="s">
        <v>69</v>
      </c>
      <c r="BH22" t="s">
        <v>70</v>
      </c>
      <c r="BI22" t="s">
        <v>71</v>
      </c>
      <c r="BJ22" t="s">
        <v>72</v>
      </c>
    </row>
    <row r="23" spans="1:64" x14ac:dyDescent="0.25">
      <c r="A23" t="s">
        <v>68</v>
      </c>
      <c r="B23" s="79">
        <v>21304</v>
      </c>
      <c r="C23">
        <v>1</v>
      </c>
      <c r="D23">
        <v>2</v>
      </c>
      <c r="E23">
        <v>0</v>
      </c>
      <c r="F23">
        <v>0</v>
      </c>
      <c r="I23" t="s">
        <v>68</v>
      </c>
      <c r="J23" s="79">
        <v>18488</v>
      </c>
      <c r="K23">
        <v>1391</v>
      </c>
      <c r="L23">
        <v>284</v>
      </c>
      <c r="M23">
        <v>32</v>
      </c>
      <c r="N23">
        <v>1112</v>
      </c>
      <c r="Q23" t="s">
        <v>68</v>
      </c>
      <c r="R23" s="79">
        <v>19426</v>
      </c>
      <c r="S23">
        <v>967</v>
      </c>
      <c r="T23">
        <v>528</v>
      </c>
      <c r="U23">
        <v>3</v>
      </c>
      <c r="V23">
        <v>383</v>
      </c>
      <c r="Y23" t="s">
        <v>68</v>
      </c>
      <c r="Z23" s="79">
        <v>21306</v>
      </c>
      <c r="AA23">
        <v>0</v>
      </c>
      <c r="AB23">
        <v>1</v>
      </c>
      <c r="AC23">
        <v>0</v>
      </c>
      <c r="AD23">
        <v>0</v>
      </c>
      <c r="AG23" t="s">
        <v>68</v>
      </c>
      <c r="AH23" s="79">
        <v>21304</v>
      </c>
      <c r="AI23">
        <v>2</v>
      </c>
      <c r="AJ23">
        <v>1</v>
      </c>
      <c r="AK23">
        <v>0</v>
      </c>
      <c r="AL23">
        <v>0</v>
      </c>
      <c r="AO23" t="s">
        <v>68</v>
      </c>
      <c r="AP23" s="79">
        <v>21307</v>
      </c>
      <c r="AQ23">
        <v>0</v>
      </c>
      <c r="AR23">
        <v>0</v>
      </c>
      <c r="AS23">
        <v>0</v>
      </c>
      <c r="AT23">
        <v>0</v>
      </c>
      <c r="AU23" s="78"/>
      <c r="AV23" s="78"/>
      <c r="AW23" t="s">
        <v>68</v>
      </c>
      <c r="AX23" s="79">
        <v>18975</v>
      </c>
      <c r="AY23">
        <v>968</v>
      </c>
      <c r="AZ23">
        <v>774</v>
      </c>
      <c r="BA23">
        <v>14</v>
      </c>
      <c r="BB23">
        <v>576</v>
      </c>
      <c r="BE23" t="s">
        <v>68</v>
      </c>
      <c r="BF23" s="79">
        <v>19841</v>
      </c>
      <c r="BG23">
        <v>628</v>
      </c>
      <c r="BH23">
        <v>442</v>
      </c>
      <c r="BI23">
        <v>8</v>
      </c>
      <c r="BJ23">
        <v>388</v>
      </c>
      <c r="BK23" s="78"/>
      <c r="BL23" s="78"/>
    </row>
    <row r="24" spans="1:64" x14ac:dyDescent="0.25">
      <c r="A24" t="s">
        <v>69</v>
      </c>
      <c r="B24">
        <v>0</v>
      </c>
      <c r="C24" s="79">
        <v>17983</v>
      </c>
      <c r="D24">
        <v>0</v>
      </c>
      <c r="E24">
        <v>0</v>
      </c>
      <c r="F24">
        <v>0</v>
      </c>
      <c r="I24" t="s">
        <v>69</v>
      </c>
      <c r="J24">
        <v>3154</v>
      </c>
      <c r="K24" s="79">
        <v>13584</v>
      </c>
      <c r="L24">
        <v>358</v>
      </c>
      <c r="M24">
        <v>23</v>
      </c>
      <c r="N24">
        <v>864</v>
      </c>
      <c r="Q24" t="s">
        <v>69</v>
      </c>
      <c r="R24">
        <v>1286</v>
      </c>
      <c r="S24" s="79">
        <v>15830</v>
      </c>
      <c r="T24">
        <v>544</v>
      </c>
      <c r="U24">
        <v>5</v>
      </c>
      <c r="V24">
        <v>318</v>
      </c>
      <c r="Y24" t="s">
        <v>69</v>
      </c>
      <c r="Z24">
        <v>1</v>
      </c>
      <c r="AA24" s="79">
        <v>17982</v>
      </c>
      <c r="AB24">
        <v>0</v>
      </c>
      <c r="AC24">
        <v>0</v>
      </c>
      <c r="AD24">
        <v>0</v>
      </c>
      <c r="AG24" t="s">
        <v>69</v>
      </c>
      <c r="AH24">
        <v>0</v>
      </c>
      <c r="AI24" s="79">
        <v>17982</v>
      </c>
      <c r="AJ24">
        <v>0</v>
      </c>
      <c r="AK24">
        <v>0</v>
      </c>
      <c r="AL24">
        <v>1</v>
      </c>
      <c r="AO24" t="s">
        <v>69</v>
      </c>
      <c r="AP24">
        <v>0</v>
      </c>
      <c r="AQ24" s="79">
        <v>17982</v>
      </c>
      <c r="AR24">
        <v>0</v>
      </c>
      <c r="AS24">
        <v>0</v>
      </c>
      <c r="AT24">
        <v>1</v>
      </c>
      <c r="AU24" s="78"/>
      <c r="AV24" s="78"/>
      <c r="AW24" t="s">
        <v>69</v>
      </c>
      <c r="AX24">
        <v>2571</v>
      </c>
      <c r="AY24" s="79">
        <v>13711</v>
      </c>
      <c r="AZ24">
        <v>1096</v>
      </c>
      <c r="BA24">
        <v>17</v>
      </c>
      <c r="BB24">
        <v>588</v>
      </c>
      <c r="BE24" t="s">
        <v>69</v>
      </c>
      <c r="BF24">
        <v>1387</v>
      </c>
      <c r="BG24" s="79">
        <v>15515</v>
      </c>
      <c r="BH24">
        <v>643</v>
      </c>
      <c r="BI24">
        <v>5</v>
      </c>
      <c r="BJ24">
        <v>433</v>
      </c>
      <c r="BK24" s="78"/>
      <c r="BL24" s="78"/>
    </row>
    <row r="25" spans="1:64" x14ac:dyDescent="0.25">
      <c r="A25" t="s">
        <v>70</v>
      </c>
      <c r="B25">
        <v>0</v>
      </c>
      <c r="C25">
        <v>2</v>
      </c>
      <c r="D25" s="79">
        <v>12458</v>
      </c>
      <c r="E25">
        <v>0</v>
      </c>
      <c r="F25">
        <v>0</v>
      </c>
      <c r="I25" t="s">
        <v>70</v>
      </c>
      <c r="J25">
        <v>2889</v>
      </c>
      <c r="K25">
        <v>1636</v>
      </c>
      <c r="L25" s="79">
        <v>6876</v>
      </c>
      <c r="M25">
        <v>8</v>
      </c>
      <c r="N25">
        <v>1051</v>
      </c>
      <c r="Q25" t="s">
        <v>70</v>
      </c>
      <c r="R25">
        <v>1246</v>
      </c>
      <c r="S25">
        <v>1055</v>
      </c>
      <c r="T25" s="79">
        <v>9854</v>
      </c>
      <c r="U25">
        <v>0</v>
      </c>
      <c r="V25">
        <v>305</v>
      </c>
      <c r="Y25" t="s">
        <v>70</v>
      </c>
      <c r="Z25">
        <v>0</v>
      </c>
      <c r="AA25">
        <v>0</v>
      </c>
      <c r="AB25" s="79">
        <v>12460</v>
      </c>
      <c r="AC25">
        <v>0</v>
      </c>
      <c r="AD25">
        <v>0</v>
      </c>
      <c r="AG25" t="s">
        <v>70</v>
      </c>
      <c r="AH25">
        <v>1</v>
      </c>
      <c r="AI25">
        <v>0</v>
      </c>
      <c r="AJ25" s="79">
        <v>12459</v>
      </c>
      <c r="AK25">
        <v>0</v>
      </c>
      <c r="AL25">
        <v>0</v>
      </c>
      <c r="AO25" t="s">
        <v>70</v>
      </c>
      <c r="AP25">
        <v>2</v>
      </c>
      <c r="AQ25">
        <v>0</v>
      </c>
      <c r="AR25" s="79">
        <v>12458</v>
      </c>
      <c r="AS25">
        <v>0</v>
      </c>
      <c r="AT25">
        <v>0</v>
      </c>
      <c r="AU25" s="78"/>
      <c r="AV25" s="78"/>
      <c r="AW25" t="s">
        <v>70</v>
      </c>
      <c r="AX25">
        <v>2062</v>
      </c>
      <c r="AY25">
        <v>1083</v>
      </c>
      <c r="AZ25" s="79">
        <v>8860</v>
      </c>
      <c r="BA25">
        <v>4</v>
      </c>
      <c r="BB25">
        <v>451</v>
      </c>
      <c r="BE25" t="s">
        <v>70</v>
      </c>
      <c r="BF25">
        <v>1311</v>
      </c>
      <c r="BG25">
        <v>762</v>
      </c>
      <c r="BH25" s="79">
        <v>10034</v>
      </c>
      <c r="BI25">
        <v>1</v>
      </c>
      <c r="BJ25">
        <v>352</v>
      </c>
      <c r="BK25" s="78"/>
      <c r="BL25" s="78"/>
    </row>
    <row r="26" spans="1:64" x14ac:dyDescent="0.25">
      <c r="A26" t="s">
        <v>71</v>
      </c>
      <c r="B26">
        <v>0</v>
      </c>
      <c r="C26">
        <v>0</v>
      </c>
      <c r="D26">
        <v>0</v>
      </c>
      <c r="E26" s="79">
        <v>30688</v>
      </c>
      <c r="F26">
        <v>0</v>
      </c>
      <c r="I26" t="s">
        <v>71</v>
      </c>
      <c r="J26">
        <v>4</v>
      </c>
      <c r="K26">
        <v>5</v>
      </c>
      <c r="L26">
        <v>0</v>
      </c>
      <c r="M26" s="79">
        <v>30679</v>
      </c>
      <c r="N26">
        <v>0</v>
      </c>
      <c r="Q26" t="s">
        <v>71</v>
      </c>
      <c r="R26">
        <v>0</v>
      </c>
      <c r="S26">
        <v>6</v>
      </c>
      <c r="T26">
        <v>5</v>
      </c>
      <c r="U26" s="79">
        <v>30677</v>
      </c>
      <c r="V26">
        <v>0</v>
      </c>
      <c r="Y26" t="s">
        <v>71</v>
      </c>
      <c r="Z26">
        <v>0</v>
      </c>
      <c r="AA26">
        <v>0</v>
      </c>
      <c r="AB26">
        <v>0</v>
      </c>
      <c r="AC26" s="79">
        <v>30688</v>
      </c>
      <c r="AD26">
        <v>0</v>
      </c>
      <c r="AG26" t="s">
        <v>71</v>
      </c>
      <c r="AH26">
        <v>0</v>
      </c>
      <c r="AI26">
        <v>0</v>
      </c>
      <c r="AJ26">
        <v>0</v>
      </c>
      <c r="AK26" s="79">
        <v>30688</v>
      </c>
      <c r="AL26">
        <v>0</v>
      </c>
      <c r="AO26" t="s">
        <v>71</v>
      </c>
      <c r="AP26">
        <v>0</v>
      </c>
      <c r="AQ26">
        <v>0</v>
      </c>
      <c r="AR26">
        <v>0</v>
      </c>
      <c r="AS26" s="79">
        <v>30688</v>
      </c>
      <c r="AT26">
        <v>0</v>
      </c>
      <c r="AU26" s="78"/>
      <c r="AV26" s="78"/>
      <c r="AW26" t="s">
        <v>71</v>
      </c>
      <c r="AX26">
        <v>0</v>
      </c>
      <c r="AY26">
        <v>1</v>
      </c>
      <c r="AZ26">
        <v>0</v>
      </c>
      <c r="BA26" s="79">
        <v>30675</v>
      </c>
      <c r="BB26">
        <v>12</v>
      </c>
      <c r="BE26" t="s">
        <v>71</v>
      </c>
      <c r="BF26">
        <v>0</v>
      </c>
      <c r="BG26">
        <v>3</v>
      </c>
      <c r="BH26">
        <v>1</v>
      </c>
      <c r="BI26" s="79">
        <v>30683</v>
      </c>
      <c r="BJ26">
        <v>1</v>
      </c>
      <c r="BK26" s="78"/>
      <c r="BL26" s="78"/>
    </row>
    <row r="27" spans="1:64" x14ac:dyDescent="0.25">
      <c r="A27" t="s">
        <v>72</v>
      </c>
      <c r="B27">
        <v>0</v>
      </c>
      <c r="C27">
        <v>0</v>
      </c>
      <c r="D27">
        <v>0</v>
      </c>
      <c r="E27">
        <v>0</v>
      </c>
      <c r="F27" s="79">
        <v>13677</v>
      </c>
      <c r="I27" t="s">
        <v>72</v>
      </c>
      <c r="J27">
        <v>2541</v>
      </c>
      <c r="K27">
        <v>776</v>
      </c>
      <c r="L27">
        <v>214</v>
      </c>
      <c r="M27">
        <v>5</v>
      </c>
      <c r="N27" s="79">
        <v>10141</v>
      </c>
      <c r="Q27" t="s">
        <v>72</v>
      </c>
      <c r="R27">
        <v>1140</v>
      </c>
      <c r="S27">
        <v>568</v>
      </c>
      <c r="T27">
        <v>356</v>
      </c>
      <c r="U27">
        <v>0</v>
      </c>
      <c r="V27" s="79">
        <v>11613</v>
      </c>
      <c r="Y27" t="s">
        <v>72</v>
      </c>
      <c r="Z27">
        <v>1</v>
      </c>
      <c r="AA27">
        <v>0</v>
      </c>
      <c r="AB27">
        <v>0</v>
      </c>
      <c r="AC27">
        <v>0</v>
      </c>
      <c r="AD27" s="79">
        <v>13676</v>
      </c>
      <c r="AG27" t="s">
        <v>72</v>
      </c>
      <c r="AH27">
        <v>0</v>
      </c>
      <c r="AI27">
        <v>0</v>
      </c>
      <c r="AJ27">
        <v>0</v>
      </c>
      <c r="AK27">
        <v>0</v>
      </c>
      <c r="AL27" s="79">
        <v>13677</v>
      </c>
      <c r="AO27" t="s">
        <v>72</v>
      </c>
      <c r="AP27">
        <v>0</v>
      </c>
      <c r="AQ27">
        <v>0</v>
      </c>
      <c r="AR27">
        <v>0</v>
      </c>
      <c r="AS27">
        <v>0</v>
      </c>
      <c r="AT27" s="79">
        <v>13677</v>
      </c>
      <c r="AU27" s="78"/>
      <c r="AV27" s="78"/>
      <c r="AW27" t="s">
        <v>72</v>
      </c>
      <c r="AX27">
        <v>2438</v>
      </c>
      <c r="AY27">
        <v>676</v>
      </c>
      <c r="AZ27">
        <v>529</v>
      </c>
      <c r="BA27">
        <v>0</v>
      </c>
      <c r="BB27" s="79">
        <v>10034</v>
      </c>
      <c r="BE27" t="s">
        <v>72</v>
      </c>
      <c r="BF27">
        <v>924</v>
      </c>
      <c r="BG27">
        <v>411</v>
      </c>
      <c r="BH27">
        <v>256</v>
      </c>
      <c r="BI27">
        <v>0</v>
      </c>
      <c r="BJ27" s="79">
        <v>12086</v>
      </c>
      <c r="BK27" s="78"/>
      <c r="BL27" s="78"/>
    </row>
    <row r="28" spans="1:64" x14ac:dyDescent="0.25">
      <c r="AU28" s="78"/>
      <c r="AV28" s="78"/>
      <c r="BK28" s="78"/>
      <c r="BL28" s="78"/>
    </row>
    <row r="29" spans="1:64" x14ac:dyDescent="0.25">
      <c r="B29" t="s">
        <v>68</v>
      </c>
      <c r="C29" t="s">
        <v>69</v>
      </c>
      <c r="D29" t="s">
        <v>70</v>
      </c>
      <c r="E29" t="s">
        <v>71</v>
      </c>
      <c r="F29" t="s">
        <v>72</v>
      </c>
      <c r="J29" t="s">
        <v>68</v>
      </c>
      <c r="K29" t="s">
        <v>69</v>
      </c>
      <c r="L29" t="s">
        <v>70</v>
      </c>
      <c r="M29" t="s">
        <v>71</v>
      </c>
      <c r="N29" t="s">
        <v>72</v>
      </c>
      <c r="R29" t="s">
        <v>68</v>
      </c>
      <c r="S29" t="s">
        <v>69</v>
      </c>
      <c r="T29" t="s">
        <v>70</v>
      </c>
      <c r="U29" t="s">
        <v>71</v>
      </c>
      <c r="V29" t="s">
        <v>72</v>
      </c>
      <c r="Z29" t="s">
        <v>68</v>
      </c>
      <c r="AA29" t="s">
        <v>69</v>
      </c>
      <c r="AB29" t="s">
        <v>70</v>
      </c>
      <c r="AC29" t="s">
        <v>71</v>
      </c>
      <c r="AD29" t="s">
        <v>72</v>
      </c>
      <c r="AH29" t="s">
        <v>68</v>
      </c>
      <c r="AI29" t="s">
        <v>69</v>
      </c>
      <c r="AJ29" t="s">
        <v>70</v>
      </c>
      <c r="AK29" t="s">
        <v>71</v>
      </c>
      <c r="AL29" t="s">
        <v>72</v>
      </c>
      <c r="AP29" t="s">
        <v>68</v>
      </c>
      <c r="AQ29" t="s">
        <v>69</v>
      </c>
      <c r="AR29" t="s">
        <v>70</v>
      </c>
      <c r="AS29" t="s">
        <v>71</v>
      </c>
      <c r="AT29" t="s">
        <v>72</v>
      </c>
      <c r="AX29" t="s">
        <v>68</v>
      </c>
      <c r="AY29" t="s">
        <v>69</v>
      </c>
      <c r="AZ29" t="s">
        <v>70</v>
      </c>
      <c r="BA29" t="s">
        <v>71</v>
      </c>
      <c r="BB29" t="s">
        <v>72</v>
      </c>
      <c r="BF29" t="s">
        <v>68</v>
      </c>
      <c r="BG29" t="s">
        <v>69</v>
      </c>
      <c r="BH29" t="s">
        <v>70</v>
      </c>
      <c r="BI29" t="s">
        <v>71</v>
      </c>
      <c r="BJ29" t="s">
        <v>72</v>
      </c>
    </row>
    <row r="30" spans="1:64" x14ac:dyDescent="0.25">
      <c r="A30" t="s">
        <v>68</v>
      </c>
      <c r="B30" s="79">
        <v>19097</v>
      </c>
      <c r="C30">
        <v>773</v>
      </c>
      <c r="D30">
        <v>632</v>
      </c>
      <c r="E30">
        <v>4</v>
      </c>
      <c r="F30">
        <v>801</v>
      </c>
      <c r="I30" t="s">
        <v>68</v>
      </c>
      <c r="J30" s="79">
        <v>15269</v>
      </c>
      <c r="K30">
        <v>1727</v>
      </c>
      <c r="L30">
        <v>2232</v>
      </c>
      <c r="M30">
        <v>34</v>
      </c>
      <c r="N30">
        <v>2045</v>
      </c>
      <c r="Q30" t="s">
        <v>68</v>
      </c>
      <c r="R30" s="79">
        <v>17834</v>
      </c>
      <c r="S30" s="78">
        <v>1181</v>
      </c>
      <c r="T30">
        <v>1095</v>
      </c>
      <c r="U30">
        <v>32</v>
      </c>
      <c r="V30">
        <v>1165</v>
      </c>
      <c r="Y30" t="s">
        <v>68</v>
      </c>
      <c r="Z30" s="79">
        <v>19003</v>
      </c>
      <c r="AA30">
        <v>912</v>
      </c>
      <c r="AB30">
        <v>673</v>
      </c>
      <c r="AC30">
        <v>3</v>
      </c>
      <c r="AD30">
        <v>716</v>
      </c>
      <c r="AG30" t="s">
        <v>68</v>
      </c>
      <c r="AH30" s="79">
        <v>18581</v>
      </c>
      <c r="AI30">
        <v>1248</v>
      </c>
      <c r="AJ30">
        <v>642</v>
      </c>
      <c r="AK30">
        <v>12</v>
      </c>
      <c r="AL30">
        <v>824</v>
      </c>
      <c r="AO30" t="s">
        <v>68</v>
      </c>
      <c r="AP30" s="79">
        <v>18214</v>
      </c>
      <c r="AQ30">
        <v>1365</v>
      </c>
      <c r="AR30">
        <v>740</v>
      </c>
      <c r="AS30">
        <v>15</v>
      </c>
      <c r="AT30">
        <v>973</v>
      </c>
      <c r="AU30" s="78"/>
      <c r="AV30" s="78"/>
      <c r="AW30" t="s">
        <v>68</v>
      </c>
      <c r="AX30" s="79">
        <v>17953</v>
      </c>
      <c r="AY30">
        <v>1388</v>
      </c>
      <c r="AZ30">
        <v>719</v>
      </c>
      <c r="BA30">
        <v>34</v>
      </c>
      <c r="BB30">
        <v>1213</v>
      </c>
      <c r="BE30" t="s">
        <v>68</v>
      </c>
      <c r="BF30" s="79">
        <v>18328</v>
      </c>
      <c r="BG30">
        <v>1373</v>
      </c>
      <c r="BH30">
        <v>649</v>
      </c>
      <c r="BI30">
        <v>16</v>
      </c>
      <c r="BJ30">
        <v>941</v>
      </c>
      <c r="BK30" s="78"/>
      <c r="BL30" s="78"/>
    </row>
    <row r="31" spans="1:64" x14ac:dyDescent="0.25">
      <c r="A31" t="s">
        <v>69</v>
      </c>
      <c r="B31">
        <v>1527</v>
      </c>
      <c r="C31" s="79">
        <v>15230</v>
      </c>
      <c r="D31">
        <v>605</v>
      </c>
      <c r="E31">
        <v>4</v>
      </c>
      <c r="F31">
        <v>617</v>
      </c>
      <c r="I31" t="s">
        <v>69</v>
      </c>
      <c r="J31">
        <v>1429</v>
      </c>
      <c r="K31" s="79">
        <v>13244</v>
      </c>
      <c r="L31">
        <v>2239</v>
      </c>
      <c r="M31">
        <v>27</v>
      </c>
      <c r="N31">
        <v>1044</v>
      </c>
      <c r="Q31" t="s">
        <v>69</v>
      </c>
      <c r="R31">
        <v>1699</v>
      </c>
      <c r="S31" s="79">
        <v>14251</v>
      </c>
      <c r="T31">
        <v>1052</v>
      </c>
      <c r="U31">
        <v>55</v>
      </c>
      <c r="V31">
        <v>926</v>
      </c>
      <c r="Y31" t="s">
        <v>69</v>
      </c>
      <c r="Z31">
        <v>1137</v>
      </c>
      <c r="AA31" s="79">
        <v>15699</v>
      </c>
      <c r="AB31">
        <v>614</v>
      </c>
      <c r="AC31">
        <v>5</v>
      </c>
      <c r="AD31">
        <v>528</v>
      </c>
      <c r="AG31" t="s">
        <v>69</v>
      </c>
      <c r="AH31">
        <v>1103</v>
      </c>
      <c r="AI31" s="79">
        <v>15646</v>
      </c>
      <c r="AJ31">
        <v>624</v>
      </c>
      <c r="AK31">
        <v>2</v>
      </c>
      <c r="AL31">
        <v>608</v>
      </c>
      <c r="AO31" t="s">
        <v>69</v>
      </c>
      <c r="AP31">
        <v>1307</v>
      </c>
      <c r="AQ31" s="79">
        <v>15303</v>
      </c>
      <c r="AR31">
        <v>715</v>
      </c>
      <c r="AS31">
        <v>12</v>
      </c>
      <c r="AT31">
        <v>646</v>
      </c>
      <c r="AU31" s="78"/>
      <c r="AV31" s="78"/>
      <c r="AW31" t="s">
        <v>69</v>
      </c>
      <c r="AX31">
        <v>2502</v>
      </c>
      <c r="AY31" s="79">
        <v>13594</v>
      </c>
      <c r="AZ31">
        <v>872</v>
      </c>
      <c r="BA31">
        <v>27</v>
      </c>
      <c r="BB31">
        <v>988</v>
      </c>
      <c r="BE31" t="s">
        <v>69</v>
      </c>
      <c r="BF31">
        <v>1831</v>
      </c>
      <c r="BG31" s="79">
        <v>14463</v>
      </c>
      <c r="BH31">
        <v>881</v>
      </c>
      <c r="BI31">
        <v>21</v>
      </c>
      <c r="BJ31">
        <v>787</v>
      </c>
      <c r="BK31" s="78"/>
      <c r="BL31" s="78"/>
    </row>
    <row r="32" spans="1:64" x14ac:dyDescent="0.25">
      <c r="A32" t="s">
        <v>70</v>
      </c>
      <c r="B32">
        <v>1298</v>
      </c>
      <c r="C32">
        <v>738</v>
      </c>
      <c r="D32" s="79">
        <v>9859</v>
      </c>
      <c r="E32">
        <v>2</v>
      </c>
      <c r="F32">
        <v>563</v>
      </c>
      <c r="I32" t="s">
        <v>70</v>
      </c>
      <c r="J32">
        <v>673</v>
      </c>
      <c r="K32">
        <v>1161</v>
      </c>
      <c r="L32" s="79">
        <v>9562</v>
      </c>
      <c r="M32">
        <v>22</v>
      </c>
      <c r="N32">
        <v>1042</v>
      </c>
      <c r="Q32" t="s">
        <v>70</v>
      </c>
      <c r="R32">
        <v>1252</v>
      </c>
      <c r="S32">
        <v>961</v>
      </c>
      <c r="T32" s="79">
        <v>9676</v>
      </c>
      <c r="U32">
        <v>22</v>
      </c>
      <c r="V32">
        <v>549</v>
      </c>
      <c r="Y32" t="s">
        <v>70</v>
      </c>
      <c r="Z32">
        <v>1001</v>
      </c>
      <c r="AA32">
        <v>734</v>
      </c>
      <c r="AB32" s="79">
        <v>10297</v>
      </c>
      <c r="AC32">
        <v>0</v>
      </c>
      <c r="AD32">
        <v>428</v>
      </c>
      <c r="AG32" t="s">
        <v>70</v>
      </c>
      <c r="AH32">
        <v>982</v>
      </c>
      <c r="AI32">
        <v>1078</v>
      </c>
      <c r="AJ32" s="79">
        <v>9925</v>
      </c>
      <c r="AK32">
        <v>3</v>
      </c>
      <c r="AL32">
        <v>472</v>
      </c>
      <c r="AO32" t="s">
        <v>70</v>
      </c>
      <c r="AP32">
        <v>1143</v>
      </c>
      <c r="AQ32">
        <v>1162</v>
      </c>
      <c r="AR32" s="79">
        <v>9628</v>
      </c>
      <c r="AS32">
        <v>5</v>
      </c>
      <c r="AT32">
        <v>522</v>
      </c>
      <c r="AU32" s="78"/>
      <c r="AV32" s="78"/>
      <c r="AW32" t="s">
        <v>70</v>
      </c>
      <c r="AX32">
        <v>1688</v>
      </c>
      <c r="AY32">
        <v>1440</v>
      </c>
      <c r="AZ32" s="79">
        <v>8488</v>
      </c>
      <c r="BA32">
        <v>10</v>
      </c>
      <c r="BB32">
        <v>834</v>
      </c>
      <c r="BE32" t="s">
        <v>70</v>
      </c>
      <c r="BF32">
        <v>1880</v>
      </c>
      <c r="BG32">
        <v>1371</v>
      </c>
      <c r="BH32" s="79">
        <v>8488</v>
      </c>
      <c r="BI32">
        <v>13</v>
      </c>
      <c r="BJ32">
        <v>708</v>
      </c>
      <c r="BK32" s="78"/>
      <c r="BL32" s="78"/>
    </row>
    <row r="33" spans="1:67" x14ac:dyDescent="0.25">
      <c r="A33" t="s">
        <v>71</v>
      </c>
      <c r="B33">
        <v>0</v>
      </c>
      <c r="C33">
        <v>0</v>
      </c>
      <c r="D33">
        <v>0</v>
      </c>
      <c r="E33" s="79">
        <v>30688</v>
      </c>
      <c r="F33">
        <v>0</v>
      </c>
      <c r="I33" t="s">
        <v>71</v>
      </c>
      <c r="J33">
        <v>8</v>
      </c>
      <c r="K33">
        <v>6</v>
      </c>
      <c r="L33">
        <v>12</v>
      </c>
      <c r="M33" s="79">
        <v>30661</v>
      </c>
      <c r="N33">
        <v>1</v>
      </c>
      <c r="Q33" t="s">
        <v>71</v>
      </c>
      <c r="R33">
        <v>1</v>
      </c>
      <c r="S33">
        <v>4</v>
      </c>
      <c r="T33">
        <v>1</v>
      </c>
      <c r="U33" s="79">
        <v>30681</v>
      </c>
      <c r="V33">
        <v>1</v>
      </c>
      <c r="Y33" t="s">
        <v>71</v>
      </c>
      <c r="Z33">
        <v>1</v>
      </c>
      <c r="AA33">
        <v>4</v>
      </c>
      <c r="AB33">
        <v>0</v>
      </c>
      <c r="AC33" s="79">
        <v>30683</v>
      </c>
      <c r="AD33">
        <v>0</v>
      </c>
      <c r="AG33" t="s">
        <v>71</v>
      </c>
      <c r="AH33">
        <v>0</v>
      </c>
      <c r="AI33">
        <v>5</v>
      </c>
      <c r="AJ33">
        <v>0</v>
      </c>
      <c r="AK33" s="79">
        <v>30681</v>
      </c>
      <c r="AL33">
        <v>2</v>
      </c>
      <c r="AO33" t="s">
        <v>71</v>
      </c>
      <c r="AP33">
        <v>0</v>
      </c>
      <c r="AQ33">
        <v>1</v>
      </c>
      <c r="AR33">
        <v>1</v>
      </c>
      <c r="AS33" s="79">
        <v>30683</v>
      </c>
      <c r="AT33">
        <v>3</v>
      </c>
      <c r="AU33" s="78"/>
      <c r="AV33" s="78"/>
      <c r="AW33" t="s">
        <v>71</v>
      </c>
      <c r="AX33">
        <v>3</v>
      </c>
      <c r="AY33">
        <v>6</v>
      </c>
      <c r="AZ33">
        <v>1</v>
      </c>
      <c r="BA33" s="79">
        <v>30678</v>
      </c>
      <c r="BB33">
        <v>0</v>
      </c>
      <c r="BE33" t="s">
        <v>71</v>
      </c>
      <c r="BF33">
        <v>7</v>
      </c>
      <c r="BG33">
        <v>9</v>
      </c>
      <c r="BH33">
        <v>22</v>
      </c>
      <c r="BI33" s="79">
        <v>30644</v>
      </c>
      <c r="BJ33">
        <v>6</v>
      </c>
      <c r="BK33" s="78"/>
      <c r="BL33" s="78"/>
    </row>
    <row r="34" spans="1:67" x14ac:dyDescent="0.25">
      <c r="A34" t="s">
        <v>72</v>
      </c>
      <c r="B34">
        <v>1018</v>
      </c>
      <c r="C34">
        <v>523</v>
      </c>
      <c r="D34">
        <v>360</v>
      </c>
      <c r="E34">
        <v>2</v>
      </c>
      <c r="F34" s="79">
        <v>11774</v>
      </c>
      <c r="I34" t="s">
        <v>72</v>
      </c>
      <c r="J34">
        <v>872</v>
      </c>
      <c r="K34">
        <v>626</v>
      </c>
      <c r="L34">
        <v>1588</v>
      </c>
      <c r="M34">
        <v>7</v>
      </c>
      <c r="N34" s="79">
        <v>10584</v>
      </c>
      <c r="Q34" t="s">
        <v>72</v>
      </c>
      <c r="R34">
        <v>1415</v>
      </c>
      <c r="S34">
        <v>721</v>
      </c>
      <c r="T34">
        <v>537</v>
      </c>
      <c r="U34">
        <v>10</v>
      </c>
      <c r="V34" s="79">
        <v>10994</v>
      </c>
      <c r="Y34" t="s">
        <v>72</v>
      </c>
      <c r="Z34">
        <v>773</v>
      </c>
      <c r="AA34">
        <v>610</v>
      </c>
      <c r="AB34">
        <v>360</v>
      </c>
      <c r="AC34">
        <v>0</v>
      </c>
      <c r="AD34" s="79">
        <v>11934</v>
      </c>
      <c r="AG34" t="s">
        <v>72</v>
      </c>
      <c r="AH34">
        <v>808</v>
      </c>
      <c r="AI34">
        <v>813</v>
      </c>
      <c r="AJ34">
        <v>379</v>
      </c>
      <c r="AK34">
        <v>1</v>
      </c>
      <c r="AL34" s="79">
        <v>11676</v>
      </c>
      <c r="AO34" t="s">
        <v>72</v>
      </c>
      <c r="AP34">
        <v>1077</v>
      </c>
      <c r="AQ34">
        <v>727</v>
      </c>
      <c r="AR34">
        <v>376</v>
      </c>
      <c r="AS34">
        <v>1</v>
      </c>
      <c r="AT34" s="79">
        <v>11496</v>
      </c>
      <c r="AU34" s="78"/>
      <c r="AV34" s="78"/>
      <c r="AW34" t="s">
        <v>72</v>
      </c>
      <c r="AX34">
        <v>1645</v>
      </c>
      <c r="AY34">
        <v>787</v>
      </c>
      <c r="AZ34">
        <v>532</v>
      </c>
      <c r="BA34">
        <v>3</v>
      </c>
      <c r="BB34" s="79">
        <v>10710</v>
      </c>
      <c r="BE34" t="s">
        <v>72</v>
      </c>
      <c r="BF34">
        <v>1948</v>
      </c>
      <c r="BG34">
        <v>939</v>
      </c>
      <c r="BH34">
        <v>468</v>
      </c>
      <c r="BI34">
        <v>3</v>
      </c>
      <c r="BJ34" s="79">
        <v>10319</v>
      </c>
      <c r="BK34" s="78"/>
      <c r="BL34" s="78"/>
    </row>
    <row r="35" spans="1:67" x14ac:dyDescent="0.25">
      <c r="AU35" s="78"/>
      <c r="AV35" s="78"/>
      <c r="BK35" s="78"/>
      <c r="BL35" s="78"/>
    </row>
    <row r="37" spans="1:67" x14ac:dyDescent="0.25">
      <c r="B37" s="78"/>
      <c r="C37" s="78"/>
      <c r="D37" s="78"/>
      <c r="E37" s="78"/>
      <c r="F37" s="78"/>
      <c r="I37" s="78"/>
      <c r="J37" s="78"/>
      <c r="K37" s="78"/>
      <c r="L37" s="78"/>
      <c r="M37" s="78"/>
      <c r="N37" s="78"/>
      <c r="Q37" s="78"/>
      <c r="R37" s="78"/>
      <c r="S37" s="78"/>
      <c r="T37" s="78"/>
      <c r="U37" s="78"/>
      <c r="V37" s="78"/>
      <c r="Y37" s="78"/>
      <c r="Z37" s="78"/>
      <c r="AA37" s="78"/>
      <c r="AB37" s="78"/>
      <c r="AC37" s="78"/>
      <c r="AD37" s="78"/>
      <c r="AG37" s="78"/>
      <c r="AH37" s="78"/>
      <c r="AI37" s="78"/>
      <c r="AJ37" s="78"/>
      <c r="AK37" s="78"/>
      <c r="AL37" s="78"/>
      <c r="AO37" s="78"/>
      <c r="AP37" s="78"/>
      <c r="AQ37" s="78"/>
      <c r="AR37" s="78"/>
      <c r="AS37" s="78"/>
      <c r="AT37" s="78"/>
      <c r="AU37" s="78"/>
      <c r="AV37" s="78"/>
      <c r="AW37" s="78"/>
      <c r="AX37" s="78"/>
      <c r="AY37" s="78"/>
      <c r="AZ37" s="78"/>
      <c r="BA37" s="78"/>
      <c r="BB37" s="78"/>
      <c r="BE37" s="78"/>
      <c r="BF37" s="78"/>
      <c r="BG37" s="78"/>
      <c r="BH37" s="78"/>
      <c r="BI37" s="78"/>
      <c r="BJ37" s="78"/>
      <c r="BK37" s="78"/>
      <c r="BL37" s="78"/>
      <c r="BM37" s="78"/>
      <c r="BN37" s="78"/>
      <c r="BO37" s="78"/>
    </row>
    <row r="38" spans="1:67" x14ac:dyDescent="0.25">
      <c r="AU38" s="78"/>
      <c r="BK38" s="78"/>
    </row>
    <row r="39" spans="1:67" x14ac:dyDescent="0.25">
      <c r="B39" s="78"/>
      <c r="C39" s="78"/>
      <c r="D39" s="78"/>
      <c r="E39" s="78"/>
      <c r="F39" s="78"/>
      <c r="I39" s="78"/>
      <c r="J39" s="78"/>
      <c r="K39" s="78"/>
      <c r="L39" s="78"/>
      <c r="M39" s="78"/>
      <c r="N39" s="78"/>
      <c r="Q39" s="78"/>
      <c r="R39" s="78"/>
      <c r="S39" s="78"/>
      <c r="T39" s="78"/>
      <c r="U39" s="78"/>
      <c r="V39" s="78"/>
      <c r="Y39" s="78"/>
      <c r="Z39" s="78"/>
      <c r="AA39" s="78"/>
      <c r="AB39" s="78"/>
      <c r="AC39" s="78"/>
      <c r="AD39" s="78"/>
      <c r="AG39" s="78"/>
      <c r="AH39" s="78"/>
      <c r="AI39" s="78"/>
      <c r="AJ39" s="78"/>
      <c r="AK39" s="78"/>
      <c r="AL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78"/>
      <c r="BA39" s="78"/>
      <c r="BB39" s="78"/>
      <c r="BE39" s="78"/>
      <c r="BF39" s="78"/>
      <c r="BG39" s="78"/>
      <c r="BH39" s="78"/>
      <c r="BI39" s="78"/>
      <c r="BJ39" s="78"/>
      <c r="BK39" s="78"/>
      <c r="BL39" s="78"/>
      <c r="BM39" s="78"/>
      <c r="BN39" s="78"/>
      <c r="BO39" s="78"/>
    </row>
    <row r="40" spans="1:67" x14ac:dyDescent="0.25">
      <c r="B40" s="78"/>
      <c r="C40" s="78"/>
      <c r="D40" s="78"/>
      <c r="E40" s="78"/>
      <c r="F40" s="78"/>
      <c r="I40" s="78"/>
      <c r="J40" s="78"/>
      <c r="K40" s="78"/>
      <c r="L40" s="78"/>
      <c r="M40" s="78"/>
      <c r="N40" s="78"/>
      <c r="Q40" s="78"/>
      <c r="R40" s="78"/>
      <c r="S40" s="78"/>
      <c r="T40" s="78"/>
      <c r="U40" s="78"/>
      <c r="V40" s="78"/>
      <c r="Y40" s="78"/>
      <c r="Z40" s="78"/>
      <c r="AA40" s="78"/>
      <c r="AB40" s="78"/>
      <c r="AC40" s="78"/>
      <c r="AD40" s="78"/>
      <c r="AG40" s="78"/>
      <c r="AH40" s="78"/>
      <c r="AI40" s="78"/>
      <c r="AJ40" s="78"/>
      <c r="AK40" s="78"/>
      <c r="AL40" s="78"/>
      <c r="AO40" s="78"/>
      <c r="AP40" s="78"/>
      <c r="AQ40" s="78"/>
      <c r="AR40" s="78"/>
      <c r="AS40" s="78"/>
      <c r="AT40" s="78"/>
      <c r="AU40" s="78"/>
      <c r="AV40" s="78"/>
      <c r="AW40" s="78"/>
      <c r="AX40" s="78"/>
      <c r="AY40" s="78"/>
      <c r="AZ40" s="78"/>
      <c r="BA40" s="78"/>
      <c r="BB40" s="78"/>
      <c r="BE40" s="78"/>
      <c r="BF40" s="78"/>
      <c r="BG40" s="78"/>
      <c r="BH40" s="78"/>
      <c r="BI40" s="78"/>
      <c r="BJ40" s="78"/>
      <c r="BK40" s="78"/>
      <c r="BL40" s="78"/>
      <c r="BM40" s="78"/>
      <c r="BN40" s="78"/>
      <c r="BO40" s="78"/>
    </row>
    <row r="41" spans="1:67" x14ac:dyDescent="0.25">
      <c r="B41" s="78"/>
      <c r="C41" s="78"/>
      <c r="D41" s="78"/>
      <c r="E41" s="78"/>
      <c r="F41" s="78"/>
      <c r="I41" s="78"/>
      <c r="J41" s="78"/>
      <c r="K41" s="78"/>
      <c r="L41" s="78"/>
      <c r="M41" s="78"/>
      <c r="N41" s="78"/>
      <c r="Q41" s="78"/>
      <c r="R41" s="78"/>
      <c r="S41" s="78"/>
      <c r="T41" s="78"/>
      <c r="U41" s="78"/>
      <c r="V41" s="78"/>
      <c r="Y41" s="78"/>
      <c r="Z41" s="78"/>
      <c r="AA41" s="78"/>
      <c r="AB41" s="78"/>
      <c r="AC41" s="78"/>
      <c r="AD41" s="78"/>
      <c r="AG41" s="78"/>
      <c r="AH41" s="78"/>
      <c r="AI41" s="78"/>
      <c r="AJ41" s="78"/>
      <c r="AK41" s="78"/>
      <c r="AL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8"/>
      <c r="BE41" s="78"/>
      <c r="BF41" s="78"/>
      <c r="BG41" s="78"/>
      <c r="BH41" s="78"/>
      <c r="BI41" s="78"/>
      <c r="BJ41" s="78"/>
      <c r="BK41" s="78"/>
      <c r="BL41" s="78"/>
      <c r="BM41" s="78"/>
      <c r="BN41" s="78"/>
      <c r="BO41" s="78"/>
    </row>
    <row r="42" spans="1:67" x14ac:dyDescent="0.25">
      <c r="B42" s="78"/>
      <c r="C42" s="78"/>
      <c r="D42" s="78"/>
      <c r="E42" s="78"/>
      <c r="F42" s="78"/>
      <c r="I42" s="78"/>
      <c r="J42" s="78"/>
      <c r="K42" s="78"/>
      <c r="L42" s="78"/>
      <c r="M42" s="78"/>
      <c r="N42" s="78"/>
      <c r="Q42" s="78"/>
      <c r="R42" s="78"/>
      <c r="S42" s="78"/>
      <c r="T42" s="78"/>
      <c r="U42" s="78"/>
      <c r="V42" s="78"/>
      <c r="Y42" s="78"/>
      <c r="Z42" s="78"/>
      <c r="AA42" s="78"/>
      <c r="AB42" s="78"/>
      <c r="AC42" s="78"/>
      <c r="AD42" s="78"/>
      <c r="AG42" s="78"/>
      <c r="AH42" s="78"/>
      <c r="AI42" s="78"/>
      <c r="AJ42" s="78"/>
      <c r="AK42" s="78"/>
      <c r="AL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E42" s="78"/>
      <c r="BF42" s="78"/>
      <c r="BG42" s="78"/>
      <c r="BH42" s="78"/>
      <c r="BI42" s="78"/>
      <c r="BJ42" s="78"/>
      <c r="BK42" s="78"/>
      <c r="BL42" s="78"/>
      <c r="BM42" s="78"/>
      <c r="BN42" s="78"/>
      <c r="BO42" s="78"/>
    </row>
    <row r="43" spans="1:67" x14ac:dyDescent="0.25">
      <c r="I43" s="78"/>
      <c r="J43" s="78"/>
      <c r="K43" s="78"/>
      <c r="L43" s="78"/>
      <c r="M43" s="78"/>
      <c r="N43" s="78"/>
      <c r="Q43" s="78"/>
      <c r="R43" s="78"/>
      <c r="S43" s="78"/>
      <c r="T43" s="78"/>
      <c r="U43" s="78"/>
      <c r="V43" s="78"/>
      <c r="Y43" s="78"/>
      <c r="Z43" s="78"/>
      <c r="AA43" s="78"/>
      <c r="AB43" s="78"/>
      <c r="AC43" s="78"/>
      <c r="AD43" s="78"/>
      <c r="AG43" s="78"/>
      <c r="AH43" s="78"/>
      <c r="AI43" s="78"/>
      <c r="AJ43" s="78"/>
      <c r="AK43" s="78"/>
      <c r="AL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  <c r="BA43" s="78"/>
      <c r="BB43" s="78"/>
      <c r="BE43" s="78"/>
      <c r="BF43" s="78"/>
      <c r="BG43" s="78"/>
      <c r="BH43" s="78"/>
      <c r="BI43" s="78"/>
      <c r="BJ43" s="78"/>
      <c r="BK43" s="78"/>
      <c r="BL43" s="78"/>
      <c r="BM43" s="78"/>
      <c r="BN43" s="78"/>
      <c r="BO43" s="78"/>
    </row>
    <row r="45" spans="1:67" x14ac:dyDescent="0.25">
      <c r="A45" s="78"/>
      <c r="B45" s="78"/>
      <c r="C45" s="78"/>
      <c r="D45" s="78"/>
      <c r="E45" s="78"/>
      <c r="F45" s="78"/>
      <c r="I45" s="78"/>
      <c r="J45" s="78"/>
      <c r="K45" s="78"/>
      <c r="L45" s="78"/>
      <c r="M45" s="78"/>
      <c r="N45" s="78"/>
      <c r="Q45" s="78"/>
      <c r="R45" s="78"/>
      <c r="S45" s="78"/>
      <c r="T45" s="78"/>
      <c r="U45" s="78"/>
      <c r="V45" s="78"/>
      <c r="Y45" s="78"/>
      <c r="Z45" s="78"/>
      <c r="AA45" s="78"/>
      <c r="AB45" s="78"/>
      <c r="AC45" s="78"/>
      <c r="AD45" s="78"/>
      <c r="AG45" s="78"/>
      <c r="AH45" s="78"/>
      <c r="AI45" s="78"/>
      <c r="AJ45" s="78"/>
      <c r="AK45" s="78"/>
      <c r="AL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8"/>
      <c r="BA45" s="78"/>
      <c r="BB45" s="78"/>
      <c r="BE45" s="78"/>
      <c r="BF45" s="78"/>
      <c r="BG45" s="78"/>
      <c r="BH45" s="78"/>
      <c r="BI45" s="78"/>
      <c r="BJ45" s="78"/>
      <c r="BK45" s="78"/>
      <c r="BL45" s="78"/>
      <c r="BM45" s="78"/>
      <c r="BN45" s="78"/>
      <c r="BO45" s="7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"/>
  <sheetViews>
    <sheetView topLeftCell="T4" workbookViewId="0">
      <selection activeCell="T23" sqref="A23:XFD24"/>
    </sheetView>
  </sheetViews>
  <sheetFormatPr defaultRowHeight="15" x14ac:dyDescent="0.25"/>
  <cols>
    <col min="4" max="5" width="9.140625" style="78"/>
    <col min="9" max="10" width="9.140625" style="78"/>
    <col min="14" max="15" width="9.140625" style="78"/>
    <col min="19" max="20" width="9.140625" style="78"/>
    <col min="24" max="25" width="9.140625" style="78"/>
    <col min="29" max="30" width="9.140625" style="78"/>
    <col min="34" max="35" width="9.140625" style="78"/>
  </cols>
  <sheetData>
    <row r="1" spans="1:42" x14ac:dyDescent="0.25">
      <c r="C1" t="s">
        <v>73</v>
      </c>
      <c r="G1" t="s">
        <v>74</v>
      </c>
      <c r="L1" t="s">
        <v>75</v>
      </c>
      <c r="Q1" t="s">
        <v>76</v>
      </c>
      <c r="V1" t="s">
        <v>77</v>
      </c>
      <c r="AA1" t="s">
        <v>65</v>
      </c>
      <c r="AF1" t="s">
        <v>78</v>
      </c>
      <c r="AK1" t="s">
        <v>67</v>
      </c>
    </row>
    <row r="2" spans="1:42" x14ac:dyDescent="0.25">
      <c r="A2" t="s">
        <v>68</v>
      </c>
      <c r="B2" s="79">
        <v>64</v>
      </c>
      <c r="C2">
        <v>110</v>
      </c>
      <c r="F2" t="s">
        <v>68</v>
      </c>
      <c r="G2" s="79">
        <v>168</v>
      </c>
      <c r="H2">
        <v>6</v>
      </c>
      <c r="K2" t="s">
        <v>68</v>
      </c>
      <c r="L2" s="79">
        <v>169</v>
      </c>
      <c r="M2">
        <v>5</v>
      </c>
      <c r="P2" t="s">
        <v>68</v>
      </c>
      <c r="Q2" s="79">
        <v>174</v>
      </c>
      <c r="R2">
        <v>0</v>
      </c>
      <c r="U2" t="s">
        <v>68</v>
      </c>
      <c r="V2" s="79">
        <v>174</v>
      </c>
      <c r="W2">
        <v>0</v>
      </c>
      <c r="Z2" t="s">
        <v>68</v>
      </c>
      <c r="AA2" s="79">
        <v>168</v>
      </c>
      <c r="AB2">
        <v>6</v>
      </c>
      <c r="AE2" t="s">
        <v>68</v>
      </c>
      <c r="AF2" s="79">
        <v>164</v>
      </c>
      <c r="AG2">
        <v>10</v>
      </c>
      <c r="AJ2" t="s">
        <v>68</v>
      </c>
      <c r="AK2" s="79">
        <v>36</v>
      </c>
      <c r="AL2">
        <v>138</v>
      </c>
      <c r="AP2">
        <f>AVERAGE(C2,H2,M2,R2,W2,AB2,AG2,AL2)</f>
        <v>34.375</v>
      </c>
    </row>
    <row r="3" spans="1:42" x14ac:dyDescent="0.25">
      <c r="A3" t="s">
        <v>69</v>
      </c>
      <c r="B3">
        <v>4</v>
      </c>
      <c r="C3" s="79">
        <v>75</v>
      </c>
      <c r="F3" t="s">
        <v>69</v>
      </c>
      <c r="G3">
        <v>54</v>
      </c>
      <c r="H3" s="79">
        <v>25</v>
      </c>
      <c r="K3" t="s">
        <v>69</v>
      </c>
      <c r="L3">
        <v>34</v>
      </c>
      <c r="M3" s="79">
        <v>45</v>
      </c>
      <c r="P3" t="s">
        <v>69</v>
      </c>
      <c r="Q3">
        <v>1</v>
      </c>
      <c r="R3" s="79">
        <v>78</v>
      </c>
      <c r="U3" t="s">
        <v>69</v>
      </c>
      <c r="V3">
        <v>79</v>
      </c>
      <c r="W3" s="79">
        <v>0</v>
      </c>
      <c r="Z3" t="s">
        <v>69</v>
      </c>
      <c r="AA3">
        <v>0</v>
      </c>
      <c r="AB3" s="79">
        <v>79</v>
      </c>
      <c r="AE3" t="s">
        <v>69</v>
      </c>
      <c r="AF3">
        <v>52</v>
      </c>
      <c r="AG3" s="79">
        <v>27</v>
      </c>
      <c r="AJ3" t="s">
        <v>69</v>
      </c>
      <c r="AK3">
        <v>0</v>
      </c>
      <c r="AL3" s="79">
        <v>79</v>
      </c>
      <c r="AP3">
        <f>AVERAGE(B3,G3,L3,Q3,V3,AA3,AF3,AK3)</f>
        <v>28</v>
      </c>
    </row>
    <row r="4" spans="1:42" x14ac:dyDescent="0.25">
      <c r="D4" s="78">
        <f>SUM(B3,C2)</f>
        <v>114</v>
      </c>
      <c r="E4" s="78">
        <f>SUM(B2,C3)</f>
        <v>139</v>
      </c>
      <c r="I4" s="78">
        <f>SUM(G3,H2)</f>
        <v>60</v>
      </c>
      <c r="J4" s="78">
        <f>SUM(G2,H3)</f>
        <v>193</v>
      </c>
      <c r="N4" s="78">
        <f>SUM(L3,M2)</f>
        <v>39</v>
      </c>
      <c r="O4" s="78">
        <f>SUM(L2,M3)</f>
        <v>214</v>
      </c>
      <c r="S4" s="78">
        <f>SUM(Q3,R2)</f>
        <v>1</v>
      </c>
      <c r="T4" s="78">
        <f>SUM(Q2,R3)</f>
        <v>252</v>
      </c>
      <c r="X4" s="78">
        <f>SUM(V3,W2)</f>
        <v>79</v>
      </c>
      <c r="Y4" s="78">
        <f>SUM(V2,W3)</f>
        <v>174</v>
      </c>
      <c r="AC4" s="78">
        <f>SUM(AA3,AB2)</f>
        <v>6</v>
      </c>
      <c r="AD4" s="78">
        <f>SUM(AA2,AB3)</f>
        <v>247</v>
      </c>
      <c r="AH4" s="78">
        <f>SUM(AF3,AG2)</f>
        <v>62</v>
      </c>
      <c r="AI4" s="78">
        <f>SUM(AF2,AG3)</f>
        <v>191</v>
      </c>
      <c r="AM4" s="78">
        <f>SUM(AK3,AL2)</f>
        <v>138</v>
      </c>
      <c r="AN4" s="78">
        <f>SUM(AK2,AL3)</f>
        <v>115</v>
      </c>
    </row>
    <row r="5" spans="1:42" x14ac:dyDescent="0.25">
      <c r="B5" t="s">
        <v>68</v>
      </c>
      <c r="C5" t="s">
        <v>69</v>
      </c>
      <c r="G5" t="s">
        <v>68</v>
      </c>
      <c r="H5" t="s">
        <v>69</v>
      </c>
      <c r="L5" t="s">
        <v>68</v>
      </c>
      <c r="M5" t="s">
        <v>69</v>
      </c>
      <c r="Q5" t="s">
        <v>68</v>
      </c>
      <c r="R5" t="s">
        <v>69</v>
      </c>
      <c r="V5" t="s">
        <v>68</v>
      </c>
      <c r="W5" t="s">
        <v>69</v>
      </c>
      <c r="AA5" t="s">
        <v>68</v>
      </c>
      <c r="AB5" t="s">
        <v>69</v>
      </c>
      <c r="AF5" t="s">
        <v>68</v>
      </c>
      <c r="AG5" t="s">
        <v>69</v>
      </c>
      <c r="AK5" t="s">
        <v>68</v>
      </c>
      <c r="AL5" t="s">
        <v>69</v>
      </c>
    </row>
    <row r="6" spans="1:42" x14ac:dyDescent="0.25">
      <c r="A6" t="s">
        <v>68</v>
      </c>
      <c r="B6" s="79">
        <v>170</v>
      </c>
      <c r="C6">
        <v>4</v>
      </c>
      <c r="F6" t="s">
        <v>68</v>
      </c>
      <c r="G6" s="79">
        <v>169</v>
      </c>
      <c r="H6">
        <v>5</v>
      </c>
      <c r="K6" t="s">
        <v>68</v>
      </c>
      <c r="L6" s="79">
        <v>170</v>
      </c>
      <c r="M6">
        <v>4</v>
      </c>
      <c r="P6" t="s">
        <v>68</v>
      </c>
      <c r="Q6" s="79">
        <v>158</v>
      </c>
      <c r="R6">
        <v>16</v>
      </c>
      <c r="U6" t="s">
        <v>68</v>
      </c>
      <c r="V6" s="79">
        <v>174</v>
      </c>
      <c r="W6">
        <v>0</v>
      </c>
      <c r="Z6" t="s">
        <v>68</v>
      </c>
      <c r="AA6" s="79">
        <v>174</v>
      </c>
      <c r="AB6">
        <v>0</v>
      </c>
      <c r="AE6" t="s">
        <v>68</v>
      </c>
      <c r="AF6" s="79">
        <v>174</v>
      </c>
      <c r="AG6">
        <v>0</v>
      </c>
      <c r="AJ6" t="s">
        <v>68</v>
      </c>
      <c r="AK6" s="79">
        <v>174</v>
      </c>
      <c r="AL6">
        <v>0</v>
      </c>
      <c r="AP6">
        <f>AVERAGE(C6,H6,M6,R6,W6,AB6,AG6,AL6)</f>
        <v>3.625</v>
      </c>
    </row>
    <row r="7" spans="1:42" x14ac:dyDescent="0.25">
      <c r="A7" t="s">
        <v>69</v>
      </c>
      <c r="B7">
        <v>7</v>
      </c>
      <c r="C7" s="79">
        <v>72</v>
      </c>
      <c r="F7" t="s">
        <v>69</v>
      </c>
      <c r="G7">
        <v>45</v>
      </c>
      <c r="H7" s="79">
        <v>34</v>
      </c>
      <c r="K7" t="s">
        <v>69</v>
      </c>
      <c r="L7">
        <v>0</v>
      </c>
      <c r="M7" s="79">
        <v>79</v>
      </c>
      <c r="P7" t="s">
        <v>69</v>
      </c>
      <c r="Q7">
        <v>3</v>
      </c>
      <c r="R7" s="79">
        <v>76</v>
      </c>
      <c r="U7" t="s">
        <v>69</v>
      </c>
      <c r="V7">
        <v>79</v>
      </c>
      <c r="W7" s="79">
        <v>0</v>
      </c>
      <c r="Z7" t="s">
        <v>69</v>
      </c>
      <c r="AA7">
        <v>79</v>
      </c>
      <c r="AB7" s="79">
        <v>0</v>
      </c>
      <c r="AE7" t="s">
        <v>69</v>
      </c>
      <c r="AF7">
        <v>0</v>
      </c>
      <c r="AG7" s="79">
        <v>79</v>
      </c>
      <c r="AJ7" t="s">
        <v>69</v>
      </c>
      <c r="AK7">
        <v>0</v>
      </c>
      <c r="AL7" s="79">
        <v>79</v>
      </c>
      <c r="AP7">
        <f>AVERAGE(B7,G7,L7,Q7,V7,AA7,AF7,AK7)</f>
        <v>26.625</v>
      </c>
    </row>
    <row r="8" spans="1:42" x14ac:dyDescent="0.25">
      <c r="D8" s="78">
        <f>SUM(B7,C6)</f>
        <v>11</v>
      </c>
      <c r="E8" s="78">
        <f>SUM(B6,C7)</f>
        <v>242</v>
      </c>
      <c r="I8" s="78">
        <f>SUM(G7,H6)</f>
        <v>50</v>
      </c>
      <c r="J8" s="78">
        <f>SUM(G6,H7)</f>
        <v>203</v>
      </c>
      <c r="N8" s="78">
        <f>SUM(L7,M6)</f>
        <v>4</v>
      </c>
      <c r="O8" s="78">
        <f>SUM(L6,M7)</f>
        <v>249</v>
      </c>
      <c r="S8" s="78">
        <f>SUM(Q7,R6)</f>
        <v>19</v>
      </c>
      <c r="T8" s="78">
        <f>SUM(Q6,R7)</f>
        <v>234</v>
      </c>
      <c r="X8" s="78">
        <f>SUM(V7,W6)</f>
        <v>79</v>
      </c>
      <c r="Y8" s="78">
        <f>SUM(V6,W7)</f>
        <v>174</v>
      </c>
      <c r="AC8" s="78">
        <f>SUM(AA7,AB6)</f>
        <v>79</v>
      </c>
      <c r="AD8" s="78">
        <f>SUM(AA6,AB7)</f>
        <v>174</v>
      </c>
      <c r="AH8" s="78">
        <f>SUM(AF7,AG6)</f>
        <v>0</v>
      </c>
      <c r="AI8" s="78">
        <f>SUM(AF6,AG7)</f>
        <v>253</v>
      </c>
      <c r="AM8" s="78">
        <f>SUM(AK7,AL6)</f>
        <v>0</v>
      </c>
      <c r="AN8" s="78">
        <f>SUM(AK6,AL7)</f>
        <v>253</v>
      </c>
    </row>
    <row r="9" spans="1:42" x14ac:dyDescent="0.25">
      <c r="B9" t="s">
        <v>68</v>
      </c>
      <c r="C9" t="s">
        <v>69</v>
      </c>
      <c r="G9" t="s">
        <v>68</v>
      </c>
      <c r="H9" t="s">
        <v>69</v>
      </c>
      <c r="L9" t="s">
        <v>68</v>
      </c>
      <c r="M9" t="s">
        <v>69</v>
      </c>
      <c r="Q9" t="s">
        <v>68</v>
      </c>
      <c r="R9" t="s">
        <v>69</v>
      </c>
      <c r="V9" t="s">
        <v>68</v>
      </c>
      <c r="W9" t="s">
        <v>69</v>
      </c>
      <c r="AA9" t="s">
        <v>68</v>
      </c>
      <c r="AB9" t="s">
        <v>69</v>
      </c>
      <c r="AF9" t="s">
        <v>68</v>
      </c>
      <c r="AG9" t="s">
        <v>69</v>
      </c>
      <c r="AK9" t="s">
        <v>68</v>
      </c>
      <c r="AL9" t="s">
        <v>69</v>
      </c>
    </row>
    <row r="10" spans="1:42" x14ac:dyDescent="0.25">
      <c r="A10" t="s">
        <v>68</v>
      </c>
      <c r="B10" s="79">
        <v>174</v>
      </c>
      <c r="C10">
        <v>0</v>
      </c>
      <c r="F10" t="s">
        <v>68</v>
      </c>
      <c r="G10" s="79">
        <v>169</v>
      </c>
      <c r="H10">
        <v>5</v>
      </c>
      <c r="K10" t="s">
        <v>68</v>
      </c>
      <c r="L10" s="79">
        <v>174</v>
      </c>
      <c r="M10">
        <v>0</v>
      </c>
      <c r="P10" t="s">
        <v>68</v>
      </c>
      <c r="Q10" s="79">
        <v>36</v>
      </c>
      <c r="R10">
        <v>138</v>
      </c>
      <c r="U10" t="s">
        <v>68</v>
      </c>
      <c r="V10" s="79">
        <v>174</v>
      </c>
      <c r="W10">
        <v>0</v>
      </c>
      <c r="Z10" t="s">
        <v>68</v>
      </c>
      <c r="AA10" s="79">
        <v>174</v>
      </c>
      <c r="AB10">
        <v>0</v>
      </c>
      <c r="AE10" t="s">
        <v>68</v>
      </c>
      <c r="AF10" s="79">
        <v>174</v>
      </c>
      <c r="AG10">
        <v>0</v>
      </c>
      <c r="AJ10" t="s">
        <v>68</v>
      </c>
      <c r="AK10" s="79">
        <v>174</v>
      </c>
      <c r="AL10">
        <v>0</v>
      </c>
      <c r="AP10">
        <f>AVERAGE(C10,H10,M10,R10,W10,AB10,AG10,AL10)</f>
        <v>17.875</v>
      </c>
    </row>
    <row r="11" spans="1:42" x14ac:dyDescent="0.25">
      <c r="A11" t="s">
        <v>69</v>
      </c>
      <c r="B11">
        <v>76</v>
      </c>
      <c r="C11" s="79">
        <v>3</v>
      </c>
      <c r="F11" t="s">
        <v>69</v>
      </c>
      <c r="G11">
        <v>58</v>
      </c>
      <c r="H11" s="79">
        <v>21</v>
      </c>
      <c r="K11" t="s">
        <v>69</v>
      </c>
      <c r="L11">
        <v>79</v>
      </c>
      <c r="M11" s="79">
        <v>0</v>
      </c>
      <c r="P11" t="s">
        <v>69</v>
      </c>
      <c r="Q11">
        <v>0</v>
      </c>
      <c r="R11" s="79">
        <v>79</v>
      </c>
      <c r="U11" t="s">
        <v>69</v>
      </c>
      <c r="V11">
        <v>79</v>
      </c>
      <c r="W11" s="79">
        <v>0</v>
      </c>
      <c r="Z11" t="s">
        <v>69</v>
      </c>
      <c r="AA11">
        <v>79</v>
      </c>
      <c r="AB11" s="79">
        <v>0</v>
      </c>
      <c r="AE11" t="s">
        <v>69</v>
      </c>
      <c r="AF11">
        <v>79</v>
      </c>
      <c r="AG11" s="79">
        <v>0</v>
      </c>
      <c r="AJ11" t="s">
        <v>69</v>
      </c>
      <c r="AK11">
        <v>79</v>
      </c>
      <c r="AL11" s="79">
        <v>0</v>
      </c>
      <c r="AP11">
        <f>AVERAGE(B11,G11,L11,Q11,V11,AA11,AF11,AK11)</f>
        <v>66.125</v>
      </c>
    </row>
    <row r="12" spans="1:42" x14ac:dyDescent="0.25">
      <c r="D12" s="78">
        <f>SUM(B11,C10)</f>
        <v>76</v>
      </c>
      <c r="E12" s="78">
        <f>SUM(B10,C11)</f>
        <v>177</v>
      </c>
      <c r="I12" s="78">
        <f>SUM(G11,H10)</f>
        <v>63</v>
      </c>
      <c r="J12" s="78">
        <f>SUM(G10,H11)</f>
        <v>190</v>
      </c>
      <c r="N12" s="78">
        <f>SUM(L11,M10)</f>
        <v>79</v>
      </c>
      <c r="O12" s="78">
        <f>SUM(L10,M11)</f>
        <v>174</v>
      </c>
      <c r="S12" s="78">
        <f>SUM(Q11,R10)</f>
        <v>138</v>
      </c>
      <c r="T12" s="78">
        <f>SUM(Q10,R11)</f>
        <v>115</v>
      </c>
      <c r="X12" s="78">
        <f>SUM(V11,W10)</f>
        <v>79</v>
      </c>
      <c r="Y12" s="78">
        <f>SUM(V10,W11)</f>
        <v>174</v>
      </c>
      <c r="AC12" s="78">
        <f>SUM(AA11,AB10)</f>
        <v>79</v>
      </c>
      <c r="AD12" s="78">
        <f>SUM(AA10,AB11)</f>
        <v>174</v>
      </c>
      <c r="AH12" s="78">
        <f>SUM(AF11,AG10)</f>
        <v>79</v>
      </c>
      <c r="AI12" s="78">
        <f>SUM(AF10,AG11)</f>
        <v>174</v>
      </c>
      <c r="AM12" s="78">
        <f>SUM(AK11,AL10)</f>
        <v>79</v>
      </c>
      <c r="AN12" s="78">
        <f>SUM(AK10,AL11)</f>
        <v>174</v>
      </c>
    </row>
    <row r="13" spans="1:42" x14ac:dyDescent="0.25">
      <c r="B13" t="s">
        <v>68</v>
      </c>
      <c r="C13" t="s">
        <v>69</v>
      </c>
      <c r="G13" t="s">
        <v>68</v>
      </c>
      <c r="H13" t="s">
        <v>69</v>
      </c>
      <c r="L13" t="s">
        <v>68</v>
      </c>
      <c r="M13" t="s">
        <v>69</v>
      </c>
      <c r="Q13" t="s">
        <v>68</v>
      </c>
      <c r="R13" t="s">
        <v>69</v>
      </c>
      <c r="V13" t="s">
        <v>68</v>
      </c>
      <c r="W13" t="s">
        <v>69</v>
      </c>
      <c r="AA13" t="s">
        <v>68</v>
      </c>
      <c r="AB13" t="s">
        <v>69</v>
      </c>
      <c r="AF13" t="s">
        <v>68</v>
      </c>
      <c r="AG13" t="s">
        <v>69</v>
      </c>
      <c r="AK13" t="s">
        <v>68</v>
      </c>
      <c r="AL13" t="s">
        <v>69</v>
      </c>
    </row>
    <row r="14" spans="1:42" x14ac:dyDescent="0.25">
      <c r="A14" t="s">
        <v>68</v>
      </c>
      <c r="B14" s="79">
        <v>174</v>
      </c>
      <c r="C14">
        <v>0</v>
      </c>
      <c r="F14" t="s">
        <v>68</v>
      </c>
      <c r="G14" s="79">
        <v>174</v>
      </c>
      <c r="H14">
        <v>0</v>
      </c>
      <c r="K14" t="s">
        <v>68</v>
      </c>
      <c r="L14" s="79">
        <v>174</v>
      </c>
      <c r="M14">
        <v>0</v>
      </c>
      <c r="P14" t="s">
        <v>68</v>
      </c>
      <c r="Q14" s="79">
        <v>174</v>
      </c>
      <c r="R14">
        <v>0</v>
      </c>
      <c r="U14" t="s">
        <v>68</v>
      </c>
      <c r="V14" s="79">
        <v>174</v>
      </c>
      <c r="W14">
        <v>0</v>
      </c>
      <c r="Z14" t="s">
        <v>68</v>
      </c>
      <c r="AA14" s="79">
        <v>174</v>
      </c>
      <c r="AB14">
        <v>0</v>
      </c>
      <c r="AE14" t="s">
        <v>68</v>
      </c>
      <c r="AF14" s="79">
        <v>174</v>
      </c>
      <c r="AG14">
        <v>0</v>
      </c>
      <c r="AJ14" t="s">
        <v>68</v>
      </c>
      <c r="AK14" s="79">
        <v>174</v>
      </c>
      <c r="AL14">
        <v>0</v>
      </c>
      <c r="AP14">
        <f>AVERAGE(C14,H14,M14,R14,W14,AB14,AG14,AL14)</f>
        <v>0</v>
      </c>
    </row>
    <row r="15" spans="1:42" x14ac:dyDescent="0.25">
      <c r="A15" t="s">
        <v>69</v>
      </c>
      <c r="B15">
        <v>79</v>
      </c>
      <c r="C15" s="79">
        <v>0</v>
      </c>
      <c r="F15" t="s">
        <v>69</v>
      </c>
      <c r="G15">
        <v>79</v>
      </c>
      <c r="H15" s="79">
        <v>0</v>
      </c>
      <c r="K15" t="s">
        <v>69</v>
      </c>
      <c r="L15">
        <v>79</v>
      </c>
      <c r="M15" s="79">
        <v>0</v>
      </c>
      <c r="P15" t="s">
        <v>69</v>
      </c>
      <c r="Q15">
        <v>79</v>
      </c>
      <c r="R15" s="79">
        <v>0</v>
      </c>
      <c r="U15" t="s">
        <v>69</v>
      </c>
      <c r="V15">
        <v>79</v>
      </c>
      <c r="W15" s="79">
        <v>0</v>
      </c>
      <c r="Z15" t="s">
        <v>69</v>
      </c>
      <c r="AA15">
        <v>79</v>
      </c>
      <c r="AB15" s="79">
        <v>0</v>
      </c>
      <c r="AE15" t="s">
        <v>69</v>
      </c>
      <c r="AF15">
        <v>74</v>
      </c>
      <c r="AG15" s="79">
        <v>5</v>
      </c>
      <c r="AJ15" t="s">
        <v>69</v>
      </c>
      <c r="AK15">
        <v>78</v>
      </c>
      <c r="AL15" s="79">
        <v>1</v>
      </c>
      <c r="AP15">
        <f>AVERAGE(B15,G15,L15,Q15,V15,AA15,AF15,AK15)</f>
        <v>78.25</v>
      </c>
    </row>
    <row r="16" spans="1:42" x14ac:dyDescent="0.25">
      <c r="D16" s="78">
        <f>SUM(B15,C14)</f>
        <v>79</v>
      </c>
      <c r="E16" s="78">
        <f>SUM(B14,C15)</f>
        <v>174</v>
      </c>
      <c r="I16" s="78">
        <f>SUM(G15,H14)</f>
        <v>79</v>
      </c>
      <c r="J16" s="78">
        <f>SUM(G14,H15)</f>
        <v>174</v>
      </c>
      <c r="N16" s="78">
        <f>SUM(L15,M14)</f>
        <v>79</v>
      </c>
      <c r="O16" s="78">
        <f>SUM(L14,M15)</f>
        <v>174</v>
      </c>
      <c r="S16" s="78">
        <f>SUM(Q15,R14)</f>
        <v>79</v>
      </c>
      <c r="T16" s="78">
        <f>SUM(Q14,R15)</f>
        <v>174</v>
      </c>
      <c r="X16" s="78">
        <f>SUM(V15,W14)</f>
        <v>79</v>
      </c>
      <c r="Y16" s="78">
        <f>SUM(V14,W15)</f>
        <v>174</v>
      </c>
      <c r="AC16" s="78">
        <f>SUM(AA15,AB14)</f>
        <v>79</v>
      </c>
      <c r="AD16" s="78">
        <f>SUM(AA14,AB15)</f>
        <v>174</v>
      </c>
      <c r="AH16" s="78">
        <f>SUM(AF15,AG14)</f>
        <v>74</v>
      </c>
      <c r="AI16" s="78">
        <f>SUM(AF14,AG15)</f>
        <v>179</v>
      </c>
      <c r="AM16" s="78">
        <f>SUM(AK15,AL14)</f>
        <v>78</v>
      </c>
      <c r="AN16" s="78">
        <f>SUM(AK14,AL15)</f>
        <v>175</v>
      </c>
    </row>
    <row r="17" spans="1:42" x14ac:dyDescent="0.25">
      <c r="B17" t="s">
        <v>68</v>
      </c>
      <c r="C17" t="s">
        <v>69</v>
      </c>
      <c r="G17" t="s">
        <v>68</v>
      </c>
      <c r="H17" t="s">
        <v>69</v>
      </c>
      <c r="L17" t="s">
        <v>68</v>
      </c>
      <c r="M17" t="s">
        <v>69</v>
      </c>
      <c r="Q17" t="s">
        <v>68</v>
      </c>
      <c r="R17" t="s">
        <v>69</v>
      </c>
      <c r="V17" t="s">
        <v>68</v>
      </c>
      <c r="W17" t="s">
        <v>69</v>
      </c>
      <c r="AA17" t="s">
        <v>68</v>
      </c>
      <c r="AB17" t="s">
        <v>69</v>
      </c>
      <c r="AF17" t="s">
        <v>68</v>
      </c>
      <c r="AG17" t="s">
        <v>69</v>
      </c>
      <c r="AK17" t="s">
        <v>68</v>
      </c>
      <c r="AL17" t="s">
        <v>69</v>
      </c>
    </row>
    <row r="18" spans="1:42" x14ac:dyDescent="0.25">
      <c r="A18" t="s">
        <v>68</v>
      </c>
      <c r="B18" s="79">
        <v>168</v>
      </c>
      <c r="C18">
        <v>6</v>
      </c>
      <c r="F18" t="s">
        <v>68</v>
      </c>
      <c r="G18" s="79">
        <v>174</v>
      </c>
      <c r="H18">
        <v>0</v>
      </c>
      <c r="K18" t="s">
        <v>68</v>
      </c>
      <c r="L18" s="79">
        <v>174</v>
      </c>
      <c r="M18">
        <v>0</v>
      </c>
      <c r="P18" t="s">
        <v>68</v>
      </c>
      <c r="Q18" s="79">
        <v>159</v>
      </c>
      <c r="R18">
        <v>15</v>
      </c>
      <c r="U18" t="s">
        <v>68</v>
      </c>
      <c r="V18" s="79">
        <v>171</v>
      </c>
      <c r="W18">
        <v>3</v>
      </c>
      <c r="Z18" t="s">
        <v>68</v>
      </c>
      <c r="AA18" s="79">
        <v>173</v>
      </c>
      <c r="AB18">
        <v>1</v>
      </c>
      <c r="AE18" t="s">
        <v>68</v>
      </c>
      <c r="AF18" s="79">
        <v>174</v>
      </c>
      <c r="AG18">
        <v>0</v>
      </c>
      <c r="AJ18" t="s">
        <v>68</v>
      </c>
      <c r="AK18" s="79">
        <v>174</v>
      </c>
      <c r="AL18">
        <v>0</v>
      </c>
      <c r="AP18">
        <f>AVERAGE(C18,H18,M18,R18,W18,AB18,AG18,AL18)</f>
        <v>3.125</v>
      </c>
    </row>
    <row r="19" spans="1:42" x14ac:dyDescent="0.25">
      <c r="A19" t="s">
        <v>69</v>
      </c>
      <c r="B19">
        <v>33</v>
      </c>
      <c r="C19" s="79">
        <v>46</v>
      </c>
      <c r="F19" t="s">
        <v>69</v>
      </c>
      <c r="G19">
        <v>77</v>
      </c>
      <c r="H19" s="79">
        <v>2</v>
      </c>
      <c r="K19" t="s">
        <v>69</v>
      </c>
      <c r="L19">
        <v>79</v>
      </c>
      <c r="M19" s="79">
        <v>0</v>
      </c>
      <c r="P19" t="s">
        <v>69</v>
      </c>
      <c r="Q19">
        <v>23</v>
      </c>
      <c r="R19" s="79">
        <v>56</v>
      </c>
      <c r="U19" t="s">
        <v>69</v>
      </c>
      <c r="V19">
        <v>22</v>
      </c>
      <c r="W19" s="79">
        <v>57</v>
      </c>
      <c r="Z19" t="s">
        <v>69</v>
      </c>
      <c r="AA19">
        <v>33</v>
      </c>
      <c r="AB19" s="79">
        <v>46</v>
      </c>
      <c r="AE19" t="s">
        <v>69</v>
      </c>
      <c r="AF19">
        <v>79</v>
      </c>
      <c r="AG19" s="79">
        <v>0</v>
      </c>
      <c r="AJ19" t="s">
        <v>69</v>
      </c>
      <c r="AK19">
        <v>79</v>
      </c>
      <c r="AL19" s="79">
        <v>0</v>
      </c>
      <c r="AP19">
        <f>AVERAGE(B19,G19,L19,Q19,V19,AA19,AF19,AK19)</f>
        <v>53.125</v>
      </c>
    </row>
    <row r="20" spans="1:42" x14ac:dyDescent="0.25">
      <c r="D20" s="78">
        <f>SUM(B19,C18)</f>
        <v>39</v>
      </c>
      <c r="E20" s="78">
        <f>SUM(B18,C19)</f>
        <v>214</v>
      </c>
      <c r="I20" s="78">
        <f>SUM(G19,H18)</f>
        <v>77</v>
      </c>
      <c r="J20" s="78">
        <f>SUM(G18,H19)</f>
        <v>176</v>
      </c>
      <c r="N20" s="78">
        <f>SUM(L19,M18)</f>
        <v>79</v>
      </c>
      <c r="O20" s="78">
        <f>SUM(L18,M19)</f>
        <v>174</v>
      </c>
      <c r="S20" s="78">
        <f>SUM(Q19,R18)</f>
        <v>38</v>
      </c>
      <c r="T20" s="78">
        <f>SUM(Q18,R19)</f>
        <v>215</v>
      </c>
      <c r="X20" s="78">
        <f>SUM(V19,W18)</f>
        <v>25</v>
      </c>
      <c r="Y20" s="78">
        <f>SUM(V18,W19)</f>
        <v>228</v>
      </c>
      <c r="AC20" s="78">
        <f>SUM(AA19,AB18)</f>
        <v>34</v>
      </c>
      <c r="AD20" s="78">
        <f>SUM(AA18,AB19)</f>
        <v>219</v>
      </c>
      <c r="AH20" s="78">
        <f>SUM(AF19,AG18)</f>
        <v>79</v>
      </c>
      <c r="AI20" s="78">
        <f>SUM(AF18,AG19)</f>
        <v>174</v>
      </c>
      <c r="AM20" s="78">
        <f>SUM(AK19,AL18)</f>
        <v>79</v>
      </c>
      <c r="AN20" s="78">
        <f>SUM(AK18,AL19)</f>
        <v>174</v>
      </c>
    </row>
    <row r="23" spans="1:42" x14ac:dyDescent="0.25">
      <c r="C23">
        <f>SUM(C2,C6,C10,C14,C18)</f>
        <v>120</v>
      </c>
      <c r="H23">
        <f>SUM(H2,H6,H10,H14,H18)</f>
        <v>16</v>
      </c>
      <c r="M23">
        <f>SUM(M2,M6,M10,M14,M18)</f>
        <v>9</v>
      </c>
      <c r="R23">
        <f>SUM(R2,R6,R10,R14,R18)</f>
        <v>169</v>
      </c>
      <c r="W23">
        <f>SUM(W2,W6,W10,W14,W18)</f>
        <v>3</v>
      </c>
      <c r="AB23">
        <f>SUM(AB2,AB6,AB10,AB14,AB18)</f>
        <v>7</v>
      </c>
      <c r="AG23">
        <f>SUM(AG2,AG6,AG10,AG14,AG18)</f>
        <v>10</v>
      </c>
      <c r="AL23">
        <f>SUM(AL2,AL6,AL10,AL14,AL18)</f>
        <v>138</v>
      </c>
    </row>
    <row r="24" spans="1:42" x14ac:dyDescent="0.25">
      <c r="C24">
        <f>SUM(B3,B7,B11,B15,B19)</f>
        <v>199</v>
      </c>
      <c r="H24">
        <f>SUM(G3,G7,G11,G15,G19)</f>
        <v>313</v>
      </c>
      <c r="M24">
        <f>SUM(L3,L7,L11,L15,L19)</f>
        <v>271</v>
      </c>
      <c r="R24">
        <f>SUM(Q3,Q7,Q11,Q15,Q19)</f>
        <v>106</v>
      </c>
      <c r="W24">
        <f>SUM(V3,V7,V11,V15,V19)</f>
        <v>338</v>
      </c>
      <c r="AB24">
        <f>SUM(AA3,AA7,AA11,AA15,AA19)</f>
        <v>270</v>
      </c>
      <c r="AG24">
        <f>SUM(AF3,AF7,AF11,AF15,AF19)</f>
        <v>284</v>
      </c>
      <c r="AL24">
        <f>SUM(AK3,AK7,AK11,AK15,AK19)</f>
        <v>236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opLeftCell="C1" zoomScale="90" zoomScaleNormal="90" zoomScaleSheetLayoutView="100" workbookViewId="0">
      <selection activeCell="M2" sqref="M2:T11"/>
    </sheetView>
  </sheetViews>
  <sheetFormatPr defaultRowHeight="15" x14ac:dyDescent="0.25"/>
  <cols>
    <col min="1" max="1" width="4" customWidth="1"/>
    <col min="2" max="2" width="17" customWidth="1"/>
    <col min="3" max="3" width="11.140625" customWidth="1"/>
    <col min="4" max="4" width="10.85546875" customWidth="1"/>
    <col min="5" max="5" width="10.5703125" customWidth="1"/>
    <col min="6" max="6" width="12.140625" customWidth="1"/>
    <col min="7" max="7" width="10.140625" customWidth="1"/>
    <col min="8" max="8" width="7.140625" customWidth="1"/>
    <col min="9" max="9" width="6.85546875" customWidth="1"/>
    <col min="10" max="10" width="7.5703125" customWidth="1"/>
    <col min="11" max="11" width="14.7109375" customWidth="1"/>
    <col min="12" max="12" width="10.7109375" customWidth="1"/>
    <col min="13" max="13" width="17.28515625" customWidth="1"/>
    <col min="14" max="14" width="13.140625" customWidth="1"/>
    <col min="15" max="15" width="11.42578125" customWidth="1"/>
    <col min="16" max="16" width="12.42578125" customWidth="1"/>
    <col min="17" max="17" width="13.85546875" customWidth="1"/>
    <col min="20" max="20" width="12" customWidth="1"/>
  </cols>
  <sheetData>
    <row r="1" spans="1:20" x14ac:dyDescent="0.25">
      <c r="A1" s="84"/>
      <c r="B1" s="84"/>
      <c r="C1" s="84"/>
      <c r="D1" s="84"/>
      <c r="E1" s="84"/>
      <c r="F1" s="84"/>
    </row>
    <row r="2" spans="1:20" ht="15.75" x14ac:dyDescent="0.25">
      <c r="A2" s="98"/>
      <c r="B2" s="98"/>
      <c r="C2" s="187" t="s">
        <v>87</v>
      </c>
      <c r="D2" s="187"/>
      <c r="E2" s="187" t="s">
        <v>90</v>
      </c>
      <c r="F2" s="187"/>
      <c r="L2" s="180"/>
      <c r="M2" s="151"/>
      <c r="N2" s="177" t="s">
        <v>87</v>
      </c>
      <c r="O2" s="177"/>
      <c r="P2" s="151"/>
      <c r="Q2" s="187" t="s">
        <v>90</v>
      </c>
      <c r="R2" s="187"/>
      <c r="S2" s="187"/>
      <c r="T2" s="151"/>
    </row>
    <row r="3" spans="1:20" ht="45" x14ac:dyDescent="0.25">
      <c r="A3" s="133" t="s">
        <v>0</v>
      </c>
      <c r="B3" s="133" t="s">
        <v>86</v>
      </c>
      <c r="C3" s="133" t="s">
        <v>89</v>
      </c>
      <c r="D3" s="133" t="s">
        <v>50</v>
      </c>
      <c r="E3" s="133" t="s">
        <v>89</v>
      </c>
      <c r="F3" s="133" t="s">
        <v>50</v>
      </c>
      <c r="G3" s="133" t="s">
        <v>89</v>
      </c>
      <c r="L3" s="181"/>
      <c r="M3" s="133" t="s">
        <v>86</v>
      </c>
      <c r="N3" s="150" t="s">
        <v>119</v>
      </c>
      <c r="O3" s="150" t="s">
        <v>120</v>
      </c>
      <c r="P3" s="182" t="s">
        <v>121</v>
      </c>
      <c r="Q3" s="150" t="s">
        <v>119</v>
      </c>
      <c r="R3" s="150" t="s">
        <v>120</v>
      </c>
      <c r="S3" s="182" t="s">
        <v>121</v>
      </c>
      <c r="T3" s="182" t="s">
        <v>122</v>
      </c>
    </row>
    <row r="4" spans="1:20" x14ac:dyDescent="0.25">
      <c r="A4" s="99">
        <v>1</v>
      </c>
      <c r="B4" s="99" t="s">
        <v>79</v>
      </c>
      <c r="C4" s="85">
        <v>94.6</v>
      </c>
      <c r="D4" s="172">
        <v>93.601696919999995</v>
      </c>
      <c r="E4" s="86">
        <v>77.059200000000004</v>
      </c>
      <c r="F4" s="87">
        <v>68.701732125000007</v>
      </c>
      <c r="G4" s="175">
        <f t="shared" ref="G4:G11" si="0">AVERAGE(C4:D4)</f>
        <v>94.100848459999995</v>
      </c>
      <c r="H4" s="172">
        <f>AVERAGE(E4:F4)</f>
        <v>72.880466062500005</v>
      </c>
      <c r="L4" s="99"/>
      <c r="M4" s="99" t="s">
        <v>79</v>
      </c>
      <c r="N4" s="85">
        <v>94.6</v>
      </c>
      <c r="O4" s="183">
        <v>93.601696919999995</v>
      </c>
      <c r="P4" s="184">
        <v>94.100848459999995</v>
      </c>
      <c r="Q4" s="86">
        <v>77.059200000000004</v>
      </c>
      <c r="R4" s="87">
        <v>68.701732125000007</v>
      </c>
      <c r="S4" s="183">
        <v>72.880466062500005</v>
      </c>
      <c r="T4" s="173">
        <f>AVERAGE(N4:S4)</f>
        <v>83.490657261250007</v>
      </c>
    </row>
    <row r="5" spans="1:20" x14ac:dyDescent="0.25">
      <c r="A5" s="99">
        <v>2</v>
      </c>
      <c r="B5" s="100" t="s">
        <v>88</v>
      </c>
      <c r="C5" s="89">
        <v>82.615399999999994</v>
      </c>
      <c r="D5" s="173">
        <v>78.927948920000006</v>
      </c>
      <c r="E5" s="86">
        <v>78.674999999999997</v>
      </c>
      <c r="F5" s="86">
        <v>60.465726600000011</v>
      </c>
      <c r="G5" s="176">
        <f t="shared" si="0"/>
        <v>80.77167446</v>
      </c>
      <c r="H5" s="172">
        <f t="shared" ref="H5:H11" si="1">AVERAGE(E5:F5)</f>
        <v>69.570363299999997</v>
      </c>
      <c r="L5" s="99"/>
      <c r="M5" s="100" t="s">
        <v>88</v>
      </c>
      <c r="N5" s="89">
        <v>82.615399999999994</v>
      </c>
      <c r="O5" s="173">
        <v>78.927948920000006</v>
      </c>
      <c r="P5" s="176">
        <v>80.77167446</v>
      </c>
      <c r="Q5" s="86">
        <v>78.674999999999997</v>
      </c>
      <c r="R5" s="86">
        <v>60.465726600000011</v>
      </c>
      <c r="S5" s="172">
        <v>69.570363299999997</v>
      </c>
      <c r="T5" s="173">
        <f t="shared" ref="T5:T11" si="2">AVERAGE(N5:S5)</f>
        <v>75.171018880000005</v>
      </c>
    </row>
    <row r="6" spans="1:20" ht="18" customHeight="1" x14ac:dyDescent="0.25">
      <c r="A6" s="99">
        <v>3</v>
      </c>
      <c r="B6" s="99" t="s">
        <v>80</v>
      </c>
      <c r="C6" s="90">
        <v>87.384800000000013</v>
      </c>
      <c r="D6" s="172">
        <v>85.153749119999986</v>
      </c>
      <c r="E6" s="86">
        <v>81.712699999999998</v>
      </c>
      <c r="F6" s="86">
        <v>85.123463299999997</v>
      </c>
      <c r="G6" s="171">
        <f t="shared" si="0"/>
        <v>86.269274559999999</v>
      </c>
      <c r="H6" s="172">
        <f t="shared" si="1"/>
        <v>83.418081650000005</v>
      </c>
      <c r="L6" s="99"/>
      <c r="M6" s="99" t="s">
        <v>80</v>
      </c>
      <c r="N6" s="90">
        <v>87.384800000000013</v>
      </c>
      <c r="O6" s="172">
        <v>85.153749119999986</v>
      </c>
      <c r="P6" s="171">
        <v>86.269274559999999</v>
      </c>
      <c r="Q6" s="86">
        <v>81.712699999999998</v>
      </c>
      <c r="R6" s="86">
        <v>85.123463299999997</v>
      </c>
      <c r="S6" s="172">
        <v>83.418081650000005</v>
      </c>
      <c r="T6" s="173">
        <f t="shared" si="2"/>
        <v>84.843678104999995</v>
      </c>
    </row>
    <row r="7" spans="1:20" x14ac:dyDescent="0.25">
      <c r="A7" s="99">
        <v>4</v>
      </c>
      <c r="B7" s="99" t="s">
        <v>81</v>
      </c>
      <c r="C7" s="90">
        <v>94.553300000000007</v>
      </c>
      <c r="D7" s="174">
        <v>93.616522199999991</v>
      </c>
      <c r="E7" s="86">
        <v>82.114599999999996</v>
      </c>
      <c r="F7" s="91">
        <v>79.452344974999988</v>
      </c>
      <c r="G7" s="171">
        <f t="shared" si="0"/>
        <v>94.084911099999999</v>
      </c>
      <c r="H7" s="172">
        <f t="shared" si="1"/>
        <v>80.783472487499992</v>
      </c>
      <c r="L7" s="99"/>
      <c r="M7" s="99" t="s">
        <v>81</v>
      </c>
      <c r="N7" s="90">
        <v>94.553300000000007</v>
      </c>
      <c r="O7" s="174">
        <v>93.616522199999991</v>
      </c>
      <c r="P7" s="171">
        <v>94.084911099999999</v>
      </c>
      <c r="Q7" s="86">
        <v>82.114599999999996</v>
      </c>
      <c r="R7" s="91">
        <v>79.452344974999988</v>
      </c>
      <c r="S7" s="172">
        <v>80.783472487499992</v>
      </c>
      <c r="T7" s="173">
        <f t="shared" si="2"/>
        <v>87.434191793750003</v>
      </c>
    </row>
    <row r="8" spans="1:20" x14ac:dyDescent="0.25">
      <c r="A8" s="99">
        <v>5</v>
      </c>
      <c r="B8" s="99" t="s">
        <v>82</v>
      </c>
      <c r="C8" s="90">
        <v>93.383799999999994</v>
      </c>
      <c r="D8" s="172">
        <v>92.348849040000019</v>
      </c>
      <c r="E8" s="86">
        <v>77.153899999999993</v>
      </c>
      <c r="F8" s="92">
        <v>42.328404640000002</v>
      </c>
      <c r="G8" s="171">
        <f t="shared" si="0"/>
        <v>92.866324520000006</v>
      </c>
      <c r="H8" s="173">
        <f t="shared" si="1"/>
        <v>59.741152319999998</v>
      </c>
      <c r="L8" s="99"/>
      <c r="M8" s="99" t="s">
        <v>82</v>
      </c>
      <c r="N8" s="90">
        <v>93.383799999999994</v>
      </c>
      <c r="O8" s="172">
        <v>92.348849040000019</v>
      </c>
      <c r="P8" s="171">
        <v>92.866324520000006</v>
      </c>
      <c r="Q8" s="86">
        <v>77.153899999999993</v>
      </c>
      <c r="R8" s="92">
        <v>42.328404640000002</v>
      </c>
      <c r="S8" s="173">
        <v>59.741152319999998</v>
      </c>
      <c r="T8" s="173">
        <f t="shared" si="2"/>
        <v>76.303738420000002</v>
      </c>
    </row>
    <row r="9" spans="1:20" x14ac:dyDescent="0.25">
      <c r="A9" s="99">
        <v>6</v>
      </c>
      <c r="B9" s="99" t="s">
        <v>85</v>
      </c>
      <c r="C9" s="90">
        <v>93.659099999999995</v>
      </c>
      <c r="D9" s="172">
        <v>92.652170040000001</v>
      </c>
      <c r="E9" s="91">
        <v>82.237500000000011</v>
      </c>
      <c r="F9" s="86">
        <v>85.718807300000009</v>
      </c>
      <c r="G9" s="171">
        <f t="shared" si="0"/>
        <v>93.155635020000005</v>
      </c>
      <c r="H9" s="174">
        <f t="shared" si="1"/>
        <v>83.97815365000001</v>
      </c>
      <c r="L9" s="99"/>
      <c r="M9" s="99" t="s">
        <v>85</v>
      </c>
      <c r="N9" s="90">
        <v>93.659099999999995</v>
      </c>
      <c r="O9" s="172">
        <v>92.652170040000001</v>
      </c>
      <c r="P9" s="171">
        <v>93.155635020000005</v>
      </c>
      <c r="Q9" s="91">
        <v>82.237500000000011</v>
      </c>
      <c r="R9" s="86">
        <v>85.718807300000009</v>
      </c>
      <c r="S9" s="174">
        <v>83.97815365000001</v>
      </c>
      <c r="T9" s="173">
        <f t="shared" si="2"/>
        <v>88.566894335000015</v>
      </c>
    </row>
    <row r="10" spans="1:20" x14ac:dyDescent="0.25">
      <c r="A10" s="99">
        <v>7</v>
      </c>
      <c r="B10" s="99" t="s">
        <v>84</v>
      </c>
      <c r="C10" s="90">
        <v>83.413300000000007</v>
      </c>
      <c r="D10" s="172">
        <v>79.637752559999996</v>
      </c>
      <c r="E10" s="86">
        <v>80.764899999999997</v>
      </c>
      <c r="F10" s="86">
        <v>69.365882033333321</v>
      </c>
      <c r="G10" s="171">
        <f t="shared" si="0"/>
        <v>81.525526280000008</v>
      </c>
      <c r="H10" s="172">
        <f t="shared" si="1"/>
        <v>75.065391016666666</v>
      </c>
      <c r="L10" s="99"/>
      <c r="M10" s="99" t="s">
        <v>84</v>
      </c>
      <c r="N10" s="90">
        <v>83.413300000000007</v>
      </c>
      <c r="O10" s="172">
        <v>79.637752559999996</v>
      </c>
      <c r="P10" s="171">
        <v>81.525526280000008</v>
      </c>
      <c r="Q10" s="86">
        <v>80.764899999999997</v>
      </c>
      <c r="R10" s="86">
        <v>69.365882033333321</v>
      </c>
      <c r="S10" s="172">
        <v>75.065391016666666</v>
      </c>
      <c r="T10" s="173">
        <f t="shared" si="2"/>
        <v>78.295458648333337</v>
      </c>
    </row>
    <row r="11" spans="1:20" x14ac:dyDescent="0.25">
      <c r="A11" s="101">
        <v>8</v>
      </c>
      <c r="B11" s="101" t="s">
        <v>83</v>
      </c>
      <c r="C11" s="102">
        <v>86.747500000000002</v>
      </c>
      <c r="D11" s="172">
        <v>84.424206399999974</v>
      </c>
      <c r="E11" s="103">
        <v>74.086999999999989</v>
      </c>
      <c r="F11" s="132">
        <v>76.866945799999996</v>
      </c>
      <c r="G11" s="171">
        <f t="shared" si="0"/>
        <v>85.585853199999988</v>
      </c>
      <c r="H11" s="172">
        <f t="shared" si="1"/>
        <v>75.476972899999993</v>
      </c>
      <c r="L11" s="99"/>
      <c r="M11" s="101" t="s">
        <v>83</v>
      </c>
      <c r="N11" s="102">
        <v>86.747500000000002</v>
      </c>
      <c r="O11" s="178">
        <v>84.424206399999974</v>
      </c>
      <c r="P11" s="179">
        <v>85.585853199999988</v>
      </c>
      <c r="Q11" s="103">
        <v>74.086999999999989</v>
      </c>
      <c r="R11" s="132">
        <v>76.866945799999996</v>
      </c>
      <c r="S11" s="178">
        <v>75.476972899999993</v>
      </c>
      <c r="T11" s="191">
        <f t="shared" si="2"/>
        <v>80.531413049999983</v>
      </c>
    </row>
    <row r="12" spans="1:20" x14ac:dyDescent="0.25">
      <c r="T12" s="171"/>
    </row>
    <row r="14" spans="1:20" x14ac:dyDescent="0.25">
      <c r="A14" s="104"/>
      <c r="B14" s="104"/>
      <c r="C14" s="104"/>
      <c r="D14" s="104"/>
      <c r="E14" s="104" t="s">
        <v>97</v>
      </c>
      <c r="F14" s="104"/>
      <c r="G14" s="104"/>
      <c r="H14" s="104"/>
      <c r="I14" s="104"/>
      <c r="J14" s="104"/>
      <c r="K14" s="104"/>
    </row>
    <row r="15" spans="1:20" x14ac:dyDescent="0.25">
      <c r="A15" s="131"/>
      <c r="B15" s="131"/>
      <c r="C15" s="188" t="s">
        <v>87</v>
      </c>
      <c r="D15" s="188"/>
      <c r="E15" s="188"/>
      <c r="F15" s="188"/>
      <c r="G15" s="188"/>
      <c r="H15" s="188"/>
      <c r="I15" s="188" t="s">
        <v>90</v>
      </c>
      <c r="J15" s="188"/>
      <c r="K15" s="188"/>
    </row>
    <row r="16" spans="1:20" ht="51" x14ac:dyDescent="0.25">
      <c r="A16" s="147" t="s">
        <v>0</v>
      </c>
      <c r="B16" s="147" t="s">
        <v>86</v>
      </c>
      <c r="C16" s="129" t="s">
        <v>109</v>
      </c>
      <c r="D16" s="129" t="s">
        <v>110</v>
      </c>
      <c r="E16" s="129" t="s">
        <v>111</v>
      </c>
      <c r="F16" s="129" t="s">
        <v>112</v>
      </c>
      <c r="G16" s="129" t="s">
        <v>46</v>
      </c>
      <c r="H16" s="148" t="s">
        <v>113</v>
      </c>
      <c r="I16" s="129" t="s">
        <v>114</v>
      </c>
      <c r="J16" s="129" t="s">
        <v>116</v>
      </c>
      <c r="K16" s="148" t="s">
        <v>115</v>
      </c>
    </row>
    <row r="17" spans="1:13" x14ac:dyDescent="0.25">
      <c r="A17" s="127">
        <v>1</v>
      </c>
      <c r="B17" s="127" t="s">
        <v>79</v>
      </c>
      <c r="C17" s="134">
        <v>92.558616000000001</v>
      </c>
      <c r="D17" s="135">
        <v>92.672768199999993</v>
      </c>
      <c r="E17" s="136">
        <v>90.535527400000007</v>
      </c>
      <c r="F17" s="137">
        <v>99.937264200000001</v>
      </c>
      <c r="G17" s="135">
        <v>92.304308800000001</v>
      </c>
      <c r="H17" s="135">
        <v>93.601696919999995</v>
      </c>
      <c r="I17" s="134">
        <v>80.58659200000001</v>
      </c>
      <c r="J17" s="134">
        <v>56.816872250000003</v>
      </c>
      <c r="K17" s="134">
        <v>68.701732125000007</v>
      </c>
      <c r="M17" s="105"/>
    </row>
    <row r="18" spans="1:13" x14ac:dyDescent="0.25">
      <c r="A18" s="127">
        <v>2</v>
      </c>
      <c r="B18" s="138" t="s">
        <v>88</v>
      </c>
      <c r="C18" s="134">
        <v>77.02293019999999</v>
      </c>
      <c r="D18" s="135">
        <v>76.34619459999999</v>
      </c>
      <c r="E18" s="136">
        <v>68.183111400000001</v>
      </c>
      <c r="F18" s="137">
        <v>99.624701799999997</v>
      </c>
      <c r="G18" s="135">
        <v>73.462806599999993</v>
      </c>
      <c r="H18" s="139">
        <v>78.927948920000006</v>
      </c>
      <c r="I18" s="134">
        <v>83.926469200000014</v>
      </c>
      <c r="J18" s="134">
        <v>37.004984000000007</v>
      </c>
      <c r="K18" s="134">
        <v>60.465726600000011</v>
      </c>
      <c r="M18" s="107"/>
    </row>
    <row r="19" spans="1:13" x14ac:dyDescent="0.25">
      <c r="A19" s="127">
        <v>3</v>
      </c>
      <c r="B19" s="127" t="s">
        <v>80</v>
      </c>
      <c r="C19" s="134">
        <v>83.427868199999992</v>
      </c>
      <c r="D19" s="135">
        <v>82.738432200000005</v>
      </c>
      <c r="E19" s="136">
        <v>78.234226199999995</v>
      </c>
      <c r="F19" s="137">
        <v>99.695970399999993</v>
      </c>
      <c r="G19" s="135">
        <v>81.672248600000003</v>
      </c>
      <c r="H19" s="135">
        <v>85.153749119999986</v>
      </c>
      <c r="I19" s="134">
        <v>86.597773599999996</v>
      </c>
      <c r="J19" s="134">
        <v>83.649152999999998</v>
      </c>
      <c r="K19" s="134">
        <v>85.123463299999997</v>
      </c>
      <c r="M19" s="105"/>
    </row>
    <row r="20" spans="1:13" x14ac:dyDescent="0.25">
      <c r="A20" s="127">
        <v>4</v>
      </c>
      <c r="B20" s="127" t="s">
        <v>81</v>
      </c>
      <c r="C20" s="134">
        <v>92.547691999999998</v>
      </c>
      <c r="D20" s="135">
        <v>92.728951200000012</v>
      </c>
      <c r="E20" s="136">
        <v>90.632042600000005</v>
      </c>
      <c r="F20" s="137">
        <v>99.960930000000005</v>
      </c>
      <c r="G20" s="135">
        <v>92.212995200000009</v>
      </c>
      <c r="H20" s="137">
        <v>93.616522199999991</v>
      </c>
      <c r="I20" s="134">
        <v>79.830442199999993</v>
      </c>
      <c r="J20" s="134">
        <v>79.074247749999998</v>
      </c>
      <c r="K20" s="140">
        <v>79.452344974999988</v>
      </c>
      <c r="M20" s="106"/>
    </row>
    <row r="21" spans="1:13" x14ac:dyDescent="0.25">
      <c r="A21" s="127">
        <v>5</v>
      </c>
      <c r="B21" s="127" t="s">
        <v>82</v>
      </c>
      <c r="C21" s="134">
        <v>90.802835000000002</v>
      </c>
      <c r="D21" s="135">
        <v>91.050005400000018</v>
      </c>
      <c r="E21" s="136">
        <v>89.037565399999991</v>
      </c>
      <c r="F21" s="137">
        <v>99.958919600000002</v>
      </c>
      <c r="G21" s="135">
        <v>90.894919799999997</v>
      </c>
      <c r="H21" s="135">
        <v>92.348849040000019</v>
      </c>
      <c r="I21" s="134">
        <v>83.836665400000001</v>
      </c>
      <c r="J21" s="135">
        <v>82.014388000000011</v>
      </c>
      <c r="K21" s="141">
        <v>42.328404640000002</v>
      </c>
      <c r="M21" s="105"/>
    </row>
    <row r="22" spans="1:13" x14ac:dyDescent="0.25">
      <c r="A22" s="127">
        <v>6</v>
      </c>
      <c r="B22" s="127" t="s">
        <v>85</v>
      </c>
      <c r="C22" s="134">
        <v>90.944626999999983</v>
      </c>
      <c r="D22" s="135">
        <v>91.472210399999994</v>
      </c>
      <c r="E22" s="136">
        <v>89.149955600000013</v>
      </c>
      <c r="F22" s="137">
        <v>99.961864200000008</v>
      </c>
      <c r="G22" s="135">
        <v>91.732192999999995</v>
      </c>
      <c r="H22" s="135">
        <v>92.652170040000001</v>
      </c>
      <c r="I22" s="134">
        <v>86.758946600000002</v>
      </c>
      <c r="J22" s="134">
        <v>84.678668000000002</v>
      </c>
      <c r="K22" s="134">
        <v>85.718807300000009</v>
      </c>
      <c r="M22" s="105"/>
    </row>
    <row r="23" spans="1:13" x14ac:dyDescent="0.25">
      <c r="A23" s="127">
        <v>7</v>
      </c>
      <c r="B23" s="127" t="s">
        <v>84</v>
      </c>
      <c r="C23" s="134">
        <v>77.69077879999999</v>
      </c>
      <c r="D23" s="135">
        <v>76.725452599999997</v>
      </c>
      <c r="E23" s="136">
        <v>68.681601999999998</v>
      </c>
      <c r="F23" s="137">
        <v>99.7154168</v>
      </c>
      <c r="G23" s="135">
        <v>75.375512600000008</v>
      </c>
      <c r="H23" s="135">
        <v>79.637752559999996</v>
      </c>
      <c r="I23" s="134">
        <v>85.912935399999995</v>
      </c>
      <c r="J23" s="134">
        <v>52.818828666666661</v>
      </c>
      <c r="K23" s="134">
        <v>69.365882033333321</v>
      </c>
      <c r="M23" s="105"/>
    </row>
    <row r="24" spans="1:13" x14ac:dyDescent="0.25">
      <c r="A24" s="142">
        <v>8</v>
      </c>
      <c r="B24" s="142" t="s">
        <v>83</v>
      </c>
      <c r="C24" s="143">
        <v>82.153875600000006</v>
      </c>
      <c r="D24" s="144">
        <v>81.880356800000015</v>
      </c>
      <c r="E24" s="145">
        <v>77.079712400000005</v>
      </c>
      <c r="F24" s="146">
        <v>99.818403000000004</v>
      </c>
      <c r="G24" s="144">
        <v>81.188684200000012</v>
      </c>
      <c r="H24" s="144">
        <v>84.424206399999974</v>
      </c>
      <c r="I24" s="143">
        <v>75.794702599999994</v>
      </c>
      <c r="J24" s="143">
        <v>77.939188999999999</v>
      </c>
      <c r="K24" s="143">
        <v>76.866945799999996</v>
      </c>
      <c r="M24" s="105"/>
    </row>
    <row r="27" spans="1:13" x14ac:dyDescent="0.25">
      <c r="A27" s="108"/>
      <c r="B27" s="108"/>
      <c r="C27" s="108" t="s">
        <v>95</v>
      </c>
      <c r="D27" s="108"/>
      <c r="E27" s="108"/>
      <c r="F27" s="108"/>
      <c r="G27" s="108"/>
      <c r="H27" s="108"/>
      <c r="I27" s="108"/>
      <c r="J27" s="108"/>
      <c r="K27" s="108"/>
    </row>
    <row r="28" spans="1:13" x14ac:dyDescent="0.25">
      <c r="A28" s="131"/>
      <c r="B28" s="131"/>
      <c r="C28" s="188" t="s">
        <v>87</v>
      </c>
      <c r="D28" s="188"/>
      <c r="E28" s="188"/>
      <c r="F28" s="188"/>
      <c r="G28" s="188"/>
      <c r="H28" s="188"/>
      <c r="I28" s="188" t="s">
        <v>90</v>
      </c>
      <c r="J28" s="188"/>
      <c r="K28" s="188"/>
    </row>
    <row r="29" spans="1:13" ht="63.75" x14ac:dyDescent="0.25">
      <c r="A29" s="124" t="s">
        <v>0</v>
      </c>
      <c r="B29" s="124" t="s">
        <v>86</v>
      </c>
      <c r="C29" s="128" t="s">
        <v>42</v>
      </c>
      <c r="D29" s="129" t="s">
        <v>43</v>
      </c>
      <c r="E29" s="129" t="s">
        <v>44</v>
      </c>
      <c r="F29" s="129" t="s">
        <v>45</v>
      </c>
      <c r="G29" s="129" t="s">
        <v>46</v>
      </c>
      <c r="H29" s="130" t="s">
        <v>96</v>
      </c>
      <c r="I29" s="129" t="s">
        <v>47</v>
      </c>
      <c r="J29" s="129" t="s">
        <v>48</v>
      </c>
      <c r="K29" s="130" t="s">
        <v>96</v>
      </c>
    </row>
    <row r="30" spans="1:13" x14ac:dyDescent="0.25">
      <c r="A30" s="118">
        <v>1</v>
      </c>
      <c r="B30" s="118" t="s">
        <v>79</v>
      </c>
      <c r="C30" s="119">
        <v>5793</v>
      </c>
      <c r="D30" s="119">
        <v>7733</v>
      </c>
      <c r="E30" s="119">
        <v>6973</v>
      </c>
      <c r="F30" s="119">
        <v>7</v>
      </c>
      <c r="G30" s="119">
        <v>5175</v>
      </c>
      <c r="H30" s="119">
        <f>AVERAGE(C30:G30)</f>
        <v>5136.2</v>
      </c>
      <c r="I30" s="119">
        <v>120</v>
      </c>
      <c r="J30" s="119">
        <v>199</v>
      </c>
      <c r="K30" s="119">
        <f>AVERAGE(I30:J30)</f>
        <v>159.5</v>
      </c>
    </row>
    <row r="31" spans="1:13" x14ac:dyDescent="0.25">
      <c r="A31" s="118">
        <v>2</v>
      </c>
      <c r="B31" s="120" t="s">
        <v>88</v>
      </c>
      <c r="C31" s="119">
        <v>16731</v>
      </c>
      <c r="D31" s="119">
        <v>24198</v>
      </c>
      <c r="E31" s="119">
        <v>22136</v>
      </c>
      <c r="F31" s="119">
        <v>327</v>
      </c>
      <c r="G31" s="119">
        <v>19685</v>
      </c>
      <c r="H31" s="121">
        <f t="shared" ref="H31:H37" si="3">AVERAGE(C31:G31)</f>
        <v>16615.400000000001</v>
      </c>
      <c r="I31" s="119">
        <v>16</v>
      </c>
      <c r="J31" s="119">
        <v>313</v>
      </c>
      <c r="K31" s="119">
        <f t="shared" ref="K31:K37" si="4">AVERAGE(I31:J31)</f>
        <v>164.5</v>
      </c>
    </row>
    <row r="32" spans="1:13" x14ac:dyDescent="0.25">
      <c r="A32" s="118">
        <v>3</v>
      </c>
      <c r="B32" s="118" t="s">
        <v>80</v>
      </c>
      <c r="C32" s="119">
        <v>13589</v>
      </c>
      <c r="D32" s="119">
        <v>16168</v>
      </c>
      <c r="E32" s="119">
        <v>14600</v>
      </c>
      <c r="F32" s="119">
        <v>243</v>
      </c>
      <c r="G32" s="119">
        <v>14943</v>
      </c>
      <c r="H32" s="119">
        <f t="shared" si="3"/>
        <v>11908.6</v>
      </c>
      <c r="I32" s="119">
        <v>9</v>
      </c>
      <c r="J32" s="119">
        <v>271</v>
      </c>
      <c r="K32" s="119">
        <f t="shared" si="4"/>
        <v>140</v>
      </c>
    </row>
    <row r="33" spans="1:11" x14ac:dyDescent="0.25">
      <c r="A33" s="118">
        <v>4</v>
      </c>
      <c r="B33" s="118" t="s">
        <v>81</v>
      </c>
      <c r="C33" s="119">
        <v>5640</v>
      </c>
      <c r="D33" s="119">
        <v>7633</v>
      </c>
      <c r="E33" s="119">
        <v>7447</v>
      </c>
      <c r="F33" s="119">
        <v>28</v>
      </c>
      <c r="G33" s="119">
        <v>4852</v>
      </c>
      <c r="H33" s="122">
        <f t="shared" si="3"/>
        <v>5120</v>
      </c>
      <c r="I33" s="119">
        <v>169</v>
      </c>
      <c r="J33" s="119">
        <v>106</v>
      </c>
      <c r="K33" s="122">
        <f t="shared" si="4"/>
        <v>137.5</v>
      </c>
    </row>
    <row r="34" spans="1:11" x14ac:dyDescent="0.25">
      <c r="A34" s="118">
        <v>5</v>
      </c>
      <c r="B34" s="118" t="s">
        <v>82</v>
      </c>
      <c r="C34" s="119">
        <v>2986</v>
      </c>
      <c r="D34" s="119">
        <v>10452</v>
      </c>
      <c r="E34" s="119">
        <v>9237</v>
      </c>
      <c r="F34" s="119">
        <v>79</v>
      </c>
      <c r="G34" s="119">
        <v>8220</v>
      </c>
      <c r="H34" s="119">
        <f t="shared" si="3"/>
        <v>6194.8</v>
      </c>
      <c r="I34" s="119">
        <v>3</v>
      </c>
      <c r="J34" s="119">
        <v>338</v>
      </c>
      <c r="K34" s="119">
        <f t="shared" si="4"/>
        <v>170.5</v>
      </c>
    </row>
    <row r="35" spans="1:11" x14ac:dyDescent="0.25">
      <c r="A35" s="118">
        <v>6</v>
      </c>
      <c r="B35" s="118" t="s">
        <v>85</v>
      </c>
      <c r="C35" s="119">
        <v>3576</v>
      </c>
      <c r="D35" s="119">
        <v>9909</v>
      </c>
      <c r="E35" s="119">
        <v>9127</v>
      </c>
      <c r="F35" s="119">
        <v>63</v>
      </c>
      <c r="G35" s="119">
        <v>7154</v>
      </c>
      <c r="H35" s="119">
        <f t="shared" si="3"/>
        <v>5965.8</v>
      </c>
      <c r="I35" s="119">
        <v>7</v>
      </c>
      <c r="J35" s="119">
        <v>270</v>
      </c>
      <c r="K35" s="119">
        <f t="shared" si="4"/>
        <v>138.5</v>
      </c>
    </row>
    <row r="36" spans="1:11" x14ac:dyDescent="0.25">
      <c r="A36" s="118">
        <v>7</v>
      </c>
      <c r="B36" s="118" t="s">
        <v>84</v>
      </c>
      <c r="C36" s="119">
        <v>13436</v>
      </c>
      <c r="D36" s="119">
        <v>21560</v>
      </c>
      <c r="E36" s="119">
        <v>23998</v>
      </c>
      <c r="F36" s="119">
        <v>371</v>
      </c>
      <c r="G36" s="119">
        <v>20755</v>
      </c>
      <c r="H36" s="123">
        <f t="shared" si="3"/>
        <v>16024</v>
      </c>
      <c r="I36" s="119">
        <v>10</v>
      </c>
      <c r="J36" s="119">
        <v>284</v>
      </c>
      <c r="K36" s="119">
        <f t="shared" si="4"/>
        <v>147</v>
      </c>
    </row>
    <row r="37" spans="1:11" x14ac:dyDescent="0.25">
      <c r="A37" s="124">
        <v>8</v>
      </c>
      <c r="B37" s="124" t="s">
        <v>83</v>
      </c>
      <c r="C37" s="125">
        <v>8338</v>
      </c>
      <c r="D37" s="125">
        <v>19911</v>
      </c>
      <c r="E37" s="125">
        <v>18683</v>
      </c>
      <c r="F37" s="125">
        <v>212</v>
      </c>
      <c r="G37" s="125">
        <v>15280</v>
      </c>
      <c r="H37" s="125">
        <f t="shared" si="3"/>
        <v>12484.8</v>
      </c>
      <c r="I37" s="125">
        <v>138</v>
      </c>
      <c r="J37" s="125">
        <v>236</v>
      </c>
      <c r="K37" s="126">
        <f t="shared" si="4"/>
        <v>187</v>
      </c>
    </row>
    <row r="41" spans="1:11" ht="30.75" customHeight="1" x14ac:dyDescent="0.25">
      <c r="A41" s="151"/>
      <c r="B41" s="151"/>
      <c r="C41" s="189" t="s">
        <v>117</v>
      </c>
      <c r="D41" s="189"/>
    </row>
    <row r="42" spans="1:11" ht="45" x14ac:dyDescent="0.25">
      <c r="A42" s="101" t="s">
        <v>0</v>
      </c>
      <c r="B42" s="133" t="s">
        <v>86</v>
      </c>
      <c r="C42" s="149" t="s">
        <v>87</v>
      </c>
      <c r="D42" s="150" t="s">
        <v>118</v>
      </c>
    </row>
    <row r="43" spans="1:11" x14ac:dyDescent="0.25">
      <c r="A43" s="84">
        <v>1</v>
      </c>
      <c r="B43" s="84" t="s">
        <v>79</v>
      </c>
      <c r="C43" s="153">
        <v>130522.8</v>
      </c>
      <c r="D43" s="80">
        <v>191.4</v>
      </c>
    </row>
    <row r="44" spans="1:11" x14ac:dyDescent="0.25">
      <c r="A44" s="84">
        <v>2</v>
      </c>
      <c r="B44" s="88" t="s">
        <v>88</v>
      </c>
      <c r="C44" s="94">
        <v>87517.8</v>
      </c>
      <c r="D44" s="80">
        <v>105</v>
      </c>
    </row>
    <row r="45" spans="1:11" x14ac:dyDescent="0.25">
      <c r="A45" s="84">
        <v>3</v>
      </c>
      <c r="B45" s="84" t="s">
        <v>80</v>
      </c>
      <c r="C45" s="153">
        <v>175371.8</v>
      </c>
      <c r="D45" s="83">
        <v>102.8</v>
      </c>
    </row>
    <row r="46" spans="1:11" x14ac:dyDescent="0.25">
      <c r="A46" s="84">
        <v>4</v>
      </c>
      <c r="B46" s="84" t="s">
        <v>81</v>
      </c>
      <c r="C46" s="153">
        <v>129814.2</v>
      </c>
      <c r="D46" s="80">
        <v>138.6</v>
      </c>
    </row>
    <row r="47" spans="1:11" x14ac:dyDescent="0.25">
      <c r="A47" s="84">
        <v>5</v>
      </c>
      <c r="B47" s="84" t="s">
        <v>82</v>
      </c>
      <c r="C47" s="153">
        <v>91598.6</v>
      </c>
      <c r="D47" s="80">
        <v>133.19999999999999</v>
      </c>
    </row>
    <row r="48" spans="1:11" x14ac:dyDescent="0.25">
      <c r="A48" s="84">
        <v>6</v>
      </c>
      <c r="B48" s="84" t="s">
        <v>85</v>
      </c>
      <c r="C48" s="153">
        <v>98038.6</v>
      </c>
      <c r="D48" s="82">
        <v>268.60000000000002</v>
      </c>
    </row>
    <row r="49" spans="1:4" x14ac:dyDescent="0.25">
      <c r="A49" s="84">
        <v>7</v>
      </c>
      <c r="B49" s="84" t="s">
        <v>84</v>
      </c>
      <c r="C49" s="95">
        <v>307496.59999999998</v>
      </c>
      <c r="D49" s="81">
        <v>328.4</v>
      </c>
    </row>
    <row r="50" spans="1:4" x14ac:dyDescent="0.25">
      <c r="A50" s="101">
        <v>8</v>
      </c>
      <c r="B50" s="101" t="s">
        <v>83</v>
      </c>
      <c r="C50" s="154">
        <v>160221.20000000001</v>
      </c>
      <c r="D50" s="152">
        <v>129</v>
      </c>
    </row>
    <row r="58" spans="1:4" ht="27.75" customHeight="1" x14ac:dyDescent="0.25"/>
    <row r="60" spans="1:4" ht="31.5" customHeight="1" x14ac:dyDescent="0.25"/>
    <row r="69" ht="25.5" customHeight="1" x14ac:dyDescent="0.25"/>
    <row r="73" s="93" customFormat="1" x14ac:dyDescent="0.25"/>
    <row r="76" ht="27.75" customHeight="1" x14ac:dyDescent="0.25"/>
    <row r="78" ht="26.25" customHeight="1" x14ac:dyDescent="0.25"/>
  </sheetData>
  <sortState ref="T2:T78">
    <sortCondition ref="T2:T78"/>
  </sortState>
  <mergeCells count="8">
    <mergeCell ref="C2:D2"/>
    <mergeCell ref="E2:F2"/>
    <mergeCell ref="Q2:S2"/>
    <mergeCell ref="I15:K15"/>
    <mergeCell ref="C41:D41"/>
    <mergeCell ref="C28:H28"/>
    <mergeCell ref="I28:K28"/>
    <mergeCell ref="C15:H1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9" zoomScaleNormal="100" workbookViewId="0">
      <selection activeCell="A10" sqref="A10:L16"/>
    </sheetView>
  </sheetViews>
  <sheetFormatPr defaultRowHeight="12.75" x14ac:dyDescent="0.2"/>
  <cols>
    <col min="1" max="1" width="9.42578125" style="108" bestFit="1" customWidth="1"/>
    <col min="2" max="2" width="24.7109375" style="108" customWidth="1"/>
    <col min="3" max="3" width="13.28515625" style="108" customWidth="1"/>
    <col min="4" max="4" width="11" style="108" customWidth="1"/>
    <col min="5" max="5" width="11.140625" style="108" customWidth="1"/>
    <col min="6" max="6" width="10.85546875" style="108" customWidth="1"/>
    <col min="7" max="7" width="6.85546875" style="108" customWidth="1"/>
    <col min="8" max="8" width="11.42578125" style="108" customWidth="1"/>
    <col min="9" max="9" width="9.5703125" style="108" bestFit="1" customWidth="1"/>
    <col min="10" max="10" width="7.140625" style="108" customWidth="1"/>
    <col min="11" max="11" width="5.85546875" style="108" customWidth="1"/>
    <col min="12" max="16384" width="9.140625" style="108"/>
  </cols>
  <sheetData>
    <row r="1" spans="1:12" x14ac:dyDescent="0.2">
      <c r="A1" s="166"/>
      <c r="B1" s="166"/>
      <c r="C1" s="166"/>
      <c r="D1" s="190" t="s">
        <v>87</v>
      </c>
      <c r="E1" s="190"/>
      <c r="F1" s="190" t="s">
        <v>90</v>
      </c>
      <c r="G1" s="190"/>
      <c r="H1" s="166"/>
    </row>
    <row r="2" spans="1:12" ht="38.25" x14ac:dyDescent="0.2">
      <c r="A2" s="167" t="s">
        <v>0</v>
      </c>
      <c r="B2" s="168" t="s">
        <v>91</v>
      </c>
      <c r="C2" s="168" t="s">
        <v>102</v>
      </c>
      <c r="D2" s="169" t="s">
        <v>106</v>
      </c>
      <c r="E2" s="169" t="s">
        <v>107</v>
      </c>
      <c r="F2" s="169" t="s">
        <v>106</v>
      </c>
      <c r="G2" s="169" t="s">
        <v>107</v>
      </c>
      <c r="H2" s="169" t="s">
        <v>108</v>
      </c>
    </row>
    <row r="3" spans="1:12" x14ac:dyDescent="0.2">
      <c r="A3" s="118">
        <v>1</v>
      </c>
      <c r="B3" s="119" t="s">
        <v>105</v>
      </c>
      <c r="C3" s="119" t="s">
        <v>92</v>
      </c>
      <c r="D3" s="156">
        <v>86.716374999999999</v>
      </c>
      <c r="E3" s="119">
        <v>83.445830125000001</v>
      </c>
      <c r="F3" s="156">
        <v>77.123437499999994</v>
      </c>
      <c r="G3" s="157">
        <v>68.307324874999992</v>
      </c>
      <c r="H3" s="156">
        <f>AVERAGE(D3:G3)</f>
        <v>78.898241874999997</v>
      </c>
    </row>
    <row r="4" spans="1:12" ht="13.5" x14ac:dyDescent="0.25">
      <c r="A4" s="118">
        <v>2</v>
      </c>
      <c r="B4" s="119" t="s">
        <v>98</v>
      </c>
      <c r="C4" s="119" t="s">
        <v>93</v>
      </c>
      <c r="D4" s="158">
        <v>99.800562499999998</v>
      </c>
      <c r="E4" s="121">
        <v>99.820213225000003</v>
      </c>
      <c r="F4" s="158">
        <v>90.11281249999999</v>
      </c>
      <c r="G4" s="159">
        <v>79.818301375000004</v>
      </c>
      <c r="H4" s="158">
        <f>AVERAGE(D4:G4)</f>
        <v>92.387972399999995</v>
      </c>
    </row>
    <row r="5" spans="1:12" ht="24.75" customHeight="1" x14ac:dyDescent="0.25">
      <c r="A5" s="118">
        <v>3</v>
      </c>
      <c r="B5" s="119" t="s">
        <v>99</v>
      </c>
      <c r="C5" s="155" t="s">
        <v>94</v>
      </c>
      <c r="D5" s="160">
        <v>80.362375</v>
      </c>
      <c r="E5" s="122">
        <v>76.803404400000005</v>
      </c>
      <c r="F5" s="160">
        <v>72.021500000000003</v>
      </c>
      <c r="G5" s="157">
        <v>44.3025036875</v>
      </c>
      <c r="H5" s="160">
        <f>AVERAGE(D5:G5)</f>
        <v>68.372445771875007</v>
      </c>
    </row>
    <row r="6" spans="1:12" ht="13.5" x14ac:dyDescent="0.25">
      <c r="A6" s="118">
        <v>4</v>
      </c>
      <c r="B6" s="119" t="s">
        <v>100</v>
      </c>
      <c r="C6" s="119" t="s">
        <v>103</v>
      </c>
      <c r="D6" s="156">
        <v>93.735562500000015</v>
      </c>
      <c r="E6" s="119">
        <v>92.661609650000003</v>
      </c>
      <c r="F6" s="156">
        <v>75.215624999999989</v>
      </c>
      <c r="G6" s="161">
        <v>41.722020750000006</v>
      </c>
      <c r="H6" s="156">
        <f>AVERAGE(D6:G6)</f>
        <v>75.833704475000005</v>
      </c>
    </row>
    <row r="7" spans="1:12" ht="36" customHeight="1" x14ac:dyDescent="0.2">
      <c r="A7" s="124">
        <v>5</v>
      </c>
      <c r="B7" s="125" t="s">
        <v>101</v>
      </c>
      <c r="C7" s="162" t="s">
        <v>104</v>
      </c>
      <c r="D7" s="163">
        <v>87.108374999999995</v>
      </c>
      <c r="E7" s="125">
        <v>84.995752100000004</v>
      </c>
      <c r="F7" s="163">
        <v>81.654624999999996</v>
      </c>
      <c r="G7" s="164">
        <v>62.150595875000008</v>
      </c>
      <c r="H7" s="163">
        <f>AVERAGE(D7:G7)</f>
        <v>78.977336993750001</v>
      </c>
    </row>
    <row r="8" spans="1:12" x14ac:dyDescent="0.2">
      <c r="A8" s="109"/>
    </row>
    <row r="9" spans="1:12" x14ac:dyDescent="0.2">
      <c r="A9" s="109"/>
    </row>
    <row r="10" spans="1:12" x14ac:dyDescent="0.2">
      <c r="A10" s="170"/>
      <c r="B10" s="165"/>
      <c r="C10" s="165"/>
      <c r="D10" s="190" t="s">
        <v>87</v>
      </c>
      <c r="E10" s="190"/>
      <c r="F10" s="190"/>
      <c r="G10" s="190"/>
      <c r="H10" s="190"/>
      <c r="I10" s="190"/>
      <c r="J10" s="188" t="s">
        <v>90</v>
      </c>
      <c r="K10" s="188"/>
      <c r="L10" s="188"/>
    </row>
    <row r="11" spans="1:12" ht="38.25" x14ac:dyDescent="0.2">
      <c r="A11" s="124" t="s">
        <v>0</v>
      </c>
      <c r="B11" s="125" t="s">
        <v>91</v>
      </c>
      <c r="C11" s="125" t="s">
        <v>102</v>
      </c>
      <c r="D11" s="128" t="s">
        <v>42</v>
      </c>
      <c r="E11" s="129" t="s">
        <v>43</v>
      </c>
      <c r="F11" s="129" t="s">
        <v>44</v>
      </c>
      <c r="G11" s="129" t="s">
        <v>45</v>
      </c>
      <c r="H11" s="129" t="s">
        <v>46</v>
      </c>
      <c r="I11" s="130" t="s">
        <v>96</v>
      </c>
      <c r="J11" s="129" t="s">
        <v>47</v>
      </c>
      <c r="K11" s="129" t="s">
        <v>48</v>
      </c>
      <c r="L11" s="130" t="s">
        <v>96</v>
      </c>
    </row>
    <row r="12" spans="1:12" x14ac:dyDescent="0.2">
      <c r="A12" s="109">
        <v>1</v>
      </c>
      <c r="B12" s="108" t="s">
        <v>105</v>
      </c>
      <c r="C12" s="108" t="s">
        <v>92</v>
      </c>
      <c r="D12" s="108">
        <v>2742.13</v>
      </c>
      <c r="E12" s="108">
        <v>3053.75</v>
      </c>
      <c r="F12" s="108">
        <v>3668.63</v>
      </c>
      <c r="G12" s="108">
        <v>110.5</v>
      </c>
      <c r="H12" s="108">
        <v>3247.13</v>
      </c>
      <c r="I12" s="108">
        <f>AVERAGE(D12:H12)</f>
        <v>2564.4279999999999</v>
      </c>
      <c r="J12" s="108">
        <v>34.375</v>
      </c>
      <c r="K12" s="108">
        <v>28</v>
      </c>
      <c r="L12" s="108">
        <f>AVERAGE(J12:K12)</f>
        <v>31.1875</v>
      </c>
    </row>
    <row r="13" spans="1:12" ht="13.5" x14ac:dyDescent="0.25">
      <c r="A13" s="109">
        <v>2</v>
      </c>
      <c r="B13" s="108" t="s">
        <v>98</v>
      </c>
      <c r="C13" s="108" t="s">
        <v>93</v>
      </c>
      <c r="D13" s="108">
        <v>39.375</v>
      </c>
      <c r="E13" s="108">
        <v>46.625</v>
      </c>
      <c r="F13" s="108">
        <v>25.375</v>
      </c>
      <c r="G13" s="108">
        <v>0</v>
      </c>
      <c r="H13" s="108">
        <v>35.125</v>
      </c>
      <c r="I13" s="113">
        <f>AVERAGE(D13:H13)</f>
        <v>29.3</v>
      </c>
      <c r="J13" s="108">
        <v>3.625</v>
      </c>
      <c r="K13" s="108">
        <v>26.625</v>
      </c>
      <c r="L13" s="108">
        <f>AVERAGE(J13:K13)</f>
        <v>15.125</v>
      </c>
    </row>
    <row r="14" spans="1:12" ht="26.25" x14ac:dyDescent="0.25">
      <c r="A14" s="109">
        <v>3</v>
      </c>
      <c r="B14" s="108" t="s">
        <v>99</v>
      </c>
      <c r="C14" s="114" t="s">
        <v>94</v>
      </c>
      <c r="D14" s="108">
        <v>1644.38</v>
      </c>
      <c r="E14" s="108">
        <v>6629</v>
      </c>
      <c r="F14" s="108">
        <v>5583.88</v>
      </c>
      <c r="G14" s="108">
        <v>37.875</v>
      </c>
      <c r="H14" s="108">
        <v>4880.25</v>
      </c>
      <c r="I14" s="112">
        <f>AVERAGE(D14:H14)</f>
        <v>3755.0770000000002</v>
      </c>
      <c r="J14" s="108">
        <v>17.875</v>
      </c>
      <c r="K14" s="108">
        <v>66.125</v>
      </c>
      <c r="L14" s="113">
        <f>AVERAGE(J14:K14)</f>
        <v>42</v>
      </c>
    </row>
    <row r="15" spans="1:12" ht="13.5" x14ac:dyDescent="0.25">
      <c r="A15" s="109">
        <v>4</v>
      </c>
      <c r="B15" s="108" t="s">
        <v>100</v>
      </c>
      <c r="C15" s="108" t="s">
        <v>103</v>
      </c>
      <c r="D15" s="108">
        <v>1063.1300000000001</v>
      </c>
      <c r="E15" s="108">
        <v>1661.88</v>
      </c>
      <c r="F15" s="108">
        <v>1777.63</v>
      </c>
      <c r="G15" s="108">
        <v>4.75</v>
      </c>
      <c r="H15" s="108">
        <v>1354.38</v>
      </c>
      <c r="I15" s="108">
        <f>AVERAGE(D15:H15)</f>
        <v>1172.354</v>
      </c>
      <c r="J15" s="108">
        <v>0</v>
      </c>
      <c r="K15" s="108">
        <v>78.25</v>
      </c>
      <c r="L15" s="112">
        <f>AVERAGE(J15:K15)</f>
        <v>39.125</v>
      </c>
    </row>
    <row r="16" spans="1:12" ht="38.25" x14ac:dyDescent="0.2">
      <c r="A16" s="124">
        <v>5</v>
      </c>
      <c r="B16" s="125" t="s">
        <v>101</v>
      </c>
      <c r="C16" s="162" t="s">
        <v>104</v>
      </c>
      <c r="D16" s="125">
        <v>3272</v>
      </c>
      <c r="E16" s="125">
        <v>3304.25</v>
      </c>
      <c r="F16" s="125">
        <v>2969.63</v>
      </c>
      <c r="G16" s="125">
        <v>13.125</v>
      </c>
      <c r="H16" s="125">
        <v>2491.13</v>
      </c>
      <c r="I16" s="125">
        <f>AVERAGE(D16:H16)</f>
        <v>2410.0270000000005</v>
      </c>
      <c r="J16" s="125">
        <v>3.125</v>
      </c>
      <c r="K16" s="125">
        <v>53.125</v>
      </c>
      <c r="L16" s="125">
        <f>AVERAGE(J16:K16)</f>
        <v>28.125</v>
      </c>
    </row>
    <row r="20" spans="1:10" x14ac:dyDescent="0.2">
      <c r="A20" s="115"/>
      <c r="B20" s="116"/>
      <c r="C20" s="116"/>
      <c r="D20" s="117"/>
      <c r="E20" s="111"/>
      <c r="F20" s="110"/>
      <c r="G20" s="116"/>
      <c r="H20" s="116"/>
      <c r="I20" s="116"/>
      <c r="J20" s="116"/>
    </row>
    <row r="21" spans="1:10" x14ac:dyDescent="0.2">
      <c r="A21" s="109"/>
    </row>
    <row r="22" spans="1:10" x14ac:dyDescent="0.2">
      <c r="A22" s="109"/>
    </row>
    <row r="23" spans="1:10" ht="13.5" x14ac:dyDescent="0.25">
      <c r="A23" s="109"/>
      <c r="C23" s="114"/>
      <c r="F23" s="113"/>
    </row>
    <row r="24" spans="1:10" ht="13.5" x14ac:dyDescent="0.25">
      <c r="A24" s="109"/>
      <c r="F24" s="112"/>
    </row>
    <row r="25" spans="1:10" x14ac:dyDescent="0.2">
      <c r="A25" s="109"/>
      <c r="C25" s="114"/>
    </row>
  </sheetData>
  <mergeCells count="4">
    <mergeCell ref="D1:E1"/>
    <mergeCell ref="F1:G1"/>
    <mergeCell ref="D10:I10"/>
    <mergeCell ref="J10:L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El_Elyon`s</dc:creator>
  <cp:lastModifiedBy>El_Elyon`s</cp:lastModifiedBy>
  <dcterms:created xsi:type="dcterms:W3CDTF">2020-08-27T13:15:39Z</dcterms:created>
  <dcterms:modified xsi:type="dcterms:W3CDTF">2020-10-28T20:09:52Z</dcterms:modified>
</cp:coreProperties>
</file>