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180" windowHeight="5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3" i="1"/>
  <c r="H14"/>
  <c r="I14" s="1"/>
  <c r="J14" s="1"/>
  <c r="H17"/>
  <c r="I17" s="1"/>
  <c r="J17" s="1"/>
  <c r="H18"/>
  <c r="H11"/>
  <c r="F13"/>
  <c r="F14"/>
  <c r="F17"/>
  <c r="E20"/>
  <c r="G20" s="1"/>
  <c r="E19"/>
  <c r="E18"/>
  <c r="G18" s="1"/>
  <c r="E17"/>
  <c r="G17" s="1"/>
  <c r="E16"/>
  <c r="G16" s="1"/>
  <c r="E15"/>
  <c r="E14"/>
  <c r="G14" s="1"/>
  <c r="E13"/>
  <c r="G13" s="1"/>
  <c r="E12"/>
  <c r="G12" s="1"/>
  <c r="E11"/>
  <c r="G11" s="1"/>
  <c r="D17"/>
  <c r="D18"/>
  <c r="F18" s="1"/>
  <c r="D19"/>
  <c r="F19" s="1"/>
  <c r="D20"/>
  <c r="F20" s="1"/>
  <c r="D16"/>
  <c r="F16" s="1"/>
  <c r="D12"/>
  <c r="F12" s="1"/>
  <c r="D13"/>
  <c r="D14"/>
  <c r="D15"/>
  <c r="F15" s="1"/>
  <c r="D11"/>
  <c r="F11" s="1"/>
  <c r="C12"/>
  <c r="H12" s="1"/>
  <c r="C13"/>
  <c r="C14"/>
  <c r="C15"/>
  <c r="H15" s="1"/>
  <c r="C16"/>
  <c r="H16" s="1"/>
  <c r="C17"/>
  <c r="C18"/>
  <c r="C19"/>
  <c r="G19" s="1"/>
  <c r="C20"/>
  <c r="H20" s="1"/>
  <c r="C11"/>
  <c r="C4"/>
  <c r="C5"/>
  <c r="C6"/>
  <c r="C7"/>
  <c r="C3"/>
  <c r="I18" l="1"/>
  <c r="J18" s="1"/>
  <c r="I20"/>
  <c r="J20" s="1"/>
  <c r="I16"/>
  <c r="J16" s="1"/>
  <c r="I12"/>
  <c r="J12" s="1"/>
  <c r="I11"/>
  <c r="J11" s="1"/>
  <c r="I13"/>
  <c r="J13" s="1"/>
  <c r="G15"/>
  <c r="I15" s="1"/>
  <c r="J15" s="1"/>
  <c r="H19"/>
  <c r="I19" s="1"/>
  <c r="J19" s="1"/>
  <c r="J21" l="1"/>
  <c r="J22" s="1"/>
</calcChain>
</file>

<file path=xl/sharedStrings.xml><?xml version="1.0" encoding="utf-8"?>
<sst xmlns="http://schemas.openxmlformats.org/spreadsheetml/2006/main" count="19" uniqueCount="16">
  <si>
    <t>Run</t>
  </si>
  <si>
    <t>A</t>
  </si>
  <si>
    <t>T</t>
  </si>
  <si>
    <t>[Fe(SCN)], M</t>
  </si>
  <si>
    <t>Calibration Table</t>
  </si>
  <si>
    <t>∑</t>
  </si>
  <si>
    <r>
      <t>[Fe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M</t>
    </r>
  </si>
  <si>
    <r>
      <t>[SCN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M</t>
    </r>
  </si>
  <si>
    <r>
      <t>[Fe</t>
    </r>
    <r>
      <rPr>
        <b/>
        <vertAlign val="superscript"/>
        <sz val="11"/>
        <color theme="1"/>
        <rFont val="Calibri"/>
        <family val="2"/>
        <scheme val="minor"/>
      </rPr>
      <t>3+</t>
    </r>
    <r>
      <rPr>
        <b/>
        <sz val="11"/>
        <color theme="1"/>
        <rFont val="Calibri"/>
        <family val="2"/>
        <scheme val="minor"/>
      </rPr>
      <t>], M</t>
    </r>
  </si>
  <si>
    <r>
      <t>[SCN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>], M</t>
    </r>
  </si>
  <si>
    <r>
      <t>[Fe(SCN)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>], M</t>
    </r>
  </si>
  <si>
    <t>S</t>
  </si>
  <si>
    <t>Equilibrium Concentrations and K Values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</si>
  <si>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-K</t>
    </r>
    <r>
      <rPr>
        <b/>
        <vertAlign val="subscript"/>
        <sz val="11"/>
        <color theme="1"/>
        <rFont val="Calibri"/>
        <family val="2"/>
        <scheme val="minor"/>
      </rPr>
      <t>avg</t>
    </r>
  </si>
  <si>
    <r>
      <t>(K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-K</t>
    </r>
    <r>
      <rPr>
        <b/>
        <vertAlign val="subscript"/>
        <sz val="11"/>
        <color theme="1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</si>
  <si>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*K</t>
    </r>
    <r>
      <rPr>
        <b/>
        <vertAlign val="subscript"/>
        <sz val="11"/>
        <color theme="1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 xml:space="preserve"> = 330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</si>
</sst>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/>
    </xf>
    <xf numFmtId="1" fontId="0" fillId="2" borderId="1" xfId="0" applyNumberFormat="1" applyFill="1" applyBorder="1"/>
    <xf numFmtId="2" fontId="0" fillId="2" borderId="1" xfId="0" applyNumberFormat="1" applyFill="1" applyBorder="1"/>
    <xf numFmtId="1" fontId="0" fillId="0" borderId="1" xfId="0" applyNumberFormat="1" applyBorder="1"/>
    <xf numFmtId="2" fontId="0" fillId="0" borderId="1" xfId="0" applyNumberFormat="1" applyBorder="1"/>
    <xf numFmtId="1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F24" sqref="F24"/>
    </sheetView>
  </sheetViews>
  <sheetFormatPr defaultRowHeight="15"/>
  <cols>
    <col min="1" max="1" width="4.42578125" bestFit="1" customWidth="1"/>
    <col min="2" max="2" width="5" bestFit="1" customWidth="1"/>
    <col min="3" max="3" width="6.5703125" style="1" bestFit="1" customWidth="1"/>
    <col min="4" max="4" width="12.42578125" bestFit="1" customWidth="1"/>
    <col min="5" max="5" width="10" bestFit="1" customWidth="1"/>
    <col min="6" max="6" width="8.85546875" bestFit="1" customWidth="1"/>
    <col min="7" max="7" width="9.28515625" bestFit="1" customWidth="1"/>
    <col min="8" max="8" width="13.85546875" bestFit="1" customWidth="1"/>
    <col min="9" max="9" width="8" bestFit="1" customWidth="1"/>
    <col min="10" max="10" width="10" bestFit="1" customWidth="1"/>
  </cols>
  <sheetData>
    <row r="1" spans="1:10">
      <c r="A1" s="5" t="s">
        <v>4</v>
      </c>
      <c r="B1" s="5"/>
      <c r="C1" s="5"/>
      <c r="D1" s="5"/>
      <c r="E1" s="6"/>
    </row>
    <row r="2" spans="1:10">
      <c r="A2" s="7" t="s">
        <v>0</v>
      </c>
      <c r="B2" s="7" t="s">
        <v>2</v>
      </c>
      <c r="C2" s="8" t="s">
        <v>1</v>
      </c>
      <c r="D2" s="7" t="s">
        <v>3</v>
      </c>
      <c r="E2" s="6"/>
    </row>
    <row r="3" spans="1:10">
      <c r="A3" s="2">
        <v>1</v>
      </c>
      <c r="B3" s="2">
        <v>0.79</v>
      </c>
      <c r="C3" s="3">
        <f>-LOG10(B3)</f>
        <v>0.10237290870955855</v>
      </c>
      <c r="D3" s="4">
        <v>1.24E-5</v>
      </c>
    </row>
    <row r="4" spans="1:10">
      <c r="A4" s="2">
        <v>2</v>
      </c>
      <c r="B4" s="2">
        <v>0.63</v>
      </c>
      <c r="C4" s="3">
        <f t="shared" ref="C4:C7" si="0">-LOG10(B4)</f>
        <v>0.20065945054641829</v>
      </c>
      <c r="D4" s="4">
        <v>2.48E-5</v>
      </c>
    </row>
    <row r="5" spans="1:10">
      <c r="A5" s="2">
        <v>3</v>
      </c>
      <c r="B5" s="2">
        <v>0.48</v>
      </c>
      <c r="C5" s="3">
        <f t="shared" si="0"/>
        <v>0.31875876262441277</v>
      </c>
      <c r="D5" s="4">
        <v>3.7200000000000003E-5</v>
      </c>
    </row>
    <row r="6" spans="1:10">
      <c r="A6" s="2">
        <v>4</v>
      </c>
      <c r="B6" s="2">
        <v>0.39</v>
      </c>
      <c r="C6" s="3">
        <f t="shared" si="0"/>
        <v>0.40893539297350079</v>
      </c>
      <c r="D6" s="4">
        <v>4.9499999999999997E-5</v>
      </c>
    </row>
    <row r="7" spans="1:10">
      <c r="A7" s="2">
        <v>5</v>
      </c>
      <c r="B7" s="2">
        <v>0.34</v>
      </c>
      <c r="C7" s="3">
        <f t="shared" si="0"/>
        <v>0.46852108295774486</v>
      </c>
      <c r="D7" s="4">
        <v>6.2000000000000003E-5</v>
      </c>
    </row>
    <row r="9" spans="1:10">
      <c r="A9" s="17" t="s">
        <v>12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 ht="18.75">
      <c r="A10" s="7" t="s">
        <v>0</v>
      </c>
      <c r="B10" s="7" t="s">
        <v>2</v>
      </c>
      <c r="C10" s="8" t="s">
        <v>1</v>
      </c>
      <c r="D10" s="10" t="s">
        <v>6</v>
      </c>
      <c r="E10" s="10" t="s">
        <v>7</v>
      </c>
      <c r="F10" s="10" t="s">
        <v>8</v>
      </c>
      <c r="G10" s="7" t="s">
        <v>9</v>
      </c>
      <c r="H10" s="7" t="s">
        <v>10</v>
      </c>
      <c r="I10" s="7" t="s">
        <v>13</v>
      </c>
      <c r="J10" s="7" t="s">
        <v>14</v>
      </c>
    </row>
    <row r="11" spans="1:10">
      <c r="A11" s="2">
        <v>6</v>
      </c>
      <c r="B11" s="2">
        <v>0.69</v>
      </c>
      <c r="C11" s="3">
        <f>-LOG10(B11)</f>
        <v>0.16115090926274472</v>
      </c>
      <c r="D11" s="4">
        <f>2.48*10^-3/10</f>
        <v>2.4800000000000001E-4</v>
      </c>
      <c r="E11" s="4">
        <f>0.001*2.72*10^-3/0.01</f>
        <v>2.72E-4</v>
      </c>
      <c r="F11" s="4">
        <f>D11-(C11/7777.78)</f>
        <v>2.272806033003319E-4</v>
      </c>
      <c r="G11" s="4">
        <f>E11-(C11/7777.78)</f>
        <v>2.5128060330033189E-4</v>
      </c>
      <c r="H11" s="4">
        <f>C11/7777.78</f>
        <v>2.0719396699668123E-5</v>
      </c>
      <c r="I11" s="11">
        <f>H11/(G11*F11)-330</f>
        <v>32.790382939509414</v>
      </c>
      <c r="J11" s="12">
        <f>I11^2</f>
        <v>1075.20921331967</v>
      </c>
    </row>
    <row r="12" spans="1:10">
      <c r="A12" s="2">
        <v>7</v>
      </c>
      <c r="B12" s="2">
        <v>0.61</v>
      </c>
      <c r="C12" s="3">
        <f t="shared" ref="C12:C20" si="1">-LOG10(B12)</f>
        <v>0.21467016498923297</v>
      </c>
      <c r="D12" s="4">
        <f t="shared" ref="D12:D15" si="2">2.48*10^-3/10</f>
        <v>2.4800000000000001E-4</v>
      </c>
      <c r="E12" s="4">
        <f>0.0015*2.72*10^-3/0.01</f>
        <v>4.0800000000000005E-4</v>
      </c>
      <c r="F12" s="4">
        <f t="shared" ref="F12:F20" si="3">D12-(C12/7777.78)</f>
        <v>2.2039955810151059E-4</v>
      </c>
      <c r="G12" s="4">
        <f t="shared" ref="G12:G20" si="4">E12-(C12/7777.78)</f>
        <v>3.8039955810151066E-4</v>
      </c>
      <c r="H12" s="4">
        <f t="shared" ref="H12:H20" si="5">C12/7777.78</f>
        <v>2.7600441898489412E-5</v>
      </c>
      <c r="I12" s="13">
        <f t="shared" ref="I12:I20" si="6">H12/(G12*F12)-330</f>
        <v>-0.79584175773140942</v>
      </c>
      <c r="J12" s="14">
        <f t="shared" ref="J12:J20" si="7">I12^2</f>
        <v>0.63336410334901938</v>
      </c>
    </row>
    <row r="13" spans="1:10">
      <c r="A13" s="2">
        <v>8</v>
      </c>
      <c r="B13" s="2">
        <v>0.54</v>
      </c>
      <c r="C13" s="3">
        <f t="shared" si="1"/>
        <v>0.26760624017703144</v>
      </c>
      <c r="D13" s="4">
        <f t="shared" si="2"/>
        <v>2.4800000000000001E-4</v>
      </c>
      <c r="E13" s="4">
        <f>0.002*2.72*10^-3/0.01</f>
        <v>5.44E-4</v>
      </c>
      <c r="F13" s="4">
        <f t="shared" si="3"/>
        <v>2.1359349323624076E-4</v>
      </c>
      <c r="G13" s="4">
        <f t="shared" si="4"/>
        <v>5.0959349323624072E-4</v>
      </c>
      <c r="H13" s="4">
        <f t="shared" si="5"/>
        <v>3.4406506763759254E-5</v>
      </c>
      <c r="I13" s="13">
        <f t="shared" si="6"/>
        <v>-13.896947945538443</v>
      </c>
      <c r="J13" s="14">
        <f t="shared" si="7"/>
        <v>193.12516220100514</v>
      </c>
    </row>
    <row r="14" spans="1:10">
      <c r="A14" s="2">
        <v>9</v>
      </c>
      <c r="B14" s="2">
        <v>0.45</v>
      </c>
      <c r="C14" s="3">
        <f t="shared" si="1"/>
        <v>0.34678748622465633</v>
      </c>
      <c r="D14" s="4">
        <f t="shared" si="2"/>
        <v>2.4800000000000001E-4</v>
      </c>
      <c r="E14" s="4">
        <f>0.0025*2.72*10^-3/0.01</f>
        <v>6.8000000000000005E-4</v>
      </c>
      <c r="F14" s="4">
        <f t="shared" si="3"/>
        <v>2.0341305022452986E-4</v>
      </c>
      <c r="G14" s="4">
        <f t="shared" si="4"/>
        <v>6.3541305022452987E-4</v>
      </c>
      <c r="H14" s="4">
        <f t="shared" si="5"/>
        <v>4.4586949775470162E-5</v>
      </c>
      <c r="I14" s="13">
        <f t="shared" si="6"/>
        <v>14.963241875975029</v>
      </c>
      <c r="J14" s="14">
        <f t="shared" si="7"/>
        <v>223.89860743893271</v>
      </c>
    </row>
    <row r="15" spans="1:10">
      <c r="A15" s="2">
        <v>10</v>
      </c>
      <c r="B15" s="2">
        <v>0.39</v>
      </c>
      <c r="C15" s="3">
        <f t="shared" si="1"/>
        <v>0.40893539297350079</v>
      </c>
      <c r="D15" s="4">
        <f t="shared" si="2"/>
        <v>2.4800000000000001E-4</v>
      </c>
      <c r="E15" s="4">
        <f>0.003*2.72*10^-3/0.01</f>
        <v>8.160000000000001E-4</v>
      </c>
      <c r="F15" s="4">
        <f t="shared" si="3"/>
        <v>1.9542260735409066E-4</v>
      </c>
      <c r="G15" s="4">
        <f t="shared" si="4"/>
        <v>7.6342260735409078E-4</v>
      </c>
      <c r="H15" s="4">
        <f t="shared" si="5"/>
        <v>5.2577392645909345E-5</v>
      </c>
      <c r="I15" s="13">
        <f t="shared" si="6"/>
        <v>22.418927562103363</v>
      </c>
      <c r="J15" s="14">
        <f t="shared" si="7"/>
        <v>502.60831303483786</v>
      </c>
    </row>
    <row r="16" spans="1:10">
      <c r="A16" s="2">
        <v>11</v>
      </c>
      <c r="B16" s="2">
        <v>0.54</v>
      </c>
      <c r="C16" s="3">
        <f t="shared" si="1"/>
        <v>0.26760624017703144</v>
      </c>
      <c r="D16" s="4">
        <f>2.48*10^-3/5</f>
        <v>4.9600000000000002E-4</v>
      </c>
      <c r="E16" s="4">
        <f>0.001*2.72*10^-3/0.01</f>
        <v>2.72E-4</v>
      </c>
      <c r="F16" s="4">
        <f t="shared" si="3"/>
        <v>4.6159349323624075E-4</v>
      </c>
      <c r="G16" s="4">
        <f t="shared" si="4"/>
        <v>2.3759349323624075E-4</v>
      </c>
      <c r="H16" s="4">
        <f t="shared" si="5"/>
        <v>3.4406506763759254E-5</v>
      </c>
      <c r="I16" s="13">
        <f t="shared" si="6"/>
        <v>-16.27699909956192</v>
      </c>
      <c r="J16" s="14">
        <f t="shared" si="7"/>
        <v>264.94069968713956</v>
      </c>
    </row>
    <row r="17" spans="1:10">
      <c r="A17" s="2">
        <v>12</v>
      </c>
      <c r="B17" s="2">
        <v>0.37</v>
      </c>
      <c r="C17" s="3">
        <f t="shared" si="1"/>
        <v>0.43179827593300502</v>
      </c>
      <c r="D17" s="4">
        <f t="shared" ref="D17:D20" si="8">2.48*10^-3/5</f>
        <v>4.9600000000000002E-4</v>
      </c>
      <c r="E17" s="4">
        <f>0.0015*2.72*10^-3/0.01</f>
        <v>4.0800000000000005E-4</v>
      </c>
      <c r="F17" s="4">
        <f t="shared" si="3"/>
        <v>4.4048309467058661E-4</v>
      </c>
      <c r="G17" s="4">
        <f t="shared" si="4"/>
        <v>3.5248309467058664E-4</v>
      </c>
      <c r="H17" s="4">
        <f t="shared" si="5"/>
        <v>5.5516905329413408E-5</v>
      </c>
      <c r="I17" s="11">
        <f t="shared" si="6"/>
        <v>27.567230965089266</v>
      </c>
      <c r="J17" s="12">
        <f t="shared" si="7"/>
        <v>759.95222308257644</v>
      </c>
    </row>
    <row r="18" spans="1:10">
      <c r="A18" s="2">
        <v>13</v>
      </c>
      <c r="B18" s="2">
        <v>0.34</v>
      </c>
      <c r="C18" s="3">
        <f t="shared" si="1"/>
        <v>0.46852108295774486</v>
      </c>
      <c r="D18" s="4">
        <f t="shared" si="8"/>
        <v>4.9600000000000002E-4</v>
      </c>
      <c r="E18" s="4">
        <f>0.002*2.72*10^-3/0.01</f>
        <v>5.44E-4</v>
      </c>
      <c r="F18" s="4">
        <f t="shared" si="3"/>
        <v>4.3576159225926361E-4</v>
      </c>
      <c r="G18" s="4">
        <f t="shared" si="4"/>
        <v>4.8376159225926358E-4</v>
      </c>
      <c r="H18" s="4">
        <f t="shared" si="5"/>
        <v>6.0238407740736413E-5</v>
      </c>
      <c r="I18" s="11">
        <f t="shared" si="6"/>
        <v>-44.245453089662192</v>
      </c>
      <c r="J18" s="12">
        <f t="shared" si="7"/>
        <v>1957.6601191094976</v>
      </c>
    </row>
    <row r="19" spans="1:10">
      <c r="A19" s="2">
        <v>14</v>
      </c>
      <c r="B19" s="2">
        <v>0.25</v>
      </c>
      <c r="C19" s="3">
        <f t="shared" si="1"/>
        <v>0.6020599913279624</v>
      </c>
      <c r="D19" s="4">
        <f t="shared" si="8"/>
        <v>4.9600000000000002E-4</v>
      </c>
      <c r="E19" s="4">
        <f>0.0025*2.72*10^-3/0.01</f>
        <v>6.8000000000000005E-4</v>
      </c>
      <c r="F19" s="4">
        <f t="shared" si="3"/>
        <v>4.1859230894574515E-4</v>
      </c>
      <c r="G19" s="4">
        <f t="shared" si="4"/>
        <v>6.0259230894574517E-4</v>
      </c>
      <c r="H19" s="4">
        <f t="shared" si="5"/>
        <v>7.7407691054254862E-5</v>
      </c>
      <c r="I19" s="13">
        <f t="shared" si="6"/>
        <v>-23.119506078839663</v>
      </c>
      <c r="J19" s="14">
        <f t="shared" si="7"/>
        <v>534.51156132950416</v>
      </c>
    </row>
    <row r="20" spans="1:10">
      <c r="A20" s="2">
        <v>15</v>
      </c>
      <c r="B20" s="2">
        <v>0.18</v>
      </c>
      <c r="C20" s="3">
        <f t="shared" si="1"/>
        <v>0.74472749489669399</v>
      </c>
      <c r="D20" s="4">
        <f t="shared" si="8"/>
        <v>4.9600000000000002E-4</v>
      </c>
      <c r="E20" s="4">
        <f>0.003*2.72*10^-3/0.01</f>
        <v>8.160000000000001E-4</v>
      </c>
      <c r="F20" s="4">
        <f t="shared" si="3"/>
        <v>4.0024934944203952E-4</v>
      </c>
      <c r="G20" s="4">
        <f t="shared" si="4"/>
        <v>7.202493494420396E-4</v>
      </c>
      <c r="H20" s="4">
        <f t="shared" si="5"/>
        <v>9.5750650557960499E-5</v>
      </c>
      <c r="I20" s="13">
        <f t="shared" si="6"/>
        <v>2.1453861390911015</v>
      </c>
      <c r="J20" s="14">
        <f t="shared" si="7"/>
        <v>4.6026816858042237</v>
      </c>
    </row>
    <row r="21" spans="1:10">
      <c r="D21" s="9"/>
      <c r="E21" s="9"/>
      <c r="I21" s="15" t="s">
        <v>5</v>
      </c>
      <c r="J21" s="16">
        <f>SUM(J11:J20)-J18-J17-J11</f>
        <v>1724.3203894805717</v>
      </c>
    </row>
    <row r="22" spans="1:10" ht="18">
      <c r="A22" s="5" t="s">
        <v>15</v>
      </c>
      <c r="B22" s="5"/>
      <c r="C22" s="5"/>
      <c r="D22" s="5"/>
      <c r="I22" s="7" t="s">
        <v>11</v>
      </c>
      <c r="J22" s="16">
        <f>(J21/9)^(1/2)</f>
        <v>13.841645653127022</v>
      </c>
    </row>
  </sheetData>
  <mergeCells count="3">
    <mergeCell ref="A1:D1"/>
    <mergeCell ref="A9:J9"/>
    <mergeCell ref="A22:D2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cp:lastPrinted>2011-03-17T17:51:01Z</cp:lastPrinted>
  <dcterms:created xsi:type="dcterms:W3CDTF">2011-03-17T05:35:59Z</dcterms:created>
  <dcterms:modified xsi:type="dcterms:W3CDTF">2011-03-20T22:02:35Z</dcterms:modified>
</cp:coreProperties>
</file>