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980" windowHeight="807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E3" i="5"/>
  <c r="E4"/>
  <c r="E5"/>
  <c r="E6"/>
  <c r="E7"/>
  <c r="E8"/>
  <c r="E9"/>
  <c r="E10"/>
  <c r="E2"/>
  <c r="A2"/>
  <c r="A3"/>
  <c r="A4"/>
  <c r="A5"/>
  <c r="A6"/>
  <c r="A7"/>
  <c r="A8"/>
  <c r="A9"/>
  <c r="A10"/>
  <c r="B3" i="4"/>
  <c r="B4"/>
  <c r="B5"/>
  <c r="B2"/>
  <c r="A3"/>
  <c r="A4"/>
  <c r="A5"/>
  <c r="A2"/>
  <c r="E3" i="3"/>
  <c r="E4"/>
  <c r="E5"/>
  <c r="E2"/>
  <c r="D3"/>
  <c r="D4"/>
  <c r="D5"/>
  <c r="D2"/>
  <c r="C5"/>
  <c r="C4"/>
  <c r="C3"/>
  <c r="C2"/>
  <c r="L3" i="1"/>
  <c r="L4"/>
  <c r="L5"/>
  <c r="L6"/>
  <c r="L7"/>
  <c r="L8"/>
  <c r="L9"/>
  <c r="L10"/>
  <c r="L11"/>
  <c r="L2"/>
  <c r="I3"/>
  <c r="I4"/>
  <c r="I5"/>
  <c r="I6"/>
  <c r="I7"/>
  <c r="I8"/>
  <c r="I9"/>
  <c r="I10"/>
  <c r="I11"/>
  <c r="I12"/>
  <c r="I13"/>
  <c r="I14"/>
  <c r="I2"/>
  <c r="F3"/>
  <c r="F4"/>
  <c r="F5"/>
  <c r="F6"/>
  <c r="F7"/>
  <c r="F8"/>
  <c r="F9"/>
  <c r="F10"/>
  <c r="F11"/>
  <c r="F12"/>
  <c r="F13"/>
  <c r="F14"/>
  <c r="F2"/>
  <c r="C3"/>
  <c r="C4"/>
  <c r="C5"/>
  <c r="C6"/>
  <c r="C7"/>
  <c r="C8"/>
  <c r="C9"/>
  <c r="C10"/>
  <c r="C11"/>
  <c r="C12"/>
  <c r="C13"/>
  <c r="C14"/>
  <c r="C2"/>
  <c r="J10"/>
  <c r="J11"/>
  <c r="J3"/>
  <c r="J4"/>
  <c r="J5"/>
  <c r="J6"/>
  <c r="J8"/>
  <c r="J9"/>
  <c r="J2"/>
  <c r="G3"/>
  <c r="G4"/>
  <c r="G5"/>
  <c r="G6"/>
  <c r="G7"/>
  <c r="J7" s="1"/>
  <c r="G8"/>
  <c r="G9"/>
  <c r="G10"/>
  <c r="G11"/>
  <c r="G12"/>
  <c r="G13"/>
  <c r="G14"/>
  <c r="G2"/>
  <c r="D3"/>
  <c r="D4"/>
  <c r="D5"/>
  <c r="D6"/>
  <c r="D7"/>
  <c r="D8"/>
  <c r="D9"/>
  <c r="D10"/>
  <c r="D11"/>
  <c r="D12"/>
  <c r="D13"/>
  <c r="D14"/>
  <c r="D2"/>
</calcChain>
</file>

<file path=xl/sharedStrings.xml><?xml version="1.0" encoding="utf-8"?>
<sst xmlns="http://schemas.openxmlformats.org/spreadsheetml/2006/main" count="33" uniqueCount="19">
  <si>
    <t>Time</t>
  </si>
  <si>
    <t>Time (s)</t>
  </si>
  <si>
    <t>θ (⁰)</t>
  </si>
  <si>
    <t>τ(Pa)</t>
  </si>
  <si>
    <t>τ (Pa)</t>
  </si>
  <si>
    <t>Shear Stress</t>
  </si>
  <si>
    <t>Shear Rate</t>
  </si>
  <si>
    <t>Apparent Viscosity</t>
  </si>
  <si>
    <t>RPM</t>
  </si>
  <si>
    <t>Angle of Deflection</t>
  </si>
  <si>
    <t>log(t)</t>
  </si>
  <si>
    <t>Log(du/dy)</t>
  </si>
  <si>
    <t>Volume</t>
  </si>
  <si>
    <t>P</t>
  </si>
  <si>
    <t>Gass</t>
  </si>
  <si>
    <t>n</t>
  </si>
  <si>
    <t>h</t>
  </si>
  <si>
    <t>c</t>
  </si>
  <si>
    <t>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</si>
</sst>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9466714532285084"/>
          <c:y val="0.14699171525497204"/>
          <c:w val="0.76855375206720156"/>
          <c:h val="0.66546453188948795"/>
        </c:manualLayout>
      </c:layout>
      <c:scatterChart>
        <c:scatterStyle val="smoothMarker"/>
        <c:ser>
          <c:idx val="0"/>
          <c:order val="0"/>
          <c:tx>
            <c:v>Shear Stress Decay</c:v>
          </c:tx>
          <c:dLbls>
            <c:delete val="1"/>
          </c:dLbls>
          <c:xVal>
            <c:numRef>
              <c:f>(Sheet1!$A$2:$A$14,Sheet1!$D$2:$D$14,Sheet1!$G$2:$G$14,Sheet1!$J$2:$J$11)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(Sheet1!$B$2:$B$14,Sheet1!$E$2:$E$14,Sheet1!$H$2:$H$14,Sheet1!$K$2:$K$11)</c:f>
              <c:numCache>
                <c:formatCode>General</c:formatCode>
                <c:ptCount val="49"/>
                <c:pt idx="0">
                  <c:v>0</c:v>
                </c:pt>
                <c:pt idx="1">
                  <c:v>112</c:v>
                </c:pt>
                <c:pt idx="2">
                  <c:v>110</c:v>
                </c:pt>
                <c:pt idx="3">
                  <c:v>107</c:v>
                </c:pt>
                <c:pt idx="4">
                  <c:v>106</c:v>
                </c:pt>
                <c:pt idx="5">
                  <c:v>105</c:v>
                </c:pt>
                <c:pt idx="6">
                  <c:v>104</c:v>
                </c:pt>
                <c:pt idx="7">
                  <c:v>103</c:v>
                </c:pt>
                <c:pt idx="8">
                  <c:v>102</c:v>
                </c:pt>
                <c:pt idx="9">
                  <c:v>101</c:v>
                </c:pt>
                <c:pt idx="10">
                  <c:v>101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93</c:v>
                </c:pt>
                <c:pt idx="46">
                  <c:v>93</c:v>
                </c:pt>
                <c:pt idx="47">
                  <c:v>93</c:v>
                </c:pt>
                <c:pt idx="48">
                  <c:v>93</c:v>
                </c:pt>
              </c:numCache>
            </c:numRef>
          </c:yVal>
          <c:smooth val="1"/>
        </c:ser>
        <c:dLbls>
          <c:showVal val="1"/>
          <c:showCatName val="1"/>
        </c:dLbls>
        <c:axId val="58496128"/>
        <c:axId val="115092864"/>
      </c:scatterChart>
      <c:valAx>
        <c:axId val="584961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Time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5092864"/>
        <c:crosses val="autoZero"/>
        <c:crossBetween val="midCat"/>
        <c:minorUnit val="1"/>
      </c:valAx>
      <c:valAx>
        <c:axId val="115092864"/>
        <c:scaling>
          <c:orientation val="minMax"/>
          <c:max val="120"/>
          <c:min val="8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/>
                  <a:t>Angle of Deflection </a:t>
                </a:r>
              </a:p>
              <a:p>
                <a:pPr>
                  <a:defRPr sz="800"/>
                </a:pPr>
                <a:r>
                  <a:rPr lang="en-US" sz="800"/>
                  <a:t>(Degrees)</a:t>
                </a:r>
              </a:p>
            </c:rich>
          </c:tx>
          <c:layout>
            <c:manualLayout>
              <c:xMode val="edge"/>
              <c:yMode val="edge"/>
              <c:x val="7.9084131037423459E-3"/>
              <c:y val="0.4679075125492474"/>
            </c:manualLayout>
          </c:layout>
        </c:title>
        <c:numFmt formatCode="General" sourceLinked="1"/>
        <c:tickLblPos val="nextTo"/>
        <c:crossAx val="584961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Apparent Viscosity at</a:t>
            </a:r>
            <a:r>
              <a:rPr lang="en-US" baseline="0"/>
              <a:t> Steady State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Apparent Viscosity</c:v>
          </c:tx>
          <c:xVal>
            <c:numRef>
              <c:f>Sheet3!$C$2:$C$5</c:f>
              <c:numCache>
                <c:formatCode>0.00</c:formatCode>
                <c:ptCount val="4"/>
                <c:pt idx="0">
                  <c:v>26.400400000000001</c:v>
                </c:pt>
                <c:pt idx="1">
                  <c:v>38.5852</c:v>
                </c:pt>
                <c:pt idx="2">
                  <c:v>47.216100000000004</c:v>
                </c:pt>
                <c:pt idx="3">
                  <c:v>68.539500000000004</c:v>
                </c:pt>
              </c:numCache>
            </c:numRef>
          </c:xVal>
          <c:yVal>
            <c:numRef>
              <c:f>Sheet3!$E$2:$E$5</c:f>
              <c:numCache>
                <c:formatCode>General</c:formatCode>
                <c:ptCount val="4"/>
                <c:pt idx="0">
                  <c:v>0.15511398354876618</c:v>
                </c:pt>
                <c:pt idx="1">
                  <c:v>0.11335252643948297</c:v>
                </c:pt>
                <c:pt idx="2">
                  <c:v>9.2471797884841375E-2</c:v>
                </c:pt>
                <c:pt idx="3">
                  <c:v>6.7116627497062292E-2</c:v>
                </c:pt>
              </c:numCache>
            </c:numRef>
          </c:yVal>
          <c:smooth val="1"/>
        </c:ser>
        <c:axId val="71788800"/>
        <c:axId val="72097792"/>
      </c:scatterChart>
      <c:valAx>
        <c:axId val="717888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</a:t>
                </a:r>
                <a:r>
                  <a:rPr lang="en-US" baseline="0"/>
                  <a:t> Stress (Pa)</a:t>
                </a:r>
                <a:endParaRPr lang="en-US"/>
              </a:p>
            </c:rich>
          </c:tx>
          <c:layout/>
        </c:title>
        <c:numFmt formatCode="0.00" sourceLinked="1"/>
        <c:tickLblPos val="nextTo"/>
        <c:crossAx val="72097792"/>
        <c:crosses val="autoZero"/>
        <c:crossBetween val="midCat"/>
      </c:valAx>
      <c:valAx>
        <c:axId val="720977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Appare</a:t>
                </a:r>
                <a:r>
                  <a:rPr lang="en-US" baseline="0"/>
                  <a:t>nt Viscosity</a:t>
                </a:r>
              </a:p>
              <a:p>
                <a:pPr>
                  <a:defRPr/>
                </a:pPr>
                <a:r>
                  <a:rPr lang="en-US" baseline="0"/>
                  <a:t>(Pa 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178880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Power Law Parameters</c:v>
          </c:tx>
          <c:spPr>
            <a:ln w="28575">
              <a:noFill/>
            </a:ln>
          </c:spPr>
          <c:trendline>
            <c:trendlineType val="linear"/>
            <c:backward val="2.23095"/>
          </c:trendline>
          <c:xVal>
            <c:numRef>
              <c:f>Sheet4!$B$2:$B$5</c:f>
              <c:numCache>
                <c:formatCode>0.00</c:formatCode>
                <c:ptCount val="4"/>
                <c:pt idx="0">
                  <c:v>2.2309595557485689</c:v>
                </c:pt>
                <c:pt idx="1">
                  <c:v>2.5319895514125501</c:v>
                </c:pt>
                <c:pt idx="2">
                  <c:v>2.7080808104682315</c:v>
                </c:pt>
                <c:pt idx="3">
                  <c:v>3.0091108061322127</c:v>
                </c:pt>
              </c:numCache>
            </c:numRef>
          </c:xVal>
          <c:yVal>
            <c:numRef>
              <c:f>Sheet4!$A$2:$A$5</c:f>
              <c:numCache>
                <c:formatCode>0.00</c:formatCode>
                <c:ptCount val="4"/>
                <c:pt idx="0">
                  <c:v>1.4216105070394043</c:v>
                </c:pt>
                <c:pt idx="1">
                  <c:v>1.5864207556853964</c:v>
                </c:pt>
                <c:pt idx="2">
                  <c:v>1.6740901119585403</c:v>
                </c:pt>
                <c:pt idx="3">
                  <c:v>1.8359409318996112</c:v>
                </c:pt>
              </c:numCache>
            </c:numRef>
          </c:yVal>
        </c:ser>
        <c:axId val="120912896"/>
        <c:axId val="120910592"/>
      </c:scatterChart>
      <c:valAx>
        <c:axId val="120912896"/>
        <c:scaling>
          <c:orientation val="minMax"/>
        </c:scaling>
        <c:axPos val="b"/>
        <c:majorGridlines/>
        <c:title>
          <c:layout/>
        </c:title>
        <c:numFmt formatCode="0.00" sourceLinked="1"/>
        <c:tickLblPos val="nextTo"/>
        <c:crossAx val="120910592"/>
        <c:crosses val="autoZero"/>
        <c:crossBetween val="midCat"/>
      </c:valAx>
      <c:valAx>
        <c:axId val="120910592"/>
        <c:scaling>
          <c:orientation val="minMax"/>
        </c:scaling>
        <c:axPos val="l"/>
        <c:majorGridlines/>
        <c:title>
          <c:layout/>
          <c:txPr>
            <a:bodyPr rot="0" vert="horz"/>
            <a:lstStyle/>
            <a:p>
              <a:pPr>
                <a:defRPr/>
              </a:pPr>
              <a:endParaRPr lang="en-US"/>
            </a:p>
          </c:txPr>
        </c:title>
        <c:numFmt formatCode="0.00" sourceLinked="1"/>
        <c:tickLblPos val="nextTo"/>
        <c:crossAx val="1209128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Flow</a:t>
            </a:r>
            <a:r>
              <a:rPr lang="en-US" baseline="0"/>
              <a:t> vs. Pressure Drop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N2</c:v>
          </c:tx>
          <c:spPr>
            <a:ln w="28575">
              <a:noFill/>
            </a:ln>
          </c:spPr>
          <c:trendline>
            <c:trendlineType val="linear"/>
            <c:backward val="0.1"/>
          </c:trendline>
          <c:xVal>
            <c:numRef>
              <c:f>Sheet5!$E$2:$E$4</c:f>
              <c:numCache>
                <c:formatCode>General</c:formatCode>
                <c:ptCount val="3"/>
                <c:pt idx="0">
                  <c:v>0.36927621861152143</c:v>
                </c:pt>
                <c:pt idx="1">
                  <c:v>0.21958717610891523</c:v>
                </c:pt>
                <c:pt idx="2">
                  <c:v>0.12996389891696752</c:v>
                </c:pt>
              </c:numCache>
            </c:numRef>
          </c:xVal>
          <c:yVal>
            <c:numRef>
              <c:f>Sheet5!$C$2:$C$4</c:f>
              <c:numCache>
                <c:formatCode>General</c:formatCode>
                <c:ptCount val="3"/>
                <c:pt idx="0">
                  <c:v>85</c:v>
                </c:pt>
                <c:pt idx="1">
                  <c:v>50</c:v>
                </c:pt>
                <c:pt idx="2">
                  <c:v>30</c:v>
                </c:pt>
              </c:numCache>
            </c:numRef>
          </c:yVal>
        </c:ser>
        <c:ser>
          <c:idx val="1"/>
          <c:order val="1"/>
          <c:tx>
            <c:v>H2</c:v>
          </c:tx>
          <c:spPr>
            <a:ln w="28575">
              <a:noFill/>
            </a:ln>
          </c:spPr>
          <c:trendline>
            <c:trendlineType val="linear"/>
            <c:backward val="0.1"/>
          </c:trendline>
          <c:xVal>
            <c:numRef>
              <c:f>Sheet5!$E$5:$E$7</c:f>
              <c:numCache>
                <c:formatCode>General</c:formatCode>
                <c:ptCount val="3"/>
                <c:pt idx="0">
                  <c:v>0.32672620344151604</c:v>
                </c:pt>
                <c:pt idx="1">
                  <c:v>0.19115585574104754</c:v>
                </c:pt>
                <c:pt idx="2">
                  <c:v>0.11618900077459332</c:v>
                </c:pt>
              </c:numCache>
            </c:numRef>
          </c:xVal>
          <c:yVal>
            <c:numRef>
              <c:f>Sheet5!$C$5:$C$7</c:f>
              <c:numCache>
                <c:formatCode>General</c:formatCode>
                <c:ptCount val="3"/>
                <c:pt idx="0">
                  <c:v>85</c:v>
                </c:pt>
                <c:pt idx="1">
                  <c:v>50</c:v>
                </c:pt>
                <c:pt idx="2">
                  <c:v>30</c:v>
                </c:pt>
              </c:numCache>
            </c:numRef>
          </c:yVal>
        </c:ser>
        <c:ser>
          <c:idx val="2"/>
          <c:order val="2"/>
          <c:tx>
            <c:v>CO2</c:v>
          </c:tx>
          <c:spPr>
            <a:ln w="28575">
              <a:noFill/>
            </a:ln>
          </c:spPr>
          <c:trendline>
            <c:trendlineType val="linear"/>
            <c:backward val="0.1"/>
          </c:trendline>
          <c:xVal>
            <c:numRef>
              <c:f>Sheet5!$E$8:$E$10</c:f>
              <c:numCache>
                <c:formatCode>General</c:formatCode>
                <c:ptCount val="3"/>
                <c:pt idx="0">
                  <c:v>0.43770061278085792</c:v>
                </c:pt>
                <c:pt idx="1">
                  <c:v>0.24941802460924506</c:v>
                </c:pt>
                <c:pt idx="2">
                  <c:v>0.15032570569567397</c:v>
                </c:pt>
              </c:numCache>
            </c:numRef>
          </c:xVal>
          <c:yVal>
            <c:numRef>
              <c:f>Sheet5!$C$8:$C$10</c:f>
              <c:numCache>
                <c:formatCode>General</c:formatCode>
                <c:ptCount val="3"/>
                <c:pt idx="0">
                  <c:v>85</c:v>
                </c:pt>
                <c:pt idx="1">
                  <c:v>50</c:v>
                </c:pt>
                <c:pt idx="2">
                  <c:v>30</c:v>
                </c:pt>
              </c:numCache>
            </c:numRef>
          </c:yVal>
        </c:ser>
        <c:axId val="124754944"/>
        <c:axId val="124718080"/>
      </c:scatterChart>
      <c:valAx>
        <c:axId val="1247549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Volumetric Flow</a:t>
                </a:r>
                <a:r>
                  <a:rPr lang="en-US" baseline="0"/>
                  <a:t> (cm3/s)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4718080"/>
        <c:crosses val="autoZero"/>
        <c:crossBetween val="midCat"/>
      </c:valAx>
      <c:valAx>
        <c:axId val="1247180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Pressure Drop</a:t>
                </a:r>
                <a:r>
                  <a:rPr lang="en-US" baseline="0"/>
                  <a:t> (mmH2O)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475494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113377</xdr:colOff>
      <xdr:row>0</xdr:row>
      <xdr:rowOff>113071</xdr:rowOff>
    </xdr:from>
    <xdr:to>
      <xdr:col>10</xdr:col>
      <xdr:colOff>468569</xdr:colOff>
      <xdr:row>19</xdr:row>
      <xdr:rowOff>99858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47625</xdr:rowOff>
    </xdr:from>
    <xdr:to>
      <xdr:col>4</xdr:col>
      <xdr:colOff>1152525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7</xdr:col>
      <xdr:colOff>219075</xdr:colOff>
      <xdr:row>14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28574</xdr:rowOff>
    </xdr:from>
    <xdr:to>
      <xdr:col>10</xdr:col>
      <xdr:colOff>590551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zoomScale="130" zoomScaleNormal="130" workbookViewId="0">
      <selection activeCell="C2" sqref="C2"/>
    </sheetView>
  </sheetViews>
  <sheetFormatPr defaultRowHeight="15"/>
  <cols>
    <col min="1" max="1" width="8.140625" bestFit="1" customWidth="1"/>
    <col min="2" max="2" width="4.85546875" bestFit="1" customWidth="1"/>
    <col min="3" max="3" width="5.7109375" bestFit="1" customWidth="1"/>
    <col min="4" max="4" width="8.140625" bestFit="1" customWidth="1"/>
    <col min="5" max="5" width="4.85546875" bestFit="1" customWidth="1"/>
    <col min="6" max="6" width="5.7109375" bestFit="1" customWidth="1"/>
    <col min="7" max="7" width="8.140625" bestFit="1" customWidth="1"/>
    <col min="8" max="8" width="4.85546875" bestFit="1" customWidth="1"/>
    <col min="9" max="9" width="5.7109375" bestFit="1" customWidth="1"/>
    <col min="10" max="10" width="8.140625" bestFit="1" customWidth="1"/>
    <col min="11" max="11" width="4.85546875" bestFit="1" customWidth="1"/>
    <col min="12" max="12" width="5.7109375" bestFit="1" customWidth="1"/>
  </cols>
  <sheetData>
    <row r="1" spans="1:12">
      <c r="A1" s="2" t="s">
        <v>1</v>
      </c>
      <c r="B1" s="3" t="s">
        <v>2</v>
      </c>
      <c r="C1" s="3" t="s">
        <v>3</v>
      </c>
      <c r="D1" s="2" t="s">
        <v>1</v>
      </c>
      <c r="E1" s="3" t="s">
        <v>2</v>
      </c>
      <c r="F1" s="3" t="s">
        <v>4</v>
      </c>
      <c r="G1" s="2" t="s">
        <v>1</v>
      </c>
      <c r="H1" s="3" t="s">
        <v>2</v>
      </c>
      <c r="I1" s="3" t="s">
        <v>4</v>
      </c>
      <c r="J1" s="2" t="s">
        <v>1</v>
      </c>
      <c r="K1" s="3" t="s">
        <v>2</v>
      </c>
      <c r="L1" s="3" t="s">
        <v>4</v>
      </c>
    </row>
    <row r="2" spans="1:12">
      <c r="A2" s="2">
        <v>0</v>
      </c>
      <c r="B2" s="4">
        <v>0</v>
      </c>
      <c r="C2" s="5">
        <f>(0.5077)*B2</f>
        <v>0</v>
      </c>
      <c r="D2" s="2">
        <f>65+A2</f>
        <v>65</v>
      </c>
      <c r="E2" s="4">
        <v>99</v>
      </c>
      <c r="F2" s="5">
        <f>(0.5077)*E2</f>
        <v>50.262300000000003</v>
      </c>
      <c r="G2" s="2">
        <f>65+D2</f>
        <v>130</v>
      </c>
      <c r="H2" s="4">
        <v>96</v>
      </c>
      <c r="I2" s="5">
        <f>(0.5077)*H2</f>
        <v>48.739200000000004</v>
      </c>
      <c r="J2" s="2">
        <f>65+G2</f>
        <v>195</v>
      </c>
      <c r="K2" s="4">
        <v>94</v>
      </c>
      <c r="L2" s="5">
        <f>(0.5077)*K2</f>
        <v>47.723800000000004</v>
      </c>
    </row>
    <row r="3" spans="1:12">
      <c r="A3" s="2">
        <v>5</v>
      </c>
      <c r="B3" s="4">
        <v>112</v>
      </c>
      <c r="C3" s="5">
        <f t="shared" ref="C3:C14" si="0">(0.5077)*B3</f>
        <v>56.862400000000008</v>
      </c>
      <c r="D3" s="2">
        <f t="shared" ref="D3:D14" si="1">65+A3</f>
        <v>70</v>
      </c>
      <c r="E3" s="4">
        <v>99</v>
      </c>
      <c r="F3" s="5">
        <f t="shared" ref="F3:F14" si="2">(0.5077)*E3</f>
        <v>50.262300000000003</v>
      </c>
      <c r="G3" s="2">
        <f t="shared" ref="G3:G14" si="3">65+D3</f>
        <v>135</v>
      </c>
      <c r="H3" s="4">
        <v>96</v>
      </c>
      <c r="I3" s="5">
        <f t="shared" ref="I3:I14" si="4">(0.5077)*H3</f>
        <v>48.739200000000004</v>
      </c>
      <c r="J3" s="2">
        <f t="shared" ref="J3:J11" si="5">65+G3</f>
        <v>200</v>
      </c>
      <c r="K3" s="4">
        <v>94</v>
      </c>
      <c r="L3" s="5">
        <f t="shared" ref="L3:L11" si="6">(0.5077)*K3</f>
        <v>47.723800000000004</v>
      </c>
    </row>
    <row r="4" spans="1:12">
      <c r="A4" s="2">
        <v>10</v>
      </c>
      <c r="B4" s="4">
        <v>110</v>
      </c>
      <c r="C4" s="5">
        <f t="shared" si="0"/>
        <v>55.847000000000001</v>
      </c>
      <c r="D4" s="2">
        <f t="shared" si="1"/>
        <v>75</v>
      </c>
      <c r="E4" s="4">
        <v>99</v>
      </c>
      <c r="F4" s="5">
        <f t="shared" si="2"/>
        <v>50.262300000000003</v>
      </c>
      <c r="G4" s="2">
        <f t="shared" si="3"/>
        <v>140</v>
      </c>
      <c r="H4" s="4">
        <v>96</v>
      </c>
      <c r="I4" s="5">
        <f t="shared" si="4"/>
        <v>48.739200000000004</v>
      </c>
      <c r="J4" s="2">
        <f t="shared" si="5"/>
        <v>205</v>
      </c>
      <c r="K4" s="4">
        <v>94</v>
      </c>
      <c r="L4" s="5">
        <f t="shared" si="6"/>
        <v>47.723800000000004</v>
      </c>
    </row>
    <row r="5" spans="1:12">
      <c r="A5" s="2">
        <v>15</v>
      </c>
      <c r="B5" s="4">
        <v>107</v>
      </c>
      <c r="C5" s="5">
        <f t="shared" si="0"/>
        <v>54.323900000000002</v>
      </c>
      <c r="D5" s="2">
        <f t="shared" si="1"/>
        <v>80</v>
      </c>
      <c r="E5" s="4">
        <v>98</v>
      </c>
      <c r="F5" s="5">
        <f t="shared" si="2"/>
        <v>49.754600000000003</v>
      </c>
      <c r="G5" s="2">
        <f t="shared" si="3"/>
        <v>145</v>
      </c>
      <c r="H5" s="4">
        <v>95</v>
      </c>
      <c r="I5" s="5">
        <f t="shared" si="4"/>
        <v>48.231500000000004</v>
      </c>
      <c r="J5" s="2">
        <f t="shared" si="5"/>
        <v>210</v>
      </c>
      <c r="K5" s="4">
        <v>94</v>
      </c>
      <c r="L5" s="5">
        <f t="shared" si="6"/>
        <v>47.723800000000004</v>
      </c>
    </row>
    <row r="6" spans="1:12">
      <c r="A6" s="2">
        <v>20</v>
      </c>
      <c r="B6" s="4">
        <v>106</v>
      </c>
      <c r="C6" s="5">
        <f t="shared" si="0"/>
        <v>53.816200000000002</v>
      </c>
      <c r="D6" s="2">
        <f t="shared" si="1"/>
        <v>85</v>
      </c>
      <c r="E6" s="4">
        <v>98</v>
      </c>
      <c r="F6" s="5">
        <f t="shared" si="2"/>
        <v>49.754600000000003</v>
      </c>
      <c r="G6" s="2">
        <f t="shared" si="3"/>
        <v>150</v>
      </c>
      <c r="H6" s="4">
        <v>95</v>
      </c>
      <c r="I6" s="5">
        <f t="shared" si="4"/>
        <v>48.231500000000004</v>
      </c>
      <c r="J6" s="2">
        <f t="shared" si="5"/>
        <v>215</v>
      </c>
      <c r="K6" s="4">
        <v>94</v>
      </c>
      <c r="L6" s="5">
        <f t="shared" si="6"/>
        <v>47.723800000000004</v>
      </c>
    </row>
    <row r="7" spans="1:12">
      <c r="A7" s="2">
        <v>25</v>
      </c>
      <c r="B7" s="4">
        <v>105</v>
      </c>
      <c r="C7" s="5">
        <f t="shared" si="0"/>
        <v>53.308500000000002</v>
      </c>
      <c r="D7" s="2">
        <f t="shared" si="1"/>
        <v>90</v>
      </c>
      <c r="E7" s="4">
        <v>98</v>
      </c>
      <c r="F7" s="5">
        <f t="shared" si="2"/>
        <v>49.754600000000003</v>
      </c>
      <c r="G7" s="2">
        <f t="shared" si="3"/>
        <v>155</v>
      </c>
      <c r="H7" s="4">
        <v>95</v>
      </c>
      <c r="I7" s="5">
        <f t="shared" si="4"/>
        <v>48.231500000000004</v>
      </c>
      <c r="J7" s="2">
        <f t="shared" si="5"/>
        <v>220</v>
      </c>
      <c r="K7" s="4">
        <v>94</v>
      </c>
      <c r="L7" s="5">
        <f t="shared" si="6"/>
        <v>47.723800000000004</v>
      </c>
    </row>
    <row r="8" spans="1:12">
      <c r="A8" s="2">
        <v>30</v>
      </c>
      <c r="B8" s="4">
        <v>104</v>
      </c>
      <c r="C8" s="5">
        <f t="shared" si="0"/>
        <v>52.800800000000002</v>
      </c>
      <c r="D8" s="2">
        <f t="shared" si="1"/>
        <v>95</v>
      </c>
      <c r="E8" s="4">
        <v>97</v>
      </c>
      <c r="F8" s="5">
        <f t="shared" si="2"/>
        <v>49.246900000000004</v>
      </c>
      <c r="G8" s="2">
        <f t="shared" si="3"/>
        <v>160</v>
      </c>
      <c r="H8" s="4">
        <v>95</v>
      </c>
      <c r="I8" s="5">
        <f t="shared" si="4"/>
        <v>48.231500000000004</v>
      </c>
      <c r="J8" s="2">
        <f t="shared" si="5"/>
        <v>225</v>
      </c>
      <c r="K8" s="4">
        <v>93</v>
      </c>
      <c r="L8" s="5">
        <f t="shared" si="6"/>
        <v>47.216100000000004</v>
      </c>
    </row>
    <row r="9" spans="1:12">
      <c r="A9" s="2">
        <v>35</v>
      </c>
      <c r="B9" s="4">
        <v>103</v>
      </c>
      <c r="C9" s="5">
        <f t="shared" si="0"/>
        <v>52.293100000000003</v>
      </c>
      <c r="D9" s="2">
        <f t="shared" si="1"/>
        <v>100</v>
      </c>
      <c r="E9" s="4">
        <v>97</v>
      </c>
      <c r="F9" s="5">
        <f t="shared" si="2"/>
        <v>49.246900000000004</v>
      </c>
      <c r="G9" s="2">
        <f t="shared" si="3"/>
        <v>165</v>
      </c>
      <c r="H9" s="4">
        <v>95</v>
      </c>
      <c r="I9" s="5">
        <f t="shared" si="4"/>
        <v>48.231500000000004</v>
      </c>
      <c r="J9" s="2">
        <f t="shared" si="5"/>
        <v>230</v>
      </c>
      <c r="K9" s="4">
        <v>93</v>
      </c>
      <c r="L9" s="5">
        <f t="shared" si="6"/>
        <v>47.216100000000004</v>
      </c>
    </row>
    <row r="10" spans="1:12">
      <c r="A10" s="2">
        <v>40</v>
      </c>
      <c r="B10" s="4">
        <v>102</v>
      </c>
      <c r="C10" s="5">
        <f t="shared" si="0"/>
        <v>51.785400000000003</v>
      </c>
      <c r="D10" s="2">
        <f t="shared" si="1"/>
        <v>105</v>
      </c>
      <c r="E10" s="4">
        <v>97</v>
      </c>
      <c r="F10" s="5">
        <f t="shared" si="2"/>
        <v>49.246900000000004</v>
      </c>
      <c r="G10" s="2">
        <f t="shared" si="3"/>
        <v>170</v>
      </c>
      <c r="H10" s="4">
        <v>95</v>
      </c>
      <c r="I10" s="5">
        <f t="shared" si="4"/>
        <v>48.231500000000004</v>
      </c>
      <c r="J10" s="2">
        <f>65+G10</f>
        <v>235</v>
      </c>
      <c r="K10" s="4">
        <v>93</v>
      </c>
      <c r="L10" s="5">
        <f t="shared" si="6"/>
        <v>47.216100000000004</v>
      </c>
    </row>
    <row r="11" spans="1:12">
      <c r="A11" s="2">
        <v>45</v>
      </c>
      <c r="B11" s="4">
        <v>101</v>
      </c>
      <c r="C11" s="5">
        <f t="shared" si="0"/>
        <v>51.277700000000003</v>
      </c>
      <c r="D11" s="2">
        <f t="shared" si="1"/>
        <v>110</v>
      </c>
      <c r="E11" s="4">
        <v>97</v>
      </c>
      <c r="F11" s="5">
        <f t="shared" si="2"/>
        <v>49.246900000000004</v>
      </c>
      <c r="G11" s="2">
        <f t="shared" si="3"/>
        <v>175</v>
      </c>
      <c r="H11" s="4">
        <v>95</v>
      </c>
      <c r="I11" s="5">
        <f t="shared" si="4"/>
        <v>48.231500000000004</v>
      </c>
      <c r="J11" s="2">
        <f t="shared" si="5"/>
        <v>240</v>
      </c>
      <c r="K11" s="4">
        <v>93</v>
      </c>
      <c r="L11" s="5">
        <f t="shared" si="6"/>
        <v>47.216100000000004</v>
      </c>
    </row>
    <row r="12" spans="1:12">
      <c r="A12" s="2">
        <v>50</v>
      </c>
      <c r="B12" s="4">
        <v>101</v>
      </c>
      <c r="C12" s="5">
        <f t="shared" si="0"/>
        <v>51.277700000000003</v>
      </c>
      <c r="D12" s="2">
        <f t="shared" si="1"/>
        <v>115</v>
      </c>
      <c r="E12" s="4">
        <v>96</v>
      </c>
      <c r="F12" s="5">
        <f t="shared" si="2"/>
        <v>48.739200000000004</v>
      </c>
      <c r="G12" s="2">
        <f t="shared" si="3"/>
        <v>180</v>
      </c>
      <c r="H12" s="4">
        <v>95</v>
      </c>
      <c r="I12" s="5">
        <f t="shared" si="4"/>
        <v>48.231500000000004</v>
      </c>
      <c r="J12" s="4"/>
      <c r="K12" s="4"/>
      <c r="L12" s="4"/>
    </row>
    <row r="13" spans="1:12">
      <c r="A13" s="2">
        <v>55</v>
      </c>
      <c r="B13" s="4">
        <v>100</v>
      </c>
      <c r="C13" s="5">
        <f t="shared" si="0"/>
        <v>50.77</v>
      </c>
      <c r="D13" s="2">
        <f t="shared" si="1"/>
        <v>120</v>
      </c>
      <c r="E13" s="4">
        <v>96</v>
      </c>
      <c r="F13" s="5">
        <f t="shared" si="2"/>
        <v>48.739200000000004</v>
      </c>
      <c r="G13" s="2">
        <f t="shared" si="3"/>
        <v>185</v>
      </c>
      <c r="H13" s="4">
        <v>95</v>
      </c>
      <c r="I13" s="5">
        <f t="shared" si="4"/>
        <v>48.231500000000004</v>
      </c>
      <c r="J13" s="4"/>
      <c r="K13" s="4"/>
      <c r="L13" s="4"/>
    </row>
    <row r="14" spans="1:12">
      <c r="A14" s="2">
        <v>60</v>
      </c>
      <c r="B14" s="4">
        <v>100</v>
      </c>
      <c r="C14" s="5">
        <f t="shared" si="0"/>
        <v>50.77</v>
      </c>
      <c r="D14" s="2">
        <f t="shared" si="1"/>
        <v>125</v>
      </c>
      <c r="E14" s="4">
        <v>96</v>
      </c>
      <c r="F14" s="5">
        <f t="shared" si="2"/>
        <v>48.739200000000004</v>
      </c>
      <c r="G14" s="2">
        <f t="shared" si="3"/>
        <v>190</v>
      </c>
      <c r="H14" s="4">
        <v>94</v>
      </c>
      <c r="I14" s="5">
        <f t="shared" si="4"/>
        <v>47.723800000000004</v>
      </c>
      <c r="J14" s="4"/>
      <c r="K14" s="4"/>
      <c r="L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124" zoomScaleNormal="124" workbookViewId="0">
      <selection activeCell="C21" sqref="C21"/>
    </sheetView>
  </sheetViews>
  <sheetFormatPr defaultRowHeight="15"/>
  <sheetData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14" sqref="F14"/>
    </sheetView>
  </sheetViews>
  <sheetFormatPr defaultRowHeight="15"/>
  <cols>
    <col min="1" max="1" width="18.42578125" bestFit="1" customWidth="1"/>
    <col min="3" max="3" width="11.7109375" bestFit="1" customWidth="1"/>
    <col min="4" max="4" width="10.42578125" bestFit="1" customWidth="1"/>
    <col min="5" max="5" width="17.85546875" bestFit="1" customWidth="1"/>
    <col min="6" max="6" width="11.7109375" bestFit="1" customWidth="1"/>
    <col min="7" max="7" width="10.42578125" bestFit="1" customWidth="1"/>
    <col min="8" max="8" width="17.85546875" bestFit="1" customWidth="1"/>
    <col min="9" max="9" width="11.7109375" bestFit="1" customWidth="1"/>
    <col min="10" max="10" width="10.42578125" bestFit="1" customWidth="1"/>
    <col min="11" max="11" width="17.85546875" bestFit="1" customWidth="1"/>
    <col min="12" max="12" width="11.7109375" bestFit="1" customWidth="1"/>
    <col min="13" max="13" width="10.42578125" bestFit="1" customWidth="1"/>
    <col min="14" max="14" width="17.85546875" bestFit="1" customWidth="1"/>
  </cols>
  <sheetData>
    <row r="1" spans="1:12">
      <c r="A1" s="2" t="s">
        <v>9</v>
      </c>
      <c r="B1" s="6" t="s">
        <v>8</v>
      </c>
      <c r="C1" s="6" t="s">
        <v>5</v>
      </c>
      <c r="D1" s="6" t="s">
        <v>6</v>
      </c>
      <c r="E1" s="6" t="s">
        <v>7</v>
      </c>
    </row>
    <row r="2" spans="1:12">
      <c r="A2" s="4">
        <v>52</v>
      </c>
      <c r="B2" s="4">
        <v>100</v>
      </c>
      <c r="C2" s="5">
        <f>(0.5077)*52</f>
        <v>26.400400000000001</v>
      </c>
      <c r="D2" s="4">
        <f>(1.702)*B2</f>
        <v>170.2</v>
      </c>
      <c r="E2" s="4">
        <f>C2/D2</f>
        <v>0.15511398354876618</v>
      </c>
      <c r="F2" s="1"/>
      <c r="I2" s="1"/>
      <c r="L2" s="1"/>
    </row>
    <row r="3" spans="1:12">
      <c r="A3" s="4">
        <v>76</v>
      </c>
      <c r="B3" s="4">
        <v>200</v>
      </c>
      <c r="C3" s="5">
        <f>(0.5077)*76</f>
        <v>38.5852</v>
      </c>
      <c r="D3" s="4">
        <f t="shared" ref="D3:D5" si="0">(1.702)*B3</f>
        <v>340.4</v>
      </c>
      <c r="E3" s="4">
        <f t="shared" ref="E3:E5" si="1">C3/D3</f>
        <v>0.11335252643948297</v>
      </c>
      <c r="F3" s="1"/>
      <c r="I3" s="1"/>
      <c r="L3" s="1"/>
    </row>
    <row r="4" spans="1:12">
      <c r="A4" s="4">
        <v>93</v>
      </c>
      <c r="B4" s="4">
        <v>300</v>
      </c>
      <c r="C4" s="5">
        <f>(0.5077)*93</f>
        <v>47.216100000000004</v>
      </c>
      <c r="D4" s="4">
        <f t="shared" si="0"/>
        <v>510.59999999999997</v>
      </c>
      <c r="E4" s="4">
        <f t="shared" si="1"/>
        <v>9.2471797884841375E-2</v>
      </c>
      <c r="F4" s="1"/>
      <c r="I4" s="1"/>
      <c r="L4" s="1"/>
    </row>
    <row r="5" spans="1:12">
      <c r="A5" s="4">
        <v>135</v>
      </c>
      <c r="B5" s="4">
        <v>600</v>
      </c>
      <c r="C5" s="5">
        <f>(0.5077)*135</f>
        <v>68.539500000000004</v>
      </c>
      <c r="D5" s="4">
        <f t="shared" si="0"/>
        <v>1021.1999999999999</v>
      </c>
      <c r="E5" s="4">
        <f t="shared" si="1"/>
        <v>6.7116627497062292E-2</v>
      </c>
      <c r="F5" s="1"/>
      <c r="I5" s="1"/>
      <c r="L5" s="1"/>
    </row>
    <row r="6" spans="1:12">
      <c r="C6" s="1"/>
      <c r="F6" s="1"/>
      <c r="I6" s="1"/>
      <c r="L6" s="1"/>
    </row>
    <row r="7" spans="1:12">
      <c r="C7" s="1"/>
      <c r="F7" s="1"/>
      <c r="I7" s="1"/>
      <c r="L7" s="1"/>
    </row>
    <row r="8" spans="1:12">
      <c r="C8" s="1"/>
      <c r="F8" s="1"/>
      <c r="I8" s="1"/>
      <c r="L8" s="1"/>
    </row>
    <row r="9" spans="1:12">
      <c r="C9" s="1"/>
      <c r="F9" s="1"/>
      <c r="I9" s="1"/>
      <c r="L9" s="1"/>
    </row>
    <row r="10" spans="1:12">
      <c r="C10" s="1"/>
      <c r="F10" s="1"/>
      <c r="I10" s="1"/>
      <c r="L10" s="1"/>
    </row>
    <row r="11" spans="1:12">
      <c r="C11" s="1"/>
      <c r="F11" s="1"/>
      <c r="I11" s="1"/>
      <c r="L11" s="1"/>
    </row>
    <row r="12" spans="1:12">
      <c r="C12" s="1"/>
      <c r="F12" s="1"/>
      <c r="I12" s="1"/>
      <c r="L12" s="1"/>
    </row>
    <row r="13" spans="1:12">
      <c r="C13" s="1"/>
      <c r="F13" s="1"/>
      <c r="I13" s="1"/>
    </row>
    <row r="14" spans="1:12">
      <c r="C14" s="1"/>
      <c r="F14" s="1"/>
      <c r="I14" s="1"/>
    </row>
    <row r="15" spans="1:12">
      <c r="C1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20" sqref="B20"/>
    </sheetView>
  </sheetViews>
  <sheetFormatPr defaultRowHeight="15"/>
  <cols>
    <col min="2" max="2" width="10.7109375" bestFit="1" customWidth="1"/>
  </cols>
  <sheetData>
    <row r="1" spans="1:2">
      <c r="A1" t="s">
        <v>10</v>
      </c>
      <c r="B1" t="s">
        <v>11</v>
      </c>
    </row>
    <row r="2" spans="1:2">
      <c r="A2" s="1">
        <f>LOG10(Sheet3!C2)</f>
        <v>1.4216105070394043</v>
      </c>
      <c r="B2" s="1">
        <f>LOG10(Sheet3!D2)</f>
        <v>2.2309595557485689</v>
      </c>
    </row>
    <row r="3" spans="1:2">
      <c r="A3" s="1">
        <f>LOG10(Sheet3!C3)</f>
        <v>1.5864207556853964</v>
      </c>
      <c r="B3" s="1">
        <f>LOG10(Sheet3!D3)</f>
        <v>2.5319895514125501</v>
      </c>
    </row>
    <row r="4" spans="1:2">
      <c r="A4" s="1">
        <f>LOG10(Sheet3!C4)</f>
        <v>1.6740901119585403</v>
      </c>
      <c r="B4" s="1">
        <f>LOG10(Sheet3!D4)</f>
        <v>2.7080808104682315</v>
      </c>
    </row>
    <row r="5" spans="1:2">
      <c r="A5" s="1">
        <f>LOG10(Sheet3!C5)</f>
        <v>1.8359409318996112</v>
      </c>
      <c r="B5" s="1">
        <f>LOG10(Sheet3!D5)</f>
        <v>3.0091108061322127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B26" sqref="B26"/>
    </sheetView>
  </sheetViews>
  <sheetFormatPr defaultRowHeight="15"/>
  <sheetData>
    <row r="1" spans="1:5">
      <c r="A1" t="s">
        <v>0</v>
      </c>
      <c r="B1" t="s">
        <v>12</v>
      </c>
      <c r="C1" t="s">
        <v>13</v>
      </c>
      <c r="D1" t="s">
        <v>14</v>
      </c>
      <c r="E1" t="s">
        <v>18</v>
      </c>
    </row>
    <row r="2" spans="1:5">
      <c r="A2">
        <f>(13.47+13.53+13.62)/3</f>
        <v>13.54</v>
      </c>
      <c r="B2">
        <v>5</v>
      </c>
      <c r="C2">
        <v>85</v>
      </c>
      <c r="D2" t="s">
        <v>15</v>
      </c>
      <c r="E2">
        <f>B2/A2</f>
        <v>0.36927621861152143</v>
      </c>
    </row>
    <row r="3" spans="1:5">
      <c r="A3">
        <f>(22.91+22.96+22.44)/3</f>
        <v>22.77</v>
      </c>
      <c r="B3">
        <v>5</v>
      </c>
      <c r="C3">
        <v>50</v>
      </c>
      <c r="D3" t="s">
        <v>15</v>
      </c>
      <c r="E3">
        <f t="shared" ref="E3:E10" si="0">B3/A3</f>
        <v>0.21958717610891523</v>
      </c>
    </row>
    <row r="4" spans="1:5">
      <c r="A4">
        <f>(22.97+23.16+23.12)/3</f>
        <v>23.083333333333332</v>
      </c>
      <c r="B4">
        <v>3</v>
      </c>
      <c r="C4">
        <v>30</v>
      </c>
      <c r="D4" t="s">
        <v>15</v>
      </c>
      <c r="E4">
        <f t="shared" si="0"/>
        <v>0.12996389891696752</v>
      </c>
    </row>
    <row r="5" spans="1:5">
      <c r="A5">
        <f>(15.12+15.35+15.44)/3</f>
        <v>15.303333333333333</v>
      </c>
      <c r="B5">
        <v>5</v>
      </c>
      <c r="C5">
        <v>85</v>
      </c>
      <c r="D5" t="s">
        <v>16</v>
      </c>
      <c r="E5">
        <f t="shared" si="0"/>
        <v>0.32672620344151604</v>
      </c>
    </row>
    <row r="6" spans="1:5">
      <c r="A6">
        <f>(26.13+26.22+26.12)/3</f>
        <v>26.156666666666666</v>
      </c>
      <c r="B6">
        <v>5</v>
      </c>
      <c r="C6">
        <v>50</v>
      </c>
      <c r="D6" t="s">
        <v>16</v>
      </c>
      <c r="E6">
        <f t="shared" si="0"/>
        <v>0.19115585574104754</v>
      </c>
    </row>
    <row r="7" spans="1:5">
      <c r="A7">
        <f>(25.93+25.28+26.25)/3</f>
        <v>25.820000000000004</v>
      </c>
      <c r="B7">
        <v>3</v>
      </c>
      <c r="C7">
        <v>30</v>
      </c>
      <c r="D7" t="s">
        <v>16</v>
      </c>
      <c r="E7">
        <f t="shared" si="0"/>
        <v>0.11618900077459332</v>
      </c>
    </row>
    <row r="8" spans="1:5">
      <c r="A8">
        <f>(11.5+11.34+11.43)/3</f>
        <v>11.423333333333332</v>
      </c>
      <c r="B8">
        <v>5</v>
      </c>
      <c r="C8">
        <v>85</v>
      </c>
      <c r="D8" t="s">
        <v>17</v>
      </c>
      <c r="E8">
        <f t="shared" si="0"/>
        <v>0.43770061278085792</v>
      </c>
    </row>
    <row r="9" spans="1:5">
      <c r="A9">
        <f>(19.94+20.1+20.1)/3</f>
        <v>20.04666666666667</v>
      </c>
      <c r="B9">
        <v>5</v>
      </c>
      <c r="C9">
        <v>50</v>
      </c>
      <c r="D9" t="s">
        <v>17</v>
      </c>
      <c r="E9">
        <f t="shared" si="0"/>
        <v>0.24941802460924506</v>
      </c>
    </row>
    <row r="10" spans="1:5">
      <c r="A10">
        <f>(20.03+20+19.84)/3</f>
        <v>19.956666666666667</v>
      </c>
      <c r="B10">
        <v>3</v>
      </c>
      <c r="C10">
        <v>30</v>
      </c>
      <c r="D10" t="s">
        <v>17</v>
      </c>
      <c r="E10">
        <f t="shared" si="0"/>
        <v>0.15032570569567397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cp:lastPrinted>2010-12-03T00:53:03Z</cp:lastPrinted>
  <dcterms:created xsi:type="dcterms:W3CDTF">2010-12-02T21:52:34Z</dcterms:created>
  <dcterms:modified xsi:type="dcterms:W3CDTF">2010-12-03T00:54:09Z</dcterms:modified>
</cp:coreProperties>
</file>