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90" windowWidth="19980" windowHeight="8070" activeTab="3"/>
  </bookViews>
  <sheets>
    <sheet name="Sheet1" sheetId="1" r:id="rId1"/>
    <sheet name="Sheet2" sheetId="2" r:id="rId2"/>
    <sheet name="Sheet3" sheetId="3" r:id="rId3"/>
    <sheet name="Sheet4" sheetId="4" r:id="rId4"/>
    <sheet name="Sheet5" sheetId="5" r:id="rId5"/>
    <sheet name="Sheet6" sheetId="6" r:id="rId6"/>
  </sheets>
  <calcPr calcId="125725"/>
</workbook>
</file>

<file path=xl/calcChain.xml><?xml version="1.0" encoding="utf-8"?>
<calcChain xmlns="http://schemas.openxmlformats.org/spreadsheetml/2006/main">
  <c r="D4" i="2"/>
  <c r="D3"/>
  <c r="E6" i="3"/>
  <c r="D6"/>
  <c r="C6"/>
  <c r="C5"/>
  <c r="E4"/>
  <c r="C4"/>
  <c r="C3"/>
  <c r="D5" s="1"/>
  <c r="E5" s="1"/>
  <c r="F4" i="5"/>
  <c r="E4"/>
  <c r="E5"/>
  <c r="F3"/>
  <c r="F5" s="1"/>
  <c r="E3"/>
  <c r="D3" i="4"/>
  <c r="C3"/>
  <c r="E3"/>
  <c r="E5" i="1"/>
  <c r="E6"/>
  <c r="E4"/>
  <c r="F4" s="1"/>
  <c r="D7"/>
  <c r="E3"/>
  <c r="F3" s="1"/>
  <c r="F6" l="1"/>
  <c r="F5"/>
  <c r="F7" l="1"/>
  <c r="C7"/>
  <c r="E7" s="1"/>
</calcChain>
</file>

<file path=xl/sharedStrings.xml><?xml version="1.0" encoding="utf-8"?>
<sst xmlns="http://schemas.openxmlformats.org/spreadsheetml/2006/main" count="65" uniqueCount="54">
  <si>
    <t>Substance</t>
  </si>
  <si>
    <t>Copper</t>
  </si>
  <si>
    <t>Lead #1</t>
  </si>
  <si>
    <t>Lead #2</t>
  </si>
  <si>
    <t>Lead #3</t>
  </si>
  <si>
    <t>mass in Air (g)</t>
  </si>
  <si>
    <t>height (mm)</t>
  </si>
  <si>
    <t>diameter (mm)</t>
  </si>
  <si>
    <t>Lead Average</t>
  </si>
  <si>
    <r>
      <t>Volume (m</t>
    </r>
    <r>
      <rPr>
        <b/>
        <vertAlign val="superscript"/>
        <sz val="11"/>
        <color theme="1"/>
        <rFont val="Calibri"/>
        <family val="2"/>
        <scheme val="minor"/>
      </rPr>
      <t>3</t>
    </r>
    <r>
      <rPr>
        <b/>
        <sz val="11"/>
        <color theme="1"/>
        <rFont val="Calibri"/>
        <family val="2"/>
        <scheme val="minor"/>
      </rPr>
      <t>)</t>
    </r>
  </si>
  <si>
    <r>
      <t>Density (kg/m</t>
    </r>
    <r>
      <rPr>
        <b/>
        <vertAlign val="superscript"/>
        <sz val="11"/>
        <color theme="1"/>
        <rFont val="Calibri"/>
        <family val="2"/>
        <scheme val="minor"/>
      </rPr>
      <t>3</t>
    </r>
    <r>
      <rPr>
        <b/>
        <sz val="11"/>
        <color theme="1"/>
        <rFont val="Calibri"/>
        <family val="2"/>
        <scheme val="minor"/>
      </rPr>
      <t>)</t>
    </r>
  </si>
  <si>
    <t>Geometric Method of Calculating Density</t>
  </si>
  <si>
    <t>Mass in Air (g)</t>
  </si>
  <si>
    <t>Mass in Water (g)</t>
  </si>
  <si>
    <t>Lead</t>
  </si>
  <si>
    <t>Archimedes Method of Calculating Density</t>
  </si>
  <si>
    <t>The density of the substances is calculated by dividing the mass of the substance by the volume of water displaced. The volume is calculated by taking the mass of water displaced and dividing it by  the density at room temperature (23 C).</t>
  </si>
  <si>
    <r>
      <t>Density of Substance (kg/m</t>
    </r>
    <r>
      <rPr>
        <b/>
        <vertAlign val="superscript"/>
        <sz val="11"/>
        <color theme="1"/>
        <rFont val="Calibri"/>
        <family val="2"/>
        <scheme val="minor"/>
      </rPr>
      <t>3</t>
    </r>
    <r>
      <rPr>
        <b/>
        <sz val="11"/>
        <color theme="1"/>
        <rFont val="Calibri"/>
        <family val="2"/>
        <scheme val="minor"/>
      </rPr>
      <t>)</t>
    </r>
  </si>
  <si>
    <t>Relative Density</t>
  </si>
  <si>
    <t>Mass (g)</t>
  </si>
  <si>
    <t>Pycnometer Empty</t>
  </si>
  <si>
    <t>Pycnometer and Water</t>
  </si>
  <si>
    <t>Pycnometer and Isopropanol</t>
  </si>
  <si>
    <t>Pycnometer and NaCl 7%</t>
  </si>
  <si>
    <t>N/A</t>
  </si>
  <si>
    <t>Density of Liquids Using Pycnometer</t>
  </si>
  <si>
    <r>
      <t>The densities of the liquids is found by dividing their mass (difference the empty and full pycnometer) by the volume (found by using a substance with know density(water at room temperature). The relative density was found by dividing the density by the density of water at 4 degrees Celsius (1000kg/m</t>
    </r>
    <r>
      <rPr>
        <b/>
        <vertAlign val="superscript"/>
        <sz val="9"/>
        <color theme="1"/>
        <rFont val="Calibri"/>
        <family val="2"/>
        <scheme val="minor"/>
      </rPr>
      <t>3</t>
    </r>
    <r>
      <rPr>
        <b/>
        <sz val="9"/>
        <color theme="1"/>
        <rFont val="Calibri"/>
        <family val="2"/>
        <scheme val="minor"/>
      </rPr>
      <t>).</t>
    </r>
  </si>
  <si>
    <t>Mass Fraction &amp; Mole % of NaCl in Solution</t>
  </si>
  <si>
    <t>Mass Fraction of NaCl</t>
  </si>
  <si>
    <t>Mole Fraction of NaCl</t>
  </si>
  <si>
    <t>Mole % of NaCl</t>
  </si>
  <si>
    <t>Mass of Water (g)</t>
  </si>
  <si>
    <t>Mass of NaCl 7% (g)</t>
  </si>
  <si>
    <t>Mass fraction is calculated using the difference in mass between the NaCl Solution and the water solution of the same volume. Then it is divided by the total mass of the NaCl solution. The mole fraction is calculated by dividing the mass of NaCl by the Molar mass, and the mole percent is calculated by multiplying the mole fraction by 100%.</t>
  </si>
  <si>
    <t>Air</t>
  </si>
  <si>
    <t>Helium</t>
  </si>
  <si>
    <t>Carbon Dioxide</t>
  </si>
  <si>
    <t>Efflux Time #1 (s)</t>
  </si>
  <si>
    <t>Efflux Time #2 (s)</t>
  </si>
  <si>
    <t>Efflux Time #3 (s)</t>
  </si>
  <si>
    <t>Average Efflux Time (s)</t>
  </si>
  <si>
    <t>Density of Gases using Efflux Method</t>
  </si>
  <si>
    <t>The Densities of the gases is calculated by multiplying the known density of air, by the efflux time of the substance, and then finally dividing the product by the efflux time of air.</t>
  </si>
  <si>
    <t xml:space="preserve">Relative Density </t>
  </si>
  <si>
    <t>Molar Mass (kg/kmol)</t>
  </si>
  <si>
    <t>Relative Density and Molar Masses</t>
  </si>
  <si>
    <t>The Molar mass is calculated by multiplying the Molar mass of air by the density of the substance, and then dividing by the density of air. The relative density is the ratio between the substance and air.</t>
  </si>
  <si>
    <t>fig 2.1</t>
  </si>
  <si>
    <t>fig 2.2</t>
  </si>
  <si>
    <t>fig 3.1</t>
  </si>
  <si>
    <t>fig 3.2</t>
  </si>
  <si>
    <t>fig 4.1</t>
  </si>
  <si>
    <t>fig 4.2</t>
  </si>
  <si>
    <r>
      <t xml:space="preserve">As shown above the Volume is calculated based on the height and diameter of the object. For the copper substance it is calculated by using the geometric equation for a cylinder's volume (V = </t>
    </r>
    <r>
      <rPr>
        <b/>
        <sz val="9"/>
        <color theme="1"/>
        <rFont val="Calibri"/>
        <family val="2"/>
      </rPr>
      <t>πr</t>
    </r>
    <r>
      <rPr>
        <b/>
        <vertAlign val="superscript"/>
        <sz val="9"/>
        <color theme="1"/>
        <rFont val="Calibri"/>
        <family val="2"/>
      </rPr>
      <t>2</t>
    </r>
    <r>
      <rPr>
        <b/>
        <sz val="9"/>
        <color theme="1"/>
        <rFont val="Calibri"/>
        <family val="2"/>
        <scheme val="minor"/>
      </rPr>
      <t>h), and for the lead sample it is calculated using the geometric equation for a rectangular object in which case both width and length are assumed to be diameter. (V = hwl=hd</t>
    </r>
    <r>
      <rPr>
        <b/>
        <vertAlign val="superscript"/>
        <sz val="9"/>
        <color theme="1"/>
        <rFont val="Calibri"/>
        <family val="2"/>
        <scheme val="minor"/>
      </rPr>
      <t>2</t>
    </r>
    <r>
      <rPr>
        <b/>
        <sz val="9"/>
        <color theme="1"/>
        <rFont val="Calibri"/>
        <family val="2"/>
        <scheme val="minor"/>
      </rPr>
      <t>).</t>
    </r>
  </si>
</sst>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vertAlign val="superscript"/>
      <sz val="11"/>
      <color theme="1"/>
      <name val="Calibri"/>
      <family val="2"/>
      <scheme val="minor"/>
    </font>
    <font>
      <b/>
      <sz val="12"/>
      <color theme="1"/>
      <name val="Calibri"/>
      <family val="2"/>
      <scheme val="minor"/>
    </font>
    <font>
      <b/>
      <sz val="9"/>
      <color theme="1"/>
      <name val="Calibri"/>
      <family val="2"/>
      <scheme val="minor"/>
    </font>
    <font>
      <b/>
      <vertAlign val="superscript"/>
      <sz val="9"/>
      <color theme="1"/>
      <name val="Calibri"/>
      <family val="2"/>
      <scheme val="minor"/>
    </font>
    <font>
      <b/>
      <sz val="9"/>
      <color theme="1"/>
      <name val="Calibri"/>
      <family val="2"/>
    </font>
    <font>
      <b/>
      <vertAlign val="superscript"/>
      <sz val="9"/>
      <color theme="1"/>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xf numFmtId="0" fontId="0" fillId="0" borderId="1" xfId="0" applyBorder="1"/>
    <xf numFmtId="0" fontId="3" fillId="0" borderId="0" xfId="0" applyFont="1" applyAlignment="1">
      <alignment horizontal="center"/>
    </xf>
    <xf numFmtId="0" fontId="4" fillId="0" borderId="0" xfId="0" applyFont="1" applyAlignment="1">
      <alignment horizontal="center" vertical="center" wrapText="1"/>
    </xf>
    <xf numFmtId="0" fontId="1" fillId="0" borderId="0" xfId="0" applyFont="1" applyAlignment="1">
      <alignment horizontal="left" indent="1"/>
    </xf>
    <xf numFmtId="0" fontId="1" fillId="0" borderId="0" xfId="0" applyFont="1" applyAlignment="1">
      <alignment horizontal="left" indent="2"/>
    </xf>
    <xf numFmtId="0" fontId="1" fillId="0" borderId="0" xfId="0" applyFont="1" applyAlignment="1">
      <alignment horizontal="right"/>
    </xf>
    <xf numFmtId="0" fontId="3"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G11"/>
  <sheetViews>
    <sheetView workbookViewId="0">
      <selection activeCell="F18" sqref="F18"/>
    </sheetView>
  </sheetViews>
  <sheetFormatPr defaultRowHeight="15"/>
  <cols>
    <col min="1" max="1" width="12.85546875" bestFit="1" customWidth="1"/>
    <col min="2" max="2" width="13.5703125" bestFit="1" customWidth="1"/>
    <col min="3" max="3" width="12" bestFit="1" customWidth="1"/>
    <col min="4" max="4" width="14.5703125" bestFit="1" customWidth="1"/>
    <col min="5" max="5" width="12.5703125" bestFit="1" customWidth="1"/>
    <col min="6" max="6" width="15.28515625" bestFit="1" customWidth="1"/>
  </cols>
  <sheetData>
    <row r="1" spans="1:7" ht="15.75">
      <c r="A1" s="3" t="s">
        <v>11</v>
      </c>
      <c r="B1" s="3"/>
      <c r="C1" s="3"/>
      <c r="D1" s="3"/>
      <c r="E1" s="3"/>
      <c r="F1" s="3"/>
    </row>
    <row r="2" spans="1:7" ht="17.25">
      <c r="A2" s="1" t="s">
        <v>0</v>
      </c>
      <c r="B2" s="1" t="s">
        <v>5</v>
      </c>
      <c r="C2" s="1" t="s">
        <v>6</v>
      </c>
      <c r="D2" s="1" t="s">
        <v>7</v>
      </c>
      <c r="E2" s="1" t="s">
        <v>9</v>
      </c>
      <c r="F2" s="1" t="s">
        <v>10</v>
      </c>
    </row>
    <row r="3" spans="1:7">
      <c r="A3" s="2" t="s">
        <v>1</v>
      </c>
      <c r="B3" s="2">
        <v>43.311</v>
      </c>
      <c r="C3" s="2">
        <v>17.2</v>
      </c>
      <c r="D3" s="2">
        <v>19.100000000000001</v>
      </c>
      <c r="E3" s="2">
        <f>((C3/1000)*((D3/2000)^2)*3.14159)</f>
        <v>4.9281588259700007E-6</v>
      </c>
      <c r="F3" s="2">
        <f>B3/(1000*E3)</f>
        <v>8788.4748705263519</v>
      </c>
    </row>
    <row r="4" spans="1:7">
      <c r="A4" s="2" t="s">
        <v>2</v>
      </c>
      <c r="B4" s="2">
        <v>33.31</v>
      </c>
      <c r="C4" s="2">
        <v>12.6</v>
      </c>
      <c r="D4" s="2">
        <v>17.8</v>
      </c>
      <c r="E4" s="2">
        <f>(C4/1000)*(D4/1000)^2</f>
        <v>3.9921840000000001E-6</v>
      </c>
      <c r="F4" s="2">
        <f t="shared" ref="F4:F6" si="0">B4/(1000*E4)</f>
        <v>8343.8037926107609</v>
      </c>
    </row>
    <row r="5" spans="1:7">
      <c r="A5" s="2" t="s">
        <v>3</v>
      </c>
      <c r="B5" s="2">
        <v>33.31</v>
      </c>
      <c r="C5" s="2">
        <v>12.5</v>
      </c>
      <c r="D5" s="2">
        <v>19.399999999999999</v>
      </c>
      <c r="E5" s="2">
        <f t="shared" ref="E5:E7" si="1">(C5/1000)*(D5/1000)^2</f>
        <v>4.7044999999999987E-6</v>
      </c>
      <c r="F5" s="2">
        <f t="shared" si="0"/>
        <v>7080.4548836220665</v>
      </c>
    </row>
    <row r="6" spans="1:7">
      <c r="A6" s="2" t="s">
        <v>4</v>
      </c>
      <c r="B6" s="2">
        <v>33.31</v>
      </c>
      <c r="C6" s="2">
        <v>12.1</v>
      </c>
      <c r="D6" s="2">
        <v>17.5</v>
      </c>
      <c r="E6" s="2">
        <f t="shared" si="1"/>
        <v>3.7056250000000006E-6</v>
      </c>
      <c r="F6" s="2">
        <f t="shared" si="0"/>
        <v>8989.0369370888839</v>
      </c>
    </row>
    <row r="7" spans="1:7">
      <c r="A7" s="2" t="s">
        <v>8</v>
      </c>
      <c r="B7" s="2">
        <v>33.31</v>
      </c>
      <c r="C7" s="2">
        <f>(C4 + C5 + C6)/3</f>
        <v>12.4</v>
      </c>
      <c r="D7" s="2">
        <f>(17.8+19.4+17.5)/3</f>
        <v>18.233333333333334</v>
      </c>
      <c r="E7" s="2">
        <f t="shared" si="1"/>
        <v>4.1224351111111109E-6</v>
      </c>
      <c r="F7" s="2">
        <f>(F4+F5+F6)/3</f>
        <v>8137.7652044405704</v>
      </c>
    </row>
    <row r="8" spans="1:7">
      <c r="A8" s="4" t="s">
        <v>53</v>
      </c>
      <c r="B8" s="4"/>
      <c r="C8" s="4"/>
      <c r="D8" s="4"/>
      <c r="E8" s="4"/>
      <c r="F8" s="4"/>
    </row>
    <row r="9" spans="1:7">
      <c r="A9" s="4"/>
      <c r="B9" s="4"/>
      <c r="C9" s="4"/>
      <c r="D9" s="4"/>
      <c r="E9" s="4"/>
      <c r="F9" s="4"/>
    </row>
    <row r="10" spans="1:7">
      <c r="A10" s="4"/>
      <c r="B10" s="4"/>
      <c r="C10" s="4"/>
      <c r="D10" s="4"/>
      <c r="E10" s="4"/>
      <c r="F10" s="4"/>
    </row>
    <row r="11" spans="1:7">
      <c r="A11" s="4"/>
      <c r="B11" s="4"/>
      <c r="C11" s="4"/>
      <c r="D11" s="4"/>
      <c r="E11" s="4"/>
      <c r="F11" s="4"/>
      <c r="G11" s="5" t="s">
        <v>47</v>
      </c>
    </row>
  </sheetData>
  <mergeCells count="2">
    <mergeCell ref="A1:F1"/>
    <mergeCell ref="A8:F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8"/>
  <sheetViews>
    <sheetView workbookViewId="0">
      <selection activeCell="C15" sqref="C15"/>
    </sheetView>
  </sheetViews>
  <sheetFormatPr defaultRowHeight="15"/>
  <cols>
    <col min="1" max="1" width="10" bestFit="1" customWidth="1"/>
    <col min="2" max="2" width="13.7109375" bestFit="1" customWidth="1"/>
    <col min="3" max="3" width="16.7109375" bestFit="1" customWidth="1"/>
    <col min="4" max="4" width="27.42578125" bestFit="1" customWidth="1"/>
  </cols>
  <sheetData>
    <row r="1" spans="1:5" ht="15.75">
      <c r="A1" s="3" t="s">
        <v>15</v>
      </c>
      <c r="B1" s="3"/>
      <c r="C1" s="3"/>
      <c r="D1" s="3"/>
    </row>
    <row r="2" spans="1:5" ht="17.25">
      <c r="A2" s="1" t="s">
        <v>0</v>
      </c>
      <c r="B2" s="1" t="s">
        <v>12</v>
      </c>
      <c r="C2" s="1" t="s">
        <v>13</v>
      </c>
      <c r="D2" s="1" t="s">
        <v>17</v>
      </c>
    </row>
    <row r="3" spans="1:5">
      <c r="A3" s="2" t="s">
        <v>1</v>
      </c>
      <c r="B3" s="2">
        <v>43.311</v>
      </c>
      <c r="C3" s="2">
        <v>38.442</v>
      </c>
      <c r="D3" s="2">
        <f>B3/1000 / (0.004869/997.56)</f>
        <v>8873.5512754158972</v>
      </c>
    </row>
    <row r="4" spans="1:5">
      <c r="A4" s="2" t="s">
        <v>14</v>
      </c>
      <c r="B4" s="2">
        <v>33.31</v>
      </c>
      <c r="C4" s="2">
        <v>30.367999999999999</v>
      </c>
      <c r="D4" s="2">
        <f>B4/1000 / (0.002942/997.56)</f>
        <v>11294.603535010196</v>
      </c>
    </row>
    <row r="5" spans="1:5" ht="15" customHeight="1">
      <c r="A5" s="4" t="s">
        <v>16</v>
      </c>
      <c r="B5" s="4"/>
      <c r="C5" s="4"/>
      <c r="D5" s="4"/>
    </row>
    <row r="6" spans="1:5">
      <c r="A6" s="4"/>
      <c r="B6" s="4"/>
      <c r="C6" s="4"/>
      <c r="D6" s="4"/>
    </row>
    <row r="7" spans="1:5">
      <c r="A7" s="4"/>
      <c r="B7" s="4"/>
      <c r="C7" s="4"/>
      <c r="D7" s="4"/>
    </row>
    <row r="8" spans="1:5">
      <c r="A8" s="4"/>
      <c r="B8" s="4"/>
      <c r="C8" s="4"/>
      <c r="D8" s="4"/>
      <c r="E8" s="7" t="s">
        <v>48</v>
      </c>
    </row>
  </sheetData>
  <mergeCells count="2">
    <mergeCell ref="A1:D1"/>
    <mergeCell ref="A5:D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10"/>
  <sheetViews>
    <sheetView workbookViewId="0">
      <selection activeCell="C15" sqref="C15"/>
    </sheetView>
  </sheetViews>
  <sheetFormatPr defaultRowHeight="15"/>
  <cols>
    <col min="1" max="1" width="27" bestFit="1" customWidth="1"/>
    <col min="2" max="2" width="8.28515625" bestFit="1" customWidth="1"/>
    <col min="3" max="3" width="12.5703125" bestFit="1" customWidth="1"/>
    <col min="4" max="4" width="15.28515625" bestFit="1" customWidth="1"/>
    <col min="5" max="5" width="15.5703125" bestFit="1" customWidth="1"/>
  </cols>
  <sheetData>
    <row r="1" spans="1:6" ht="15.75">
      <c r="A1" s="8" t="s">
        <v>25</v>
      </c>
      <c r="B1" s="8"/>
      <c r="C1" s="8"/>
      <c r="D1" s="8"/>
      <c r="E1" s="8"/>
    </row>
    <row r="2" spans="1:6" ht="17.25">
      <c r="A2" s="1" t="s">
        <v>0</v>
      </c>
      <c r="B2" s="1" t="s">
        <v>19</v>
      </c>
      <c r="C2" s="1" t="s">
        <v>9</v>
      </c>
      <c r="D2" s="1" t="s">
        <v>10</v>
      </c>
      <c r="E2" s="1" t="s">
        <v>18</v>
      </c>
    </row>
    <row r="3" spans="1:6">
      <c r="A3" s="2" t="s">
        <v>20</v>
      </c>
      <c r="B3" s="2">
        <v>32.273000000000003</v>
      </c>
      <c r="C3" s="2">
        <f>(B4/1000-B3/1000)/(997.56)</f>
        <v>4.9859657564457276E-5</v>
      </c>
      <c r="D3" s="9" t="s">
        <v>24</v>
      </c>
      <c r="E3" s="10"/>
    </row>
    <row r="4" spans="1:6">
      <c r="A4" s="2" t="s">
        <v>21</v>
      </c>
      <c r="B4" s="2">
        <v>82.010999999999996</v>
      </c>
      <c r="C4" s="2">
        <f>(B4/1000-B3/1000)/(997.56)</f>
        <v>4.9859657564457276E-5</v>
      </c>
      <c r="D4" s="2">
        <v>997.56</v>
      </c>
      <c r="E4" s="2">
        <f>D4/1000</f>
        <v>0.99755999999999989</v>
      </c>
    </row>
    <row r="5" spans="1:6">
      <c r="A5" s="2" t="s">
        <v>22</v>
      </c>
      <c r="B5" s="2">
        <v>71.245000000000005</v>
      </c>
      <c r="C5" s="2">
        <f>(B4/1000-B3/1000)/(997.56)</f>
        <v>4.9859657564457276E-5</v>
      </c>
      <c r="D5" s="2">
        <f>(B5-B3)/1000 / C3</f>
        <v>781.63392818368243</v>
      </c>
      <c r="E5" s="2">
        <f>D5/1000</f>
        <v>0.78163392818368238</v>
      </c>
    </row>
    <row r="6" spans="1:6">
      <c r="A6" s="2" t="s">
        <v>23</v>
      </c>
      <c r="B6" s="2">
        <v>84.48</v>
      </c>
      <c r="C6" s="2">
        <f>(B4/1000-B3/1000)/(997.56)</f>
        <v>4.9859657564457276E-5</v>
      </c>
      <c r="D6" s="2">
        <f>(B6-B3)/1000 / C4</f>
        <v>1047.0789923197556</v>
      </c>
      <c r="E6" s="2">
        <f>D6/1000</f>
        <v>1.0470789923197557</v>
      </c>
    </row>
    <row r="7" spans="1:6">
      <c r="A7" s="4" t="s">
        <v>26</v>
      </c>
      <c r="B7" s="4"/>
      <c r="C7" s="4"/>
      <c r="D7" s="4"/>
      <c r="E7" s="4"/>
    </row>
    <row r="8" spans="1:6">
      <c r="A8" s="4"/>
      <c r="B8" s="4"/>
      <c r="C8" s="4"/>
      <c r="D8" s="4"/>
      <c r="E8" s="4"/>
    </row>
    <row r="9" spans="1:6">
      <c r="A9" s="4"/>
      <c r="B9" s="4"/>
      <c r="C9" s="4"/>
      <c r="D9" s="4"/>
      <c r="E9" s="4"/>
    </row>
    <row r="10" spans="1:6">
      <c r="A10" s="4"/>
      <c r="B10" s="4"/>
      <c r="C10" s="4"/>
      <c r="D10" s="4"/>
      <c r="E10" s="4"/>
      <c r="F10" s="6" t="s">
        <v>49</v>
      </c>
    </row>
  </sheetData>
  <mergeCells count="3">
    <mergeCell ref="D3:E3"/>
    <mergeCell ref="A1:E1"/>
    <mergeCell ref="A7:E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6"/>
  <sheetViews>
    <sheetView tabSelected="1" workbookViewId="0">
      <selection activeCell="C15" sqref="C15"/>
    </sheetView>
  </sheetViews>
  <sheetFormatPr defaultRowHeight="15"/>
  <cols>
    <col min="1" max="1" width="16.85546875" bestFit="1" customWidth="1"/>
    <col min="2" max="2" width="18.5703125" bestFit="1" customWidth="1"/>
    <col min="3" max="3" width="20.28515625" bestFit="1" customWidth="1"/>
    <col min="4" max="4" width="20.42578125" bestFit="1" customWidth="1"/>
    <col min="5" max="5" width="14.7109375" bestFit="1" customWidth="1"/>
  </cols>
  <sheetData>
    <row r="1" spans="1:6" ht="15.75">
      <c r="A1" s="3" t="s">
        <v>27</v>
      </c>
      <c r="B1" s="3"/>
      <c r="C1" s="3"/>
      <c r="D1" s="3"/>
      <c r="E1" s="3"/>
    </row>
    <row r="2" spans="1:6">
      <c r="A2" s="1" t="s">
        <v>31</v>
      </c>
      <c r="B2" s="1" t="s">
        <v>32</v>
      </c>
      <c r="C2" s="1" t="s">
        <v>28</v>
      </c>
      <c r="D2" s="1" t="s">
        <v>29</v>
      </c>
      <c r="E2" s="1" t="s">
        <v>30</v>
      </c>
    </row>
    <row r="3" spans="1:6">
      <c r="A3" s="2">
        <v>82.010999999999996</v>
      </c>
      <c r="B3" s="2">
        <v>84.48</v>
      </c>
      <c r="C3" s="2">
        <f>(B3-A3)/(B3-32.273)</f>
        <v>4.7292508667420234E-2</v>
      </c>
      <c r="D3" s="2">
        <f>(B3-A3) /58.44</f>
        <v>4.224845995893238E-2</v>
      </c>
      <c r="E3" s="2">
        <f>D3*100</f>
        <v>4.2248459958932383</v>
      </c>
    </row>
    <row r="4" spans="1:6">
      <c r="A4" s="4" t="s">
        <v>33</v>
      </c>
      <c r="B4" s="4"/>
      <c r="C4" s="4"/>
      <c r="D4" s="4"/>
      <c r="E4" s="4"/>
    </row>
    <row r="5" spans="1:6">
      <c r="A5" s="4"/>
      <c r="B5" s="4"/>
      <c r="C5" s="4"/>
      <c r="D5" s="4"/>
      <c r="E5" s="4"/>
    </row>
    <row r="6" spans="1:6">
      <c r="A6" s="4"/>
      <c r="B6" s="4"/>
      <c r="C6" s="4"/>
      <c r="D6" s="4"/>
      <c r="E6" s="4"/>
      <c r="F6" s="6" t="s">
        <v>50</v>
      </c>
    </row>
  </sheetData>
  <mergeCells count="2">
    <mergeCell ref="A1:E1"/>
    <mergeCell ref="A4:E6"/>
  </mergeCells>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dimension ref="A1:G8"/>
  <sheetViews>
    <sheetView workbookViewId="0">
      <selection activeCell="B16" sqref="B16"/>
    </sheetView>
  </sheetViews>
  <sheetFormatPr defaultRowHeight="15"/>
  <cols>
    <col min="1" max="1" width="14.7109375" bestFit="1" customWidth="1"/>
    <col min="2" max="4" width="16.28515625" bestFit="1" customWidth="1"/>
    <col min="5" max="5" width="21.85546875" bestFit="1" customWidth="1"/>
    <col min="6" max="6" width="15.28515625" bestFit="1" customWidth="1"/>
  </cols>
  <sheetData>
    <row r="1" spans="1:7" ht="15.75">
      <c r="A1" s="3" t="s">
        <v>41</v>
      </c>
      <c r="B1" s="3"/>
      <c r="C1" s="3"/>
      <c r="D1" s="3"/>
      <c r="E1" s="3"/>
      <c r="F1" s="3"/>
    </row>
    <row r="2" spans="1:7" ht="17.25">
      <c r="A2" s="1" t="s">
        <v>0</v>
      </c>
      <c r="B2" s="1" t="s">
        <v>37</v>
      </c>
      <c r="C2" s="1" t="s">
        <v>38</v>
      </c>
      <c r="D2" s="1" t="s">
        <v>39</v>
      </c>
      <c r="E2" s="1" t="s">
        <v>40</v>
      </c>
      <c r="F2" s="1" t="s">
        <v>10</v>
      </c>
    </row>
    <row r="3" spans="1:7">
      <c r="A3" s="2" t="s">
        <v>34</v>
      </c>
      <c r="B3" s="2">
        <v>136.9</v>
      </c>
      <c r="C3" s="2">
        <v>136.34</v>
      </c>
      <c r="D3" s="2">
        <v>135.44</v>
      </c>
      <c r="E3" s="2">
        <f>(B3+C3+D3)/3</f>
        <v>136.22666666666666</v>
      </c>
      <c r="F3" s="2">
        <f>(667.74*28.94*101.325 / 760 / 8.314 / 296.15)</f>
        <v>1.0463745846930275</v>
      </c>
    </row>
    <row r="4" spans="1:7">
      <c r="A4" s="2" t="s">
        <v>35</v>
      </c>
      <c r="B4" s="2">
        <v>62.44</v>
      </c>
      <c r="C4" s="2">
        <v>63.06</v>
      </c>
      <c r="D4" s="2">
        <v>63.56</v>
      </c>
      <c r="E4" s="2">
        <f t="shared" ref="E4:E5" si="0">(B4+C4+D4)/3</f>
        <v>63.02</v>
      </c>
      <c r="F4" s="2">
        <f>(F3)*((E4)^2)/(E3^2)</f>
        <v>0.2239338363144518</v>
      </c>
    </row>
    <row r="5" spans="1:7">
      <c r="A5" s="2" t="s">
        <v>36</v>
      </c>
      <c r="B5" s="2">
        <v>160.85</v>
      </c>
      <c r="C5" s="2">
        <v>159.5</v>
      </c>
      <c r="D5" s="2">
        <v>158.63</v>
      </c>
      <c r="E5" s="2">
        <f t="shared" si="0"/>
        <v>159.66</v>
      </c>
      <c r="F5" s="2">
        <f>(F3)*((E5)^2)/(E3^2)</f>
        <v>1.4373256385666384</v>
      </c>
    </row>
    <row r="6" spans="1:7">
      <c r="A6" s="4" t="s">
        <v>42</v>
      </c>
      <c r="B6" s="4"/>
      <c r="C6" s="4"/>
      <c r="D6" s="4"/>
      <c r="E6" s="4"/>
      <c r="F6" s="4"/>
    </row>
    <row r="7" spans="1:7">
      <c r="A7" s="4"/>
      <c r="B7" s="4"/>
      <c r="C7" s="4"/>
      <c r="D7" s="4"/>
      <c r="E7" s="4"/>
      <c r="F7" s="4"/>
    </row>
    <row r="8" spans="1:7">
      <c r="A8" s="4"/>
      <c r="B8" s="4"/>
      <c r="C8" s="4"/>
      <c r="D8" s="4"/>
      <c r="E8" s="4"/>
      <c r="F8" s="4"/>
      <c r="G8" s="6" t="s">
        <v>51</v>
      </c>
    </row>
  </sheetData>
  <mergeCells count="2">
    <mergeCell ref="A1:F1"/>
    <mergeCell ref="A6:F8"/>
  </mergeCell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dimension ref="A1:D8"/>
  <sheetViews>
    <sheetView workbookViewId="0">
      <selection activeCell="C15" sqref="C15"/>
    </sheetView>
  </sheetViews>
  <sheetFormatPr defaultRowHeight="15"/>
  <cols>
    <col min="1" max="1" width="14.7109375" bestFit="1" customWidth="1"/>
    <col min="2" max="2" width="20.42578125" bestFit="1" customWidth="1"/>
    <col min="3" max="3" width="16" bestFit="1" customWidth="1"/>
  </cols>
  <sheetData>
    <row r="1" spans="1:4" ht="15.75">
      <c r="A1" s="3" t="s">
        <v>45</v>
      </c>
      <c r="B1" s="3"/>
      <c r="C1" s="3"/>
    </row>
    <row r="2" spans="1:4">
      <c r="A2" s="1" t="s">
        <v>0</v>
      </c>
      <c r="B2" s="1" t="s">
        <v>44</v>
      </c>
      <c r="C2" s="1" t="s">
        <v>43</v>
      </c>
    </row>
    <row r="3" spans="1:4">
      <c r="A3" s="2" t="s">
        <v>34</v>
      </c>
      <c r="B3" s="2">
        <v>28.94</v>
      </c>
      <c r="C3" s="2">
        <v>1</v>
      </c>
    </row>
    <row r="4" spans="1:4">
      <c r="A4" s="2" t="s">
        <v>35</v>
      </c>
      <c r="B4" s="2">
        <v>6.20142857</v>
      </c>
      <c r="C4" s="2">
        <v>0.213998773</v>
      </c>
    </row>
    <row r="5" spans="1:4">
      <c r="A5" s="2" t="s">
        <v>36</v>
      </c>
      <c r="B5" s="2">
        <v>39.689142859999997</v>
      </c>
      <c r="C5" s="2">
        <v>1.3735571579999999</v>
      </c>
    </row>
    <row r="6" spans="1:4">
      <c r="A6" s="4" t="s">
        <v>46</v>
      </c>
      <c r="B6" s="4"/>
      <c r="C6" s="4"/>
    </row>
    <row r="7" spans="1:4">
      <c r="A7" s="4"/>
      <c r="B7" s="4"/>
      <c r="C7" s="4"/>
    </row>
    <row r="8" spans="1:4">
      <c r="A8" s="4"/>
      <c r="B8" s="4"/>
      <c r="C8" s="4"/>
      <c r="D8" s="6" t="s">
        <v>52</v>
      </c>
    </row>
  </sheetData>
  <mergeCells count="2">
    <mergeCell ref="A1:C1"/>
    <mergeCell ref="A6:C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Sheet6</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dc:creator>
  <cp:lastModifiedBy>Kyle</cp:lastModifiedBy>
  <cp:lastPrinted>2010-10-15T04:57:45Z</cp:lastPrinted>
  <dcterms:created xsi:type="dcterms:W3CDTF">2010-10-15T00:53:58Z</dcterms:created>
  <dcterms:modified xsi:type="dcterms:W3CDTF">2010-10-15T04:57:48Z</dcterms:modified>
</cp:coreProperties>
</file>