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ncials\financials\"/>
    </mc:Choice>
  </mc:AlternateContent>
  <xr:revisionPtr revIDLastSave="0" documentId="13_ncr:1_{53829478-C017-43FC-A578-3769208FCA45}" xr6:coauthVersionLast="47" xr6:coauthVersionMax="47" xr10:uidLastSave="{00000000-0000-0000-0000-000000000000}"/>
  <bookViews>
    <workbookView xWindow="7860" yWindow="5850" windowWidth="10365" windowHeight="6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6" i="1" l="1"/>
  <c r="Z95" i="1"/>
  <c r="Z94" i="1"/>
  <c r="Z92" i="1"/>
  <c r="Z91" i="1"/>
  <c r="Z90" i="1"/>
  <c r="Z86" i="1"/>
  <c r="Z85" i="1"/>
  <c r="Z83" i="1"/>
  <c r="Z82" i="1"/>
  <c r="W98" i="1"/>
  <c r="W96" i="1"/>
  <c r="W95" i="1"/>
  <c r="W94" i="1"/>
  <c r="W92" i="1"/>
  <c r="W90" i="1"/>
  <c r="W89" i="1"/>
  <c r="W88" i="1"/>
  <c r="W87" i="1"/>
  <c r="W86" i="1"/>
  <c r="W85" i="1"/>
  <c r="W83" i="1"/>
  <c r="W82" i="1"/>
  <c r="U98" i="1"/>
  <c r="U96" i="1"/>
  <c r="U95" i="1"/>
  <c r="U94" i="1"/>
  <c r="U92" i="1"/>
  <c r="U91" i="1"/>
  <c r="U90" i="1"/>
  <c r="U89" i="1"/>
  <c r="U88" i="1"/>
  <c r="U87" i="1"/>
  <c r="U86" i="1"/>
  <c r="U85" i="1"/>
  <c r="U83" i="1"/>
  <c r="U82" i="1"/>
  <c r="F98" i="1" l="1"/>
  <c r="F96" i="1"/>
  <c r="F95" i="1"/>
  <c r="F94" i="1"/>
  <c r="F92" i="1"/>
  <c r="F91" i="1"/>
  <c r="F90" i="1"/>
  <c r="F89" i="1"/>
  <c r="F88" i="1"/>
  <c r="F87" i="1"/>
  <c r="F86" i="1"/>
  <c r="F85" i="1"/>
  <c r="F83" i="1"/>
  <c r="F82" i="1"/>
  <c r="C98" i="1"/>
  <c r="C96" i="1"/>
  <c r="C95" i="1"/>
  <c r="C94" i="1"/>
  <c r="C92" i="1"/>
  <c r="C91" i="1"/>
  <c r="C90" i="1"/>
  <c r="C89" i="1"/>
  <c r="C88" i="1"/>
  <c r="C86" i="1"/>
  <c r="C85" i="1"/>
  <c r="C83" i="1"/>
  <c r="C82" i="1"/>
</calcChain>
</file>

<file path=xl/sharedStrings.xml><?xml version="1.0" encoding="utf-8"?>
<sst xmlns="http://schemas.openxmlformats.org/spreadsheetml/2006/main" count="238" uniqueCount="63">
  <si>
    <t>Date</t>
  </si>
  <si>
    <t>Bank name</t>
  </si>
  <si>
    <t>LOANS AND ADV</t>
  </si>
  <si>
    <t>TOTAL ASSETS</t>
  </si>
  <si>
    <t>DEPOSITS FROM CUSTOMERS</t>
  </si>
  <si>
    <t>DEPOSITS FROM CUSTOMERS &amp; BFI</t>
  </si>
  <si>
    <t>DEBT SECURITIES</t>
  </si>
  <si>
    <t>PAID UP CAPITAL</t>
  </si>
  <si>
    <t>TOTAL EQUITY</t>
  </si>
  <si>
    <t>INTEREST INCOME</t>
  </si>
  <si>
    <t>INTEREST EXPENSES</t>
  </si>
  <si>
    <t>NET INTEREST INCOME</t>
  </si>
  <si>
    <t>NET FEE &amp; COM INCOME</t>
  </si>
  <si>
    <t>NET TRADING INCOME</t>
  </si>
  <si>
    <t>OTHER OPERATING INCOME</t>
  </si>
  <si>
    <t>TOTAL OPERATING INCOME</t>
  </si>
  <si>
    <t>IMPAIRMENT CHARGE</t>
  </si>
  <si>
    <t>PERSONNEL EXPENSES</t>
  </si>
  <si>
    <t>BONUS</t>
  </si>
  <si>
    <t>STAFF EXPENSES</t>
  </si>
  <si>
    <t>OTHER OP EXP &amp; DEP AMO</t>
  </si>
  <si>
    <t>OPERATING PROFIT BEFORE IMP PR</t>
  </si>
  <si>
    <t>NET NON OPERATING INCOME</t>
  </si>
  <si>
    <t>OPERATING PROFIT AFTER IMP PR</t>
  </si>
  <si>
    <t>PROFIT BEFORE INCOME TAX</t>
  </si>
  <si>
    <t>INCOME TAX</t>
  </si>
  <si>
    <t>PROFIT AFTER TAX (NET PROFIT)</t>
  </si>
  <si>
    <t>DISTRIBUTABLE PROFIT</t>
  </si>
  <si>
    <t>BASIC EPS</t>
  </si>
  <si>
    <t>CAPITAL FUND TO RWA</t>
  </si>
  <si>
    <t>NPL</t>
  </si>
  <si>
    <t>COST OF FUNDS</t>
  </si>
  <si>
    <t>ROE</t>
  </si>
  <si>
    <t>CD RATIO</t>
  </si>
  <si>
    <t>BASE RATE</t>
  </si>
  <si>
    <t>SPREAD RATE</t>
  </si>
  <si>
    <t>LIQUIDITY</t>
  </si>
  <si>
    <t>NET WORTH PER SHARE</t>
  </si>
  <si>
    <t>2080/81 Q1</t>
  </si>
  <si>
    <t>ADBL</t>
  </si>
  <si>
    <t>CTZN</t>
  </si>
  <si>
    <t>2080/81 Q2</t>
  </si>
  <si>
    <t>2080/81 Q3</t>
  </si>
  <si>
    <t>EBL</t>
  </si>
  <si>
    <t>GBIME</t>
  </si>
  <si>
    <t>HBL</t>
  </si>
  <si>
    <t>KBL</t>
  </si>
  <si>
    <t>LSL</t>
  </si>
  <si>
    <t>MBL</t>
  </si>
  <si>
    <t>NABIL</t>
  </si>
  <si>
    <t>NBL</t>
  </si>
  <si>
    <t>NIMB</t>
  </si>
  <si>
    <t>NSBI</t>
  </si>
  <si>
    <t>NICA</t>
  </si>
  <si>
    <t>NMB</t>
  </si>
  <si>
    <t>PRVU</t>
  </si>
  <si>
    <t>PRIME</t>
  </si>
  <si>
    <t>RBB</t>
  </si>
  <si>
    <t>SANIMA</t>
  </si>
  <si>
    <t>SBL</t>
  </si>
  <si>
    <t>SCB</t>
  </si>
  <si>
    <t>2079/80 Q4 Audited</t>
  </si>
  <si>
    <t>2080/81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</si>
</sst>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42" applyNumberFormat="1" applyFont="1" applyFill="1" applyBorder="1" applyAlignment="1">
      <alignment horizontal="center" vertical="center"/>
    </xf>
    <xf numFmtId="43" fontId="0" fillId="0" borderId="0" xfId="42" applyNumberFormat="1" applyFont="1" applyFill="1" applyBorder="1" applyAlignment="1">
      <alignment horizontal="center" vertical="center"/>
    </xf>
    <xf numFmtId="0" fontId="0" fillId="0" borderId="0" xfId="0" applyFill="1" applyBorder="1"/>
    <xf numFmtId="43" fontId="18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Fill="1" applyBorder="1" applyAlignment="1">
      <alignment horizontal="center" vertical="center"/>
    </xf>
    <xf numFmtId="10" fontId="0" fillId="0" borderId="0" xfId="42" applyNumberFormat="1" applyFont="1" applyFill="1" applyBorder="1"/>
    <xf numFmtId="2" fontId="0" fillId="0" borderId="0" xfId="42" applyNumberFormat="1" applyFont="1" applyFill="1" applyBorder="1" applyAlignment="1">
      <alignment horizontal="center" vertical="center"/>
    </xf>
    <xf numFmtId="43" fontId="0" fillId="0" borderId="0" xfId="0" applyNumberFormat="1" applyFill="1" applyBorder="1"/>
    <xf numFmtId="2" fontId="0" fillId="0" borderId="0" xfId="0" applyNumberForma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1"/>
  <sheetViews>
    <sheetView tabSelected="1" topLeftCell="I19" zoomScale="130" zoomScaleNormal="130" workbookViewId="0">
      <selection activeCell="K22" sqref="K22:K41"/>
    </sheetView>
  </sheetViews>
  <sheetFormatPr defaultRowHeight="15" x14ac:dyDescent="0.25"/>
  <cols>
    <col min="1" max="1" width="20.5703125" bestFit="1" customWidth="1"/>
    <col min="2" max="2" width="12" bestFit="1" customWidth="1"/>
    <col min="3" max="4" width="18.140625" bestFit="1" customWidth="1"/>
    <col min="5" max="5" width="32" bestFit="1" customWidth="1"/>
    <col min="6" max="6" width="37.42578125" bestFit="1" customWidth="1"/>
    <col min="7" max="7" width="18.85546875" bestFit="1" customWidth="1"/>
    <col min="8" max="8" width="18.5703125" bestFit="1" customWidth="1"/>
    <col min="9" max="9" width="16.85546875" bestFit="1" customWidth="1"/>
    <col min="10" max="10" width="19.28515625" bestFit="1" customWidth="1"/>
    <col min="11" max="11" width="22.5703125" bestFit="1" customWidth="1"/>
    <col min="12" max="12" width="23.85546875" bestFit="1" customWidth="1"/>
    <col min="13" max="13" width="24.85546875" bestFit="1" customWidth="1"/>
    <col min="14" max="14" width="23.140625" bestFit="1" customWidth="1"/>
    <col min="15" max="15" width="29.28515625" bestFit="1" customWidth="1"/>
    <col min="16" max="16" width="29.140625" bestFit="1" customWidth="1"/>
    <col min="17" max="17" width="23" bestFit="1" customWidth="1"/>
    <col min="18" max="18" width="25.42578125" bestFit="1" customWidth="1"/>
    <col min="19" max="19" width="15" bestFit="1" customWidth="1"/>
    <col min="20" max="20" width="19.28515625" bestFit="1" customWidth="1"/>
    <col min="21" max="21" width="28.28515625" bestFit="1" customWidth="1"/>
    <col min="22" max="22" width="37.7109375" bestFit="1" customWidth="1"/>
    <col min="23" max="23" width="31.140625" bestFit="1" customWidth="1"/>
    <col min="24" max="24" width="35.85546875" bestFit="1" customWidth="1"/>
    <col min="25" max="25" width="30.5703125" bestFit="1" customWidth="1"/>
    <col min="26" max="26" width="15.42578125" bestFit="1" customWidth="1"/>
    <col min="27" max="27" width="34.28515625" bestFit="1" customWidth="1"/>
    <col min="28" max="28" width="25.28515625" bestFit="1" customWidth="1"/>
    <col min="29" max="29" width="12" bestFit="1" customWidth="1"/>
    <col min="30" max="30" width="24.5703125" bestFit="1" customWidth="1"/>
    <col min="31" max="31" width="7.42578125" bestFit="1" customWidth="1"/>
    <col min="32" max="32" width="17.85546875" bestFit="1" customWidth="1"/>
    <col min="33" max="33" width="8.85546875" bestFit="1" customWidth="1"/>
    <col min="34" max="34" width="10.7109375" bestFit="1" customWidth="1"/>
    <col min="35" max="35" width="12.5703125" bestFit="1" customWidth="1"/>
    <col min="36" max="36" width="15.42578125" bestFit="1" customWidth="1"/>
    <col min="37" max="37" width="11" bestFit="1" customWidth="1"/>
    <col min="38" max="38" width="25.42578125" bestFit="1" customWidth="1"/>
  </cols>
  <sheetData>
    <row r="1" spans="1:3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x14ac:dyDescent="0.25">
      <c r="A2" s="3" t="s">
        <v>61</v>
      </c>
      <c r="B2" s="3" t="s">
        <v>39</v>
      </c>
      <c r="C2" s="4">
        <v>180438111</v>
      </c>
      <c r="D2" s="4">
        <v>265670979</v>
      </c>
      <c r="E2" s="5">
        <v>199486614</v>
      </c>
      <c r="F2" s="5">
        <v>201582534</v>
      </c>
      <c r="G2" s="5">
        <v>20473530</v>
      </c>
      <c r="H2" s="5">
        <v>18884386.078000002</v>
      </c>
      <c r="I2" s="5">
        <v>33793653</v>
      </c>
      <c r="J2" s="5">
        <v>23948684.760000002</v>
      </c>
      <c r="K2" s="5">
        <v>15753025.75</v>
      </c>
      <c r="L2" s="5">
        <v>8195659</v>
      </c>
      <c r="M2" s="5">
        <v>1158209.98</v>
      </c>
      <c r="N2" s="5">
        <v>115521.32</v>
      </c>
      <c r="O2" s="5">
        <v>131788.88</v>
      </c>
      <c r="P2" s="5">
        <v>9601179.1799999997</v>
      </c>
      <c r="Q2" s="5">
        <v>1458173.79</v>
      </c>
      <c r="R2" s="5">
        <v>3620726.43</v>
      </c>
      <c r="S2" s="5">
        <v>346098.1377777778</v>
      </c>
      <c r="T2" s="5">
        <v>3274628.2922222223</v>
      </c>
      <c r="U2" s="5">
        <v>1482774.09</v>
      </c>
      <c r="V2" s="3">
        <v>4497678.66</v>
      </c>
      <c r="W2" s="3">
        <v>75378.38</v>
      </c>
      <c r="X2" s="3">
        <v>3039504.87</v>
      </c>
      <c r="Y2" s="5">
        <v>3114883.24</v>
      </c>
      <c r="Z2" s="5">
        <v>1633078.57</v>
      </c>
      <c r="AA2" s="5">
        <v>1323411.05</v>
      </c>
      <c r="AB2" s="5">
        <v>1243169</v>
      </c>
      <c r="AC2" s="2">
        <v>7.42</v>
      </c>
      <c r="AD2" s="1">
        <v>0.1424</v>
      </c>
      <c r="AE2" s="1">
        <v>2.7799999999999998E-2</v>
      </c>
      <c r="AF2" s="1">
        <v>7.51E-2</v>
      </c>
      <c r="AG2" s="6">
        <v>4.0757659029393219E-2</v>
      </c>
      <c r="AH2" s="1">
        <v>0.81730000000000003</v>
      </c>
      <c r="AI2" s="1">
        <v>0.1014</v>
      </c>
      <c r="AJ2" s="1">
        <v>3.9399999999999998E-2</v>
      </c>
      <c r="AK2" s="1">
        <v>0.30099999999999999</v>
      </c>
      <c r="AL2" s="7">
        <v>211.6</v>
      </c>
    </row>
    <row r="3" spans="1:38" x14ac:dyDescent="0.25">
      <c r="A3" s="3" t="s">
        <v>61</v>
      </c>
      <c r="B3" s="3" t="s">
        <v>40</v>
      </c>
      <c r="C3" s="4">
        <v>142342676.766</v>
      </c>
      <c r="D3" s="4">
        <v>198932610.86700001</v>
      </c>
      <c r="E3" s="5">
        <v>168842139.60800001</v>
      </c>
      <c r="F3" s="5">
        <v>172556851.42399999</v>
      </c>
      <c r="G3" s="5">
        <v>2479847.548</v>
      </c>
      <c r="H3" s="5">
        <v>14200974.005999999</v>
      </c>
      <c r="I3" s="5">
        <v>20963518.655000001</v>
      </c>
      <c r="J3" s="5">
        <v>20660828.234999999</v>
      </c>
      <c r="K3" s="5">
        <v>14832332.039000001</v>
      </c>
      <c r="L3" s="5">
        <v>5828496.1960000005</v>
      </c>
      <c r="M3" s="5">
        <v>876783.10600000003</v>
      </c>
      <c r="N3" s="5">
        <v>182203.41099999999</v>
      </c>
      <c r="O3" s="5">
        <v>23577.946</v>
      </c>
      <c r="P3" s="5">
        <v>6911060.659</v>
      </c>
      <c r="Q3" s="5">
        <v>1216480.2180000001</v>
      </c>
      <c r="R3" s="5">
        <v>1889896.983</v>
      </c>
      <c r="S3" s="5">
        <v>279605.94866666669</v>
      </c>
      <c r="T3" s="5">
        <v>1610291.0343333334</v>
      </c>
      <c r="U3" s="5">
        <v>1237341.2860000001</v>
      </c>
      <c r="V3" s="3">
        <v>3783822.3899999997</v>
      </c>
      <c r="W3" s="3">
        <v>-58888.714999999997</v>
      </c>
      <c r="X3" s="3">
        <v>2567342.1719999993</v>
      </c>
      <c r="Y3" s="5">
        <v>2516453.5380000002</v>
      </c>
      <c r="Z3" s="5">
        <v>652697.527</v>
      </c>
      <c r="AA3" s="5">
        <v>1863756.0109999999</v>
      </c>
      <c r="AB3" s="5">
        <v>846989.18</v>
      </c>
      <c r="AC3" s="2">
        <v>13.12</v>
      </c>
      <c r="AD3" s="1">
        <v>0.1212</v>
      </c>
      <c r="AE3" s="1">
        <v>3.39E-2</v>
      </c>
      <c r="AF3" s="1">
        <v>8.3400000000000002E-2</v>
      </c>
      <c r="AG3" s="6">
        <v>9.7580061372410834E-2</v>
      </c>
      <c r="AH3" s="1">
        <v>0.82399999999999995</v>
      </c>
      <c r="AI3" s="1">
        <v>0.1072</v>
      </c>
      <c r="AJ3" s="1">
        <v>0.04</v>
      </c>
      <c r="AK3" s="1">
        <v>0.26269999999999999</v>
      </c>
      <c r="AL3" s="7">
        <v>150.08000000000001</v>
      </c>
    </row>
    <row r="4" spans="1:38" x14ac:dyDescent="0.25">
      <c r="A4" s="3" t="s">
        <v>61</v>
      </c>
      <c r="B4" s="3" t="s">
        <v>43</v>
      </c>
      <c r="C4" s="4">
        <v>167556176</v>
      </c>
      <c r="D4" s="4">
        <v>250090493</v>
      </c>
      <c r="E4" s="5">
        <v>198007807</v>
      </c>
      <c r="F4" s="5">
        <v>199227081</v>
      </c>
      <c r="G4" s="5">
        <v>3603613</v>
      </c>
      <c r="H4" s="5">
        <v>10698094.436000001</v>
      </c>
      <c r="I4" s="5">
        <v>25371669</v>
      </c>
      <c r="J4" s="5">
        <v>22400611</v>
      </c>
      <c r="K4" s="5">
        <v>14988171</v>
      </c>
      <c r="L4" s="5">
        <v>7412440</v>
      </c>
      <c r="M4" s="5">
        <v>1075594</v>
      </c>
      <c r="N4" s="5">
        <v>182784</v>
      </c>
      <c r="O4" s="5">
        <v>94188</v>
      </c>
      <c r="P4" s="5">
        <v>8765007</v>
      </c>
      <c r="Q4" s="5">
        <v>771361</v>
      </c>
      <c r="R4" s="5">
        <v>2129931</v>
      </c>
      <c r="S4" s="5">
        <v>535142.77777777775</v>
      </c>
      <c r="T4" s="5">
        <v>1594788.2222222222</v>
      </c>
      <c r="U4" s="5">
        <v>1046144</v>
      </c>
      <c r="V4" s="3">
        <v>5588932</v>
      </c>
      <c r="W4" s="3">
        <v>1286</v>
      </c>
      <c r="X4" s="3">
        <v>4817571</v>
      </c>
      <c r="Y4" s="5">
        <v>4816285</v>
      </c>
      <c r="Z4" s="5">
        <v>1454169</v>
      </c>
      <c r="AA4" s="5">
        <v>3362115</v>
      </c>
      <c r="AB4" s="5">
        <v>4110488</v>
      </c>
      <c r="AC4" s="5">
        <v>31.43</v>
      </c>
      <c r="AD4" s="1">
        <v>0.13300000000000001</v>
      </c>
      <c r="AE4" s="1">
        <v>7.9000000000000008E-3</v>
      </c>
      <c r="AF4" s="1">
        <v>7.7499999999999999E-2</v>
      </c>
      <c r="AG4" s="6">
        <v>0.15275707086113602</v>
      </c>
      <c r="AH4" s="1">
        <v>0.82320000000000004</v>
      </c>
      <c r="AI4" s="1">
        <v>9.9199999999999997E-2</v>
      </c>
      <c r="AJ4" s="1">
        <v>3.9699999999999999E-2</v>
      </c>
      <c r="AK4" s="1">
        <v>0.3322</v>
      </c>
      <c r="AL4" s="7">
        <v>238.33</v>
      </c>
    </row>
    <row r="5" spans="1:38" x14ac:dyDescent="0.25">
      <c r="A5" s="3" t="s">
        <v>61</v>
      </c>
      <c r="B5" s="3" t="s">
        <v>44</v>
      </c>
      <c r="C5" s="4">
        <v>368126973</v>
      </c>
      <c r="D5" s="4">
        <v>526882563</v>
      </c>
      <c r="E5" s="5">
        <v>426325446</v>
      </c>
      <c r="F5" s="5">
        <v>439349070</v>
      </c>
      <c r="G5" s="5">
        <v>12181589</v>
      </c>
      <c r="H5" s="5">
        <v>35771060</v>
      </c>
      <c r="I5" s="5">
        <v>59053710</v>
      </c>
      <c r="J5" s="5">
        <v>48210080</v>
      </c>
      <c r="K5" s="5">
        <v>31103089</v>
      </c>
      <c r="L5" s="5">
        <v>17106991</v>
      </c>
      <c r="M5" s="5">
        <v>2060572</v>
      </c>
      <c r="N5" s="5">
        <v>474601</v>
      </c>
      <c r="O5" s="5">
        <v>215027</v>
      </c>
      <c r="P5" s="5">
        <v>19857190</v>
      </c>
      <c r="Q5" s="5">
        <v>3426139</v>
      </c>
      <c r="R5" s="5">
        <v>4234418</v>
      </c>
      <c r="S5" s="5">
        <v>1029502.6666666666</v>
      </c>
      <c r="T5" s="5">
        <v>3204915.3333333335</v>
      </c>
      <c r="U5" s="5">
        <v>2666136</v>
      </c>
      <c r="V5" s="3">
        <v>12956636</v>
      </c>
      <c r="W5" s="3">
        <v>-264973</v>
      </c>
      <c r="X5" s="3">
        <v>9530497</v>
      </c>
      <c r="Y5" s="5">
        <v>9265524</v>
      </c>
      <c r="Z5" s="5">
        <v>2571166</v>
      </c>
      <c r="AA5" s="5">
        <v>6694358</v>
      </c>
      <c r="AB5" s="5">
        <v>3243362</v>
      </c>
      <c r="AC5" s="5">
        <v>22.06</v>
      </c>
      <c r="AD5" s="1">
        <v>0.13339999999999999</v>
      </c>
      <c r="AE5" s="1">
        <v>3.15E-2</v>
      </c>
      <c r="AF5" s="1">
        <v>8.1799999999999998E-2</v>
      </c>
      <c r="AG5" s="6">
        <v>0.1278541033128141</v>
      </c>
      <c r="AH5" s="1">
        <v>0.8347</v>
      </c>
      <c r="AI5" s="1">
        <v>0.10199999999999999</v>
      </c>
      <c r="AJ5" s="1">
        <v>4.6600000000000003E-2</v>
      </c>
      <c r="AK5" s="1">
        <v>0.3034</v>
      </c>
      <c r="AL5" s="7">
        <v>164.05</v>
      </c>
    </row>
    <row r="6" spans="1:38" x14ac:dyDescent="0.25">
      <c r="A6" s="3" t="s">
        <v>61</v>
      </c>
      <c r="B6" s="3" t="s">
        <v>45</v>
      </c>
      <c r="C6" s="4">
        <v>240713939.04800001</v>
      </c>
      <c r="D6" s="4">
        <v>332392900.00700003</v>
      </c>
      <c r="E6" s="5">
        <v>275310993.68199998</v>
      </c>
      <c r="F6" s="8">
        <v>327184693.75</v>
      </c>
      <c r="G6" s="5">
        <v>8380790.2580000004</v>
      </c>
      <c r="H6" s="5">
        <v>21656615.631999999</v>
      </c>
      <c r="I6" s="5">
        <v>33630369.814999998</v>
      </c>
      <c r="J6" s="5">
        <v>29094716.822000001</v>
      </c>
      <c r="K6" s="5">
        <v>19173934.653000001</v>
      </c>
      <c r="L6" s="5">
        <v>9920782.1689999998</v>
      </c>
      <c r="M6" s="5">
        <v>967088.61199999996</v>
      </c>
      <c r="N6" s="5">
        <v>382599.08799999999</v>
      </c>
      <c r="O6" s="5">
        <v>308273.18199999997</v>
      </c>
      <c r="P6" s="5">
        <v>7369634.0089999996</v>
      </c>
      <c r="Q6" s="5">
        <v>4868931.6040000003</v>
      </c>
      <c r="R6" s="5">
        <v>2065438.2</v>
      </c>
      <c r="S6" s="5">
        <v>224406.72877777778</v>
      </c>
      <c r="T6" s="5">
        <v>1841031.4712222221</v>
      </c>
      <c r="U6" s="5">
        <v>1561450.7069999999</v>
      </c>
      <c r="V6" s="3">
        <v>3742745.1019999995</v>
      </c>
      <c r="W6" s="3">
        <v>-1063261.9809999999</v>
      </c>
      <c r="X6" s="3">
        <v>-1126186.5020000008</v>
      </c>
      <c r="Y6" s="5">
        <v>2019660.5589999999</v>
      </c>
      <c r="Z6" s="5">
        <v>456842.61499999999</v>
      </c>
      <c r="AA6" s="5">
        <v>1562817.9439999999</v>
      </c>
      <c r="AB6" s="5">
        <v>-3242625.0380000002</v>
      </c>
      <c r="AC6" s="2">
        <v>9.18</v>
      </c>
      <c r="AD6" s="1">
        <v>0.1231</v>
      </c>
      <c r="AE6" s="1">
        <v>4.9299999999999997E-2</v>
      </c>
      <c r="AF6" s="1">
        <v>8.6099999999999996E-2</v>
      </c>
      <c r="AG6" s="6">
        <v>4.8735180979416148E-2</v>
      </c>
      <c r="AH6" s="1">
        <v>0.84699999999999998</v>
      </c>
      <c r="AI6" s="1">
        <v>0.1086</v>
      </c>
      <c r="AJ6" s="1">
        <v>4.7899999999999998E-2</v>
      </c>
      <c r="AK6" s="1">
        <v>0.27379999999999999</v>
      </c>
      <c r="AL6" s="7">
        <v>165.58</v>
      </c>
    </row>
    <row r="7" spans="1:38" x14ac:dyDescent="0.25">
      <c r="A7" s="3" t="s">
        <v>61</v>
      </c>
      <c r="B7" s="3" t="s">
        <v>46</v>
      </c>
      <c r="C7" s="4">
        <v>280691614.76899999</v>
      </c>
      <c r="D7" s="4">
        <v>380524786.64300001</v>
      </c>
      <c r="E7" s="5">
        <v>316047054.52700001</v>
      </c>
      <c r="F7" s="5">
        <v>325280629.51599997</v>
      </c>
      <c r="G7" s="5">
        <v>8987974.6500000004</v>
      </c>
      <c r="H7" s="5">
        <v>26225861.34</v>
      </c>
      <c r="I7" s="5">
        <v>35314801.886</v>
      </c>
      <c r="J7" s="5">
        <v>34112242.309</v>
      </c>
      <c r="K7" s="5">
        <v>23046063.629000001</v>
      </c>
      <c r="L7" s="5">
        <v>11066178.679</v>
      </c>
      <c r="M7" s="5">
        <v>1513306.4979999999</v>
      </c>
      <c r="N7" s="5">
        <v>363035.26899999997</v>
      </c>
      <c r="O7" s="5">
        <v>115156.58199999999</v>
      </c>
      <c r="P7" s="5">
        <v>13057677.028999999</v>
      </c>
      <c r="Q7" s="5">
        <v>8115800.7649999997</v>
      </c>
      <c r="R7" s="5">
        <v>2209820.6359999999</v>
      </c>
      <c r="S7" s="5">
        <v>111293.94100000002</v>
      </c>
      <c r="T7" s="5">
        <v>2098526.6949999998</v>
      </c>
      <c r="U7" s="5">
        <v>1770405.6440000001</v>
      </c>
      <c r="V7" s="3">
        <v>9077450.7489999998</v>
      </c>
      <c r="W7" s="3">
        <v>39995.483999999997</v>
      </c>
      <c r="X7" s="3">
        <v>961649.98400000017</v>
      </c>
      <c r="Y7" s="5">
        <v>1001645.469</v>
      </c>
      <c r="Z7" s="5">
        <v>483723.85800000001</v>
      </c>
      <c r="AA7" s="5">
        <v>517921.61099999998</v>
      </c>
      <c r="AB7" s="5">
        <v>-2202909.1469999999</v>
      </c>
      <c r="AC7" s="2">
        <v>1.97</v>
      </c>
      <c r="AD7" s="1">
        <v>0.1211</v>
      </c>
      <c r="AE7" s="1">
        <v>4.9599999999999998E-2</v>
      </c>
      <c r="AF7" s="1">
        <v>8.5000000000000006E-2</v>
      </c>
      <c r="AG7" s="6">
        <v>1.4884139236243644E-2</v>
      </c>
      <c r="AH7" s="1">
        <v>0.86380000000000001</v>
      </c>
      <c r="AI7" s="1">
        <v>0.1087</v>
      </c>
      <c r="AJ7" s="1">
        <v>4.9799999999999997E-2</v>
      </c>
      <c r="AK7" s="1">
        <v>0.2429</v>
      </c>
      <c r="AL7" s="7">
        <v>140.47</v>
      </c>
    </row>
    <row r="8" spans="1:38" x14ac:dyDescent="0.25">
      <c r="A8" s="3" t="s">
        <v>61</v>
      </c>
      <c r="B8" s="3" t="s">
        <v>47</v>
      </c>
      <c r="C8" s="4">
        <v>255557622.66870269</v>
      </c>
      <c r="D8" s="4">
        <v>361665773.18790507</v>
      </c>
      <c r="E8" s="5">
        <v>296243475.43103808</v>
      </c>
      <c r="F8" s="5">
        <v>300310476.98672807</v>
      </c>
      <c r="G8" s="5">
        <v>8000000</v>
      </c>
      <c r="H8" s="5">
        <v>21670237.859999999</v>
      </c>
      <c r="I8" s="5">
        <v>38224931.472833261</v>
      </c>
      <c r="J8" s="5">
        <v>19066469.765662029</v>
      </c>
      <c r="K8" s="5">
        <v>13379778.9947396</v>
      </c>
      <c r="L8" s="5">
        <v>5686690.7709224746</v>
      </c>
      <c r="M8" s="5">
        <v>983423.29200999974</v>
      </c>
      <c r="N8" s="5">
        <v>214107.23410424971</v>
      </c>
      <c r="O8" s="5">
        <v>504774.0451128477</v>
      </c>
      <c r="P8" s="5">
        <v>7388995.3421495724</v>
      </c>
      <c r="Q8" s="5">
        <v>1060699.5321381199</v>
      </c>
      <c r="R8" s="5">
        <v>1884059.3661507899</v>
      </c>
      <c r="S8" s="5">
        <v>338226.01924779988</v>
      </c>
      <c r="T8" s="5">
        <v>1545833.34690299</v>
      </c>
      <c r="U8" s="5">
        <v>1168200.19715047</v>
      </c>
      <c r="V8" s="3">
        <v>4336735.7788483128</v>
      </c>
      <c r="W8" s="3">
        <v>-232002.07347999999</v>
      </c>
      <c r="X8" s="3">
        <v>3276036.2467101929</v>
      </c>
      <c r="Y8" s="5">
        <v>3044034.1732301991</v>
      </c>
      <c r="Z8" s="5">
        <v>758795.33262188302</v>
      </c>
      <c r="AA8" s="5">
        <v>2285238.840608316</v>
      </c>
      <c r="AB8" s="5">
        <v>1728331.7277751321</v>
      </c>
      <c r="AC8" s="2">
        <v>19.641893371261261</v>
      </c>
      <c r="AD8" s="1">
        <v>0.1320663487680912</v>
      </c>
      <c r="AE8" s="1">
        <v>2.9089825052953319E-2</v>
      </c>
      <c r="AF8" s="1">
        <v>8.3799999999999999E-2</v>
      </c>
      <c r="AG8" s="6">
        <v>6.3585375200434543E-2</v>
      </c>
      <c r="AH8" s="1">
        <v>0.81640000000000001</v>
      </c>
      <c r="AI8" s="1">
        <v>0.10929999999999999</v>
      </c>
      <c r="AJ8" s="1">
        <v>4.4206440280999529E-2</v>
      </c>
      <c r="AK8" s="1">
        <v>0.26219999999999999</v>
      </c>
      <c r="AL8" s="7">
        <v>173.55</v>
      </c>
    </row>
    <row r="9" spans="1:38" x14ac:dyDescent="0.25">
      <c r="A9" s="3" t="s">
        <v>61</v>
      </c>
      <c r="B9" s="3" t="s">
        <v>48</v>
      </c>
      <c r="C9" s="4">
        <v>130601927.06900001</v>
      </c>
      <c r="D9" s="4">
        <v>186574199.13</v>
      </c>
      <c r="E9" s="5">
        <v>154179631.82300001</v>
      </c>
      <c r="F9" s="5">
        <v>158284699.47499999</v>
      </c>
      <c r="G9" s="5">
        <v>5494038.9460000005</v>
      </c>
      <c r="H9" s="5">
        <v>10257155.581</v>
      </c>
      <c r="I9" s="5">
        <v>16151786.050000001</v>
      </c>
      <c r="J9" s="5">
        <v>19284514.241</v>
      </c>
      <c r="K9" s="5">
        <v>13912114.687999999</v>
      </c>
      <c r="L9" s="5">
        <v>5372399.5530000003</v>
      </c>
      <c r="M9" s="5">
        <v>1144042.7039999999</v>
      </c>
      <c r="N9" s="5">
        <v>280406.79200000002</v>
      </c>
      <c r="O9" s="5">
        <v>70074.615999999995</v>
      </c>
      <c r="P9" s="5">
        <v>6866923.665</v>
      </c>
      <c r="Q9" s="5">
        <v>1148259.669</v>
      </c>
      <c r="R9" s="5">
        <v>2120527.6549999998</v>
      </c>
      <c r="S9" s="5">
        <v>259471.38800000001</v>
      </c>
      <c r="T9" s="5">
        <v>1861056.2669999998</v>
      </c>
      <c r="U9" s="5">
        <v>1217592.8289999999</v>
      </c>
      <c r="V9" s="3">
        <v>3528803.1809999999</v>
      </c>
      <c r="W9" s="3">
        <v>-45301.02</v>
      </c>
      <c r="X9" s="3">
        <v>2380543.5120000001</v>
      </c>
      <c r="Y9" s="5">
        <v>2335242.4920000001</v>
      </c>
      <c r="Z9" s="5">
        <v>709716.50300000003</v>
      </c>
      <c r="AA9" s="5">
        <v>1625525.9890000001</v>
      </c>
      <c r="AB9" s="5">
        <v>1448531.5970000001</v>
      </c>
      <c r="AC9" s="2">
        <v>13.99</v>
      </c>
      <c r="AD9" s="1">
        <v>0.1358</v>
      </c>
      <c r="AE9" s="1">
        <v>2.2599999999999999E-2</v>
      </c>
      <c r="AF9" s="1">
        <v>8.0699999999999994E-2</v>
      </c>
      <c r="AG9" s="6">
        <v>0.11190258071753793</v>
      </c>
      <c r="AH9" s="1">
        <v>0.8135</v>
      </c>
      <c r="AI9" s="1">
        <v>0.1074</v>
      </c>
      <c r="AJ9" s="1">
        <v>3.95E-2</v>
      </c>
      <c r="AK9" s="1">
        <v>0.29430000000000001</v>
      </c>
      <c r="AL9" s="7">
        <v>159.1</v>
      </c>
    </row>
    <row r="10" spans="1:38" x14ac:dyDescent="0.25">
      <c r="A10" s="3" t="s">
        <v>61</v>
      </c>
      <c r="B10" s="3" t="s">
        <v>49</v>
      </c>
      <c r="C10" s="4">
        <v>339406230.10299999</v>
      </c>
      <c r="D10" s="4">
        <v>481203547.74599999</v>
      </c>
      <c r="E10" s="5">
        <v>396843499.22799999</v>
      </c>
      <c r="F10" s="5">
        <v>403121211.23400003</v>
      </c>
      <c r="G10" s="5">
        <v>6486982.4119999995</v>
      </c>
      <c r="H10" s="5">
        <v>27056997</v>
      </c>
      <c r="I10" s="5">
        <v>56912678.406999998</v>
      </c>
      <c r="J10" s="5">
        <v>46251162.763999999</v>
      </c>
      <c r="K10" s="5">
        <v>28502320.274</v>
      </c>
      <c r="L10" s="5">
        <v>17748842.489999998</v>
      </c>
      <c r="M10" s="5">
        <v>2894791.6039999998</v>
      </c>
      <c r="N10" s="5">
        <v>486560.44799999997</v>
      </c>
      <c r="O10" s="5">
        <v>365905.53700000001</v>
      </c>
      <c r="P10" s="5">
        <v>21496100.079</v>
      </c>
      <c r="Q10" s="5">
        <v>5426269.148</v>
      </c>
      <c r="R10" s="5">
        <v>4525098.63</v>
      </c>
      <c r="S10" s="5">
        <v>1031245.5374444444</v>
      </c>
      <c r="T10" s="5">
        <v>3493853.0925555555</v>
      </c>
      <c r="U10" s="5">
        <v>2031972.466</v>
      </c>
      <c r="V10" s="3">
        <v>14939028.983000001</v>
      </c>
      <c r="W10" s="3">
        <v>-231549.997</v>
      </c>
      <c r="X10" s="3">
        <v>9512759.8350000009</v>
      </c>
      <c r="Y10" s="5">
        <v>9281209.8369999994</v>
      </c>
      <c r="Z10" s="5">
        <v>2729892.9810000001</v>
      </c>
      <c r="AA10" s="5">
        <v>6404936.1600000001</v>
      </c>
      <c r="AB10" s="5">
        <v>3187059.423</v>
      </c>
      <c r="AC10" s="5">
        <v>23.67</v>
      </c>
      <c r="AD10" s="1">
        <v>0.12540000000000001</v>
      </c>
      <c r="AE10" s="1">
        <v>3.39E-2</v>
      </c>
      <c r="AF10" s="1">
        <v>7.8100000000000003E-2</v>
      </c>
      <c r="AG10" s="6">
        <v>0.12681097738793567</v>
      </c>
      <c r="AH10" s="1">
        <v>0.87680000000000002</v>
      </c>
      <c r="AI10" s="1">
        <v>9.5200000000000007E-2</v>
      </c>
      <c r="AJ10" s="1">
        <v>4.99E-2</v>
      </c>
      <c r="AK10" s="1">
        <v>0.27860000000000001</v>
      </c>
      <c r="AL10" s="7">
        <v>214.69</v>
      </c>
    </row>
    <row r="11" spans="1:38" x14ac:dyDescent="0.25">
      <c r="A11" s="3" t="s">
        <v>61</v>
      </c>
      <c r="B11" s="3" t="s">
        <v>50</v>
      </c>
      <c r="C11" s="4">
        <v>184056228.81600001</v>
      </c>
      <c r="D11" s="4">
        <v>296735597.838</v>
      </c>
      <c r="E11" s="5">
        <v>244513999.70300001</v>
      </c>
      <c r="F11" s="5">
        <v>245789441.40400001</v>
      </c>
      <c r="G11" s="5">
        <v>3494351.608</v>
      </c>
      <c r="H11" s="5">
        <v>14694022.927999999</v>
      </c>
      <c r="I11" s="5">
        <v>36522671.807999998</v>
      </c>
      <c r="J11" s="5">
        <v>25158116.908</v>
      </c>
      <c r="K11" s="5">
        <v>15751164.273</v>
      </c>
      <c r="L11" s="5">
        <v>9406952.6349999998</v>
      </c>
      <c r="M11" s="5">
        <v>831066.75399999996</v>
      </c>
      <c r="N11" s="5">
        <v>78642.009999999995</v>
      </c>
      <c r="O11" s="5">
        <v>309231.092</v>
      </c>
      <c r="P11" s="5">
        <v>10625892.491</v>
      </c>
      <c r="Q11" s="5">
        <v>1113348.2</v>
      </c>
      <c r="R11" s="5">
        <v>3885515.9679999999</v>
      </c>
      <c r="S11" s="5">
        <v>490178.43000000005</v>
      </c>
      <c r="T11" s="5">
        <v>3395337.5379999997</v>
      </c>
      <c r="U11" s="5">
        <v>1292683.8589999999</v>
      </c>
      <c r="V11" s="3">
        <v>5447692.6639999999</v>
      </c>
      <c r="W11" s="3">
        <v>77261.406000000003</v>
      </c>
      <c r="X11" s="3">
        <v>4334344.4639999997</v>
      </c>
      <c r="Y11" s="5">
        <v>4411605.87</v>
      </c>
      <c r="Z11" s="5">
        <v>974026.875</v>
      </c>
      <c r="AA11" s="5">
        <v>3437578.9950000001</v>
      </c>
      <c r="AB11" s="5">
        <v>389.959</v>
      </c>
      <c r="AC11" s="5">
        <v>23.39</v>
      </c>
      <c r="AD11" s="1">
        <v>0.13739999999999999</v>
      </c>
      <c r="AE11" s="1">
        <v>2.8500000000000001E-2</v>
      </c>
      <c r="AF11" s="1">
        <v>6.9699999999999998E-2</v>
      </c>
      <c r="AG11" s="6">
        <v>0.10390114407203009</v>
      </c>
      <c r="AH11" s="1">
        <v>0.74839999999999995</v>
      </c>
      <c r="AI11" s="1">
        <v>9.5500000000000002E-2</v>
      </c>
      <c r="AJ11" s="1">
        <v>3.95E-2</v>
      </c>
      <c r="AK11" s="1">
        <v>0.33489999999999998</v>
      </c>
      <c r="AL11" s="7">
        <v>248.94</v>
      </c>
    </row>
    <row r="12" spans="1:38" x14ac:dyDescent="0.25">
      <c r="A12" s="3" t="s">
        <v>61</v>
      </c>
      <c r="B12" s="3" t="s">
        <v>51</v>
      </c>
      <c r="C12" s="4">
        <v>311617695</v>
      </c>
      <c r="D12" s="4">
        <v>446185523</v>
      </c>
      <c r="E12" s="5">
        <v>354414420</v>
      </c>
      <c r="F12" s="5">
        <v>360224867</v>
      </c>
      <c r="G12" s="5">
        <v>6000000</v>
      </c>
      <c r="H12" s="5">
        <v>34128594.897</v>
      </c>
      <c r="I12" s="5">
        <v>55600637</v>
      </c>
      <c r="J12" s="5">
        <v>35126123</v>
      </c>
      <c r="K12" s="5">
        <v>22819024</v>
      </c>
      <c r="L12" s="5">
        <v>12307098</v>
      </c>
      <c r="M12" s="5">
        <v>1601354</v>
      </c>
      <c r="N12" s="5">
        <v>507637</v>
      </c>
      <c r="O12" s="5">
        <v>352483</v>
      </c>
      <c r="P12" s="5">
        <v>14768572</v>
      </c>
      <c r="Q12" s="5">
        <v>3200298</v>
      </c>
      <c r="R12" s="5">
        <v>3036301</v>
      </c>
      <c r="S12" s="5">
        <v>593009.11111111112</v>
      </c>
      <c r="T12" s="5">
        <v>2443291.888888889</v>
      </c>
      <c r="U12" s="5">
        <v>1896347</v>
      </c>
      <c r="V12" s="3">
        <v>9835924</v>
      </c>
      <c r="W12" s="3">
        <v>-1298545</v>
      </c>
      <c r="X12" s="3">
        <v>6635626</v>
      </c>
      <c r="Y12" s="5">
        <v>5337082</v>
      </c>
      <c r="Z12" s="5">
        <v>1616249</v>
      </c>
      <c r="AA12" s="5">
        <v>3720833</v>
      </c>
      <c r="AB12" s="5">
        <v>-3471720</v>
      </c>
      <c r="AC12" s="2">
        <v>13.9</v>
      </c>
      <c r="AD12" s="1">
        <v>0.13320000000000001</v>
      </c>
      <c r="AE12" s="1">
        <v>4.5400000000000003E-2</v>
      </c>
      <c r="AF12" s="1">
        <v>7.7100000000000002E-2</v>
      </c>
      <c r="AG12" s="6">
        <v>7.1720259390340019E-2</v>
      </c>
      <c r="AH12" s="1">
        <v>0.85050000000000003</v>
      </c>
      <c r="AI12" s="1">
        <v>9.5699999999999993E-2</v>
      </c>
      <c r="AJ12" s="1">
        <v>4.4999999999999998E-2</v>
      </c>
      <c r="AK12" s="1">
        <v>0.29430000000000001</v>
      </c>
      <c r="AL12" s="7">
        <v>170.48</v>
      </c>
    </row>
    <row r="13" spans="1:38" x14ac:dyDescent="0.25">
      <c r="A13" s="3" t="s">
        <v>61</v>
      </c>
      <c r="B13" s="3" t="s">
        <v>52</v>
      </c>
      <c r="C13" s="4">
        <v>121923903.757</v>
      </c>
      <c r="D13" s="4">
        <v>185958128.99900001</v>
      </c>
      <c r="E13" s="5">
        <v>150828378.98699999</v>
      </c>
      <c r="F13" s="5">
        <v>154837550.24000001</v>
      </c>
      <c r="G13" s="5">
        <v>4627001.6229999997</v>
      </c>
      <c r="H13" s="5">
        <v>10120628.706</v>
      </c>
      <c r="I13" s="5">
        <v>18266699.245000001</v>
      </c>
      <c r="J13" s="5">
        <v>17838065.912999999</v>
      </c>
      <c r="K13" s="5">
        <v>12070799.02</v>
      </c>
      <c r="L13" s="5">
        <v>5767266.8930000002</v>
      </c>
      <c r="M13" s="5">
        <v>1188002.463</v>
      </c>
      <c r="N13" s="5">
        <v>333896.91399999999</v>
      </c>
      <c r="O13" s="5">
        <v>45712.606</v>
      </c>
      <c r="P13" s="5">
        <v>7334878.8770000003</v>
      </c>
      <c r="Q13" s="5">
        <v>1511191.121</v>
      </c>
      <c r="R13" s="5">
        <v>1976672.5649999999</v>
      </c>
      <c r="S13" s="5">
        <v>315001.47911111108</v>
      </c>
      <c r="T13" s="5">
        <v>1661671.0858888889</v>
      </c>
      <c r="U13" s="5">
        <v>1035459.501</v>
      </c>
      <c r="V13" s="3">
        <v>4322746.8110000007</v>
      </c>
      <c r="W13" s="3">
        <v>23457.623</v>
      </c>
      <c r="X13" s="3">
        <v>2811555.6900000004</v>
      </c>
      <c r="Y13" s="5">
        <v>2835013.3119999999</v>
      </c>
      <c r="Z13" s="5">
        <v>867504.92599999998</v>
      </c>
      <c r="AA13" s="5">
        <v>1967508.3859999999</v>
      </c>
      <c r="AB13" s="5">
        <v>1070548.1880000001</v>
      </c>
      <c r="AC13" s="2">
        <v>19.440000000000001</v>
      </c>
      <c r="AD13" s="1">
        <v>0.1258</v>
      </c>
      <c r="AE13" s="1">
        <v>2.4299999999999999E-2</v>
      </c>
      <c r="AF13" s="1">
        <v>8.2000000000000003E-2</v>
      </c>
      <c r="AG13" s="6">
        <v>0.12071202816264905</v>
      </c>
      <c r="AH13" s="1">
        <v>0.78990000000000005</v>
      </c>
      <c r="AI13" s="1">
        <v>0.1074</v>
      </c>
      <c r="AJ13" s="1">
        <v>3.9899999999999998E-2</v>
      </c>
      <c r="AK13" s="1">
        <v>0.33510000000000001</v>
      </c>
      <c r="AL13" s="7">
        <v>183.12</v>
      </c>
    </row>
    <row r="14" spans="1:38" x14ac:dyDescent="0.25">
      <c r="A14" s="3" t="s">
        <v>61</v>
      </c>
      <c r="B14" s="3" t="s">
        <v>53</v>
      </c>
      <c r="C14" s="4">
        <v>271738509.39600003</v>
      </c>
      <c r="D14" s="4">
        <v>364089285.463</v>
      </c>
      <c r="E14" s="5">
        <v>311367922.421</v>
      </c>
      <c r="F14" s="5">
        <v>315340584.05900002</v>
      </c>
      <c r="G14" s="5">
        <v>10731576.978</v>
      </c>
      <c r="H14" s="5">
        <v>11564005.366</v>
      </c>
      <c r="I14" s="5">
        <v>29390955.855999999</v>
      </c>
      <c r="J14" s="5">
        <v>38372715.652000003</v>
      </c>
      <c r="K14" s="5">
        <v>26113904.427999999</v>
      </c>
      <c r="L14" s="5">
        <v>12258811.223999999</v>
      </c>
      <c r="M14" s="5">
        <v>2322477.6519999998</v>
      </c>
      <c r="N14" s="5">
        <v>147037.61499999999</v>
      </c>
      <c r="O14" s="5">
        <v>298385.66100000002</v>
      </c>
      <c r="P14" s="5">
        <v>15026712.152000001</v>
      </c>
      <c r="Q14" s="5">
        <v>721962.85100000002</v>
      </c>
      <c r="R14" s="5">
        <v>4961096.84</v>
      </c>
      <c r="S14" s="5">
        <v>685374.23688888887</v>
      </c>
      <c r="T14" s="5">
        <v>4275722.6031111106</v>
      </c>
      <c r="U14" s="5">
        <v>2806854.5989999999</v>
      </c>
      <c r="V14" s="3">
        <v>7258760.7130000014</v>
      </c>
      <c r="W14" s="3">
        <v>-368429.72899999999</v>
      </c>
      <c r="X14" s="3">
        <v>6536797.8620000016</v>
      </c>
      <c r="Y14" s="5">
        <v>6168368.1320000002</v>
      </c>
      <c r="Z14" s="5">
        <v>1723598.31</v>
      </c>
      <c r="AA14" s="5">
        <v>4444769.8210000005</v>
      </c>
      <c r="AB14" s="5">
        <v>3534225.906</v>
      </c>
      <c r="AC14" s="5">
        <v>38.44</v>
      </c>
      <c r="AD14" s="1">
        <v>0.1336</v>
      </c>
      <c r="AE14" s="1">
        <v>8.8000000000000005E-3</v>
      </c>
      <c r="AF14" s="1">
        <v>7.6700000000000004E-2</v>
      </c>
      <c r="AG14" s="6">
        <v>0.1781743235123758</v>
      </c>
      <c r="AH14" s="1">
        <v>0.83550000000000002</v>
      </c>
      <c r="AI14" s="1">
        <v>0.1018</v>
      </c>
      <c r="AJ14" s="1">
        <v>3.9899999999999998E-2</v>
      </c>
      <c r="AK14" s="1">
        <v>0.2223</v>
      </c>
      <c r="AL14" s="7">
        <v>256.41000000000003</v>
      </c>
    </row>
    <row r="15" spans="1:38" x14ac:dyDescent="0.25">
      <c r="A15" s="3" t="s">
        <v>61</v>
      </c>
      <c r="B15" s="3" t="s">
        <v>54</v>
      </c>
      <c r="C15" s="4">
        <v>196151929</v>
      </c>
      <c r="D15" s="4">
        <v>287777141</v>
      </c>
      <c r="E15" s="5">
        <v>210304687</v>
      </c>
      <c r="F15" s="5">
        <v>213041945</v>
      </c>
      <c r="G15" s="5">
        <v>11911942</v>
      </c>
      <c r="H15" s="5">
        <v>18366706</v>
      </c>
      <c r="I15" s="5">
        <v>28434421</v>
      </c>
      <c r="J15" s="5">
        <v>26622460</v>
      </c>
      <c r="K15" s="5">
        <v>18280000</v>
      </c>
      <c r="L15" s="5">
        <v>8342460</v>
      </c>
      <c r="M15" s="5">
        <v>1546862</v>
      </c>
      <c r="N15" s="5">
        <v>236285</v>
      </c>
      <c r="O15" s="5">
        <v>204147</v>
      </c>
      <c r="P15" s="5">
        <v>10329753</v>
      </c>
      <c r="Q15" s="5">
        <v>1453821</v>
      </c>
      <c r="R15" s="5">
        <v>2689175</v>
      </c>
      <c r="S15" s="5">
        <v>512128.77777777775</v>
      </c>
      <c r="T15" s="5">
        <v>2177046.222222222</v>
      </c>
      <c r="U15" s="5">
        <v>1511436</v>
      </c>
      <c r="V15" s="3">
        <v>6129142</v>
      </c>
      <c r="W15" s="3">
        <v>-66162</v>
      </c>
      <c r="X15" s="3">
        <v>4675321</v>
      </c>
      <c r="Y15" s="5">
        <v>4609159</v>
      </c>
      <c r="Z15" s="5">
        <v>1386612</v>
      </c>
      <c r="AA15" s="5">
        <v>3222547</v>
      </c>
      <c r="AB15" s="5">
        <v>1140830</v>
      </c>
      <c r="AC15" s="5">
        <v>17.55</v>
      </c>
      <c r="AD15" s="1">
        <v>0.1333</v>
      </c>
      <c r="AE15" s="1">
        <v>2.75E-2</v>
      </c>
      <c r="AF15" s="1">
        <v>7.3400000000000007E-2</v>
      </c>
      <c r="AG15" s="6">
        <v>0.12781862228884691</v>
      </c>
      <c r="AH15" s="1">
        <v>0.83460000000000001</v>
      </c>
      <c r="AI15" s="1">
        <v>0.1037</v>
      </c>
      <c r="AJ15" s="1">
        <v>3.9899999999999998E-2</v>
      </c>
      <c r="AK15" s="1">
        <v>0.29849999999999999</v>
      </c>
      <c r="AL15" s="7">
        <v>155.79</v>
      </c>
    </row>
    <row r="16" spans="1:38" x14ac:dyDescent="0.25">
      <c r="A16" s="3" t="s">
        <v>61</v>
      </c>
      <c r="B16" s="3" t="s">
        <v>55</v>
      </c>
      <c r="C16" s="4">
        <v>241130382</v>
      </c>
      <c r="D16" s="4">
        <v>347976382</v>
      </c>
      <c r="E16" s="5">
        <v>289090927</v>
      </c>
      <c r="F16" s="5">
        <v>297093970</v>
      </c>
      <c r="G16" s="5">
        <v>8467628</v>
      </c>
      <c r="H16" s="5">
        <v>23542489.831999999</v>
      </c>
      <c r="I16" s="5">
        <v>31352196</v>
      </c>
      <c r="J16" s="5">
        <v>29892781</v>
      </c>
      <c r="K16" s="5">
        <v>19826337</v>
      </c>
      <c r="L16" s="5">
        <v>10066444</v>
      </c>
      <c r="M16" s="5">
        <v>1592593</v>
      </c>
      <c r="N16" s="5">
        <v>281305</v>
      </c>
      <c r="O16" s="5">
        <v>216631</v>
      </c>
      <c r="P16" s="5">
        <v>12156973</v>
      </c>
      <c r="Q16" s="5">
        <v>5210169</v>
      </c>
      <c r="R16" s="5">
        <v>3287890</v>
      </c>
      <c r="S16" s="5">
        <v>157547.11111111112</v>
      </c>
      <c r="T16" s="5">
        <v>3130342.888888889</v>
      </c>
      <c r="U16" s="5">
        <v>2107067</v>
      </c>
      <c r="V16" s="3">
        <v>6762016</v>
      </c>
      <c r="W16" s="3">
        <v>-133922</v>
      </c>
      <c r="X16" s="3">
        <v>1551847</v>
      </c>
      <c r="Y16" s="5">
        <v>1417924</v>
      </c>
      <c r="Z16" s="5">
        <v>1137705</v>
      </c>
      <c r="AA16" s="5">
        <v>280219</v>
      </c>
      <c r="AB16" s="5">
        <v>-2236375.7999999998</v>
      </c>
      <c r="AC16" s="5">
        <v>1.19</v>
      </c>
      <c r="AD16" s="1">
        <v>0.1187</v>
      </c>
      <c r="AE16" s="1">
        <v>4.9799999999999997E-2</v>
      </c>
      <c r="AF16" s="1">
        <v>7.8299999999999995E-2</v>
      </c>
      <c r="AG16" s="6">
        <v>9.0183833490865423E-3</v>
      </c>
      <c r="AH16" s="1">
        <v>0.80389999999999995</v>
      </c>
      <c r="AI16" s="1">
        <v>0.10059999999999999</v>
      </c>
      <c r="AJ16" s="1">
        <v>4.8599999999999997E-2</v>
      </c>
      <c r="AK16" s="1">
        <v>0.27139999999999997</v>
      </c>
      <c r="AL16" s="7">
        <v>143.25</v>
      </c>
    </row>
    <row r="17" spans="1:38" x14ac:dyDescent="0.25">
      <c r="A17" s="3" t="s">
        <v>61</v>
      </c>
      <c r="B17" s="3" t="s">
        <v>56</v>
      </c>
      <c r="C17" s="4">
        <v>159583596</v>
      </c>
      <c r="D17" s="4">
        <v>220827806</v>
      </c>
      <c r="E17" s="5">
        <v>174058036.67399999</v>
      </c>
      <c r="F17" s="5">
        <v>178569695</v>
      </c>
      <c r="G17" s="5">
        <v>9152213</v>
      </c>
      <c r="H17" s="5">
        <v>19402575.715999998</v>
      </c>
      <c r="I17" s="5">
        <v>27173423</v>
      </c>
      <c r="J17" s="5">
        <v>23159248</v>
      </c>
      <c r="K17" s="5">
        <v>16018500</v>
      </c>
      <c r="L17" s="5">
        <v>7140748</v>
      </c>
      <c r="M17" s="5">
        <v>1176231</v>
      </c>
      <c r="N17" s="5">
        <v>150351</v>
      </c>
      <c r="O17" s="5">
        <v>142897</v>
      </c>
      <c r="P17" s="5">
        <v>8610227</v>
      </c>
      <c r="Q17" s="5">
        <v>4106190</v>
      </c>
      <c r="R17" s="5">
        <v>1600418</v>
      </c>
      <c r="S17" s="5">
        <v>220172.44444444444</v>
      </c>
      <c r="T17" s="5">
        <v>1380245.5555555555</v>
      </c>
      <c r="U17" s="5">
        <v>849989</v>
      </c>
      <c r="V17" s="3">
        <v>6159820</v>
      </c>
      <c r="W17" s="3">
        <v>-72077</v>
      </c>
      <c r="X17" s="3">
        <v>2053630</v>
      </c>
      <c r="Y17" s="5">
        <v>1981552</v>
      </c>
      <c r="Z17" s="5">
        <v>953653</v>
      </c>
      <c r="AA17" s="5">
        <v>1027899</v>
      </c>
      <c r="AB17" s="5">
        <v>-666951</v>
      </c>
      <c r="AC17" s="5">
        <v>5.3</v>
      </c>
      <c r="AD17" s="1">
        <v>0.121</v>
      </c>
      <c r="AE17" s="1">
        <v>4.8500000000000001E-2</v>
      </c>
      <c r="AF17" s="1">
        <v>8.6699999999999999E-2</v>
      </c>
      <c r="AG17" s="6">
        <v>3.9314530471831428E-2</v>
      </c>
      <c r="AH17" s="1">
        <v>0.88719999999999999</v>
      </c>
      <c r="AI17" s="1">
        <v>0.1069</v>
      </c>
      <c r="AJ17" s="1">
        <v>3.9800000000000002E-2</v>
      </c>
      <c r="AK17" s="1">
        <v>0.2908</v>
      </c>
      <c r="AL17" s="7">
        <v>146.47999999999999</v>
      </c>
    </row>
    <row r="18" spans="1:38" x14ac:dyDescent="0.25">
      <c r="A18" s="3" t="s">
        <v>61</v>
      </c>
      <c r="B18" s="3" t="s">
        <v>57</v>
      </c>
      <c r="C18" s="4">
        <v>242942013.21900001</v>
      </c>
      <c r="D18" s="4">
        <v>394021729.87900001</v>
      </c>
      <c r="E18" s="5">
        <v>321654940.22299999</v>
      </c>
      <c r="F18" s="5">
        <v>322984631.83999997</v>
      </c>
      <c r="G18" s="5">
        <v>2500582.1910000001</v>
      </c>
      <c r="H18" s="5">
        <v>15637377.055</v>
      </c>
      <c r="I18" s="5">
        <v>50738307.340000004</v>
      </c>
      <c r="J18" s="5">
        <v>30272398.388999999</v>
      </c>
      <c r="K18" s="5">
        <v>18456172.844999999</v>
      </c>
      <c r="L18" s="5">
        <v>11816225.544</v>
      </c>
      <c r="M18" s="5">
        <v>664498.20600000001</v>
      </c>
      <c r="N18" s="5">
        <v>2850.078</v>
      </c>
      <c r="O18" s="5">
        <v>790512.79500000004</v>
      </c>
      <c r="P18" s="5">
        <v>13268386.467</v>
      </c>
      <c r="Q18" s="5">
        <v>2608609.6809999999</v>
      </c>
      <c r="R18" s="5">
        <v>3967263.7420000001</v>
      </c>
      <c r="S18" s="5">
        <v>564140.19733333332</v>
      </c>
      <c r="T18" s="5">
        <v>3403123.5446666665</v>
      </c>
      <c r="U18" s="5">
        <v>1730264.32</v>
      </c>
      <c r="V18" s="3">
        <v>7570858.4049999993</v>
      </c>
      <c r="W18" s="3">
        <v>115013.052</v>
      </c>
      <c r="X18" s="3">
        <v>4962248.7239999995</v>
      </c>
      <c r="Y18" s="5">
        <v>5077261.7759999996</v>
      </c>
      <c r="Z18" s="5">
        <v>506237.38299999997</v>
      </c>
      <c r="AA18" s="5">
        <v>3595127.8089999999</v>
      </c>
      <c r="AB18" s="5">
        <v>918407.26699999999</v>
      </c>
      <c r="AC18" s="5">
        <v>34.85</v>
      </c>
      <c r="AD18" s="1">
        <v>0.12920000000000001</v>
      </c>
      <c r="AE18" s="1">
        <v>3.7699999999999997E-2</v>
      </c>
      <c r="AF18" s="1">
        <v>6.1100000000000002E-2</v>
      </c>
      <c r="AG18" s="6">
        <v>7.6259765352397299E-2</v>
      </c>
      <c r="AH18" s="1">
        <v>0.76300000000000001</v>
      </c>
      <c r="AI18" s="1">
        <v>8.0199999999999994E-2</v>
      </c>
      <c r="AJ18" s="1">
        <v>4.0300000000000002E-2</v>
      </c>
      <c r="AK18" s="1">
        <v>0.31469999999999998</v>
      </c>
      <c r="AL18" s="7">
        <v>345.58</v>
      </c>
    </row>
    <row r="19" spans="1:38" x14ac:dyDescent="0.25">
      <c r="A19" s="3" t="s">
        <v>61</v>
      </c>
      <c r="B19" s="3" t="s">
        <v>58</v>
      </c>
      <c r="C19" s="4">
        <v>149870100</v>
      </c>
      <c r="D19" s="4">
        <v>215642988</v>
      </c>
      <c r="E19" s="5">
        <v>175745249</v>
      </c>
      <c r="F19" s="5">
        <v>180836557</v>
      </c>
      <c r="G19" s="5">
        <v>9373666</v>
      </c>
      <c r="H19" s="5">
        <v>12460115.059017999</v>
      </c>
      <c r="I19" s="5">
        <v>19379433</v>
      </c>
      <c r="J19" s="5">
        <v>21607166</v>
      </c>
      <c r="K19" s="5">
        <v>15128549</v>
      </c>
      <c r="L19" s="5">
        <v>6478617</v>
      </c>
      <c r="M19" s="5">
        <v>797701</v>
      </c>
      <c r="N19" s="5">
        <v>217273</v>
      </c>
      <c r="O19" s="5">
        <v>158213</v>
      </c>
      <c r="P19" s="5">
        <v>7651804</v>
      </c>
      <c r="Q19" s="5">
        <v>1053105</v>
      </c>
      <c r="R19" s="5">
        <v>1761952</v>
      </c>
      <c r="S19" s="5">
        <v>414395.55555555556</v>
      </c>
      <c r="T19" s="5">
        <v>1347556.4444444445</v>
      </c>
      <c r="U19" s="5">
        <v>1066421</v>
      </c>
      <c r="V19" s="3">
        <v>4823431</v>
      </c>
      <c r="W19" s="3">
        <v>-40767</v>
      </c>
      <c r="X19" s="3">
        <v>3770326</v>
      </c>
      <c r="Y19" s="5">
        <v>3729560</v>
      </c>
      <c r="Z19" s="5">
        <v>1123767</v>
      </c>
      <c r="AA19" s="5">
        <v>2605794</v>
      </c>
      <c r="AB19" s="5">
        <v>2215039</v>
      </c>
      <c r="AC19" s="5">
        <v>20.91</v>
      </c>
      <c r="AD19" s="1">
        <v>0.14419999999999999</v>
      </c>
      <c r="AE19" s="1">
        <v>1.3100000000000001E-2</v>
      </c>
      <c r="AF19" s="1">
        <v>8.2699999999999996E-2</v>
      </c>
      <c r="AG19" s="6">
        <v>0.15535054736780732</v>
      </c>
      <c r="AH19" s="1">
        <v>0.79</v>
      </c>
      <c r="AI19" s="1">
        <v>0.1036</v>
      </c>
      <c r="AJ19" s="1">
        <v>0.04</v>
      </c>
      <c r="AK19" s="1">
        <v>0.30009999999999998</v>
      </c>
      <c r="AL19" s="7">
        <v>155.51</v>
      </c>
    </row>
    <row r="20" spans="1:38" x14ac:dyDescent="0.25">
      <c r="A20" s="3" t="s">
        <v>61</v>
      </c>
      <c r="B20" s="3" t="s">
        <v>59</v>
      </c>
      <c r="C20" s="4">
        <v>189180344.947</v>
      </c>
      <c r="D20" s="4">
        <v>285977915.32599998</v>
      </c>
      <c r="E20" s="5">
        <v>223654669.69100001</v>
      </c>
      <c r="F20" s="5">
        <v>235268327.26199999</v>
      </c>
      <c r="G20" s="5">
        <v>11662559</v>
      </c>
      <c r="H20" s="5">
        <v>14089980.189999999</v>
      </c>
      <c r="I20" s="5">
        <v>25306590.967</v>
      </c>
      <c r="J20" s="5">
        <v>27670966.195999999</v>
      </c>
      <c r="K20" s="5">
        <v>19486423.098000001</v>
      </c>
      <c r="L20" s="5">
        <v>8184543.0980000002</v>
      </c>
      <c r="M20" s="5">
        <v>1345620.915</v>
      </c>
      <c r="N20" s="5">
        <v>191735.761</v>
      </c>
      <c r="O20" s="5">
        <v>336328.30200000003</v>
      </c>
      <c r="P20" s="5">
        <v>10058228.075999999</v>
      </c>
      <c r="Q20" s="5">
        <v>1187561.1769999999</v>
      </c>
      <c r="R20" s="5">
        <v>2852235.8280000002</v>
      </c>
      <c r="S20" s="5">
        <v>507250.99944444449</v>
      </c>
      <c r="T20" s="5">
        <v>2344984.8285555555</v>
      </c>
      <c r="U20" s="5">
        <v>1365449.3219999999</v>
      </c>
      <c r="V20" s="3">
        <v>5840542.926</v>
      </c>
      <c r="W20" s="3">
        <v>-87722.755000000005</v>
      </c>
      <c r="X20" s="3">
        <v>4652981.7489999998</v>
      </c>
      <c r="Y20" s="5">
        <v>4565258.9950000001</v>
      </c>
      <c r="Z20" s="5">
        <v>1398487.648</v>
      </c>
      <c r="AA20" s="5">
        <v>3166771.3470000001</v>
      </c>
      <c r="AB20" s="5">
        <v>663610.43799999997</v>
      </c>
      <c r="AC20" s="2">
        <v>22.48</v>
      </c>
      <c r="AD20" s="1">
        <v>0.12470000000000001</v>
      </c>
      <c r="AE20" s="1">
        <v>2.01E-2</v>
      </c>
      <c r="AF20" s="1">
        <v>7.8200000000000006E-2</v>
      </c>
      <c r="AG20" s="6">
        <v>0.14303510152084969</v>
      </c>
      <c r="AH20" s="1">
        <v>0.77159999999999995</v>
      </c>
      <c r="AI20" s="1">
        <v>0.1003</v>
      </c>
      <c r="AJ20" s="1">
        <v>3.9899999999999998E-2</v>
      </c>
      <c r="AK20" s="1">
        <v>0.3095</v>
      </c>
      <c r="AL20" s="7">
        <v>180.73</v>
      </c>
    </row>
    <row r="21" spans="1:38" x14ac:dyDescent="0.25">
      <c r="A21" s="3" t="s">
        <v>61</v>
      </c>
      <c r="B21" s="3" t="s">
        <v>60</v>
      </c>
      <c r="C21" s="4">
        <v>94661516</v>
      </c>
      <c r="D21" s="4">
        <v>151378009</v>
      </c>
      <c r="E21" s="5">
        <v>117500977</v>
      </c>
      <c r="F21" s="5">
        <v>122493272</v>
      </c>
      <c r="G21" s="5">
        <v>2493868</v>
      </c>
      <c r="H21" s="5">
        <v>9429453.8949999996</v>
      </c>
      <c r="I21" s="5">
        <v>20142691</v>
      </c>
      <c r="J21" s="5">
        <v>12744038</v>
      </c>
      <c r="K21" s="5">
        <v>6788013</v>
      </c>
      <c r="L21" s="5">
        <v>5956025</v>
      </c>
      <c r="M21" s="5">
        <v>1283934</v>
      </c>
      <c r="N21" s="5">
        <v>582147</v>
      </c>
      <c r="O21" s="5">
        <v>20448</v>
      </c>
      <c r="P21" s="5">
        <v>7842555</v>
      </c>
      <c r="Q21" s="5">
        <v>598246</v>
      </c>
      <c r="R21" s="5">
        <v>1542790</v>
      </c>
      <c r="S21" s="5">
        <v>551068.5555555555</v>
      </c>
      <c r="T21" s="5">
        <v>991721.4444444445</v>
      </c>
      <c r="U21" s="5">
        <v>729811</v>
      </c>
      <c r="V21" s="3">
        <v>5569954</v>
      </c>
      <c r="W21" s="3">
        <v>-12091</v>
      </c>
      <c r="X21" s="3">
        <v>4971708</v>
      </c>
      <c r="Y21" s="5">
        <v>4959617</v>
      </c>
      <c r="Z21" s="5">
        <v>1494287</v>
      </c>
      <c r="AA21" s="5">
        <v>3465330</v>
      </c>
      <c r="AB21" s="5">
        <v>2710556</v>
      </c>
      <c r="AC21" s="2">
        <v>36.75</v>
      </c>
      <c r="AD21" s="1">
        <v>0.1709</v>
      </c>
      <c r="AE21" s="1">
        <v>1.18E-2</v>
      </c>
      <c r="AF21" s="1">
        <v>6.9099999999999995E-2</v>
      </c>
      <c r="AG21" s="6">
        <v>0.20778647173254811</v>
      </c>
      <c r="AH21" s="1">
        <v>0.75800000000000001</v>
      </c>
      <c r="AI21" s="1">
        <v>8.9399999999999993E-2</v>
      </c>
      <c r="AJ21" s="1">
        <v>0.04</v>
      </c>
      <c r="AK21" s="1">
        <v>0.3705</v>
      </c>
      <c r="AL21" s="7">
        <v>213.98</v>
      </c>
    </row>
    <row r="22" spans="1:38" x14ac:dyDescent="0.25">
      <c r="A22" s="3" t="s">
        <v>38</v>
      </c>
      <c r="B22" s="3" t="s">
        <v>39</v>
      </c>
      <c r="C22" s="5">
        <v>187107186.24599999</v>
      </c>
      <c r="D22" s="5">
        <v>275890137.42299998</v>
      </c>
      <c r="E22" s="5">
        <v>209175920.17500001</v>
      </c>
      <c r="F22" s="5">
        <v>211459467.36000001</v>
      </c>
      <c r="G22" s="5">
        <v>20469234.585000001</v>
      </c>
      <c r="H22" s="5">
        <v>18884386.078000002</v>
      </c>
      <c r="I22" s="5">
        <v>33247509.723999999</v>
      </c>
      <c r="J22" s="5">
        <v>6518085.5429999996</v>
      </c>
      <c r="K22" s="5">
        <v>4454281.8169999998</v>
      </c>
      <c r="L22" s="5">
        <v>2063803.7250000001</v>
      </c>
      <c r="M22" s="5">
        <v>340315.20199999999</v>
      </c>
      <c r="N22" s="5">
        <v>-30574.401999999998</v>
      </c>
      <c r="O22" s="5">
        <v>133238.954</v>
      </c>
      <c r="P22" s="5">
        <v>2506783.4789999998</v>
      </c>
      <c r="Q22" s="5">
        <v>2160075.9029999999</v>
      </c>
      <c r="R22" s="5">
        <v>872524.34600000002</v>
      </c>
      <c r="S22" s="5">
        <v>-100353.62866666667</v>
      </c>
      <c r="T22" s="5">
        <v>972877.97466666671</v>
      </c>
      <c r="U22" s="5">
        <v>305100.54200000002</v>
      </c>
      <c r="V22" s="3">
        <v>1329158.591</v>
      </c>
      <c r="W22" s="5">
        <v>5203.6499999999996</v>
      </c>
      <c r="X22" s="3">
        <v>-830917.31199999992</v>
      </c>
      <c r="Y22" s="5">
        <v>-903182.65800000005</v>
      </c>
      <c r="Z22" s="5">
        <v>-15111.192999999999</v>
      </c>
      <c r="AA22" s="5">
        <v>-888071.46499999997</v>
      </c>
      <c r="AB22" s="5">
        <v>434704.93</v>
      </c>
      <c r="AC22" s="5">
        <v>-28.83</v>
      </c>
      <c r="AD22" s="1">
        <v>0.13550000000000001</v>
      </c>
      <c r="AE22" s="1">
        <v>5.33E-2</v>
      </c>
      <c r="AF22" s="1">
        <v>8.2000000000000003E-2</v>
      </c>
      <c r="AG22" s="1">
        <v>-0.10406402165329776</v>
      </c>
      <c r="AH22" s="1">
        <v>0.80430000000000001</v>
      </c>
      <c r="AI22" s="1">
        <v>0.1045</v>
      </c>
      <c r="AJ22" s="1">
        <v>3.8199999999999998E-2</v>
      </c>
      <c r="AK22" s="1">
        <v>0.30730000000000002</v>
      </c>
      <c r="AL22" s="9">
        <v>206.17</v>
      </c>
    </row>
    <row r="23" spans="1:38" x14ac:dyDescent="0.25">
      <c r="A23" s="3" t="s">
        <v>38</v>
      </c>
      <c r="B23" s="3" t="s">
        <v>40</v>
      </c>
      <c r="C23" s="5">
        <v>144602720.5</v>
      </c>
      <c r="D23" s="5">
        <v>204287240.49399999</v>
      </c>
      <c r="E23" s="5">
        <v>172449310.25600001</v>
      </c>
      <c r="F23" s="5">
        <v>175337537.491</v>
      </c>
      <c r="G23" s="5">
        <v>5466368.5</v>
      </c>
      <c r="H23" s="5">
        <v>14200974.005999999</v>
      </c>
      <c r="I23" s="5">
        <v>20416607.629000001</v>
      </c>
      <c r="J23" s="5">
        <v>5189666.4239999996</v>
      </c>
      <c r="K23" s="5">
        <v>3743281.7220000001</v>
      </c>
      <c r="L23" s="5">
        <v>1446384.702</v>
      </c>
      <c r="M23" s="5">
        <v>279910.86</v>
      </c>
      <c r="N23" s="5">
        <v>3537.915</v>
      </c>
      <c r="O23" s="5">
        <v>28766.135999999999</v>
      </c>
      <c r="P23" s="5">
        <v>1751523.7830000001</v>
      </c>
      <c r="Q23" s="5">
        <v>426473.783</v>
      </c>
      <c r="R23" s="5">
        <v>461605.48700000002</v>
      </c>
      <c r="S23" s="5">
        <v>63881.846111111117</v>
      </c>
      <c r="T23" s="5">
        <v>397723.64088888891</v>
      </c>
      <c r="U23" s="5">
        <v>295574.72200000001</v>
      </c>
      <c r="V23" s="3">
        <v>994343.57400000002</v>
      </c>
      <c r="W23" s="5">
        <v>7066.8239999999996</v>
      </c>
      <c r="X23" s="3">
        <v>567869.79099999997</v>
      </c>
      <c r="Y23" s="5">
        <v>574936.61499999999</v>
      </c>
      <c r="Z23" s="5">
        <v>172480.98499999999</v>
      </c>
      <c r="AA23" s="5">
        <v>402455.63</v>
      </c>
      <c r="AB23" s="5">
        <v>-231811.712</v>
      </c>
      <c r="AC23" s="5">
        <v>11.34</v>
      </c>
      <c r="AD23" s="1">
        <v>0.13089999999999999</v>
      </c>
      <c r="AE23" s="1">
        <v>3.9699999999999999E-2</v>
      </c>
      <c r="AF23" s="1">
        <v>8.3000000000000004E-2</v>
      </c>
      <c r="AG23" s="1">
        <v>8.0434210756490418E-2</v>
      </c>
      <c r="AH23" s="1">
        <v>0.82699999999999996</v>
      </c>
      <c r="AI23" s="1">
        <v>0.10680000000000001</v>
      </c>
      <c r="AJ23" s="1">
        <v>3.8699999999999998E-2</v>
      </c>
      <c r="AK23" s="1">
        <v>0.26050000000000001</v>
      </c>
      <c r="AL23" s="9">
        <v>143.77000000000001</v>
      </c>
    </row>
    <row r="24" spans="1:38" x14ac:dyDescent="0.25">
      <c r="A24" s="3" t="s">
        <v>38</v>
      </c>
      <c r="B24" s="3" t="s">
        <v>43</v>
      </c>
      <c r="C24" s="5">
        <v>173398703</v>
      </c>
      <c r="D24" s="5">
        <v>258947297</v>
      </c>
      <c r="E24" s="5">
        <v>213770050</v>
      </c>
      <c r="F24" s="5">
        <v>215832918</v>
      </c>
      <c r="G24" s="5">
        <v>3603613</v>
      </c>
      <c r="H24" s="5">
        <v>10698094</v>
      </c>
      <c r="I24" s="5">
        <v>25925822</v>
      </c>
      <c r="J24" s="5">
        <v>5838932</v>
      </c>
      <c r="K24" s="5">
        <v>3947400</v>
      </c>
      <c r="L24" s="5">
        <v>1891532</v>
      </c>
      <c r="M24" s="5">
        <v>381539</v>
      </c>
      <c r="N24" s="5">
        <v>76995</v>
      </c>
      <c r="O24" s="5">
        <v>31332</v>
      </c>
      <c r="P24" s="5">
        <v>2381398</v>
      </c>
      <c r="Q24" s="5">
        <v>429502</v>
      </c>
      <c r="R24" s="5">
        <v>562180</v>
      </c>
      <c r="S24" s="5">
        <v>123930</v>
      </c>
      <c r="T24" s="5">
        <v>438250</v>
      </c>
      <c r="U24" s="5">
        <v>274220</v>
      </c>
      <c r="V24" s="3">
        <v>1544998</v>
      </c>
      <c r="W24" s="5">
        <v>-127</v>
      </c>
      <c r="X24" s="3">
        <v>1115496</v>
      </c>
      <c r="Y24" s="5">
        <v>1115370</v>
      </c>
      <c r="Z24" s="5">
        <v>334611</v>
      </c>
      <c r="AA24" s="5">
        <v>780759</v>
      </c>
      <c r="AB24" s="5">
        <v>4521023</v>
      </c>
      <c r="AC24" s="5">
        <v>29.19</v>
      </c>
      <c r="AD24" s="1">
        <v>0.1313</v>
      </c>
      <c r="AE24" s="1">
        <v>8.9999999999999993E-3</v>
      </c>
      <c r="AF24" s="1">
        <v>7.7399999999999997E-2</v>
      </c>
      <c r="AG24" s="1">
        <v>0.12420076259105017</v>
      </c>
      <c r="AH24" s="1">
        <v>0.82979999999999998</v>
      </c>
      <c r="AI24" s="1">
        <v>9.4100000000000003E-2</v>
      </c>
      <c r="AJ24" s="1">
        <v>0.04</v>
      </c>
      <c r="AK24" s="1">
        <v>0.31440000000000001</v>
      </c>
      <c r="AL24" s="9">
        <v>242.34</v>
      </c>
    </row>
    <row r="25" spans="1:38" x14ac:dyDescent="0.25">
      <c r="A25" s="3" t="s">
        <v>38</v>
      </c>
      <c r="B25" s="3" t="s">
        <v>44</v>
      </c>
      <c r="C25" s="5">
        <v>370735263</v>
      </c>
      <c r="D25" s="5">
        <v>546266223</v>
      </c>
      <c r="E25" s="5">
        <v>443001663</v>
      </c>
      <c r="F25" s="5">
        <v>456242973</v>
      </c>
      <c r="G25" s="5">
        <v>12182403</v>
      </c>
      <c r="H25" s="5">
        <v>35771060</v>
      </c>
      <c r="I25" s="5">
        <v>60201076</v>
      </c>
      <c r="J25" s="5">
        <v>14200951</v>
      </c>
      <c r="K25" s="5">
        <v>9399363</v>
      </c>
      <c r="L25" s="5">
        <v>4801588</v>
      </c>
      <c r="M25" s="5">
        <v>730095</v>
      </c>
      <c r="N25" s="5">
        <v>154124</v>
      </c>
      <c r="O25" s="5">
        <v>23391</v>
      </c>
      <c r="P25" s="5">
        <v>5709198</v>
      </c>
      <c r="Q25" s="5">
        <v>1781772</v>
      </c>
      <c r="R25" s="5">
        <v>1424901</v>
      </c>
      <c r="S25" s="5">
        <v>197714.33333333334</v>
      </c>
      <c r="T25" s="5">
        <v>1227186.6666666667</v>
      </c>
      <c r="U25" s="5">
        <v>703939</v>
      </c>
      <c r="V25" s="3">
        <v>3580358</v>
      </c>
      <c r="W25" s="5">
        <v>-19158</v>
      </c>
      <c r="X25" s="3">
        <v>1798586</v>
      </c>
      <c r="Y25" s="5">
        <v>1779429</v>
      </c>
      <c r="Z25" s="5">
        <v>504004</v>
      </c>
      <c r="AA25" s="5">
        <v>1225754</v>
      </c>
      <c r="AB25" s="5">
        <v>3323302</v>
      </c>
      <c r="AC25" s="5">
        <v>13.71</v>
      </c>
      <c r="AD25" s="1">
        <v>0.13270000000000001</v>
      </c>
      <c r="AE25" s="1">
        <v>4.3799999999999999E-2</v>
      </c>
      <c r="AF25" s="1">
        <v>8.1699999999999995E-2</v>
      </c>
      <c r="AG25" s="1">
        <v>8.3136739804489754E-2</v>
      </c>
      <c r="AH25" s="1">
        <v>0.81179999999999997</v>
      </c>
      <c r="AI25" s="1">
        <v>0.1007</v>
      </c>
      <c r="AJ25" s="1">
        <v>4.3400000000000001E-2</v>
      </c>
      <c r="AK25" s="1">
        <v>0.33050000000000002</v>
      </c>
      <c r="AL25" s="9">
        <v>168.3</v>
      </c>
    </row>
    <row r="26" spans="1:38" x14ac:dyDescent="0.25">
      <c r="A26" s="3" t="s">
        <v>38</v>
      </c>
      <c r="B26" s="3" t="s">
        <v>45</v>
      </c>
      <c r="C26" s="5">
        <v>245125203.31799999</v>
      </c>
      <c r="D26" s="5">
        <v>341719037.87</v>
      </c>
      <c r="E26" s="5">
        <v>280367787.41900003</v>
      </c>
      <c r="F26" s="8">
        <v>285428223.04100001</v>
      </c>
      <c r="G26" s="5">
        <v>8249916.7980000004</v>
      </c>
      <c r="H26" s="5">
        <v>21656615.631999999</v>
      </c>
      <c r="I26" s="5">
        <v>36875614.707999997</v>
      </c>
      <c r="J26" s="5">
        <v>9432268.0649999995</v>
      </c>
      <c r="K26" s="5">
        <v>6254346.2479999997</v>
      </c>
      <c r="L26" s="5">
        <v>3177921.8169999998</v>
      </c>
      <c r="M26" s="5">
        <v>292725.47200000001</v>
      </c>
      <c r="N26" s="5">
        <v>103063.284</v>
      </c>
      <c r="O26" s="5">
        <v>11821.772000000001</v>
      </c>
      <c r="P26" s="5">
        <v>3585532.3450000002</v>
      </c>
      <c r="Q26" s="5">
        <v>756622.3</v>
      </c>
      <c r="R26" s="5">
        <v>786673.52899999998</v>
      </c>
      <c r="S26" s="5">
        <v>167648.19255555555</v>
      </c>
      <c r="T26" s="5">
        <v>619025.33644444449</v>
      </c>
      <c r="U26" s="5">
        <v>534166.076</v>
      </c>
      <c r="V26" s="3">
        <v>2264692.7400000002</v>
      </c>
      <c r="W26" s="5">
        <v>763.29300000000001</v>
      </c>
      <c r="X26" s="3">
        <v>1508070.4400000002</v>
      </c>
      <c r="Y26" s="5">
        <v>1508833.733</v>
      </c>
      <c r="Z26" s="5">
        <v>398932.00799999997</v>
      </c>
      <c r="AA26" s="5">
        <v>1056183.6129999999</v>
      </c>
      <c r="AB26" s="5">
        <v>-1858421.9310000001</v>
      </c>
      <c r="AC26" s="5">
        <v>19.510000000000002</v>
      </c>
      <c r="AD26" s="1">
        <v>0.1241</v>
      </c>
      <c r="AE26" s="1">
        <v>4.6699999999999998E-2</v>
      </c>
      <c r="AF26" s="1">
        <v>8.72E-2</v>
      </c>
      <c r="AG26" s="1">
        <v>0.11794532528434619</v>
      </c>
      <c r="AH26" s="1">
        <v>0.84389999999999998</v>
      </c>
      <c r="AI26" s="1">
        <v>0.1086</v>
      </c>
      <c r="AJ26" s="1">
        <v>4.8599999999999997E-2</v>
      </c>
      <c r="AK26" s="1">
        <v>0.27350000000000002</v>
      </c>
      <c r="AL26" s="9">
        <v>170.27</v>
      </c>
    </row>
    <row r="27" spans="1:38" x14ac:dyDescent="0.25">
      <c r="A27" s="3" t="s">
        <v>38</v>
      </c>
      <c r="B27" s="3" t="s">
        <v>46</v>
      </c>
      <c r="C27" s="5">
        <v>286034417.79400003</v>
      </c>
      <c r="D27" s="5">
        <v>390791947.17900002</v>
      </c>
      <c r="E27" s="5">
        <v>321688043.73299998</v>
      </c>
      <c r="F27" s="5">
        <v>333345941.39300001</v>
      </c>
      <c r="G27" s="5">
        <v>8984243.602</v>
      </c>
      <c r="H27" s="5">
        <v>26225861.34</v>
      </c>
      <c r="I27" s="5">
        <v>37064831.828000002</v>
      </c>
      <c r="J27" s="5">
        <v>10603835.095000001</v>
      </c>
      <c r="K27" s="5">
        <v>7561862.9170000004</v>
      </c>
      <c r="L27" s="5">
        <v>3041972.1170000001</v>
      </c>
      <c r="M27" s="5">
        <v>627009.25</v>
      </c>
      <c r="N27" s="5">
        <v>125974.894</v>
      </c>
      <c r="O27" s="5">
        <v>181640.552</v>
      </c>
      <c r="P27" s="5">
        <v>3976596.8730000001</v>
      </c>
      <c r="Q27" s="5">
        <v>2183139.639</v>
      </c>
      <c r="R27" s="5">
        <v>861678.951</v>
      </c>
      <c r="S27" s="5">
        <v>48701.262444444445</v>
      </c>
      <c r="T27" s="5">
        <v>812977.68855555553</v>
      </c>
      <c r="U27" s="5">
        <v>495125.56900000002</v>
      </c>
      <c r="V27" s="3">
        <v>2619792.3530000001</v>
      </c>
      <c r="W27" s="5">
        <v>1658.6469999999999</v>
      </c>
      <c r="X27" s="3">
        <v>436652.71400000015</v>
      </c>
      <c r="Y27" s="5">
        <v>438311.36200000002</v>
      </c>
      <c r="Z27" s="5">
        <v>174376.242</v>
      </c>
      <c r="AA27" s="5">
        <v>263935.12</v>
      </c>
      <c r="AB27" s="5">
        <v>-2165668.7000000002</v>
      </c>
      <c r="AC27" s="5">
        <v>4.03</v>
      </c>
      <c r="AD27" s="1">
        <v>0.1208</v>
      </c>
      <c r="AE27" s="1">
        <v>4.8899999999999999E-2</v>
      </c>
      <c r="AF27" s="1">
        <v>8.5800000000000001E-2</v>
      </c>
      <c r="AG27" s="1">
        <v>2.8687900960046354E-2</v>
      </c>
      <c r="AH27" s="1">
        <v>0.86009999999999998</v>
      </c>
      <c r="AI27" s="1">
        <v>0.1094</v>
      </c>
      <c r="AJ27" s="1">
        <v>4.2999999999999997E-2</v>
      </c>
      <c r="AK27" s="1">
        <v>0.25459999999999999</v>
      </c>
      <c r="AL27" s="9">
        <v>141.33000000000001</v>
      </c>
    </row>
    <row r="28" spans="1:38" x14ac:dyDescent="0.25">
      <c r="A28" s="3" t="s">
        <v>38</v>
      </c>
      <c r="B28" s="3" t="s">
        <v>47</v>
      </c>
      <c r="C28" s="5">
        <v>257686550</v>
      </c>
      <c r="D28" s="5">
        <v>358732573</v>
      </c>
      <c r="E28" s="5">
        <v>292198666</v>
      </c>
      <c r="F28" s="5">
        <v>295685587</v>
      </c>
      <c r="G28" s="5">
        <v>8000000</v>
      </c>
      <c r="H28" s="5">
        <v>21670238</v>
      </c>
      <c r="I28" s="5">
        <v>37120884</v>
      </c>
      <c r="J28" s="5">
        <v>9330881</v>
      </c>
      <c r="K28" s="5">
        <v>6464777</v>
      </c>
      <c r="L28" s="5">
        <v>2866105</v>
      </c>
      <c r="M28" s="5">
        <v>391132</v>
      </c>
      <c r="N28" s="5">
        <v>31988</v>
      </c>
      <c r="O28" s="5">
        <v>214128</v>
      </c>
      <c r="P28" s="5">
        <v>3503354</v>
      </c>
      <c r="Q28" s="5">
        <v>2146521</v>
      </c>
      <c r="R28" s="5">
        <v>766060</v>
      </c>
      <c r="S28" s="5">
        <v>16355.777777777777</v>
      </c>
      <c r="T28" s="5">
        <v>749704.22222222225</v>
      </c>
      <c r="U28" s="5">
        <v>446657</v>
      </c>
      <c r="V28" s="3">
        <v>2290637</v>
      </c>
      <c r="W28" s="5">
        <v>3086</v>
      </c>
      <c r="X28" s="3">
        <v>144116</v>
      </c>
      <c r="Y28" s="5">
        <v>147202</v>
      </c>
      <c r="Z28" s="5">
        <v>44161</v>
      </c>
      <c r="AA28" s="5">
        <v>103041</v>
      </c>
      <c r="AB28" s="5">
        <v>1061060</v>
      </c>
      <c r="AC28" s="5">
        <v>1.9</v>
      </c>
      <c r="AD28" s="1">
        <v>0.1285</v>
      </c>
      <c r="AE28" s="1">
        <v>4.6899999999999997E-2</v>
      </c>
      <c r="AF28" s="1">
        <v>8.2500000000000004E-2</v>
      </c>
      <c r="AG28" s="1">
        <v>1.1134198175728392E-2</v>
      </c>
      <c r="AH28" s="1">
        <v>0.83450000000000002</v>
      </c>
      <c r="AI28" s="1">
        <v>0.1085</v>
      </c>
      <c r="AJ28" s="1">
        <v>4.41E-2</v>
      </c>
      <c r="AK28" s="1">
        <v>0.25690000000000002</v>
      </c>
      <c r="AL28" s="9">
        <v>171.3</v>
      </c>
    </row>
    <row r="29" spans="1:38" x14ac:dyDescent="0.25">
      <c r="A29" s="3" t="s">
        <v>38</v>
      </c>
      <c r="B29" s="3" t="s">
        <v>48</v>
      </c>
      <c r="C29" s="5">
        <v>134671287.354</v>
      </c>
      <c r="D29" s="5">
        <v>187568227.708</v>
      </c>
      <c r="E29" s="5">
        <v>148858369.63800001</v>
      </c>
      <c r="F29" s="5">
        <v>158925385.77599999</v>
      </c>
      <c r="G29" s="5">
        <v>5371464.108</v>
      </c>
      <c r="H29" s="5">
        <v>11621357.273</v>
      </c>
      <c r="I29" s="5">
        <v>16592073.828</v>
      </c>
      <c r="J29" s="5">
        <v>4692594.6310000001</v>
      </c>
      <c r="K29" s="5">
        <v>3280362.923</v>
      </c>
      <c r="L29" s="5">
        <v>1412231.7080000001</v>
      </c>
      <c r="M29" s="5">
        <v>302535.31</v>
      </c>
      <c r="N29" s="5">
        <v>68132.509000000005</v>
      </c>
      <c r="O29" s="5">
        <v>19376.205999999998</v>
      </c>
      <c r="P29" s="5">
        <v>1802275.733</v>
      </c>
      <c r="Q29" s="5">
        <v>12289.813</v>
      </c>
      <c r="R29" s="5">
        <v>742015.43200000003</v>
      </c>
      <c r="S29" s="5">
        <v>86069.763666666666</v>
      </c>
      <c r="T29" s="5">
        <v>655945.66833333333</v>
      </c>
      <c r="U29" s="5">
        <v>264459.38699999999</v>
      </c>
      <c r="V29" s="3">
        <v>795800.91399999999</v>
      </c>
      <c r="W29" s="5">
        <v>-8883.2279999999992</v>
      </c>
      <c r="X29" s="3">
        <v>783511.10100000002</v>
      </c>
      <c r="Y29" s="5">
        <v>774627.87300000002</v>
      </c>
      <c r="Z29" s="5">
        <v>232388.36199999999</v>
      </c>
      <c r="AA29" s="5">
        <v>542239.51100000006</v>
      </c>
      <c r="AB29" s="5">
        <v>28540.030999999999</v>
      </c>
      <c r="AC29" s="5">
        <v>18.66</v>
      </c>
      <c r="AD29" s="1">
        <v>0.13170000000000001</v>
      </c>
      <c r="AE29" s="1">
        <v>2.5600000000000001E-2</v>
      </c>
      <c r="AF29" s="1">
        <v>7.5300000000000006E-2</v>
      </c>
      <c r="AG29" s="1">
        <v>0.13513896786477339</v>
      </c>
      <c r="AH29" s="1">
        <v>0.83560000000000001</v>
      </c>
      <c r="AI29" s="1">
        <v>0.10009999999999999</v>
      </c>
      <c r="AJ29" s="1">
        <v>3.9899999999999998E-2</v>
      </c>
      <c r="AK29" s="1">
        <v>0.23880000000000001</v>
      </c>
      <c r="AL29" s="9">
        <v>142.77000000000001</v>
      </c>
    </row>
    <row r="30" spans="1:38" x14ac:dyDescent="0.25">
      <c r="A30" s="3" t="s">
        <v>38</v>
      </c>
      <c r="B30" s="3" t="s">
        <v>49</v>
      </c>
      <c r="C30" s="5">
        <v>363003733</v>
      </c>
      <c r="D30" s="5">
        <v>502753195</v>
      </c>
      <c r="E30" s="5">
        <v>414853856</v>
      </c>
      <c r="F30" s="5">
        <v>419492250</v>
      </c>
      <c r="G30" s="5">
        <v>6349670</v>
      </c>
      <c r="H30" s="5">
        <v>27056997</v>
      </c>
      <c r="I30" s="5">
        <v>59057295</v>
      </c>
      <c r="J30" s="5">
        <v>12131841</v>
      </c>
      <c r="K30" s="5">
        <v>7957895</v>
      </c>
      <c r="L30" s="5">
        <v>4173946</v>
      </c>
      <c r="M30" s="5">
        <v>755376</v>
      </c>
      <c r="N30" s="5">
        <v>129817</v>
      </c>
      <c r="O30" s="5">
        <v>54417</v>
      </c>
      <c r="P30" s="5">
        <v>5113556</v>
      </c>
      <c r="Q30" s="5">
        <v>1111667</v>
      </c>
      <c r="R30" s="5">
        <v>1396686</v>
      </c>
      <c r="S30" s="5">
        <v>238684.77777777778</v>
      </c>
      <c r="T30" s="5">
        <v>1158001.2222222222</v>
      </c>
      <c r="U30" s="5">
        <v>479061</v>
      </c>
      <c r="V30" s="3">
        <v>3237809</v>
      </c>
      <c r="W30" s="5">
        <v>22021</v>
      </c>
      <c r="X30" s="3">
        <v>2126142</v>
      </c>
      <c r="Y30" s="5">
        <v>2148163</v>
      </c>
      <c r="Z30" s="5">
        <v>678863</v>
      </c>
      <c r="AA30" s="5">
        <v>1469300</v>
      </c>
      <c r="AB30" s="5">
        <v>3609801</v>
      </c>
      <c r="AC30" s="5">
        <v>21.31</v>
      </c>
      <c r="AD30" s="1">
        <v>0.1186</v>
      </c>
      <c r="AE30" s="1">
        <v>3.6900000000000002E-2</v>
      </c>
      <c r="AF30" s="1">
        <v>7.8899999999999998E-2</v>
      </c>
      <c r="AG30" s="1">
        <v>0.10205599274640487</v>
      </c>
      <c r="AH30" s="1">
        <v>0.86529999999999996</v>
      </c>
      <c r="AI30" s="1">
        <v>9.5799999999999996E-2</v>
      </c>
      <c r="AJ30" s="1">
        <v>3.9899999999999998E-2</v>
      </c>
      <c r="AK30" s="1">
        <v>0.2467</v>
      </c>
      <c r="AL30" s="9">
        <v>218.27</v>
      </c>
    </row>
    <row r="31" spans="1:38" x14ac:dyDescent="0.25">
      <c r="A31" s="3" t="s">
        <v>38</v>
      </c>
      <c r="B31" s="3" t="s">
        <v>50</v>
      </c>
      <c r="C31" s="5">
        <v>185788752.15599999</v>
      </c>
      <c r="D31" s="5">
        <v>305477351.41100001</v>
      </c>
      <c r="E31" s="5">
        <v>251069952.331</v>
      </c>
      <c r="F31" s="5">
        <v>252324406.132</v>
      </c>
      <c r="G31" s="5">
        <v>3494498.523</v>
      </c>
      <c r="H31" s="5">
        <v>14694022.927999999</v>
      </c>
      <c r="I31" s="5">
        <v>36509459.031000003</v>
      </c>
      <c r="J31" s="5">
        <v>6715428.9230000004</v>
      </c>
      <c r="K31" s="5">
        <v>4497646.983</v>
      </c>
      <c r="L31" s="5">
        <v>2217781.94</v>
      </c>
      <c r="M31" s="5">
        <v>317650.85499999998</v>
      </c>
      <c r="N31" s="5">
        <v>12633.504999999999</v>
      </c>
      <c r="O31" s="5">
        <v>101419.287</v>
      </c>
      <c r="P31" s="5">
        <v>2649485.5869999998</v>
      </c>
      <c r="Q31" s="5">
        <v>1341792.899</v>
      </c>
      <c r="R31" s="5">
        <v>895909.62699999998</v>
      </c>
      <c r="S31" s="5">
        <v>11546.585555555557</v>
      </c>
      <c r="T31" s="5">
        <v>884363.04144444445</v>
      </c>
      <c r="U31" s="5">
        <v>307882.196</v>
      </c>
      <c r="V31" s="3">
        <v>1445693.764</v>
      </c>
      <c r="W31" s="5">
        <v>18.405999999999999</v>
      </c>
      <c r="X31" s="3">
        <v>103900.86499999999</v>
      </c>
      <c r="Y31" s="5">
        <v>103919.27</v>
      </c>
      <c r="Z31" s="5">
        <v>-38451.116000000002</v>
      </c>
      <c r="AA31" s="5">
        <v>142370.38699999999</v>
      </c>
      <c r="AB31" s="5">
        <v>367526.663</v>
      </c>
      <c r="AC31" s="5">
        <v>3.88</v>
      </c>
      <c r="AD31" s="1">
        <v>0.1376</v>
      </c>
      <c r="AE31" s="1">
        <v>3.8399999999999997E-2</v>
      </c>
      <c r="AF31" s="1">
        <v>7.0800000000000002E-2</v>
      </c>
      <c r="AG31" s="1">
        <v>1.565925591610302E-2</v>
      </c>
      <c r="AH31" s="1">
        <v>0.73860000000000003</v>
      </c>
      <c r="AI31" s="1">
        <v>9.6500000000000002E-2</v>
      </c>
      <c r="AJ31" s="1">
        <v>3.9E-2</v>
      </c>
      <c r="AK31" s="1">
        <v>0.34339999999999998</v>
      </c>
      <c r="AL31" s="9">
        <v>248.46</v>
      </c>
    </row>
    <row r="32" spans="1:38" x14ac:dyDescent="0.25">
      <c r="A32" s="3" t="s">
        <v>38</v>
      </c>
      <c r="B32" s="3" t="s">
        <v>51</v>
      </c>
      <c r="C32" s="5">
        <v>314316422</v>
      </c>
      <c r="D32" s="5">
        <v>453278988</v>
      </c>
      <c r="E32" s="5">
        <v>361197718</v>
      </c>
      <c r="F32" s="5">
        <v>365230632</v>
      </c>
      <c r="G32" s="5">
        <v>6000000</v>
      </c>
      <c r="H32" s="5">
        <v>34128595</v>
      </c>
      <c r="I32" s="5">
        <v>59169135</v>
      </c>
      <c r="J32" s="5">
        <v>11502862</v>
      </c>
      <c r="K32" s="5">
        <v>7341820</v>
      </c>
      <c r="L32" s="5">
        <v>4161041</v>
      </c>
      <c r="M32" s="5">
        <v>395348</v>
      </c>
      <c r="N32" s="5">
        <v>115055</v>
      </c>
      <c r="O32" s="5">
        <v>119876</v>
      </c>
      <c r="P32" s="5">
        <v>4791321</v>
      </c>
      <c r="Q32" s="5">
        <v>640675</v>
      </c>
      <c r="R32" s="5">
        <v>961405</v>
      </c>
      <c r="S32" s="5">
        <v>242402.88888888888</v>
      </c>
      <c r="T32" s="5">
        <v>719002.11111111112</v>
      </c>
      <c r="U32" s="5">
        <v>583795</v>
      </c>
      <c r="V32" s="3">
        <v>3246121</v>
      </c>
      <c r="W32" s="5">
        <v>-423821</v>
      </c>
      <c r="X32" s="3">
        <v>2605446</v>
      </c>
      <c r="Y32" s="5">
        <v>2181626</v>
      </c>
      <c r="Z32" s="5">
        <v>659327</v>
      </c>
      <c r="AA32" s="5">
        <v>1522299</v>
      </c>
      <c r="AB32" s="5">
        <v>-853284</v>
      </c>
      <c r="AC32" s="5">
        <v>17.84</v>
      </c>
      <c r="AD32" s="1">
        <v>0.13539999999999999</v>
      </c>
      <c r="AE32" s="1">
        <v>4.8300000000000003E-2</v>
      </c>
      <c r="AF32" s="1">
        <v>7.85E-2</v>
      </c>
      <c r="AG32" s="1">
        <v>0.10562931849373311</v>
      </c>
      <c r="AH32" s="1">
        <v>0.83819999999999995</v>
      </c>
      <c r="AI32" s="1">
        <v>9.9900000000000003E-2</v>
      </c>
      <c r="AJ32" s="1">
        <v>4.6100000000000002E-2</v>
      </c>
      <c r="AK32" s="1">
        <v>0.29859999999999998</v>
      </c>
      <c r="AL32" s="9">
        <v>173.37</v>
      </c>
    </row>
    <row r="33" spans="1:38" x14ac:dyDescent="0.25">
      <c r="A33" s="3" t="s">
        <v>38</v>
      </c>
      <c r="B33" s="3" t="s">
        <v>52</v>
      </c>
      <c r="C33" s="5">
        <v>125074229.34100001</v>
      </c>
      <c r="D33" s="5">
        <v>194815387.083</v>
      </c>
      <c r="E33" s="5">
        <v>160697838.77599999</v>
      </c>
      <c r="F33" s="5">
        <v>164579399.61000001</v>
      </c>
      <c r="G33" s="5">
        <v>6042082.2680000002</v>
      </c>
      <c r="H33" s="5">
        <v>10120628.706</v>
      </c>
      <c r="I33" s="5">
        <v>18489204.048</v>
      </c>
      <c r="J33" s="5">
        <v>4743159.2580000004</v>
      </c>
      <c r="K33" s="5">
        <v>3361157.6320000002</v>
      </c>
      <c r="L33" s="5">
        <v>1382001.625</v>
      </c>
      <c r="M33" s="5">
        <v>278274.55900000001</v>
      </c>
      <c r="N33" s="5">
        <v>6450.9269999999997</v>
      </c>
      <c r="O33" s="5">
        <v>30959.257000000001</v>
      </c>
      <c r="P33" s="5">
        <v>1697686.368</v>
      </c>
      <c r="Q33" s="5">
        <v>296856.11700000003</v>
      </c>
      <c r="R33" s="5">
        <v>463681.587</v>
      </c>
      <c r="S33" s="5">
        <v>76060.00444444445</v>
      </c>
      <c r="T33" s="5">
        <v>387621.58255555556</v>
      </c>
      <c r="U33" s="5">
        <v>256684.85699999999</v>
      </c>
      <c r="V33" s="3">
        <v>977319.924</v>
      </c>
      <c r="W33" s="5">
        <v>4076.2330000000002</v>
      </c>
      <c r="X33" s="3">
        <v>680463.80700000003</v>
      </c>
      <c r="Y33" s="5">
        <v>684540.04</v>
      </c>
      <c r="Z33" s="5">
        <v>205362.01199999999</v>
      </c>
      <c r="AA33" s="5">
        <v>479178.02799999999</v>
      </c>
      <c r="AB33" s="5">
        <v>946492.18599999999</v>
      </c>
      <c r="AC33" s="5">
        <v>18.940000000000001</v>
      </c>
      <c r="AD33" s="1">
        <v>0.1331</v>
      </c>
      <c r="AE33" s="1">
        <v>2.35E-2</v>
      </c>
      <c r="AF33" s="1">
        <v>8.0699999999999994E-2</v>
      </c>
      <c r="AG33" s="1">
        <v>0.10642472753073791</v>
      </c>
      <c r="AH33" s="1">
        <v>0.75629999999999997</v>
      </c>
      <c r="AI33" s="1">
        <v>0.10249999999999999</v>
      </c>
      <c r="AJ33" s="1">
        <v>3.9899999999999998E-2</v>
      </c>
      <c r="AK33" s="1">
        <v>0.37009999999999998</v>
      </c>
      <c r="AL33" s="9">
        <v>182.69</v>
      </c>
    </row>
    <row r="34" spans="1:38" x14ac:dyDescent="0.25">
      <c r="A34" s="3" t="s">
        <v>38</v>
      </c>
      <c r="B34" s="3" t="s">
        <v>53</v>
      </c>
      <c r="C34" s="5">
        <v>303812401.54100001</v>
      </c>
      <c r="D34" s="5">
        <v>429378850.89899999</v>
      </c>
      <c r="E34" s="5">
        <v>363642442.361</v>
      </c>
      <c r="F34" s="5">
        <v>379477654.20499998</v>
      </c>
      <c r="G34" s="5">
        <v>10732277.965</v>
      </c>
      <c r="H34" s="5">
        <v>14917566.922</v>
      </c>
      <c r="I34" s="5">
        <v>30140291.833999999</v>
      </c>
      <c r="J34" s="5">
        <v>10168652.550000001</v>
      </c>
      <c r="K34" s="5">
        <v>7422018.415</v>
      </c>
      <c r="L34" s="5">
        <v>2746634.1340000001</v>
      </c>
      <c r="M34" s="5">
        <v>730044.20600000001</v>
      </c>
      <c r="N34" s="5">
        <v>43176.930999999997</v>
      </c>
      <c r="O34" s="5">
        <v>117498.567</v>
      </c>
      <c r="P34" s="5">
        <v>3637353.838</v>
      </c>
      <c r="Q34" s="5">
        <v>644307.41200000001</v>
      </c>
      <c r="R34" s="5">
        <v>948804.75800000003</v>
      </c>
      <c r="S34" s="5">
        <v>157288.22166666668</v>
      </c>
      <c r="T34" s="5">
        <v>791516.53633333335</v>
      </c>
      <c r="U34" s="5">
        <v>356215.90500000003</v>
      </c>
      <c r="V34" s="3">
        <v>2332333.1749999998</v>
      </c>
      <c r="W34" s="5">
        <v>-127339.507</v>
      </c>
      <c r="X34" s="3">
        <v>1688025.7629999998</v>
      </c>
      <c r="Y34" s="5">
        <v>1415593.9950000001</v>
      </c>
      <c r="Z34" s="5">
        <v>405210.13199999998</v>
      </c>
      <c r="AA34" s="5">
        <v>1010383.862</v>
      </c>
      <c r="AB34" s="5">
        <v>-988242.97400000005</v>
      </c>
      <c r="AC34" s="5">
        <v>26.58</v>
      </c>
      <c r="AD34" s="1">
        <v>0.1225</v>
      </c>
      <c r="AE34" s="1">
        <v>1.37E-2</v>
      </c>
      <c r="AF34" s="1">
        <v>8.3099999999999993E-2</v>
      </c>
      <c r="AG34" s="1">
        <v>0.13874178565496226</v>
      </c>
      <c r="AH34" s="1">
        <v>0.80889999999999995</v>
      </c>
      <c r="AI34" s="1">
        <v>0.1096</v>
      </c>
      <c r="AJ34" s="1">
        <v>3.9899999999999998E-2</v>
      </c>
      <c r="AK34" s="1">
        <v>0.23599999999999999</v>
      </c>
      <c r="AL34" s="9">
        <v>202.05</v>
      </c>
    </row>
    <row r="35" spans="1:38" x14ac:dyDescent="0.25">
      <c r="A35" s="3" t="s">
        <v>38</v>
      </c>
      <c r="B35" s="3" t="s">
        <v>54</v>
      </c>
      <c r="C35" s="5">
        <v>199587920</v>
      </c>
      <c r="D35" s="5">
        <v>279176697</v>
      </c>
      <c r="E35" s="5">
        <v>201706491</v>
      </c>
      <c r="F35" s="5">
        <v>208218813</v>
      </c>
      <c r="G35" s="5">
        <v>5195137</v>
      </c>
      <c r="H35" s="5">
        <v>18366706</v>
      </c>
      <c r="I35" s="5">
        <v>29328945</v>
      </c>
      <c r="J35" s="5">
        <v>6967414</v>
      </c>
      <c r="K35" s="5">
        <v>4742894</v>
      </c>
      <c r="L35" s="5">
        <v>2224520</v>
      </c>
      <c r="M35" s="5">
        <v>510646</v>
      </c>
      <c r="N35" s="5">
        <v>58105</v>
      </c>
      <c r="O35" s="5">
        <v>74755</v>
      </c>
      <c r="P35" s="5">
        <v>2868025</v>
      </c>
      <c r="Q35" s="5">
        <v>480169</v>
      </c>
      <c r="R35" s="5">
        <v>675828</v>
      </c>
      <c r="S35" s="5">
        <v>152890.33333333334</v>
      </c>
      <c r="T35" s="5">
        <v>522937.66666666663</v>
      </c>
      <c r="U35" s="5">
        <v>336016</v>
      </c>
      <c r="V35" s="3">
        <v>1856181</v>
      </c>
      <c r="W35" s="5">
        <v>0</v>
      </c>
      <c r="X35" s="3">
        <v>1376012</v>
      </c>
      <c r="Y35" s="5">
        <v>1376013</v>
      </c>
      <c r="Z35" s="5">
        <v>412804</v>
      </c>
      <c r="AA35" s="5">
        <v>963209</v>
      </c>
      <c r="AB35" s="5">
        <v>1084502</v>
      </c>
      <c r="AC35" s="5">
        <v>20.98</v>
      </c>
      <c r="AD35" s="1">
        <v>0.1285</v>
      </c>
      <c r="AE35" s="1">
        <v>2.8400000000000002E-2</v>
      </c>
      <c r="AF35" s="1">
        <v>8.0500000000000002E-2</v>
      </c>
      <c r="AG35" s="1">
        <v>0.13582711197763386</v>
      </c>
      <c r="AH35" s="1">
        <v>0.8639</v>
      </c>
      <c r="AI35" s="1">
        <v>9.8500000000000004E-2</v>
      </c>
      <c r="AJ35" s="1">
        <v>3.9899999999999998E-2</v>
      </c>
      <c r="AK35" s="1">
        <v>0.2457</v>
      </c>
      <c r="AL35" s="9">
        <v>159.69</v>
      </c>
    </row>
    <row r="36" spans="1:38" x14ac:dyDescent="0.25">
      <c r="A36" s="3" t="s">
        <v>38</v>
      </c>
      <c r="B36" s="3" t="s">
        <v>55</v>
      </c>
      <c r="C36" s="5">
        <v>244636293</v>
      </c>
      <c r="D36" s="5">
        <v>339812043</v>
      </c>
      <c r="E36" s="5">
        <v>276148727</v>
      </c>
      <c r="F36" s="5">
        <v>283494001</v>
      </c>
      <c r="G36" s="5">
        <v>7839266</v>
      </c>
      <c r="H36" s="5">
        <v>23542490</v>
      </c>
      <c r="I36" s="5">
        <v>34800455</v>
      </c>
      <c r="J36" s="5">
        <v>8263238</v>
      </c>
      <c r="K36" s="5">
        <v>5715164</v>
      </c>
      <c r="L36" s="5">
        <v>2548074</v>
      </c>
      <c r="M36" s="5">
        <v>559381</v>
      </c>
      <c r="N36" s="5">
        <v>84200</v>
      </c>
      <c r="O36" s="5">
        <v>83738</v>
      </c>
      <c r="P36" s="5">
        <v>3275393</v>
      </c>
      <c r="Q36" s="5">
        <v>79418</v>
      </c>
      <c r="R36" s="5">
        <v>1084760</v>
      </c>
      <c r="S36" s="5">
        <v>155277.88888888888</v>
      </c>
      <c r="T36" s="5">
        <v>929482.11111111112</v>
      </c>
      <c r="U36" s="5">
        <v>569650</v>
      </c>
      <c r="V36" s="3">
        <v>1620983</v>
      </c>
      <c r="W36" s="5">
        <v>-144063</v>
      </c>
      <c r="X36" s="3">
        <v>1541565</v>
      </c>
      <c r="Y36" s="5">
        <v>1397501</v>
      </c>
      <c r="Z36" s="5">
        <v>363287</v>
      </c>
      <c r="AA36" s="5">
        <v>1034214</v>
      </c>
      <c r="AB36" s="5">
        <v>325130</v>
      </c>
      <c r="AC36" s="5">
        <v>17.57</v>
      </c>
      <c r="AD36" s="1">
        <v>0.1258</v>
      </c>
      <c r="AE36" s="1">
        <v>3.9699999999999999E-2</v>
      </c>
      <c r="AF36" s="1">
        <v>7.6700000000000004E-2</v>
      </c>
      <c r="AG36" s="1">
        <v>0.12251455529207411</v>
      </c>
      <c r="AH36" s="1">
        <v>0.8488</v>
      </c>
      <c r="AI36" s="1">
        <v>0.1017</v>
      </c>
      <c r="AJ36" s="1">
        <v>4.9500000000000002E-2</v>
      </c>
      <c r="AK36" s="1">
        <v>0.24</v>
      </c>
      <c r="AL36" s="9">
        <v>147.82</v>
      </c>
    </row>
    <row r="37" spans="1:38" x14ac:dyDescent="0.25">
      <c r="A37" s="3" t="s">
        <v>38</v>
      </c>
      <c r="B37" s="3" t="s">
        <v>56</v>
      </c>
      <c r="C37" s="5">
        <v>173997573.73699999</v>
      </c>
      <c r="D37" s="5">
        <v>250721871.016</v>
      </c>
      <c r="E37" s="5">
        <v>195994574.713</v>
      </c>
      <c r="F37" s="5">
        <v>205614512.07499999</v>
      </c>
      <c r="G37" s="5">
        <v>9151896.8239999991</v>
      </c>
      <c r="H37" s="5">
        <v>19402575.715999998</v>
      </c>
      <c r="I37" s="5">
        <v>29503248.738000002</v>
      </c>
      <c r="J37" s="5">
        <v>6630726.7029999997</v>
      </c>
      <c r="K37" s="5">
        <v>4632070.9189999998</v>
      </c>
      <c r="L37" s="5">
        <v>1998655.7830000001</v>
      </c>
      <c r="M37" s="5">
        <v>521106.98</v>
      </c>
      <c r="N37" s="5">
        <v>33024.239999999998</v>
      </c>
      <c r="O37" s="5">
        <v>69318.441999999995</v>
      </c>
      <c r="P37" s="5">
        <v>2622105.4449999998</v>
      </c>
      <c r="Q37" s="5">
        <v>216648.66800000001</v>
      </c>
      <c r="R37" s="5">
        <v>557840.37399999995</v>
      </c>
      <c r="S37" s="5">
        <v>182775.97399999999</v>
      </c>
      <c r="T37" s="5">
        <v>375064.39999999997</v>
      </c>
      <c r="U37" s="5">
        <v>202632.63800000001</v>
      </c>
      <c r="V37" s="3">
        <v>1861632.433</v>
      </c>
      <c r="W37" s="5">
        <v>0</v>
      </c>
      <c r="X37" s="3">
        <v>1644983.7649999999</v>
      </c>
      <c r="Y37" s="5">
        <v>1644983.7660000001</v>
      </c>
      <c r="Z37" s="5">
        <v>493461.36200000002</v>
      </c>
      <c r="AA37" s="5">
        <v>1151522.4029999999</v>
      </c>
      <c r="AB37" s="5">
        <v>628655.39599999995</v>
      </c>
      <c r="AC37" s="5">
        <v>23.74</v>
      </c>
      <c r="AD37" s="1">
        <v>0.12280000000000001</v>
      </c>
      <c r="AE37" s="1">
        <v>3.6700000000000003E-2</v>
      </c>
      <c r="AF37" s="1">
        <v>8.77E-2</v>
      </c>
      <c r="AG37" s="1">
        <v>0.16246240379069318</v>
      </c>
      <c r="AH37" s="1">
        <v>0.83209999999999995</v>
      </c>
      <c r="AI37" s="1">
        <v>0.10780000000000001</v>
      </c>
      <c r="AJ37" s="1">
        <v>3.9E-2</v>
      </c>
      <c r="AK37" s="1">
        <v>0.29880000000000001</v>
      </c>
      <c r="AL37" s="9">
        <v>152.06</v>
      </c>
    </row>
    <row r="38" spans="1:38" x14ac:dyDescent="0.25">
      <c r="A38" s="3" t="s">
        <v>38</v>
      </c>
      <c r="B38" s="3" t="s">
        <v>57</v>
      </c>
      <c r="C38" s="5">
        <v>250329537.35600001</v>
      </c>
      <c r="D38" s="5">
        <v>403367562.81800002</v>
      </c>
      <c r="E38" s="5">
        <v>325631619.68800002</v>
      </c>
      <c r="F38" s="5">
        <v>331362418.18699998</v>
      </c>
      <c r="G38" s="5">
        <v>2554726.0269999998</v>
      </c>
      <c r="H38" s="5">
        <v>15637377.054</v>
      </c>
      <c r="I38" s="5">
        <v>55709557.332999997</v>
      </c>
      <c r="J38" s="5">
        <v>7601758.4519999996</v>
      </c>
      <c r="K38" s="5">
        <v>5073320.4890000001</v>
      </c>
      <c r="L38" s="5">
        <v>2528437.963</v>
      </c>
      <c r="M38" s="5">
        <v>206216.679</v>
      </c>
      <c r="N38" s="5">
        <v>9611.5679999999993</v>
      </c>
      <c r="O38" s="5">
        <v>167076.24900000001</v>
      </c>
      <c r="P38" s="5">
        <v>2911342.4589999998</v>
      </c>
      <c r="Q38" s="5">
        <v>241262.83799999999</v>
      </c>
      <c r="R38" s="5">
        <v>1027080.528</v>
      </c>
      <c r="S38" s="5">
        <v>136476.96333333332</v>
      </c>
      <c r="T38" s="5">
        <v>890603.56466666679</v>
      </c>
      <c r="U38" s="5">
        <v>427171.94199999998</v>
      </c>
      <c r="V38" s="3">
        <v>1457089.9889999998</v>
      </c>
      <c r="W38" s="5">
        <v>12465.519</v>
      </c>
      <c r="X38" s="3">
        <v>1215827.1509999998</v>
      </c>
      <c r="Y38" s="5">
        <v>1228292.67</v>
      </c>
      <c r="Z38" s="5">
        <v>368487.80099999998</v>
      </c>
      <c r="AA38" s="5">
        <v>859804.86899999995</v>
      </c>
      <c r="AB38" s="5">
        <v>1815553.9410000001</v>
      </c>
      <c r="AC38" s="5">
        <v>21.99</v>
      </c>
      <c r="AD38" s="1">
        <v>0.1285</v>
      </c>
      <c r="AE38" s="1">
        <v>3.6200000000000003E-2</v>
      </c>
      <c r="AF38" s="1">
        <v>6.2600000000000003E-2</v>
      </c>
      <c r="AG38" s="1">
        <v>6.2702552363518724E-2</v>
      </c>
      <c r="AH38" s="1">
        <v>0.77429999999999999</v>
      </c>
      <c r="AI38" s="1">
        <v>8.6999999999999994E-2</v>
      </c>
      <c r="AJ38" s="1">
        <v>3.9899999999999998E-2</v>
      </c>
      <c r="AK38" s="1">
        <v>0.26629999999999998</v>
      </c>
      <c r="AL38" s="9">
        <v>356.26</v>
      </c>
    </row>
    <row r="39" spans="1:38" x14ac:dyDescent="0.25">
      <c r="A39" s="3" t="s">
        <v>38</v>
      </c>
      <c r="B39" s="3" t="s">
        <v>58</v>
      </c>
      <c r="C39" s="5">
        <v>154700198.755</v>
      </c>
      <c r="D39" s="5">
        <v>224026531.15799999</v>
      </c>
      <c r="E39" s="5">
        <v>185551196.72999999</v>
      </c>
      <c r="F39" s="5">
        <v>189527996.229</v>
      </c>
      <c r="G39" s="5">
        <v>9374628.5</v>
      </c>
      <c r="H39" s="5">
        <v>12460115.059017999</v>
      </c>
      <c r="I39" s="5">
        <v>19788112.995000001</v>
      </c>
      <c r="J39" s="5">
        <v>5579309.602</v>
      </c>
      <c r="K39" s="5">
        <v>4057444.7590000001</v>
      </c>
      <c r="L39" s="5">
        <v>1521864.8430000001</v>
      </c>
      <c r="M39" s="5">
        <v>245734.18100000001</v>
      </c>
      <c r="N39" s="5">
        <v>154000.67199999999</v>
      </c>
      <c r="O39" s="5">
        <v>73505.482999999993</v>
      </c>
      <c r="P39" s="5">
        <v>1995105.1780000001</v>
      </c>
      <c r="Q39" s="5">
        <v>542700.62100000004</v>
      </c>
      <c r="R39" s="5">
        <v>441220.97700000001</v>
      </c>
      <c r="S39" s="5">
        <v>74968.68744444444</v>
      </c>
      <c r="T39" s="5">
        <v>366252.28955555556</v>
      </c>
      <c r="U39" s="5">
        <v>288785.39199999999</v>
      </c>
      <c r="V39" s="3">
        <v>1265098.8090000001</v>
      </c>
      <c r="W39" s="5">
        <v>-47680.000999999997</v>
      </c>
      <c r="X39" s="3">
        <v>722398.18800000008</v>
      </c>
      <c r="Y39" s="5">
        <v>674718.18700000003</v>
      </c>
      <c r="Z39" s="5">
        <v>191808.242</v>
      </c>
      <c r="AA39" s="5">
        <v>482909.94500000001</v>
      </c>
      <c r="AB39" s="5">
        <v>2117361.6009999998</v>
      </c>
      <c r="AC39" s="5">
        <v>15.21</v>
      </c>
      <c r="AD39" s="1">
        <v>0.13769999999999999</v>
      </c>
      <c r="AE39" s="1">
        <v>1.7899999999999999E-2</v>
      </c>
      <c r="AF39" s="1">
        <v>7.9799999999999996E-2</v>
      </c>
      <c r="AG39" s="1">
        <v>0.10005798825306839</v>
      </c>
      <c r="AH39" s="1">
        <v>0.76959999999999995</v>
      </c>
      <c r="AI39" s="1">
        <v>9.9199999999999997E-2</v>
      </c>
      <c r="AJ39" s="1">
        <v>0.04</v>
      </c>
      <c r="AK39" s="1">
        <v>0.30230000000000001</v>
      </c>
      <c r="AL39" s="9">
        <v>158.81</v>
      </c>
    </row>
    <row r="40" spans="1:38" x14ac:dyDescent="0.25">
      <c r="A40" s="3" t="s">
        <v>38</v>
      </c>
      <c r="B40" s="3" t="s">
        <v>59</v>
      </c>
      <c r="C40" s="5">
        <v>191964895.09599999</v>
      </c>
      <c r="D40" s="5">
        <v>283020429.12900001</v>
      </c>
      <c r="E40" s="5">
        <v>216655587.222</v>
      </c>
      <c r="F40" s="5">
        <v>232542909.206</v>
      </c>
      <c r="G40" s="5">
        <v>11662559</v>
      </c>
      <c r="H40" s="5">
        <v>14089980.189999999</v>
      </c>
      <c r="I40" s="5">
        <v>25032183.039000001</v>
      </c>
      <c r="J40" s="5">
        <v>6913096.5949999997</v>
      </c>
      <c r="K40" s="5">
        <v>4943215.0379999997</v>
      </c>
      <c r="L40" s="5">
        <v>1969881.5560000001</v>
      </c>
      <c r="M40" s="5">
        <v>344264.32799999998</v>
      </c>
      <c r="N40" s="5">
        <v>63134.847000000002</v>
      </c>
      <c r="O40" s="5">
        <v>95243.951000000001</v>
      </c>
      <c r="P40" s="5">
        <v>2472524.682</v>
      </c>
      <c r="Q40" s="5">
        <v>1433563.483</v>
      </c>
      <c r="R40" s="5">
        <v>599881.39399999997</v>
      </c>
      <c r="S40" s="5">
        <v>7825.3418888888891</v>
      </c>
      <c r="T40" s="5">
        <v>592056.05211111112</v>
      </c>
      <c r="U40" s="5">
        <v>359301.53399999999</v>
      </c>
      <c r="V40" s="3">
        <v>1513341.7540000002</v>
      </c>
      <c r="W40" s="5">
        <v>-9350.1949999999997</v>
      </c>
      <c r="X40" s="3">
        <v>79778.271000000183</v>
      </c>
      <c r="Y40" s="5">
        <v>70428.077000000005</v>
      </c>
      <c r="Z40" s="5">
        <v>27565.192999999999</v>
      </c>
      <c r="AA40" s="5">
        <v>42862.883999999998</v>
      </c>
      <c r="AB40" s="5">
        <v>-50388.411999999997</v>
      </c>
      <c r="AC40" s="5">
        <v>1.19</v>
      </c>
      <c r="AD40" s="1">
        <v>0.1207</v>
      </c>
      <c r="AE40" s="1">
        <v>3.44E-2</v>
      </c>
      <c r="AF40" s="1">
        <v>7.4999999999999997E-2</v>
      </c>
      <c r="AG40" s="1">
        <v>6.8609924134208598E-3</v>
      </c>
      <c r="AH40" s="1">
        <v>0.81589999999999996</v>
      </c>
      <c r="AI40" s="1">
        <v>9.7100000000000006E-2</v>
      </c>
      <c r="AJ40" s="1">
        <v>3.9600000000000003E-2</v>
      </c>
      <c r="AK40" s="1">
        <v>0.2676</v>
      </c>
      <c r="AL40" s="9">
        <v>177.66</v>
      </c>
    </row>
    <row r="41" spans="1:38" x14ac:dyDescent="0.25">
      <c r="A41" s="3" t="s">
        <v>38</v>
      </c>
      <c r="B41" s="3" t="s">
        <v>60</v>
      </c>
      <c r="C41" s="5">
        <v>92936060.164677843</v>
      </c>
      <c r="D41" s="5">
        <v>152055542.02609661</v>
      </c>
      <c r="E41" s="5">
        <v>119100792.1229232</v>
      </c>
      <c r="F41" s="5">
        <v>124051931.804364</v>
      </c>
      <c r="G41" s="5">
        <v>2462985.20548</v>
      </c>
      <c r="H41" s="5">
        <v>9429454</v>
      </c>
      <c r="I41" s="5">
        <v>20932072.18082976</v>
      </c>
      <c r="J41" s="5">
        <v>3312257.8705500001</v>
      </c>
      <c r="K41" s="5">
        <v>1924746.2826</v>
      </c>
      <c r="L41" s="5">
        <v>1387511.5879500001</v>
      </c>
      <c r="M41" s="5">
        <v>225262.03242000571</v>
      </c>
      <c r="N41" s="5">
        <v>166859.55635658451</v>
      </c>
      <c r="O41" s="5">
        <v>-5882.2429665856298</v>
      </c>
      <c r="P41" s="5">
        <v>1773750.933760005</v>
      </c>
      <c r="Q41" s="5">
        <v>20265.035140941622</v>
      </c>
      <c r="R41" s="5">
        <v>397836.62252890627</v>
      </c>
      <c r="S41" s="5">
        <v>131380.91283890634</v>
      </c>
      <c r="T41" s="5">
        <v>266455.70968999993</v>
      </c>
      <c r="U41" s="5">
        <v>166766.37245</v>
      </c>
      <c r="V41" s="3">
        <v>1209147.9387810989</v>
      </c>
      <c r="W41" s="5">
        <v>-6454.6880900000006</v>
      </c>
      <c r="X41" s="3">
        <v>1188882.9036401573</v>
      </c>
      <c r="Y41" s="5">
        <v>1182428.215550157</v>
      </c>
      <c r="Z41" s="5">
        <v>354728.46466504701</v>
      </c>
      <c r="AA41" s="5">
        <v>827700</v>
      </c>
      <c r="AB41" s="5">
        <v>3146110.7542674849</v>
      </c>
      <c r="AC41" s="5">
        <v>35.111248652643397</v>
      </c>
      <c r="AD41" s="1">
        <v>0.17150000000000001</v>
      </c>
      <c r="AE41" s="1">
        <v>1.0999999999999999E-2</v>
      </c>
      <c r="AF41" s="1">
        <v>6.5140703111501302E-2</v>
      </c>
      <c r="AG41" s="1">
        <v>0.16468059635092544</v>
      </c>
      <c r="AH41" s="1">
        <v>0.72150000000000003</v>
      </c>
      <c r="AI41" s="1">
        <v>8.4699999999999998E-2</v>
      </c>
      <c r="AJ41" s="1">
        <v>3.9300000000000002E-2</v>
      </c>
      <c r="AK41" s="1">
        <v>0.43980000000000002</v>
      </c>
      <c r="AL41" s="9">
        <v>221.99</v>
      </c>
    </row>
    <row r="42" spans="1:38" x14ac:dyDescent="0.25">
      <c r="A42" s="3" t="s">
        <v>41</v>
      </c>
      <c r="B42" s="3" t="s">
        <v>39</v>
      </c>
      <c r="C42" s="5">
        <v>190877520</v>
      </c>
      <c r="D42" s="5">
        <v>296906163</v>
      </c>
      <c r="E42" s="5">
        <v>229368832</v>
      </c>
      <c r="F42" s="5">
        <v>230041069</v>
      </c>
      <c r="G42" s="5">
        <v>20473530</v>
      </c>
      <c r="H42" s="5">
        <v>18884386.078000002</v>
      </c>
      <c r="I42" s="5">
        <v>35026576</v>
      </c>
      <c r="J42" s="5">
        <v>13289650</v>
      </c>
      <c r="K42" s="5">
        <v>8802270</v>
      </c>
      <c r="L42" s="5">
        <v>4487380</v>
      </c>
      <c r="M42" s="5">
        <v>543713</v>
      </c>
      <c r="N42" s="5">
        <v>126544</v>
      </c>
      <c r="O42" s="5">
        <v>305624</v>
      </c>
      <c r="P42" s="5">
        <v>5463262</v>
      </c>
      <c r="Q42" s="5">
        <v>1096505</v>
      </c>
      <c r="R42" s="5">
        <v>1790506</v>
      </c>
      <c r="S42" s="5">
        <v>206459</v>
      </c>
      <c r="T42" s="5">
        <v>1584047</v>
      </c>
      <c r="U42" s="5">
        <v>726571</v>
      </c>
      <c r="V42" s="3">
        <v>2946185</v>
      </c>
      <c r="W42" s="5">
        <v>8453</v>
      </c>
      <c r="X42" s="3">
        <v>1849680</v>
      </c>
      <c r="Y42" s="5">
        <v>1858131</v>
      </c>
      <c r="Z42" s="5">
        <v>502856</v>
      </c>
      <c r="AA42" s="5">
        <v>1355275</v>
      </c>
      <c r="AB42" s="5">
        <v>752194</v>
      </c>
      <c r="AC42" s="5">
        <v>17.73</v>
      </c>
      <c r="AD42" s="1">
        <v>0.13320000000000001</v>
      </c>
      <c r="AE42" s="1">
        <v>3.0200000000000001E-2</v>
      </c>
      <c r="AF42" s="1">
        <v>7.5499999999999998E-2</v>
      </c>
      <c r="AG42" s="1">
        <v>8.0500304992670163E-2</v>
      </c>
      <c r="AH42" s="1">
        <v>0.76459999999999995</v>
      </c>
      <c r="AI42" s="1">
        <v>9.926666666666667E-2</v>
      </c>
      <c r="AJ42" s="1">
        <v>3.9699999999999999E-2</v>
      </c>
      <c r="AK42" s="1">
        <v>0.3695</v>
      </c>
      <c r="AL42" s="9">
        <v>218.79</v>
      </c>
    </row>
    <row r="43" spans="1:38" x14ac:dyDescent="0.25">
      <c r="A43" s="3" t="s">
        <v>41</v>
      </c>
      <c r="B43" s="3" t="s">
        <v>40</v>
      </c>
      <c r="C43" s="5">
        <v>150547500.45500001</v>
      </c>
      <c r="D43" s="5">
        <v>214678739.76899999</v>
      </c>
      <c r="E43" s="5">
        <v>175808073.729</v>
      </c>
      <c r="F43" s="5">
        <v>185033266.919</v>
      </c>
      <c r="G43" s="5">
        <v>5466204.193</v>
      </c>
      <c r="H43" s="5">
        <v>14200974.005999999</v>
      </c>
      <c r="I43" s="5">
        <v>20762090.550999999</v>
      </c>
      <c r="J43" s="5">
        <v>10123934.767000001</v>
      </c>
      <c r="K43" s="5">
        <v>7284103.301</v>
      </c>
      <c r="L43" s="5">
        <v>2839831.466</v>
      </c>
      <c r="M43" s="5">
        <v>559352.30200000003</v>
      </c>
      <c r="N43" s="5">
        <v>39421.178999999996</v>
      </c>
      <c r="O43" s="5">
        <v>30746.548999999999</v>
      </c>
      <c r="P43" s="5">
        <v>3469351.4959999998</v>
      </c>
      <c r="Q43" s="5">
        <v>859501.15800000005</v>
      </c>
      <c r="R43" s="5">
        <v>930177.79399999999</v>
      </c>
      <c r="S43" s="5">
        <v>122298.88366666666</v>
      </c>
      <c r="T43" s="5">
        <v>807878.9103333333</v>
      </c>
      <c r="U43" s="5">
        <v>593218.48400000005</v>
      </c>
      <c r="V43" s="3">
        <v>1945955.2179999994</v>
      </c>
      <c r="W43" s="5">
        <v>14235.893</v>
      </c>
      <c r="X43" s="3">
        <v>1086454.0599999994</v>
      </c>
      <c r="Y43" s="5">
        <v>1100689.953</v>
      </c>
      <c r="Z43" s="5">
        <v>351311.99200000003</v>
      </c>
      <c r="AA43" s="5">
        <v>782784.84100000001</v>
      </c>
      <c r="AB43" s="5">
        <v>-213091.606</v>
      </c>
      <c r="AC43" s="5">
        <v>11.02</v>
      </c>
      <c r="AD43" s="1">
        <v>0.13</v>
      </c>
      <c r="AE43" s="1">
        <v>4.07E-2</v>
      </c>
      <c r="AF43" s="1">
        <v>7.7700000000000005E-2</v>
      </c>
      <c r="AG43" s="1">
        <v>7.8359563876957167E-2</v>
      </c>
      <c r="AH43" s="1">
        <v>0.84540000000000004</v>
      </c>
      <c r="AI43" s="1">
        <v>0.1016</v>
      </c>
      <c r="AJ43" s="1">
        <v>0.04</v>
      </c>
      <c r="AK43" s="1">
        <v>0.2475</v>
      </c>
      <c r="AL43" s="9">
        <v>146.19999999999999</v>
      </c>
    </row>
    <row r="44" spans="1:38" x14ac:dyDescent="0.25">
      <c r="A44" s="3" t="s">
        <v>41</v>
      </c>
      <c r="B44" s="3" t="s">
        <v>43</v>
      </c>
      <c r="C44" s="5">
        <v>176362891</v>
      </c>
      <c r="D44" s="5">
        <v>272602482</v>
      </c>
      <c r="E44" s="5">
        <v>213862486</v>
      </c>
      <c r="F44" s="5">
        <v>215702658</v>
      </c>
      <c r="G44" s="5">
        <v>3603613</v>
      </c>
      <c r="H44" s="5">
        <v>11767904</v>
      </c>
      <c r="I44" s="5">
        <v>25838899</v>
      </c>
      <c r="J44" s="5">
        <v>11483245</v>
      </c>
      <c r="K44" s="5">
        <v>7859759</v>
      </c>
      <c r="L44" s="5">
        <v>3623487</v>
      </c>
      <c r="M44" s="5">
        <v>668404</v>
      </c>
      <c r="N44" s="5">
        <v>154125</v>
      </c>
      <c r="O44" s="5">
        <v>56709</v>
      </c>
      <c r="P44" s="5">
        <v>4502725</v>
      </c>
      <c r="Q44" s="5">
        <v>432345</v>
      </c>
      <c r="R44" s="5">
        <v>1072159</v>
      </c>
      <c r="S44" s="5">
        <v>271928.33333333331</v>
      </c>
      <c r="T44" s="5">
        <v>800230.66666666674</v>
      </c>
      <c r="U44" s="5">
        <v>550626</v>
      </c>
      <c r="V44" s="3">
        <v>2879940</v>
      </c>
      <c r="W44" s="5">
        <v>-240</v>
      </c>
      <c r="X44" s="3">
        <v>2447595</v>
      </c>
      <c r="Y44" s="5">
        <v>2447355</v>
      </c>
      <c r="Z44" s="5">
        <v>734206</v>
      </c>
      <c r="AA44" s="5">
        <v>1713148</v>
      </c>
      <c r="AB44" s="5">
        <v>2404923</v>
      </c>
      <c r="AC44" s="5">
        <v>29.12</v>
      </c>
      <c r="AD44" s="1">
        <v>0.1255</v>
      </c>
      <c r="AE44" s="1">
        <v>7.7000000000000002E-3</v>
      </c>
      <c r="AF44" s="1">
        <v>6.9900000000000004E-2</v>
      </c>
      <c r="AG44" s="1">
        <v>0.14201821116366492</v>
      </c>
      <c r="AH44" s="1">
        <v>0.80940000000000001</v>
      </c>
      <c r="AI44" s="1">
        <v>8.8733333333333331E-2</v>
      </c>
      <c r="AJ44" s="1">
        <v>0.04</v>
      </c>
      <c r="AK44" s="1">
        <v>0.3599</v>
      </c>
      <c r="AL44" s="9">
        <v>219.57</v>
      </c>
    </row>
    <row r="45" spans="1:38" x14ac:dyDescent="0.25">
      <c r="A45" s="3" t="s">
        <v>41</v>
      </c>
      <c r="B45" s="3" t="s">
        <v>44</v>
      </c>
      <c r="C45" s="5">
        <v>378159455</v>
      </c>
      <c r="D45" s="5">
        <v>552593778</v>
      </c>
      <c r="E45" s="5">
        <v>454248074</v>
      </c>
      <c r="F45" s="5">
        <v>468958753</v>
      </c>
      <c r="G45" s="5">
        <v>12183203</v>
      </c>
      <c r="H45" s="5">
        <v>36128770</v>
      </c>
      <c r="I45" s="5">
        <v>56867932</v>
      </c>
      <c r="J45" s="5">
        <v>27348108</v>
      </c>
      <c r="K45" s="5">
        <v>18319317</v>
      </c>
      <c r="L45" s="5">
        <v>9028790</v>
      </c>
      <c r="M45" s="5">
        <v>1363956</v>
      </c>
      <c r="N45" s="5">
        <v>292679</v>
      </c>
      <c r="O45" s="5">
        <v>177199</v>
      </c>
      <c r="P45" s="5">
        <v>10862624</v>
      </c>
      <c r="Q45" s="5">
        <v>4136018</v>
      </c>
      <c r="R45" s="5">
        <v>2402478</v>
      </c>
      <c r="S45" s="5">
        <v>313753.88888888888</v>
      </c>
      <c r="T45" s="5">
        <v>2088724.111111111</v>
      </c>
      <c r="U45" s="5">
        <v>1481111</v>
      </c>
      <c r="V45" s="3">
        <v>6979035</v>
      </c>
      <c r="W45" s="5">
        <v>-19231</v>
      </c>
      <c r="X45" s="3">
        <v>2843017</v>
      </c>
      <c r="Y45" s="5">
        <v>2823785</v>
      </c>
      <c r="Z45" s="5">
        <v>781457</v>
      </c>
      <c r="AA45" s="5">
        <v>2042329</v>
      </c>
      <c r="AB45" s="5">
        <v>-1277075</v>
      </c>
      <c r="AC45" s="5">
        <v>11.31</v>
      </c>
      <c r="AD45" s="1">
        <v>0.1237</v>
      </c>
      <c r="AE45" s="1">
        <v>4.6800000000000001E-2</v>
      </c>
      <c r="AF45" s="1">
        <v>7.7100000000000002E-2</v>
      </c>
      <c r="AG45" s="1">
        <v>7.4502746463180711E-2</v>
      </c>
      <c r="AH45" s="1">
        <v>0.8004</v>
      </c>
      <c r="AI45" s="1">
        <v>9.5966666666666686E-2</v>
      </c>
      <c r="AJ45" s="1">
        <v>3.9899999999999998E-2</v>
      </c>
      <c r="AK45" s="1">
        <v>0.31409999999999999</v>
      </c>
      <c r="AL45" s="9">
        <v>157.4</v>
      </c>
    </row>
    <row r="46" spans="1:38" x14ac:dyDescent="0.25">
      <c r="A46" s="3" t="s">
        <v>41</v>
      </c>
      <c r="B46" s="3" t="s">
        <v>45</v>
      </c>
      <c r="C46" s="5">
        <v>246377369</v>
      </c>
      <c r="D46" s="5">
        <v>359617606</v>
      </c>
      <c r="E46" s="5">
        <v>298033161</v>
      </c>
      <c r="F46" s="5">
        <v>303135423</v>
      </c>
      <c r="G46" s="5">
        <v>8377599</v>
      </c>
      <c r="H46" s="5">
        <v>21656615.631999999</v>
      </c>
      <c r="I46" s="5">
        <v>35121601</v>
      </c>
      <c r="J46" s="5">
        <v>18344088</v>
      </c>
      <c r="K46" s="5">
        <v>12523993</v>
      </c>
      <c r="L46" s="5">
        <v>5820094</v>
      </c>
      <c r="M46" s="5">
        <v>525998</v>
      </c>
      <c r="N46" s="5">
        <v>208587</v>
      </c>
      <c r="O46" s="5">
        <v>51608</v>
      </c>
      <c r="P46" s="5">
        <v>6606289</v>
      </c>
      <c r="Q46" s="5">
        <v>1947936</v>
      </c>
      <c r="R46" s="5">
        <v>1476591</v>
      </c>
      <c r="S46" s="5">
        <v>241014.55555555556</v>
      </c>
      <c r="T46" s="5">
        <v>1235576.4444444445</v>
      </c>
      <c r="U46" s="5">
        <v>969983</v>
      </c>
      <c r="V46" s="3">
        <v>4159715</v>
      </c>
      <c r="W46" s="5">
        <v>-42646</v>
      </c>
      <c r="X46" s="3">
        <v>2211779</v>
      </c>
      <c r="Y46" s="5">
        <v>2169131</v>
      </c>
      <c r="Z46" s="5">
        <v>665157</v>
      </c>
      <c r="AA46" s="5">
        <v>1503974</v>
      </c>
      <c r="AB46" s="5">
        <v>-4523398</v>
      </c>
      <c r="AC46" s="5">
        <v>13.89</v>
      </c>
      <c r="AD46" s="1">
        <v>0.11700000000000001</v>
      </c>
      <c r="AE46" s="1">
        <v>4.9500000000000002E-2</v>
      </c>
      <c r="AF46" s="1">
        <v>8.3400000000000002E-2</v>
      </c>
      <c r="AG46" s="1">
        <v>8.9475321979150993E-2</v>
      </c>
      <c r="AH46" s="1">
        <v>0.80859999999999999</v>
      </c>
      <c r="AI46" s="1">
        <v>0.1059333333333333</v>
      </c>
      <c r="AJ46" s="1">
        <v>4.6199999999999998E-2</v>
      </c>
      <c r="AK46" s="1">
        <v>0.30370000000000003</v>
      </c>
      <c r="AL46" s="9">
        <v>162.16999999999999</v>
      </c>
    </row>
    <row r="47" spans="1:38" x14ac:dyDescent="0.25">
      <c r="A47" s="3" t="s">
        <v>41</v>
      </c>
      <c r="B47" s="3" t="s">
        <v>46</v>
      </c>
      <c r="C47" s="5">
        <v>284889227.92500001</v>
      </c>
      <c r="D47" s="5">
        <v>395798541.16000003</v>
      </c>
      <c r="E47" s="5">
        <v>318765722.42000002</v>
      </c>
      <c r="F47" s="5">
        <v>331888474.08899999</v>
      </c>
      <c r="G47" s="5">
        <v>13987500.412</v>
      </c>
      <c r="H47" s="5">
        <v>26225861.34</v>
      </c>
      <c r="I47" s="5">
        <v>35882247.011</v>
      </c>
      <c r="J47" s="5">
        <v>20367155.589000002</v>
      </c>
      <c r="K47" s="5">
        <v>14641756.027000001</v>
      </c>
      <c r="L47" s="5">
        <v>5725399.5619999999</v>
      </c>
      <c r="M47" s="5">
        <v>1103862</v>
      </c>
      <c r="N47" s="5">
        <v>214425.58799999999</v>
      </c>
      <c r="O47" s="5">
        <v>210393.174</v>
      </c>
      <c r="P47" s="5">
        <v>7254080.3250000002</v>
      </c>
      <c r="Q47" s="5">
        <v>2766076.557</v>
      </c>
      <c r="R47" s="5">
        <v>1997985.453</v>
      </c>
      <c r="S47" s="5">
        <v>167400.85644444448</v>
      </c>
      <c r="T47" s="5">
        <v>1830584.5965555555</v>
      </c>
      <c r="U47" s="5">
        <v>996500.39500000002</v>
      </c>
      <c r="V47" s="3">
        <v>4259594.477</v>
      </c>
      <c r="W47" s="5">
        <v>13089.789000000001</v>
      </c>
      <c r="X47" s="3">
        <v>1493517.92</v>
      </c>
      <c r="Y47" s="5">
        <v>1506607.7080000001</v>
      </c>
      <c r="Z47" s="5">
        <v>639396.23</v>
      </c>
      <c r="AA47" s="5">
        <v>867211.47900000005</v>
      </c>
      <c r="AB47" s="5">
        <v>-3771834.8330000001</v>
      </c>
      <c r="AC47" s="5">
        <v>6.61</v>
      </c>
      <c r="AD47" s="1">
        <v>0.1208</v>
      </c>
      <c r="AE47" s="1">
        <v>4.9700000000000001E-2</v>
      </c>
      <c r="AF47" s="1">
        <v>7.9100000000000004E-2</v>
      </c>
      <c r="AG47" s="1">
        <v>4.953366265800082E-2</v>
      </c>
      <c r="AH47" s="1">
        <v>0.85189999999999999</v>
      </c>
      <c r="AI47" s="1">
        <v>0.1057</v>
      </c>
      <c r="AJ47" s="1">
        <v>3.9800000000000002E-2</v>
      </c>
      <c r="AK47" s="1">
        <v>0.2681</v>
      </c>
      <c r="AL47" s="9">
        <v>136.82</v>
      </c>
    </row>
    <row r="48" spans="1:38" x14ac:dyDescent="0.25">
      <c r="A48" s="3" t="s">
        <v>41</v>
      </c>
      <c r="B48" s="3" t="s">
        <v>47</v>
      </c>
      <c r="C48" s="5">
        <v>256269598.7198959</v>
      </c>
      <c r="D48" s="5">
        <v>379497352.58617252</v>
      </c>
      <c r="E48" s="5">
        <v>310591321.30290413</v>
      </c>
      <c r="F48" s="5">
        <v>314765469.81010407</v>
      </c>
      <c r="G48" s="5">
        <v>8000000</v>
      </c>
      <c r="H48" s="5">
        <v>23187155</v>
      </c>
      <c r="I48" s="5">
        <v>38635333.220561936</v>
      </c>
      <c r="J48" s="5">
        <v>18115854.036531951</v>
      </c>
      <c r="K48" s="5">
        <v>12457523.508470001</v>
      </c>
      <c r="L48" s="5">
        <v>5658330.5280619506</v>
      </c>
      <c r="M48" s="5">
        <v>841698.3997500001</v>
      </c>
      <c r="N48" s="5">
        <v>112582.2939475</v>
      </c>
      <c r="O48" s="5">
        <v>293788.63169540011</v>
      </c>
      <c r="P48" s="5">
        <v>6906399.8534548506</v>
      </c>
      <c r="Q48" s="5">
        <v>2732608.8854109701</v>
      </c>
      <c r="R48" s="5">
        <v>1802335.73021639</v>
      </c>
      <c r="S48" s="5">
        <v>161465.68206638822</v>
      </c>
      <c r="T48" s="5">
        <v>1640870.0481500018</v>
      </c>
      <c r="U48" s="5">
        <v>926402.76670000004</v>
      </c>
      <c r="V48" s="3">
        <v>4177661.3565384611</v>
      </c>
      <c r="W48" s="5">
        <v>8138.6674699999994</v>
      </c>
      <c r="X48" s="3">
        <v>1445052.471127491</v>
      </c>
      <c r="Y48" s="5">
        <v>1453191.138597494</v>
      </c>
      <c r="Z48" s="5">
        <v>393981.40959824802</v>
      </c>
      <c r="AA48" s="5">
        <v>1059209.728999245</v>
      </c>
      <c r="AB48" s="5">
        <v>-811863.73471296078</v>
      </c>
      <c r="AC48" s="5">
        <v>9.14</v>
      </c>
      <c r="AD48" s="1">
        <v>0.12672160229106441</v>
      </c>
      <c r="AE48" s="1">
        <v>4.6722082060767743E-2</v>
      </c>
      <c r="AF48" s="1">
        <v>7.6082245676934085E-2</v>
      </c>
      <c r="AG48" s="1">
        <v>5.6376743026037741E-2</v>
      </c>
      <c r="AH48" s="1">
        <v>0.7831716247624575</v>
      </c>
      <c r="AI48" s="1">
        <v>0.10349999999999999</v>
      </c>
      <c r="AJ48" s="1">
        <v>4.3961528678419001E-2</v>
      </c>
      <c r="AK48" s="1">
        <v>0.28589999999999999</v>
      </c>
      <c r="AL48" s="9">
        <v>166.62</v>
      </c>
    </row>
    <row r="49" spans="1:38" x14ac:dyDescent="0.25">
      <c r="A49" s="3" t="s">
        <v>41</v>
      </c>
      <c r="B49" s="3" t="s">
        <v>48</v>
      </c>
      <c r="C49" s="5">
        <v>134468114.12358099</v>
      </c>
      <c r="D49" s="5">
        <v>191107085.34666401</v>
      </c>
      <c r="E49" s="5">
        <v>152485254.41281301</v>
      </c>
      <c r="F49" s="5">
        <v>159516238.65872201</v>
      </c>
      <c r="G49" s="5">
        <v>5493400.6271000002</v>
      </c>
      <c r="H49" s="5">
        <v>11621357.273</v>
      </c>
      <c r="I49" s="5">
        <v>16847971.289888602</v>
      </c>
      <c r="J49" s="5">
        <v>8957685.0948241893</v>
      </c>
      <c r="K49" s="5">
        <v>6320187.1205900004</v>
      </c>
      <c r="L49" s="5">
        <v>2637497.9742341898</v>
      </c>
      <c r="M49" s="5">
        <v>543625.37433000002</v>
      </c>
      <c r="N49" s="5">
        <v>120777.2087</v>
      </c>
      <c r="O49" s="5">
        <v>46639.8656156</v>
      </c>
      <c r="P49" s="5">
        <v>3348540.42287979</v>
      </c>
      <c r="Q49" s="5">
        <v>238588.44499773899</v>
      </c>
      <c r="R49" s="5">
        <v>1262577.0635768101</v>
      </c>
      <c r="S49" s="5">
        <v>144150.46141613775</v>
      </c>
      <c r="T49" s="5">
        <v>1118426.6021606722</v>
      </c>
      <c r="U49" s="5">
        <v>568141.52382999996</v>
      </c>
      <c r="V49" s="3">
        <v>1517821.83547298</v>
      </c>
      <c r="W49" s="5">
        <v>18120.762269999999</v>
      </c>
      <c r="X49" s="3">
        <v>1279233.390475241</v>
      </c>
      <c r="Y49" s="5">
        <v>1297354.1527452399</v>
      </c>
      <c r="Z49" s="5">
        <v>491973.25694663898</v>
      </c>
      <c r="AA49" s="5">
        <v>805380.89579859795</v>
      </c>
      <c r="AB49" s="5">
        <v>-246986.188359644</v>
      </c>
      <c r="AC49" s="5">
        <v>13.86</v>
      </c>
      <c r="AD49" s="1">
        <v>0.13059999999999999</v>
      </c>
      <c r="AE49" s="1">
        <v>2.6200000000000001E-2</v>
      </c>
      <c r="AF49" s="1">
        <v>7.2599999999999998E-2</v>
      </c>
      <c r="AG49" s="1">
        <v>0.10040534302930224</v>
      </c>
      <c r="AH49" s="1">
        <v>0.80610000000000004</v>
      </c>
      <c r="AI49" s="1">
        <v>9.7733333333333339E-2</v>
      </c>
      <c r="AJ49" s="1">
        <v>3.9899999999999998E-2</v>
      </c>
      <c r="AK49" s="1">
        <v>0.26369999999999999</v>
      </c>
      <c r="AL49" s="9">
        <v>145</v>
      </c>
    </row>
    <row r="50" spans="1:38" x14ac:dyDescent="0.25">
      <c r="A50" s="3" t="s">
        <v>41</v>
      </c>
      <c r="B50" s="3" t="s">
        <v>49</v>
      </c>
      <c r="C50" s="5">
        <v>373734310</v>
      </c>
      <c r="D50" s="5">
        <v>519382877</v>
      </c>
      <c r="E50" s="5">
        <v>428830536</v>
      </c>
      <c r="F50" s="5">
        <v>433807976</v>
      </c>
      <c r="G50" s="5">
        <v>9509230</v>
      </c>
      <c r="H50" s="5">
        <v>27056997</v>
      </c>
      <c r="I50" s="5">
        <v>55314775</v>
      </c>
      <c r="J50" s="5">
        <v>23843745</v>
      </c>
      <c r="K50" s="5">
        <v>15600400</v>
      </c>
      <c r="L50" s="5">
        <v>8243344</v>
      </c>
      <c r="M50" s="5">
        <v>1484362</v>
      </c>
      <c r="N50" s="5">
        <v>258459</v>
      </c>
      <c r="O50" s="5">
        <v>77078</v>
      </c>
      <c r="P50" s="5">
        <v>10063243</v>
      </c>
      <c r="Q50" s="5">
        <v>1971791</v>
      </c>
      <c r="R50" s="5">
        <v>2492446</v>
      </c>
      <c r="S50" s="5">
        <v>502416.66666666669</v>
      </c>
      <c r="T50" s="5">
        <v>1990029.3333333333</v>
      </c>
      <c r="U50" s="5">
        <v>1037907</v>
      </c>
      <c r="V50" s="3">
        <v>6532890</v>
      </c>
      <c r="W50" s="5">
        <v>-39350</v>
      </c>
      <c r="X50" s="3">
        <v>4561099</v>
      </c>
      <c r="Y50" s="5">
        <v>4521750</v>
      </c>
      <c r="Z50" s="5">
        <v>1318671</v>
      </c>
      <c r="AA50" s="5">
        <v>3203079</v>
      </c>
      <c r="AB50" s="5">
        <v>1087876</v>
      </c>
      <c r="AC50" s="5">
        <v>23.74</v>
      </c>
      <c r="AD50" s="1">
        <v>0.1154</v>
      </c>
      <c r="AE50" s="1">
        <v>3.7999999999999999E-2</v>
      </c>
      <c r="AF50" s="1">
        <v>7.2499999999999995E-2</v>
      </c>
      <c r="AG50" s="1">
        <v>0.12293128974347717</v>
      </c>
      <c r="AH50" s="1">
        <v>0.84950000000000003</v>
      </c>
      <c r="AI50" s="1">
        <v>9.0700000000000003E-2</v>
      </c>
      <c r="AJ50" s="1">
        <v>0.04</v>
      </c>
      <c r="AK50" s="1">
        <v>0.24879999999999999</v>
      </c>
      <c r="AL50" s="9">
        <v>204.44</v>
      </c>
    </row>
    <row r="51" spans="1:38" x14ac:dyDescent="0.25">
      <c r="A51" s="3" t="s">
        <v>41</v>
      </c>
      <c r="B51" s="3" t="s">
        <v>50</v>
      </c>
      <c r="C51" s="5">
        <v>186734781.61899999</v>
      </c>
      <c r="D51" s="5">
        <v>314564432.56999999</v>
      </c>
      <c r="E51" s="5">
        <v>258182943.15000001</v>
      </c>
      <c r="F51" s="5">
        <v>258893352.336</v>
      </c>
      <c r="G51" s="5">
        <v>3494645.4380000001</v>
      </c>
      <c r="H51" s="5">
        <v>14694022.927999999</v>
      </c>
      <c r="I51" s="5">
        <v>37108210.784999996</v>
      </c>
      <c r="J51" s="5">
        <v>13249579.976</v>
      </c>
      <c r="K51" s="5">
        <v>8615513.6919999998</v>
      </c>
      <c r="L51" s="5">
        <v>4634066.284</v>
      </c>
      <c r="M51" s="5">
        <v>553805.29</v>
      </c>
      <c r="N51" s="5">
        <v>44817.387999999999</v>
      </c>
      <c r="O51" s="5">
        <v>184333.541</v>
      </c>
      <c r="P51" s="5">
        <v>5417022.5029999996</v>
      </c>
      <c r="Q51" s="5">
        <v>2077267.639</v>
      </c>
      <c r="R51" s="5">
        <v>1882861.2239999999</v>
      </c>
      <c r="S51" s="5">
        <v>84849.852222222224</v>
      </c>
      <c r="T51" s="5">
        <v>1798011.3717777778</v>
      </c>
      <c r="U51" s="5">
        <v>694300.04</v>
      </c>
      <c r="V51" s="3">
        <v>2839861.2389999996</v>
      </c>
      <c r="W51" s="5">
        <v>1055.07</v>
      </c>
      <c r="X51" s="3">
        <v>762593.59999999963</v>
      </c>
      <c r="Y51" s="5">
        <v>763648.67</v>
      </c>
      <c r="Z51" s="5">
        <v>173596.87100000001</v>
      </c>
      <c r="AA51" s="5">
        <v>590051.799</v>
      </c>
      <c r="AB51" s="5">
        <v>-569077.05500000005</v>
      </c>
      <c r="AC51" s="5">
        <v>8.0299999999999994</v>
      </c>
      <c r="AD51" s="1">
        <v>0.1313</v>
      </c>
      <c r="AE51" s="1">
        <v>4.4999999999999998E-2</v>
      </c>
      <c r="AF51" s="1">
        <v>6.4299999999999996E-2</v>
      </c>
      <c r="AG51" s="1">
        <v>3.2315528240413699E-2</v>
      </c>
      <c r="AH51" s="1">
        <v>0.72619999999999996</v>
      </c>
      <c r="AI51" s="1">
        <v>8.8333333333333333E-2</v>
      </c>
      <c r="AJ51" s="1">
        <v>3.85E-2</v>
      </c>
      <c r="AK51" s="1">
        <v>0.3483</v>
      </c>
      <c r="AL51" s="9">
        <v>252.54</v>
      </c>
    </row>
    <row r="52" spans="1:38" x14ac:dyDescent="0.25">
      <c r="A52" s="3" t="s">
        <v>41</v>
      </c>
      <c r="B52" s="3" t="s">
        <v>51</v>
      </c>
      <c r="C52" s="5">
        <v>322931569</v>
      </c>
      <c r="D52" s="5">
        <v>478229316</v>
      </c>
      <c r="E52" s="5">
        <v>389034647</v>
      </c>
      <c r="F52" s="5">
        <v>392296872</v>
      </c>
      <c r="G52" s="5">
        <v>6000000</v>
      </c>
      <c r="H52" s="5">
        <v>34128595</v>
      </c>
      <c r="I52" s="5">
        <v>58249834</v>
      </c>
      <c r="J52" s="5">
        <v>22064900</v>
      </c>
      <c r="K52" s="5">
        <v>14521071</v>
      </c>
      <c r="L52" s="5">
        <v>7543828</v>
      </c>
      <c r="M52" s="5">
        <v>757361</v>
      </c>
      <c r="N52" s="5">
        <v>222159</v>
      </c>
      <c r="O52" s="5">
        <v>323351</v>
      </c>
      <c r="P52" s="5">
        <v>8846699</v>
      </c>
      <c r="Q52" s="5">
        <v>2867846</v>
      </c>
      <c r="R52" s="5">
        <v>1730748</v>
      </c>
      <c r="S52" s="5">
        <v>286791</v>
      </c>
      <c r="T52" s="5">
        <v>1443957</v>
      </c>
      <c r="U52" s="5">
        <v>1223592</v>
      </c>
      <c r="V52" s="3">
        <v>5892359</v>
      </c>
      <c r="W52" s="5">
        <v>-443394</v>
      </c>
      <c r="X52" s="3">
        <v>3024513</v>
      </c>
      <c r="Y52" s="5">
        <v>2581119</v>
      </c>
      <c r="Z52" s="5">
        <v>779175</v>
      </c>
      <c r="AA52" s="5">
        <v>1801944</v>
      </c>
      <c r="AB52" s="5">
        <v>-1955472</v>
      </c>
      <c r="AC52" s="5">
        <v>10.56</v>
      </c>
      <c r="AD52" s="1">
        <v>0.127</v>
      </c>
      <c r="AE52" s="1">
        <v>4.7500000000000001E-2</v>
      </c>
      <c r="AF52" s="1">
        <v>7.2700000000000001E-2</v>
      </c>
      <c r="AG52" s="1">
        <v>6.3844512168656789E-2</v>
      </c>
      <c r="AH52" s="1">
        <v>0.80820000000000003</v>
      </c>
      <c r="AI52" s="1">
        <v>9.4066666666666673E-2</v>
      </c>
      <c r="AJ52" s="1">
        <v>3.9699999999999999E-2</v>
      </c>
      <c r="AK52" s="1">
        <v>0.29559999999999997</v>
      </c>
      <c r="AL52" s="9">
        <v>170.7</v>
      </c>
    </row>
    <row r="53" spans="1:38" x14ac:dyDescent="0.25">
      <c r="A53" s="3" t="s">
        <v>41</v>
      </c>
      <c r="B53" s="3" t="s">
        <v>52</v>
      </c>
      <c r="C53" s="5">
        <v>127867140</v>
      </c>
      <c r="D53" s="5">
        <v>208910458</v>
      </c>
      <c r="E53" s="5">
        <v>167558441</v>
      </c>
      <c r="F53" s="5">
        <v>178487048</v>
      </c>
      <c r="G53" s="5">
        <v>6042804</v>
      </c>
      <c r="H53" s="5">
        <v>10120628.706</v>
      </c>
      <c r="I53" s="5">
        <v>18310385</v>
      </c>
      <c r="J53" s="5">
        <v>9255134</v>
      </c>
      <c r="K53" s="5">
        <v>6596592</v>
      </c>
      <c r="L53" s="5">
        <v>2658542</v>
      </c>
      <c r="M53" s="5">
        <v>576443</v>
      </c>
      <c r="N53" s="5">
        <v>64876</v>
      </c>
      <c r="O53" s="5">
        <v>25163</v>
      </c>
      <c r="P53" s="5">
        <v>3325026</v>
      </c>
      <c r="Q53" s="5">
        <v>748420</v>
      </c>
      <c r="R53" s="5">
        <v>874846</v>
      </c>
      <c r="S53" s="5">
        <v>136230</v>
      </c>
      <c r="T53" s="5">
        <v>738616</v>
      </c>
      <c r="U53" s="5">
        <v>517789</v>
      </c>
      <c r="V53" s="3">
        <v>1932391</v>
      </c>
      <c r="W53" s="5">
        <v>42100</v>
      </c>
      <c r="X53" s="3">
        <v>1183971</v>
      </c>
      <c r="Y53" s="5">
        <v>1226070</v>
      </c>
      <c r="Z53" s="5">
        <v>385528</v>
      </c>
      <c r="AA53" s="5">
        <v>840541</v>
      </c>
      <c r="AB53" s="5">
        <v>495587</v>
      </c>
      <c r="AC53" s="5">
        <v>16.61</v>
      </c>
      <c r="AD53" s="1">
        <v>0.12809999999999999</v>
      </c>
      <c r="AE53" s="1">
        <v>2.29E-2</v>
      </c>
      <c r="AF53" s="1">
        <v>7.8E-2</v>
      </c>
      <c r="AG53" s="1">
        <v>9.6227648054556178E-2</v>
      </c>
      <c r="AH53" s="1">
        <v>0.74470000000000003</v>
      </c>
      <c r="AI53" s="1">
        <v>9.6566666666666676E-2</v>
      </c>
      <c r="AJ53" s="1">
        <v>3.9899999999999998E-2</v>
      </c>
      <c r="AK53" s="1">
        <v>0.37909999999999999</v>
      </c>
      <c r="AL53" s="9">
        <v>180.92</v>
      </c>
    </row>
    <row r="54" spans="1:38" x14ac:dyDescent="0.25">
      <c r="A54" s="3" t="s">
        <v>41</v>
      </c>
      <c r="B54" s="3" t="s">
        <v>53</v>
      </c>
      <c r="C54" s="5">
        <v>302674617.03527701</v>
      </c>
      <c r="D54" s="5">
        <v>433612384.64740503</v>
      </c>
      <c r="E54" s="5">
        <v>381263295.548208</v>
      </c>
      <c r="F54" s="5">
        <v>383444661.39174801</v>
      </c>
      <c r="G54" s="5">
        <v>10732277.965089999</v>
      </c>
      <c r="H54" s="5">
        <v>14917566.922</v>
      </c>
      <c r="I54" s="5">
        <v>30595904.788378399</v>
      </c>
      <c r="J54" s="5">
        <v>20545519.406052101</v>
      </c>
      <c r="K54" s="5">
        <v>15004102.0908507</v>
      </c>
      <c r="L54" s="5">
        <v>5541417.3152014101</v>
      </c>
      <c r="M54" s="5">
        <v>1209146.8971200001</v>
      </c>
      <c r="N54" s="5">
        <v>67147.789439999993</v>
      </c>
      <c r="O54" s="5">
        <v>306941.23943000002</v>
      </c>
      <c r="P54" s="5">
        <v>7124653.2411914105</v>
      </c>
      <c r="Q54" s="5">
        <v>480038.05927087902</v>
      </c>
      <c r="R54" s="5">
        <v>2000012.55660772</v>
      </c>
      <c r="S54" s="5">
        <v>289948.74685563229</v>
      </c>
      <c r="T54" s="5">
        <v>1710063.8097520876</v>
      </c>
      <c r="U54" s="5">
        <v>1083562.26041212</v>
      </c>
      <c r="V54" s="3">
        <v>4041078.4241715698</v>
      </c>
      <c r="W54" s="5">
        <v>-951501.64320000005</v>
      </c>
      <c r="X54" s="3">
        <v>3561040.3649006905</v>
      </c>
      <c r="Y54" s="5">
        <v>2609538.7217006902</v>
      </c>
      <c r="Z54" s="5">
        <v>705731.17551020696</v>
      </c>
      <c r="AA54" s="5">
        <v>1903807.54619048</v>
      </c>
      <c r="AB54" s="5">
        <v>-592267.45500000101</v>
      </c>
      <c r="AC54" s="5">
        <v>25.59</v>
      </c>
      <c r="AD54" s="1">
        <v>0.1225</v>
      </c>
      <c r="AE54" s="1">
        <v>1.1900000000000001E-2</v>
      </c>
      <c r="AF54" s="1">
        <v>7.5300000000000006E-2</v>
      </c>
      <c r="AG54" s="1">
        <v>0.13270605701079138</v>
      </c>
      <c r="AH54" s="1">
        <v>0.77180000000000004</v>
      </c>
      <c r="AI54" s="1">
        <v>0.10103333333333329</v>
      </c>
      <c r="AJ54" s="1">
        <v>3.9899999999999998E-2</v>
      </c>
      <c r="AK54" s="1">
        <v>0.27279999999999999</v>
      </c>
      <c r="AL54" s="9">
        <v>205.1</v>
      </c>
    </row>
    <row r="55" spans="1:38" x14ac:dyDescent="0.25">
      <c r="A55" s="3" t="s">
        <v>41</v>
      </c>
      <c r="B55" s="3" t="s">
        <v>54</v>
      </c>
      <c r="C55" s="5">
        <v>201496029</v>
      </c>
      <c r="D55" s="5">
        <v>307175424</v>
      </c>
      <c r="E55" s="5">
        <v>231322709</v>
      </c>
      <c r="F55" s="5">
        <v>234593966</v>
      </c>
      <c r="G55" s="5">
        <v>11911942</v>
      </c>
      <c r="H55" s="5">
        <v>18366706</v>
      </c>
      <c r="I55" s="5">
        <v>27929265</v>
      </c>
      <c r="J55" s="5">
        <v>13507044</v>
      </c>
      <c r="K55" s="5">
        <v>9766799</v>
      </c>
      <c r="L55" s="5">
        <v>3740246</v>
      </c>
      <c r="M55" s="5">
        <v>868995</v>
      </c>
      <c r="N55" s="5">
        <v>123284</v>
      </c>
      <c r="O55" s="5">
        <v>166351</v>
      </c>
      <c r="P55" s="5">
        <v>4898875</v>
      </c>
      <c r="Q55" s="5">
        <v>957601</v>
      </c>
      <c r="R55" s="5">
        <v>1291190</v>
      </c>
      <c r="S55" s="5">
        <v>215602.55555555556</v>
      </c>
      <c r="T55" s="5">
        <v>1075587.4444444445</v>
      </c>
      <c r="U55" s="5">
        <v>693337</v>
      </c>
      <c r="V55" s="3">
        <v>2914348</v>
      </c>
      <c r="W55" s="5">
        <v>-16324</v>
      </c>
      <c r="X55" s="3">
        <v>1956747</v>
      </c>
      <c r="Y55" s="5">
        <v>1940423</v>
      </c>
      <c r="Z55" s="5">
        <v>564435</v>
      </c>
      <c r="AA55" s="5">
        <v>1375987</v>
      </c>
      <c r="AB55" s="5">
        <v>-994830</v>
      </c>
      <c r="AC55" s="5">
        <v>14.98</v>
      </c>
      <c r="AD55" s="1">
        <v>0.1273</v>
      </c>
      <c r="AE55" s="1">
        <v>2.86E-2</v>
      </c>
      <c r="AF55" s="1">
        <v>0.08</v>
      </c>
      <c r="AG55" s="1">
        <v>0.10363970881485894</v>
      </c>
      <c r="AH55" s="1">
        <v>0.76029999999999998</v>
      </c>
      <c r="AI55" s="1">
        <v>9.9533333333333321E-2</v>
      </c>
      <c r="AJ55" s="1">
        <v>3.9899999999999998E-2</v>
      </c>
      <c r="AK55" s="1">
        <v>0.32179999999999997</v>
      </c>
      <c r="AL55" s="9">
        <v>152.06</v>
      </c>
    </row>
    <row r="56" spans="1:38" x14ac:dyDescent="0.25">
      <c r="A56" s="3" t="s">
        <v>41</v>
      </c>
      <c r="B56" s="3" t="s">
        <v>55</v>
      </c>
      <c r="C56" s="5">
        <v>239477548</v>
      </c>
      <c r="D56" s="5">
        <v>344660376</v>
      </c>
      <c r="E56" s="5">
        <v>281304828</v>
      </c>
      <c r="F56" s="5">
        <v>286880008</v>
      </c>
      <c r="G56" s="5">
        <v>7839586</v>
      </c>
      <c r="H56" s="5">
        <v>23542490</v>
      </c>
      <c r="I56" s="5">
        <v>31786526</v>
      </c>
      <c r="J56" s="5">
        <v>15511787</v>
      </c>
      <c r="K56" s="5">
        <v>10744975</v>
      </c>
      <c r="L56" s="5">
        <v>4766812</v>
      </c>
      <c r="M56" s="5">
        <v>957730</v>
      </c>
      <c r="N56" s="5">
        <v>194912</v>
      </c>
      <c r="O56" s="5">
        <v>82055</v>
      </c>
      <c r="P56" s="5">
        <v>6001510</v>
      </c>
      <c r="Q56" s="5">
        <v>1257767</v>
      </c>
      <c r="R56" s="5">
        <v>1930958</v>
      </c>
      <c r="S56" s="5">
        <v>160794.22222222222</v>
      </c>
      <c r="T56" s="5">
        <v>1770163.7777777778</v>
      </c>
      <c r="U56" s="5">
        <v>1084267</v>
      </c>
      <c r="V56" s="3">
        <v>2986285</v>
      </c>
      <c r="W56" s="5">
        <v>-281369</v>
      </c>
      <c r="X56" s="3">
        <v>1728518</v>
      </c>
      <c r="Y56" s="5">
        <v>1447148</v>
      </c>
      <c r="Z56" s="5">
        <v>726808</v>
      </c>
      <c r="AA56" s="5">
        <v>720341</v>
      </c>
      <c r="AB56" s="5">
        <v>-1867468</v>
      </c>
      <c r="AC56" s="5">
        <v>6.12</v>
      </c>
      <c r="AD56" s="1">
        <v>0.1182</v>
      </c>
      <c r="AE56" s="1">
        <v>4.9000000000000002E-2</v>
      </c>
      <c r="AF56" s="1">
        <v>7.0499999999999993E-2</v>
      </c>
      <c r="AG56" s="1">
        <v>4.6374603125552749E-2</v>
      </c>
      <c r="AH56" s="1">
        <v>0.81899999999999995</v>
      </c>
      <c r="AI56" s="1">
        <v>9.4166666666666662E-2</v>
      </c>
      <c r="AJ56" s="1">
        <v>3.9800000000000002E-2</v>
      </c>
      <c r="AK56" s="1">
        <v>0.26329999999999998</v>
      </c>
      <c r="AL56" s="9">
        <v>135.02000000000001</v>
      </c>
    </row>
    <row r="57" spans="1:38" x14ac:dyDescent="0.25">
      <c r="A57" s="3" t="s">
        <v>41</v>
      </c>
      <c r="B57" s="3" t="s">
        <v>56</v>
      </c>
      <c r="C57" s="5">
        <v>179969220</v>
      </c>
      <c r="D57" s="5">
        <v>254619547</v>
      </c>
      <c r="E57" s="5">
        <v>206261005</v>
      </c>
      <c r="F57" s="5">
        <v>210194894</v>
      </c>
      <c r="G57" s="5">
        <v>9152213</v>
      </c>
      <c r="H57" s="5">
        <v>19402575.715999998</v>
      </c>
      <c r="I57" s="5">
        <v>29339789</v>
      </c>
      <c r="J57" s="5">
        <v>13073291</v>
      </c>
      <c r="K57" s="5">
        <v>9198892</v>
      </c>
      <c r="L57" s="5">
        <v>3874399</v>
      </c>
      <c r="M57" s="5">
        <v>803610</v>
      </c>
      <c r="N57" s="5">
        <v>67974</v>
      </c>
      <c r="O57" s="5">
        <v>96021</v>
      </c>
      <c r="P57" s="5">
        <v>4842004</v>
      </c>
      <c r="Q57" s="5">
        <v>281111</v>
      </c>
      <c r="R57" s="5">
        <v>1030162</v>
      </c>
      <c r="S57" s="5">
        <v>346491.09411111107</v>
      </c>
      <c r="T57" s="5">
        <v>683670.90588888898</v>
      </c>
      <c r="U57" s="5">
        <v>412309</v>
      </c>
      <c r="V57" s="3">
        <v>3399533</v>
      </c>
      <c r="W57" s="5">
        <v>0</v>
      </c>
      <c r="X57" s="3">
        <v>3118422</v>
      </c>
      <c r="Y57" s="5">
        <v>3118419.8470000001</v>
      </c>
      <c r="Z57" s="5">
        <v>636429</v>
      </c>
      <c r="AA57" s="5">
        <v>2182927</v>
      </c>
      <c r="AB57" s="5">
        <v>64149</v>
      </c>
      <c r="AC57" s="5">
        <v>22.5</v>
      </c>
      <c r="AD57" s="1">
        <v>0.1198</v>
      </c>
      <c r="AE57" s="1">
        <v>4.07E-2</v>
      </c>
      <c r="AF57" s="1">
        <v>8.5800000000000001E-2</v>
      </c>
      <c r="AG57" s="1">
        <v>0.16076430332782926</v>
      </c>
      <c r="AH57" s="1">
        <v>0.83919999999999995</v>
      </c>
      <c r="AI57" s="1">
        <v>0.1043</v>
      </c>
      <c r="AJ57" s="1">
        <v>3.9899999999999998E-2</v>
      </c>
      <c r="AK57" s="1">
        <v>0.30359999999999998</v>
      </c>
      <c r="AL57" s="9">
        <v>151.22</v>
      </c>
    </row>
    <row r="58" spans="1:38" x14ac:dyDescent="0.25">
      <c r="A58" s="3" t="s">
        <v>41</v>
      </c>
      <c r="B58" s="3" t="s">
        <v>57</v>
      </c>
      <c r="C58" s="5">
        <v>255823978.852</v>
      </c>
      <c r="D58" s="5">
        <v>415580208.71600002</v>
      </c>
      <c r="E58" s="5">
        <v>337234681.31300002</v>
      </c>
      <c r="F58" s="5">
        <v>340347282</v>
      </c>
      <c r="G58" s="5">
        <v>2500582.1910000001</v>
      </c>
      <c r="H58" s="5">
        <v>15637377.055</v>
      </c>
      <c r="I58" s="5">
        <v>53281443.211999997</v>
      </c>
      <c r="J58" s="5">
        <v>15509858.707</v>
      </c>
      <c r="K58" s="5">
        <v>9787672.3690000009</v>
      </c>
      <c r="L58" s="5">
        <v>5722186.3380000005</v>
      </c>
      <c r="M58" s="5">
        <v>392053.26</v>
      </c>
      <c r="N58" s="5">
        <v>128122.785</v>
      </c>
      <c r="O58" s="5">
        <v>174256.80100000001</v>
      </c>
      <c r="P58" s="5">
        <v>6416619.1840000004</v>
      </c>
      <c r="Q58" s="5">
        <v>439464.82799999998</v>
      </c>
      <c r="R58" s="5">
        <v>2279224.236</v>
      </c>
      <c r="S58" s="5">
        <v>319902.93888888886</v>
      </c>
      <c r="T58" s="5">
        <v>1959321.2971111112</v>
      </c>
      <c r="U58" s="5">
        <v>840463.14300000004</v>
      </c>
      <c r="V58" s="3">
        <v>3296931.8050000002</v>
      </c>
      <c r="W58" s="5">
        <v>21659.473000000002</v>
      </c>
      <c r="X58" s="3">
        <v>2857466.977</v>
      </c>
      <c r="Y58" s="5">
        <v>2879126.45</v>
      </c>
      <c r="Z58" s="5">
        <v>863737.93400000001</v>
      </c>
      <c r="AA58" s="5">
        <v>2015388.5160000001</v>
      </c>
      <c r="AB58" s="5">
        <v>406282.98599999998</v>
      </c>
      <c r="AC58" s="5">
        <v>25.78</v>
      </c>
      <c r="AD58" s="1">
        <v>0.1227</v>
      </c>
      <c r="AE58" s="1">
        <v>3.95E-2</v>
      </c>
      <c r="AF58" s="1">
        <v>5.67E-2</v>
      </c>
      <c r="AG58" s="1">
        <v>7.862467778926821E-2</v>
      </c>
      <c r="AH58" s="1">
        <v>0.75609999999999999</v>
      </c>
      <c r="AI58" s="1">
        <v>8.2500000000000004E-2</v>
      </c>
      <c r="AJ58" s="1">
        <v>3.9699999999999999E-2</v>
      </c>
      <c r="AK58" s="1">
        <v>0.2636</v>
      </c>
      <c r="AL58" s="9">
        <v>340.73</v>
      </c>
    </row>
    <row r="59" spans="1:38" x14ac:dyDescent="0.25">
      <c r="A59" s="3" t="s">
        <v>41</v>
      </c>
      <c r="B59" s="3" t="s">
        <v>58</v>
      </c>
      <c r="C59" s="5">
        <v>156849815</v>
      </c>
      <c r="D59" s="5">
        <v>223368136</v>
      </c>
      <c r="E59" s="5">
        <v>183493487</v>
      </c>
      <c r="F59" s="5">
        <v>189109704</v>
      </c>
      <c r="G59" s="5">
        <v>9375591</v>
      </c>
      <c r="H59" s="5">
        <v>13581525.414328</v>
      </c>
      <c r="I59" s="5">
        <v>19696249</v>
      </c>
      <c r="J59" s="5">
        <v>10801777</v>
      </c>
      <c r="K59" s="5">
        <v>7785084</v>
      </c>
      <c r="L59" s="5">
        <v>3016692</v>
      </c>
      <c r="M59" s="5">
        <v>484146</v>
      </c>
      <c r="N59" s="5">
        <v>304612</v>
      </c>
      <c r="O59" s="5">
        <v>178857</v>
      </c>
      <c r="P59" s="5">
        <v>3984309</v>
      </c>
      <c r="Q59" s="5">
        <v>845070</v>
      </c>
      <c r="R59" s="5">
        <v>921288</v>
      </c>
      <c r="S59" s="5">
        <v>174941.88888888888</v>
      </c>
      <c r="T59" s="5">
        <v>746346.11111111112</v>
      </c>
      <c r="U59" s="5">
        <v>589765</v>
      </c>
      <c r="V59" s="3">
        <v>2473256</v>
      </c>
      <c r="W59" s="5">
        <v>-53708</v>
      </c>
      <c r="X59" s="3">
        <v>1628186</v>
      </c>
      <c r="Y59" s="5">
        <v>1574477</v>
      </c>
      <c r="Z59" s="5">
        <v>435862</v>
      </c>
      <c r="AA59" s="5">
        <v>1138614</v>
      </c>
      <c r="AB59" s="5">
        <v>651460</v>
      </c>
      <c r="AC59" s="5">
        <v>16.809999999999999</v>
      </c>
      <c r="AD59" s="1">
        <v>0.13639999999999999</v>
      </c>
      <c r="AE59" s="1">
        <v>1.72E-2</v>
      </c>
      <c r="AF59" s="1">
        <v>7.5600000000000001E-2</v>
      </c>
      <c r="AG59" s="1">
        <v>0.12271111054829993</v>
      </c>
      <c r="AH59" s="1">
        <v>0.78129999999999999</v>
      </c>
      <c r="AI59" s="1">
        <v>9.4399999999999998E-2</v>
      </c>
      <c r="AJ59" s="1">
        <v>0.04</v>
      </c>
      <c r="AK59" s="1">
        <v>0.27729999999999999</v>
      </c>
      <c r="AL59" s="9">
        <v>145.02000000000001</v>
      </c>
    </row>
    <row r="60" spans="1:38" x14ac:dyDescent="0.25">
      <c r="A60" s="3" t="s">
        <v>41</v>
      </c>
      <c r="B60" s="3" t="s">
        <v>59</v>
      </c>
      <c r="C60" s="5">
        <v>196699230</v>
      </c>
      <c r="D60" s="5">
        <v>287388686</v>
      </c>
      <c r="E60" s="5">
        <v>221078293</v>
      </c>
      <c r="F60" s="5">
        <v>235282172</v>
      </c>
      <c r="G60" s="5">
        <v>11662559</v>
      </c>
      <c r="H60" s="5">
        <v>14089980.189999999</v>
      </c>
      <c r="I60" s="5">
        <v>25753532</v>
      </c>
      <c r="J60" s="5">
        <v>13532660</v>
      </c>
      <c r="K60" s="5">
        <v>9428801</v>
      </c>
      <c r="L60" s="5">
        <v>4103858</v>
      </c>
      <c r="M60" s="5">
        <v>657262</v>
      </c>
      <c r="N60" s="5">
        <v>126232</v>
      </c>
      <c r="O60" s="5">
        <v>163810</v>
      </c>
      <c r="P60" s="5">
        <v>5051164</v>
      </c>
      <c r="Q60" s="5">
        <v>1184064</v>
      </c>
      <c r="R60" s="5">
        <v>1465491</v>
      </c>
      <c r="S60" s="5">
        <v>182488.11111111112</v>
      </c>
      <c r="T60" s="5">
        <v>1283002.888888889</v>
      </c>
      <c r="U60" s="5">
        <v>746043</v>
      </c>
      <c r="V60" s="3">
        <v>2839630</v>
      </c>
      <c r="W60" s="5">
        <v>-13171</v>
      </c>
      <c r="X60" s="3">
        <v>1655566</v>
      </c>
      <c r="Y60" s="5">
        <v>1642393</v>
      </c>
      <c r="Z60" s="5">
        <v>505571</v>
      </c>
      <c r="AA60" s="5">
        <v>1136822</v>
      </c>
      <c r="AB60" s="5">
        <v>-304536</v>
      </c>
      <c r="AC60" s="5">
        <v>16.18</v>
      </c>
      <c r="AD60" s="1">
        <v>0.1168</v>
      </c>
      <c r="AE60" s="1">
        <v>2.5600000000000001E-2</v>
      </c>
      <c r="AF60" s="1">
        <v>7.2700000000000001E-2</v>
      </c>
      <c r="AG60" s="1">
        <v>9.2361814393556244E-2</v>
      </c>
      <c r="AH60" s="1">
        <v>0.81769999999999998</v>
      </c>
      <c r="AI60" s="1">
        <v>9.4133333333333333E-2</v>
      </c>
      <c r="AJ60" s="1">
        <v>3.9899999999999998E-2</v>
      </c>
      <c r="AK60" s="1">
        <v>0.25659999999999999</v>
      </c>
      <c r="AL60" s="9">
        <v>182.78</v>
      </c>
    </row>
    <row r="61" spans="1:38" x14ac:dyDescent="0.25">
      <c r="A61" s="3" t="s">
        <v>41</v>
      </c>
      <c r="B61" s="3" t="s">
        <v>60</v>
      </c>
      <c r="C61" s="5">
        <v>91372949</v>
      </c>
      <c r="D61" s="5">
        <v>146516988</v>
      </c>
      <c r="E61" s="5">
        <v>115702610</v>
      </c>
      <c r="F61" s="5">
        <v>120589898</v>
      </c>
      <c r="G61" s="5">
        <v>2523261</v>
      </c>
      <c r="H61" s="5">
        <v>9429454</v>
      </c>
      <c r="I61" s="5">
        <v>19384850</v>
      </c>
      <c r="J61" s="5">
        <v>6133645</v>
      </c>
      <c r="K61" s="5">
        <v>3502224</v>
      </c>
      <c r="L61" s="5">
        <v>2631421</v>
      </c>
      <c r="M61" s="5">
        <v>723413</v>
      </c>
      <c r="N61" s="5">
        <v>299175</v>
      </c>
      <c r="O61" s="5">
        <v>6056</v>
      </c>
      <c r="P61" s="5">
        <v>3660065</v>
      </c>
      <c r="Q61" s="5">
        <v>51396</v>
      </c>
      <c r="R61" s="5">
        <v>791607</v>
      </c>
      <c r="S61" s="5">
        <v>274036.22222222225</v>
      </c>
      <c r="T61" s="5">
        <v>517570.77777777775</v>
      </c>
      <c r="U61" s="5">
        <v>341166</v>
      </c>
      <c r="V61" s="3">
        <v>2527292</v>
      </c>
      <c r="W61" s="5">
        <v>-9570</v>
      </c>
      <c r="X61" s="3">
        <v>2475896</v>
      </c>
      <c r="Y61" s="5">
        <v>2466326</v>
      </c>
      <c r="Z61" s="5">
        <v>739898</v>
      </c>
      <c r="AA61" s="5">
        <v>1726428</v>
      </c>
      <c r="AB61" s="5">
        <v>1131784</v>
      </c>
      <c r="AC61" s="5">
        <v>36.619999999999997</v>
      </c>
      <c r="AD61" s="1">
        <v>0.16070000000000001</v>
      </c>
      <c r="AE61" s="1">
        <v>1.6E-2</v>
      </c>
      <c r="AF61" s="1">
        <v>5.5199999999999999E-2</v>
      </c>
      <c r="AG61" s="1">
        <v>0.19553593180636414</v>
      </c>
      <c r="AH61" s="1">
        <v>0.73209999999999997</v>
      </c>
      <c r="AI61" s="1">
        <v>7.7299999999999994E-2</v>
      </c>
      <c r="AJ61" s="1">
        <v>0.04</v>
      </c>
      <c r="AK61" s="1">
        <v>0.39040000000000002</v>
      </c>
      <c r="AL61" s="9">
        <v>205.58</v>
      </c>
    </row>
    <row r="62" spans="1:38" x14ac:dyDescent="0.25">
      <c r="A62" s="3" t="s">
        <v>42</v>
      </c>
      <c r="B62" s="3" t="s">
        <v>39</v>
      </c>
      <c r="C62" s="5">
        <v>199480856.338157</v>
      </c>
      <c r="D62" s="5">
        <v>294871890.692711</v>
      </c>
      <c r="E62" s="5">
        <v>228087718.77974999</v>
      </c>
      <c r="F62" s="5">
        <v>228202425.54067999</v>
      </c>
      <c r="G62" s="5">
        <v>20473530.263420001</v>
      </c>
      <c r="H62" s="5">
        <v>18884386.078000002</v>
      </c>
      <c r="I62" s="5">
        <v>35654111.941653602</v>
      </c>
      <c r="J62" s="5">
        <v>20153072.838410001</v>
      </c>
      <c r="K62" s="5">
        <v>12949189.3893</v>
      </c>
      <c r="L62" s="5">
        <v>7203883.4491100004</v>
      </c>
      <c r="M62" s="5">
        <v>1087218.8460899999</v>
      </c>
      <c r="N62" s="5">
        <v>-38027.622293237502</v>
      </c>
      <c r="O62" s="5">
        <v>65062.609429999997</v>
      </c>
      <c r="P62" s="5">
        <v>8318137.2823367603</v>
      </c>
      <c r="Q62" s="5">
        <v>1522358.6011008299</v>
      </c>
      <c r="R62" s="5">
        <v>2895256.8258899199</v>
      </c>
      <c r="S62" s="5">
        <v>298145.85534844553</v>
      </c>
      <c r="T62" s="5">
        <v>2597110.9705414744</v>
      </c>
      <c r="U62" s="5">
        <v>1225857.3548699999</v>
      </c>
      <c r="V62" s="3">
        <v>4197023.1015768405</v>
      </c>
      <c r="W62" s="5">
        <v>8648.1976599999998</v>
      </c>
      <c r="X62" s="3">
        <v>2674664.5004760106</v>
      </c>
      <c r="Y62" s="5">
        <v>2683312.6981360102</v>
      </c>
      <c r="Z62" s="5">
        <v>630146.47201373999</v>
      </c>
      <c r="AA62" s="5">
        <v>2053166.2261222701</v>
      </c>
      <c r="AB62" s="5">
        <v>1128602.0452803001</v>
      </c>
      <c r="AC62" s="5">
        <v>17.927822471607062</v>
      </c>
      <c r="AD62" s="1">
        <v>0.1303</v>
      </c>
      <c r="AE62" s="1">
        <v>3.3000000000000002E-2</v>
      </c>
      <c r="AF62" s="1">
        <v>6.3399999999999998E-2</v>
      </c>
      <c r="AG62" s="1">
        <v>8.1472557092274023E-2</v>
      </c>
      <c r="AH62" s="1">
        <v>0.79569880801401516</v>
      </c>
      <c r="AI62" s="1">
        <v>8.9800000000000005E-2</v>
      </c>
      <c r="AJ62" s="1">
        <v>3.9199999999999999E-2</v>
      </c>
      <c r="AK62" s="1">
        <v>0.3402</v>
      </c>
      <c r="AL62" s="9">
        <v>222.85</v>
      </c>
    </row>
    <row r="63" spans="1:38" x14ac:dyDescent="0.25">
      <c r="A63" s="3" t="s">
        <v>42</v>
      </c>
      <c r="B63" s="3" t="s">
        <v>40</v>
      </c>
      <c r="C63" s="5">
        <v>154404805</v>
      </c>
      <c r="D63" s="5">
        <v>218641708</v>
      </c>
      <c r="E63" s="5">
        <v>182504924</v>
      </c>
      <c r="F63" s="5">
        <v>187546444</v>
      </c>
      <c r="G63" s="5">
        <v>5466919</v>
      </c>
      <c r="H63" s="5">
        <v>14200974.005999999</v>
      </c>
      <c r="I63" s="5">
        <v>21298985</v>
      </c>
      <c r="J63" s="5">
        <v>14933112</v>
      </c>
      <c r="K63" s="5">
        <v>10677071</v>
      </c>
      <c r="L63" s="5">
        <v>4256040.7529999996</v>
      </c>
      <c r="M63" s="5">
        <v>822137.71799999999</v>
      </c>
      <c r="N63" s="5">
        <v>75207</v>
      </c>
      <c r="O63" s="5">
        <v>48212</v>
      </c>
      <c r="P63" s="5">
        <v>5201598</v>
      </c>
      <c r="Q63" s="5">
        <v>985711</v>
      </c>
      <c r="R63" s="5">
        <v>1448513</v>
      </c>
      <c r="S63" s="5">
        <v>208877.88888888888</v>
      </c>
      <c r="T63" s="5">
        <v>1239635.111111111</v>
      </c>
      <c r="U63" s="5">
        <v>905600</v>
      </c>
      <c r="V63" s="3">
        <v>2847485</v>
      </c>
      <c r="W63" s="5">
        <v>18128</v>
      </c>
      <c r="X63" s="3">
        <v>1861774</v>
      </c>
      <c r="Y63" s="5">
        <v>1879901</v>
      </c>
      <c r="Z63" s="5">
        <v>668485</v>
      </c>
      <c r="AA63" s="5">
        <v>1211416</v>
      </c>
      <c r="AB63" s="5">
        <v>18919</v>
      </c>
      <c r="AC63" s="5">
        <v>11.37</v>
      </c>
      <c r="AD63" s="1">
        <v>0.13039999999999999</v>
      </c>
      <c r="AE63" s="1">
        <v>3.7600000000000001E-2</v>
      </c>
      <c r="AF63" s="1">
        <v>6.9500000000000006E-2</v>
      </c>
      <c r="AG63" s="1">
        <v>8.0408999881137103E-2</v>
      </c>
      <c r="AH63" s="1">
        <v>0.84209999999999996</v>
      </c>
      <c r="AI63" s="1">
        <v>9.2899999999999996E-2</v>
      </c>
      <c r="AJ63" s="1">
        <v>0.04</v>
      </c>
      <c r="AK63" s="1">
        <v>0.25609999999999999</v>
      </c>
      <c r="AL63" s="9">
        <v>149.94999999999999</v>
      </c>
    </row>
    <row r="64" spans="1:38" x14ac:dyDescent="0.25">
      <c r="A64" s="3" t="s">
        <v>42</v>
      </c>
      <c r="B64" s="3" t="s">
        <v>43</v>
      </c>
      <c r="C64" s="5">
        <v>186377178</v>
      </c>
      <c r="D64" s="5">
        <v>277388553</v>
      </c>
      <c r="E64" s="5">
        <v>214577060</v>
      </c>
      <c r="F64" s="5">
        <v>215558571</v>
      </c>
      <c r="G64" s="5">
        <v>3603613</v>
      </c>
      <c r="H64" s="5">
        <v>11767904</v>
      </c>
      <c r="I64" s="5">
        <v>26680793</v>
      </c>
      <c r="J64" s="5">
        <v>16970147</v>
      </c>
      <c r="K64" s="5">
        <v>11337082</v>
      </c>
      <c r="L64" s="5">
        <v>5633064</v>
      </c>
      <c r="M64" s="5">
        <v>978014</v>
      </c>
      <c r="N64" s="5">
        <v>254518</v>
      </c>
      <c r="O64" s="5">
        <v>61841</v>
      </c>
      <c r="P64" s="5">
        <v>6927437</v>
      </c>
      <c r="Q64" s="5">
        <v>637186</v>
      </c>
      <c r="R64" s="5">
        <v>1716260</v>
      </c>
      <c r="S64" s="5">
        <v>414042</v>
      </c>
      <c r="T64" s="5">
        <v>1302218</v>
      </c>
      <c r="U64" s="5">
        <v>847452</v>
      </c>
      <c r="V64" s="3">
        <v>4363725</v>
      </c>
      <c r="W64" s="5">
        <v>-161</v>
      </c>
      <c r="X64" s="3">
        <v>3726539</v>
      </c>
      <c r="Y64" s="5">
        <v>3726378</v>
      </c>
      <c r="Z64" s="5">
        <v>117913</v>
      </c>
      <c r="AA64" s="5">
        <v>2608464</v>
      </c>
      <c r="AB64" s="5">
        <v>2751129</v>
      </c>
      <c r="AC64" s="5">
        <v>29.55</v>
      </c>
      <c r="AD64" s="1">
        <v>0.1237</v>
      </c>
      <c r="AE64" s="1">
        <v>7.0000000000000001E-3</v>
      </c>
      <c r="AF64" s="1">
        <v>6.0299999999999999E-2</v>
      </c>
      <c r="AG64" s="1">
        <v>0.14447924835191475</v>
      </c>
      <c r="AH64" s="1">
        <v>0.83499999999999996</v>
      </c>
      <c r="AI64" s="1">
        <v>8.1299999999999997E-2</v>
      </c>
      <c r="AJ64" s="1">
        <v>0.04</v>
      </c>
      <c r="AK64" s="1">
        <v>0.32240000000000002</v>
      </c>
      <c r="AL64" s="9">
        <v>226.73</v>
      </c>
    </row>
    <row r="65" spans="1:38" x14ac:dyDescent="0.25">
      <c r="A65" s="3" t="s">
        <v>42</v>
      </c>
      <c r="B65" s="3" t="s">
        <v>44</v>
      </c>
      <c r="C65" s="5">
        <v>380612919</v>
      </c>
      <c r="D65" s="5">
        <v>567984213</v>
      </c>
      <c r="E65" s="5">
        <v>459772609</v>
      </c>
      <c r="F65" s="5">
        <v>472867852</v>
      </c>
      <c r="G65" s="5">
        <v>10684016</v>
      </c>
      <c r="H65" s="5">
        <v>36128770</v>
      </c>
      <c r="I65" s="5">
        <v>58137417</v>
      </c>
      <c r="J65" s="5">
        <v>39672547</v>
      </c>
      <c r="K65" s="5">
        <v>26643506</v>
      </c>
      <c r="L65" s="5">
        <v>13029041</v>
      </c>
      <c r="M65" s="5">
        <v>1970899</v>
      </c>
      <c r="N65" s="5">
        <v>440718</v>
      </c>
      <c r="O65" s="5">
        <v>193826</v>
      </c>
      <c r="P65" s="5">
        <v>15634484</v>
      </c>
      <c r="Q65" s="5">
        <v>5264625</v>
      </c>
      <c r="R65" s="5">
        <v>3392768</v>
      </c>
      <c r="S65" s="5">
        <v>504558.66666666669</v>
      </c>
      <c r="T65" s="5">
        <v>2888209.3333333335</v>
      </c>
      <c r="U65" s="5">
        <v>2262768</v>
      </c>
      <c r="V65" s="3">
        <v>9978948</v>
      </c>
      <c r="W65" s="5">
        <v>-173295</v>
      </c>
      <c r="X65" s="3">
        <v>4714323</v>
      </c>
      <c r="Y65" s="5">
        <v>4541028</v>
      </c>
      <c r="Z65" s="5">
        <v>1234476</v>
      </c>
      <c r="AA65" s="5">
        <v>3306552</v>
      </c>
      <c r="AB65" s="5">
        <v>-423102</v>
      </c>
      <c r="AC65" s="5">
        <v>12.2</v>
      </c>
      <c r="AD65" s="1">
        <v>0.1201</v>
      </c>
      <c r="AE65" s="1">
        <v>4.7399999999999998E-2</v>
      </c>
      <c r="AF65" s="1">
        <v>6.9599999999999995E-2</v>
      </c>
      <c r="AG65" s="1">
        <v>8.0406099739626577E-2</v>
      </c>
      <c r="AH65" s="1">
        <v>0.79400000000000004</v>
      </c>
      <c r="AI65" s="1">
        <v>8.8400000000000006E-2</v>
      </c>
      <c r="AJ65" s="1">
        <v>3.9800000000000002E-2</v>
      </c>
      <c r="AK65" s="1">
        <v>0.3271</v>
      </c>
      <c r="AL65" s="9">
        <v>160.91999999999999</v>
      </c>
    </row>
    <row r="66" spans="1:38" x14ac:dyDescent="0.25">
      <c r="A66" s="3" t="s">
        <v>42</v>
      </c>
      <c r="B66" s="3" t="s">
        <v>45</v>
      </c>
      <c r="C66" s="5">
        <v>242943522</v>
      </c>
      <c r="D66" s="5">
        <v>365009609</v>
      </c>
      <c r="E66" s="5">
        <v>298625866</v>
      </c>
      <c r="F66" s="5">
        <v>306380897</v>
      </c>
      <c r="G66" s="5">
        <v>8248258</v>
      </c>
      <c r="H66" s="5">
        <v>21656615.631999999</v>
      </c>
      <c r="I66" s="5">
        <v>35565897</v>
      </c>
      <c r="J66" s="5">
        <v>26811676</v>
      </c>
      <c r="K66" s="5">
        <v>18377754</v>
      </c>
      <c r="L66" s="5">
        <v>8433922</v>
      </c>
      <c r="M66" s="5">
        <v>757804</v>
      </c>
      <c r="N66" s="5">
        <v>312693</v>
      </c>
      <c r="O66" s="5">
        <v>47837</v>
      </c>
      <c r="P66" s="5">
        <v>9552257</v>
      </c>
      <c r="Q66" s="5">
        <v>2257374</v>
      </c>
      <c r="R66" s="5">
        <v>2325021</v>
      </c>
      <c r="S66" s="5">
        <v>334252</v>
      </c>
      <c r="T66" s="5">
        <v>1990769</v>
      </c>
      <c r="U66" s="5">
        <v>1450926</v>
      </c>
      <c r="V66" s="3">
        <v>5776310</v>
      </c>
      <c r="W66" s="5">
        <v>-510666</v>
      </c>
      <c r="X66" s="3">
        <v>3518936</v>
      </c>
      <c r="Y66" s="5">
        <v>3008268</v>
      </c>
      <c r="Z66" s="5">
        <v>1060087</v>
      </c>
      <c r="AA66" s="5">
        <v>1948181</v>
      </c>
      <c r="AB66" s="5">
        <v>-5242489</v>
      </c>
      <c r="AC66" s="5">
        <v>11.99</v>
      </c>
      <c r="AD66" s="1">
        <v>0.1186</v>
      </c>
      <c r="AE66" s="1">
        <v>4.9599999999999998E-2</v>
      </c>
      <c r="AF66" s="1">
        <v>7.5300000000000006E-2</v>
      </c>
      <c r="AG66" s="1">
        <v>7.7268029352936016E-2</v>
      </c>
      <c r="AH66" s="1">
        <v>0.79400000000000004</v>
      </c>
      <c r="AI66" s="1">
        <v>9.8299999999999998E-2</v>
      </c>
      <c r="AJ66" s="1">
        <v>3.9800000000000002E-2</v>
      </c>
      <c r="AK66" s="1">
        <v>0.32319999999999999</v>
      </c>
      <c r="AL66" s="9">
        <v>164.23</v>
      </c>
    </row>
    <row r="67" spans="1:38" x14ac:dyDescent="0.25">
      <c r="A67" s="3" t="s">
        <v>42</v>
      </c>
      <c r="B67" s="3" t="s">
        <v>46</v>
      </c>
      <c r="C67" s="5">
        <v>285014165</v>
      </c>
      <c r="D67" s="5">
        <v>393437141</v>
      </c>
      <c r="E67" s="5">
        <v>318862108</v>
      </c>
      <c r="F67" s="5">
        <v>332068656</v>
      </c>
      <c r="G67" s="5">
        <v>13987500</v>
      </c>
      <c r="H67" s="5">
        <v>26225861.34</v>
      </c>
      <c r="I67" s="5">
        <v>35851273</v>
      </c>
      <c r="J67" s="5">
        <v>29549568</v>
      </c>
      <c r="K67" s="5">
        <v>21124770</v>
      </c>
      <c r="L67" s="5">
        <v>8424798</v>
      </c>
      <c r="M67" s="5">
        <v>1590549</v>
      </c>
      <c r="N67" s="5">
        <v>280023</v>
      </c>
      <c r="O67" s="5">
        <v>259098</v>
      </c>
      <c r="P67" s="5">
        <v>10554470</v>
      </c>
      <c r="Q67" s="5">
        <v>3543684</v>
      </c>
      <c r="R67" s="5">
        <v>3258250</v>
      </c>
      <c r="S67" s="5">
        <v>253052.11111111112</v>
      </c>
      <c r="T67" s="5">
        <v>3005197.888888889</v>
      </c>
      <c r="U67" s="5">
        <v>1490660</v>
      </c>
      <c r="V67" s="3">
        <v>5805560</v>
      </c>
      <c r="W67" s="5">
        <v>15594</v>
      </c>
      <c r="X67" s="3">
        <v>2261876</v>
      </c>
      <c r="Y67" s="5">
        <v>2277469</v>
      </c>
      <c r="Z67" s="5">
        <v>1224674</v>
      </c>
      <c r="AA67" s="5">
        <v>1052794</v>
      </c>
      <c r="AB67" s="5">
        <v>-4205229</v>
      </c>
      <c r="AC67" s="5">
        <v>5.35</v>
      </c>
      <c r="AD67" s="1">
        <v>0.1172</v>
      </c>
      <c r="AE67" s="1">
        <v>4.9500000000000002E-2</v>
      </c>
      <c r="AF67" s="1">
        <v>7.5800000000000006E-2</v>
      </c>
      <c r="AG67" s="1">
        <v>4.0338697945198503E-2</v>
      </c>
      <c r="AH67" s="1">
        <v>0.85360000000000003</v>
      </c>
      <c r="AI67" s="1">
        <v>9.7900000000000001E-2</v>
      </c>
      <c r="AJ67" s="1">
        <v>3.9699999999999999E-2</v>
      </c>
      <c r="AK67" s="1">
        <v>0.27410000000000001</v>
      </c>
      <c r="AL67" s="9">
        <v>136.52000000000001</v>
      </c>
    </row>
    <row r="68" spans="1:38" x14ac:dyDescent="0.25">
      <c r="A68" s="3" t="s">
        <v>42</v>
      </c>
      <c r="B68" s="3" t="s">
        <v>47</v>
      </c>
      <c r="C68" s="5">
        <v>257383161</v>
      </c>
      <c r="D68" s="5">
        <v>384995743</v>
      </c>
      <c r="E68" s="5">
        <v>311610777</v>
      </c>
      <c r="F68" s="5">
        <v>317860464</v>
      </c>
      <c r="G68" s="5">
        <v>8000000</v>
      </c>
      <c r="H68" s="5">
        <v>23187155</v>
      </c>
      <c r="I68" s="5">
        <v>39787805</v>
      </c>
      <c r="J68" s="5">
        <v>26573908</v>
      </c>
      <c r="K68" s="5">
        <v>18041139</v>
      </c>
      <c r="L68" s="5">
        <v>8532769</v>
      </c>
      <c r="M68" s="5">
        <v>1370201</v>
      </c>
      <c r="N68" s="5">
        <v>175382</v>
      </c>
      <c r="O68" s="5">
        <v>332195</v>
      </c>
      <c r="P68" s="5">
        <v>10410547</v>
      </c>
      <c r="Q68" s="5">
        <v>4001651</v>
      </c>
      <c r="R68" s="5">
        <v>2754787</v>
      </c>
      <c r="S68" s="5">
        <v>249151.66666666666</v>
      </c>
      <c r="T68" s="5">
        <v>2505635.3333333335</v>
      </c>
      <c r="U68" s="5">
        <v>1422352</v>
      </c>
      <c r="V68" s="3">
        <v>6233408</v>
      </c>
      <c r="W68" s="5">
        <v>10610</v>
      </c>
      <c r="X68" s="3">
        <v>2231757</v>
      </c>
      <c r="Y68" s="5">
        <v>2242365</v>
      </c>
      <c r="Z68" s="5">
        <v>626462</v>
      </c>
      <c r="AA68" s="5">
        <v>1615903</v>
      </c>
      <c r="AB68" s="5">
        <v>-1248400</v>
      </c>
      <c r="AC68" s="5">
        <v>9.2899999999999991</v>
      </c>
      <c r="AD68" s="1">
        <v>0.12470000000000001</v>
      </c>
      <c r="AE68" s="1">
        <v>5.4899999999999997E-2</v>
      </c>
      <c r="AF68" s="1">
        <v>6.7799999999999999E-2</v>
      </c>
      <c r="AG68" s="1">
        <v>5.6443017519361059E-2</v>
      </c>
      <c r="AH68" s="1">
        <v>0.79479999999999995</v>
      </c>
      <c r="AI68" s="1">
        <v>9.35E-2</v>
      </c>
      <c r="AJ68" s="1">
        <v>4.41E-2</v>
      </c>
      <c r="AK68" s="1">
        <v>0.30859999999999999</v>
      </c>
      <c r="AL68" s="9">
        <v>171.59</v>
      </c>
    </row>
    <row r="69" spans="1:38" x14ac:dyDescent="0.25">
      <c r="A69" s="3" t="s">
        <v>42</v>
      </c>
      <c r="B69" s="3" t="s">
        <v>48</v>
      </c>
      <c r="C69" s="5">
        <v>131805727.435077</v>
      </c>
      <c r="D69" s="5">
        <v>184688209.033048</v>
      </c>
      <c r="E69" s="5">
        <v>149060074.06977901</v>
      </c>
      <c r="F69" s="5">
        <v>156356513.821161</v>
      </c>
      <c r="G69" s="5">
        <v>5366653.4484200003</v>
      </c>
      <c r="H69" s="5">
        <v>11621357.273</v>
      </c>
      <c r="I69" s="5">
        <v>16896027.728728399</v>
      </c>
      <c r="J69" s="5">
        <v>12853965.752988899</v>
      </c>
      <c r="K69" s="5">
        <v>9004153.4126200005</v>
      </c>
      <c r="L69" s="5">
        <v>3849812.3403689102</v>
      </c>
      <c r="M69" s="5">
        <v>803970.08279999997</v>
      </c>
      <c r="N69" s="5">
        <v>178097.83710999999</v>
      </c>
      <c r="O69" s="5">
        <v>70693.13033</v>
      </c>
      <c r="P69" s="5">
        <v>4902573.3906089095</v>
      </c>
      <c r="Q69" s="5">
        <v>944314.30543258798</v>
      </c>
      <c r="R69" s="5">
        <v>1697139.2392267999</v>
      </c>
      <c r="S69" s="5">
        <v>152097.39183994668</v>
      </c>
      <c r="T69" s="5">
        <v>1545041.8473868533</v>
      </c>
      <c r="U69" s="5">
        <v>914004.91066000005</v>
      </c>
      <c r="V69" s="3">
        <v>2291429.2407221096</v>
      </c>
      <c r="W69" s="5">
        <v>21761.591270000001</v>
      </c>
      <c r="X69" s="3">
        <v>1347114.9352895217</v>
      </c>
      <c r="Y69" s="5">
        <v>1368876.52655952</v>
      </c>
      <c r="Z69" s="5">
        <v>513429.96923107799</v>
      </c>
      <c r="AA69" s="5">
        <v>855446.55732844502</v>
      </c>
      <c r="AB69" s="5">
        <v>-305636.712523753</v>
      </c>
      <c r="AC69" s="5">
        <v>9.81</v>
      </c>
      <c r="AD69" s="1">
        <v>0.1328</v>
      </c>
      <c r="AE69" s="1">
        <v>3.675561457040754E-2</v>
      </c>
      <c r="AF69" s="1">
        <v>6.3700000000000007E-2</v>
      </c>
      <c r="AG69" s="1">
        <v>7.1106863123196543E-2</v>
      </c>
      <c r="AH69" s="1">
        <v>0.83299999999999996</v>
      </c>
      <c r="AI69" s="1">
        <v>8.9700000000000002E-2</v>
      </c>
      <c r="AJ69" s="1">
        <v>3.9800000000000002E-2</v>
      </c>
      <c r="AK69" s="1">
        <v>0.25180000000000002</v>
      </c>
      <c r="AL69" s="9">
        <v>145.4</v>
      </c>
    </row>
    <row r="70" spans="1:38" x14ac:dyDescent="0.25">
      <c r="A70" s="3" t="s">
        <v>42</v>
      </c>
      <c r="B70" s="3" t="s">
        <v>49</v>
      </c>
      <c r="C70" s="5">
        <v>379340392.75</v>
      </c>
      <c r="D70" s="5">
        <v>532011629.63423002</v>
      </c>
      <c r="E70" s="5">
        <v>440436430.514</v>
      </c>
      <c r="F70" s="5">
        <v>446450454.39099997</v>
      </c>
      <c r="G70" s="5">
        <v>9409132.0899999999</v>
      </c>
      <c r="H70" s="5">
        <v>27056997</v>
      </c>
      <c r="I70" s="5">
        <v>56384590.688941874</v>
      </c>
      <c r="J70" s="5">
        <v>35439558.934</v>
      </c>
      <c r="K70" s="5">
        <v>22888191.809</v>
      </c>
      <c r="L70" s="5">
        <v>12551367.125</v>
      </c>
      <c r="M70" s="5">
        <v>2226547.8675500001</v>
      </c>
      <c r="N70" s="5">
        <v>394244.054</v>
      </c>
      <c r="O70" s="5">
        <v>156466.78400000001</v>
      </c>
      <c r="P70" s="5">
        <v>15328625.83055</v>
      </c>
      <c r="Q70" s="5">
        <v>3235943.0559999999</v>
      </c>
      <c r="R70" s="5">
        <v>3753405.3340289998</v>
      </c>
      <c r="S70" s="5">
        <v>737170.2989178889</v>
      </c>
      <c r="T70" s="5">
        <v>3016235.0351111107</v>
      </c>
      <c r="U70" s="5">
        <v>1655051.72126</v>
      </c>
      <c r="V70" s="3">
        <v>9920168.7752609998</v>
      </c>
      <c r="W70" s="5">
        <v>-49693.029000000002</v>
      </c>
      <c r="X70" s="3">
        <v>6684225.7192609999</v>
      </c>
      <c r="Y70" s="5">
        <v>6634532.6902609998</v>
      </c>
      <c r="Z70" s="5">
        <v>1966503.9809999999</v>
      </c>
      <c r="AA70" s="5">
        <v>4668028.7092610002</v>
      </c>
      <c r="AB70" s="5">
        <v>1547086.0804218659</v>
      </c>
      <c r="AC70" s="5">
        <v>23.24</v>
      </c>
      <c r="AD70" s="1">
        <v>0.1201</v>
      </c>
      <c r="AE70" s="1">
        <v>4.0399999999999998E-2</v>
      </c>
      <c r="AF70" s="1">
        <v>6.5100000000000005E-2</v>
      </c>
      <c r="AG70" s="1">
        <v>0.12034903405721467</v>
      </c>
      <c r="AH70" s="1">
        <v>0.8397</v>
      </c>
      <c r="AI70" s="1">
        <v>8.3599999999999994E-2</v>
      </c>
      <c r="AJ70" s="1">
        <v>0.04</v>
      </c>
      <c r="AK70" s="1">
        <v>0.249</v>
      </c>
      <c r="AL70" s="9">
        <v>208.39190415212829</v>
      </c>
    </row>
    <row r="71" spans="1:38" x14ac:dyDescent="0.25">
      <c r="A71" s="3" t="s">
        <v>42</v>
      </c>
      <c r="B71" s="3" t="s">
        <v>50</v>
      </c>
      <c r="C71" s="5">
        <v>192235422</v>
      </c>
      <c r="D71" s="5">
        <v>315487952</v>
      </c>
      <c r="E71" s="5">
        <v>261479359</v>
      </c>
      <c r="F71" s="5">
        <v>262254560</v>
      </c>
      <c r="G71" s="5">
        <v>3494792</v>
      </c>
      <c r="H71" s="5">
        <v>14694022.927999999</v>
      </c>
      <c r="I71" s="5">
        <v>36208695</v>
      </c>
      <c r="J71" s="5">
        <v>19297783</v>
      </c>
      <c r="K71" s="5">
        <v>12522625</v>
      </c>
      <c r="L71" s="5">
        <v>6775158</v>
      </c>
      <c r="M71" s="5">
        <v>856300</v>
      </c>
      <c r="N71" s="5">
        <v>69831</v>
      </c>
      <c r="O71" s="5">
        <v>292484</v>
      </c>
      <c r="P71" s="5">
        <v>7993775</v>
      </c>
      <c r="Q71" s="5">
        <v>3660084</v>
      </c>
      <c r="R71" s="5">
        <v>2711854</v>
      </c>
      <c r="S71" s="5">
        <v>65386.555555555555</v>
      </c>
      <c r="T71" s="5">
        <v>2646467.4444444445</v>
      </c>
      <c r="U71" s="5">
        <v>1036507</v>
      </c>
      <c r="V71" s="3">
        <v>4245414</v>
      </c>
      <c r="W71" s="5">
        <v>3149</v>
      </c>
      <c r="X71" s="3">
        <v>585330</v>
      </c>
      <c r="Y71" s="5">
        <v>588479</v>
      </c>
      <c r="Z71" s="5">
        <v>-71089</v>
      </c>
      <c r="AA71" s="5">
        <v>130509</v>
      </c>
      <c r="AB71" s="5">
        <v>-1046632</v>
      </c>
      <c r="AC71" s="5">
        <v>1.18</v>
      </c>
      <c r="AD71" s="1">
        <v>0.13089999999999999</v>
      </c>
      <c r="AE71" s="1">
        <v>4.8500000000000001E-2</v>
      </c>
      <c r="AF71" s="1">
        <v>5.8099999999999999E-2</v>
      </c>
      <c r="AG71" s="1">
        <v>4.8231914985969642E-3</v>
      </c>
      <c r="AH71" s="1">
        <v>0.74890000000000001</v>
      </c>
      <c r="AI71" s="1">
        <v>8.0799999999999997E-2</v>
      </c>
      <c r="AJ71" s="1">
        <v>3.95E-2</v>
      </c>
      <c r="AK71" s="1">
        <v>0.33829999999999999</v>
      </c>
      <c r="AL71" s="9">
        <v>246.42</v>
      </c>
    </row>
    <row r="72" spans="1:38" x14ac:dyDescent="0.25">
      <c r="A72" s="3" t="s">
        <v>42</v>
      </c>
      <c r="B72" s="3" t="s">
        <v>51</v>
      </c>
      <c r="C72" s="5">
        <v>324288050.79503042</v>
      </c>
      <c r="D72" s="5">
        <v>492764127.11651099</v>
      </c>
      <c r="E72" s="5">
        <v>403386034.03410399</v>
      </c>
      <c r="F72" s="5">
        <v>406409363.70599997</v>
      </c>
      <c r="G72" s="5">
        <v>10040000</v>
      </c>
      <c r="H72" s="5">
        <v>34128595</v>
      </c>
      <c r="I72" s="5">
        <v>58894089.09695664</v>
      </c>
      <c r="J72" s="5">
        <v>32589590.454</v>
      </c>
      <c r="K72" s="5">
        <v>21557073.541000001</v>
      </c>
      <c r="L72" s="5">
        <v>11032516.913000001</v>
      </c>
      <c r="M72" s="5">
        <v>1141650.47303</v>
      </c>
      <c r="N72" s="5">
        <v>337163.02789000003</v>
      </c>
      <c r="O72" s="5">
        <v>498821.81308000011</v>
      </c>
      <c r="P72" s="5">
        <v>13010152.227</v>
      </c>
      <c r="Q72" s="5">
        <v>3049774.55328447</v>
      </c>
      <c r="R72" s="5">
        <v>2691022.9343900001</v>
      </c>
      <c r="S72" s="5">
        <v>520653.40475061361</v>
      </c>
      <c r="T72" s="5">
        <v>2170369.5296393866</v>
      </c>
      <c r="U72" s="5">
        <v>1861476.46214</v>
      </c>
      <c r="V72" s="3">
        <v>8457652.8304700013</v>
      </c>
      <c r="W72" s="5">
        <v>-721997.63442999998</v>
      </c>
      <c r="X72" s="3">
        <v>5407878.2771855313</v>
      </c>
      <c r="Y72" s="5">
        <v>4685880.6427555224</v>
      </c>
      <c r="Z72" s="5">
        <v>1410603.5367999999</v>
      </c>
      <c r="AA72" s="5">
        <v>3275277.105955523</v>
      </c>
      <c r="AB72" s="5">
        <v>-5081625.8111666217</v>
      </c>
      <c r="AC72" s="5">
        <v>12.8</v>
      </c>
      <c r="AD72" s="1">
        <v>0.13270000000000001</v>
      </c>
      <c r="AE72" s="1">
        <v>4.6600000000000003E-2</v>
      </c>
      <c r="AF72" s="1">
        <v>6.5699999999999995E-2</v>
      </c>
      <c r="AG72" s="1">
        <v>7.8517249559026864E-2</v>
      </c>
      <c r="AH72" s="1">
        <v>0.7974</v>
      </c>
      <c r="AI72" s="1">
        <v>8.5199999999999998E-2</v>
      </c>
      <c r="AJ72" s="1">
        <v>0.04</v>
      </c>
      <c r="AK72" s="1">
        <v>0.33119999999999999</v>
      </c>
      <c r="AL72" s="9">
        <v>174.5</v>
      </c>
    </row>
    <row r="73" spans="1:38" x14ac:dyDescent="0.25">
      <c r="A73" s="3" t="s">
        <v>42</v>
      </c>
      <c r="B73" s="3" t="s">
        <v>52</v>
      </c>
      <c r="C73" s="5">
        <v>128720887.16982099</v>
      </c>
      <c r="D73" s="5">
        <v>209691045.831438</v>
      </c>
      <c r="E73" s="5">
        <v>174566049.89546001</v>
      </c>
      <c r="F73" s="5">
        <v>180124447.90022001</v>
      </c>
      <c r="G73" s="5">
        <v>6043152.4953100001</v>
      </c>
      <c r="H73" s="5">
        <v>10500152.282</v>
      </c>
      <c r="I73" s="5">
        <v>18651374.2805137</v>
      </c>
      <c r="J73" s="5">
        <v>13321767.066118799</v>
      </c>
      <c r="K73" s="5">
        <v>9748012.2598899994</v>
      </c>
      <c r="L73" s="5">
        <v>3573754.80622883</v>
      </c>
      <c r="M73" s="5">
        <v>825846.41424350999</v>
      </c>
      <c r="N73" s="5">
        <v>111262.72126000001</v>
      </c>
      <c r="O73" s="5">
        <v>31747.542720000001</v>
      </c>
      <c r="P73" s="5">
        <v>4542611.4844523398</v>
      </c>
      <c r="Q73" s="5">
        <v>800040.05861611001</v>
      </c>
      <c r="R73" s="5">
        <v>1333142.22270814</v>
      </c>
      <c r="S73" s="5">
        <v>187600.89251645331</v>
      </c>
      <c r="T73" s="5">
        <v>1145541.3301916867</v>
      </c>
      <c r="U73" s="5">
        <v>763587.77930000005</v>
      </c>
      <c r="V73" s="3">
        <v>2445881.4824441997</v>
      </c>
      <c r="W73" s="5">
        <v>42566.608820000001</v>
      </c>
      <c r="X73" s="3">
        <v>1645841.4238280896</v>
      </c>
      <c r="Y73" s="5">
        <v>1688408.03264808</v>
      </c>
      <c r="Z73" s="5">
        <v>524230.16422442399</v>
      </c>
      <c r="AA73" s="5">
        <v>1164177.8684236601</v>
      </c>
      <c r="AB73" s="5">
        <v>834360.36037509295</v>
      </c>
      <c r="AC73" s="5">
        <v>14.78</v>
      </c>
      <c r="AD73" s="1">
        <v>0.13220000000000001</v>
      </c>
      <c r="AE73" s="1">
        <v>1.9800000000000002E-2</v>
      </c>
      <c r="AF73" s="1">
        <v>7.4999999999999997E-2</v>
      </c>
      <c r="AG73" s="1">
        <v>8.876420904296875E-2</v>
      </c>
      <c r="AH73" s="1">
        <v>0.72489999999999999</v>
      </c>
      <c r="AI73" s="1">
        <v>8.9499999999999996E-2</v>
      </c>
      <c r="AJ73" s="1">
        <v>3.9899999999999998E-2</v>
      </c>
      <c r="AK73" s="1">
        <v>0.39750000000000002</v>
      </c>
      <c r="AL73" s="9">
        <v>177.63</v>
      </c>
    </row>
    <row r="74" spans="1:38" x14ac:dyDescent="0.25">
      <c r="A74" s="3" t="s">
        <v>42</v>
      </c>
      <c r="B74" s="3" t="s">
        <v>53</v>
      </c>
      <c r="C74" s="5">
        <v>287836822</v>
      </c>
      <c r="D74" s="5">
        <v>398803860</v>
      </c>
      <c r="E74" s="5">
        <v>327167643</v>
      </c>
      <c r="F74" s="5">
        <v>350526575</v>
      </c>
      <c r="G74" s="5">
        <v>10737329</v>
      </c>
      <c r="H74" s="5">
        <v>14917566.922</v>
      </c>
      <c r="I74" s="5">
        <v>30651485</v>
      </c>
      <c r="J74" s="5">
        <v>29420745</v>
      </c>
      <c r="K74" s="5">
        <v>21232574</v>
      </c>
      <c r="L74" s="5">
        <v>8188170</v>
      </c>
      <c r="M74" s="5">
        <v>1631651</v>
      </c>
      <c r="N74" s="5">
        <v>85423</v>
      </c>
      <c r="O74" s="5">
        <v>396701</v>
      </c>
      <c r="P74" s="5">
        <v>10301947</v>
      </c>
      <c r="Q74" s="5">
        <v>2148530</v>
      </c>
      <c r="R74" s="5">
        <v>2819434</v>
      </c>
      <c r="S74" s="5">
        <v>291488.44444444444</v>
      </c>
      <c r="T74" s="5">
        <v>2527945.5555555555</v>
      </c>
      <c r="U74" s="5">
        <v>1708702</v>
      </c>
      <c r="V74" s="3">
        <v>5773811</v>
      </c>
      <c r="W74" s="5">
        <v>-1001881</v>
      </c>
      <c r="X74" s="3">
        <v>3625281</v>
      </c>
      <c r="Y74" s="5">
        <v>2623396</v>
      </c>
      <c r="Z74" s="5">
        <v>708504</v>
      </c>
      <c r="AA74" s="5">
        <v>1914891</v>
      </c>
      <c r="AB74" s="5">
        <v>-1725642</v>
      </c>
      <c r="AC74" s="5">
        <v>17.29</v>
      </c>
      <c r="AD74" s="1">
        <v>0.1129</v>
      </c>
      <c r="AE74" s="1">
        <v>3.0800000000000001E-2</v>
      </c>
      <c r="AF74" s="1">
        <v>6.7900000000000002E-2</v>
      </c>
      <c r="AG74" s="1">
        <v>8.8847968551875003E-2</v>
      </c>
      <c r="AH74" s="1">
        <v>0.85809999999999997</v>
      </c>
      <c r="AI74" s="1">
        <v>8.8599999999999998E-2</v>
      </c>
      <c r="AJ74" s="1">
        <v>3.9899999999999998E-2</v>
      </c>
      <c r="AK74" s="1">
        <v>0.2044</v>
      </c>
      <c r="AL74" s="9">
        <v>205.47</v>
      </c>
    </row>
    <row r="75" spans="1:38" x14ac:dyDescent="0.25">
      <c r="A75" s="3" t="s">
        <v>42</v>
      </c>
      <c r="B75" s="3" t="s">
        <v>54</v>
      </c>
      <c r="C75" s="5">
        <v>200264424</v>
      </c>
      <c r="D75" s="5">
        <v>298125699</v>
      </c>
      <c r="E75" s="5">
        <v>224277615</v>
      </c>
      <c r="F75" s="5">
        <v>226371230</v>
      </c>
      <c r="G75" s="5">
        <v>11911942</v>
      </c>
      <c r="H75" s="5">
        <v>18366706</v>
      </c>
      <c r="I75" s="5">
        <v>28860470</v>
      </c>
      <c r="J75" s="5">
        <v>19821216</v>
      </c>
      <c r="K75" s="5">
        <v>14291297</v>
      </c>
      <c r="L75" s="5">
        <v>5529919</v>
      </c>
      <c r="M75" s="5">
        <v>1249343</v>
      </c>
      <c r="N75" s="5">
        <v>206623</v>
      </c>
      <c r="O75" s="5">
        <v>203305</v>
      </c>
      <c r="P75" s="5">
        <v>7189189</v>
      </c>
      <c r="Q75" s="5">
        <v>803462</v>
      </c>
      <c r="R75" s="5">
        <v>1985830</v>
      </c>
      <c r="S75" s="5">
        <v>352988.88888888888</v>
      </c>
      <c r="T75" s="5">
        <v>1632841.111111111</v>
      </c>
      <c r="U75" s="5">
        <v>1097417</v>
      </c>
      <c r="V75" s="3">
        <v>4105942</v>
      </c>
      <c r="W75" s="5">
        <v>-125581</v>
      </c>
      <c r="X75" s="3">
        <v>3302480</v>
      </c>
      <c r="Y75" s="5">
        <v>3176900</v>
      </c>
      <c r="Z75" s="5">
        <v>935305</v>
      </c>
      <c r="AA75" s="5">
        <v>2241595</v>
      </c>
      <c r="AB75" s="5">
        <v>-429256</v>
      </c>
      <c r="AC75" s="5">
        <v>16.27</v>
      </c>
      <c r="AD75" s="1">
        <v>0.1283</v>
      </c>
      <c r="AE75" s="1">
        <v>2.86E-2</v>
      </c>
      <c r="AF75" s="1">
        <v>7.7399999999999997E-2</v>
      </c>
      <c r="AG75" s="1">
        <v>0.11228097856627425</v>
      </c>
      <c r="AH75" s="1">
        <v>0.79730000000000001</v>
      </c>
      <c r="AI75" s="1">
        <v>9.1499999999999998E-2</v>
      </c>
      <c r="AJ75" s="1">
        <v>3.9899999999999998E-2</v>
      </c>
      <c r="AK75" s="1">
        <v>0.3009</v>
      </c>
      <c r="AL75" s="9">
        <v>157.13</v>
      </c>
    </row>
    <row r="76" spans="1:38" x14ac:dyDescent="0.25">
      <c r="A76" s="3" t="s">
        <v>42</v>
      </c>
      <c r="B76" s="3" t="s">
        <v>55</v>
      </c>
      <c r="C76" s="5">
        <v>238052483.50064069</v>
      </c>
      <c r="D76" s="5">
        <v>338824264.51167738</v>
      </c>
      <c r="E76" s="5">
        <v>278334828.97535008</v>
      </c>
      <c r="F76" s="5">
        <v>283044010.90148008</v>
      </c>
      <c r="G76" s="5">
        <v>7839913.6534399996</v>
      </c>
      <c r="H76" s="5">
        <v>23542490</v>
      </c>
      <c r="I76" s="5">
        <v>33571773.023952931</v>
      </c>
      <c r="J76" s="5">
        <v>23849628.076546609</v>
      </c>
      <c r="K76" s="5">
        <v>15409944.530069999</v>
      </c>
      <c r="L76" s="5">
        <v>8439683.5464766063</v>
      </c>
      <c r="M76" s="5">
        <v>1338474.2806200001</v>
      </c>
      <c r="N76" s="5">
        <v>274345.7388790914</v>
      </c>
      <c r="O76" s="5">
        <v>138882.00140000001</v>
      </c>
      <c r="P76" s="5">
        <v>10191385.567375701</v>
      </c>
      <c r="Q76" s="5">
        <v>1758644.78843795</v>
      </c>
      <c r="R76" s="5">
        <v>3219993.3794867201</v>
      </c>
      <c r="S76" s="5">
        <v>374421.17384011456</v>
      </c>
      <c r="T76" s="5">
        <v>2845572.2056466057</v>
      </c>
      <c r="U76" s="5">
        <v>1639992.79324</v>
      </c>
      <c r="V76" s="3">
        <v>5331399.3946489803</v>
      </c>
      <c r="W76" s="5">
        <v>-202964.04165</v>
      </c>
      <c r="X76" s="3">
        <v>3572754.6062110304</v>
      </c>
      <c r="Y76" s="5">
        <v>3369790.5645610308</v>
      </c>
      <c r="Z76" s="5">
        <v>1557332.8192491401</v>
      </c>
      <c r="AA76" s="5">
        <v>1812457.745311894</v>
      </c>
      <c r="AB76" s="5">
        <v>166546.94150518661</v>
      </c>
      <c r="AC76" s="5">
        <v>10.26</v>
      </c>
      <c r="AD76" s="1">
        <v>0.12540000000000001</v>
      </c>
      <c r="AE76" s="1">
        <v>4.8099999999999997E-2</v>
      </c>
      <c r="AF76" s="1">
        <v>6.1499999999999999E-2</v>
      </c>
      <c r="AG76" s="1">
        <v>7.6091386287152063E-2</v>
      </c>
      <c r="AH76" s="1">
        <v>0.83699999999999997</v>
      </c>
      <c r="AI76" s="1">
        <v>8.7499999999999994E-2</v>
      </c>
      <c r="AJ76" s="1">
        <v>3.9600000000000003E-2</v>
      </c>
      <c r="AK76" s="1">
        <v>0.26779999999999998</v>
      </c>
      <c r="AL76" s="9">
        <v>142.6</v>
      </c>
    </row>
    <row r="77" spans="1:38" x14ac:dyDescent="0.25">
      <c r="A77" s="3" t="s">
        <v>42</v>
      </c>
      <c r="B77" s="3" t="s">
        <v>56</v>
      </c>
      <c r="C77" s="5">
        <v>186581238</v>
      </c>
      <c r="D77" s="5">
        <v>260155186</v>
      </c>
      <c r="E77" s="5">
        <v>202541744</v>
      </c>
      <c r="F77" s="5">
        <v>214980236</v>
      </c>
      <c r="G77" s="5">
        <v>9152213</v>
      </c>
      <c r="H77" s="5">
        <v>19402575.715999998</v>
      </c>
      <c r="I77" s="5">
        <v>29997267</v>
      </c>
      <c r="J77" s="5">
        <v>19341490</v>
      </c>
      <c r="K77" s="5">
        <v>13557679</v>
      </c>
      <c r="L77" s="5">
        <v>5783810</v>
      </c>
      <c r="M77" s="5">
        <v>1128270</v>
      </c>
      <c r="N77" s="5">
        <v>109280</v>
      </c>
      <c r="O77" s="5">
        <v>141997</v>
      </c>
      <c r="P77" s="5">
        <v>7163360</v>
      </c>
      <c r="Q77" s="5">
        <v>895023</v>
      </c>
      <c r="R77" s="5">
        <v>1532427</v>
      </c>
      <c r="S77" s="5">
        <v>456862.88888888888</v>
      </c>
      <c r="T77" s="5">
        <v>1075564.111111111</v>
      </c>
      <c r="U77" s="5">
        <v>624142</v>
      </c>
      <c r="V77" s="3">
        <v>5006791</v>
      </c>
      <c r="W77" s="5">
        <v>0</v>
      </c>
      <c r="X77" s="3">
        <v>4111768</v>
      </c>
      <c r="Y77" s="5">
        <v>4111766</v>
      </c>
      <c r="Z77" s="5">
        <v>933957</v>
      </c>
      <c r="AA77" s="5">
        <v>2878746</v>
      </c>
      <c r="AB77" s="5">
        <v>313347</v>
      </c>
      <c r="AC77" s="5">
        <v>19.78</v>
      </c>
      <c r="AD77" s="1">
        <v>0.1167</v>
      </c>
      <c r="AE77" s="1">
        <v>4.2900000000000001E-2</v>
      </c>
      <c r="AF77" s="1">
        <v>7.7499999999999999E-2</v>
      </c>
      <c r="AG77" s="1">
        <v>0.14153898732161685</v>
      </c>
      <c r="AH77" s="1">
        <v>0.85099999999999998</v>
      </c>
      <c r="AI77" s="1">
        <v>9.6799999999999997E-2</v>
      </c>
      <c r="AJ77" s="1">
        <v>3.9899999999999998E-2</v>
      </c>
      <c r="AK77" s="1">
        <v>0.2601</v>
      </c>
      <c r="AL77" s="9">
        <v>154.6</v>
      </c>
    </row>
    <row r="78" spans="1:38" x14ac:dyDescent="0.25">
      <c r="A78" s="3" t="s">
        <v>42</v>
      </c>
      <c r="B78" s="3" t="s">
        <v>57</v>
      </c>
      <c r="C78" s="5">
        <v>259384590</v>
      </c>
      <c r="D78" s="5">
        <v>445863345</v>
      </c>
      <c r="E78" s="5">
        <v>368281793</v>
      </c>
      <c r="F78" s="5">
        <v>369523141</v>
      </c>
      <c r="G78" s="5">
        <v>2552397</v>
      </c>
      <c r="H78" s="5">
        <v>15637377.055</v>
      </c>
      <c r="I78" s="5">
        <v>53290878</v>
      </c>
      <c r="J78" s="5">
        <v>22440249</v>
      </c>
      <c r="K78" s="5">
        <v>14467983</v>
      </c>
      <c r="L78" s="5">
        <v>7972266</v>
      </c>
      <c r="M78" s="5">
        <v>574755</v>
      </c>
      <c r="N78" s="5">
        <v>39705</v>
      </c>
      <c r="O78" s="5">
        <v>346240</v>
      </c>
      <c r="P78" s="5">
        <v>8932967</v>
      </c>
      <c r="Q78" s="5">
        <v>810453</v>
      </c>
      <c r="R78" s="5">
        <v>3456563</v>
      </c>
      <c r="S78" s="5">
        <v>376956.11111111112</v>
      </c>
      <c r="T78" s="5">
        <v>3079606.888888889</v>
      </c>
      <c r="U78" s="5">
        <v>1289688</v>
      </c>
      <c r="V78" s="3">
        <v>4186716</v>
      </c>
      <c r="W78" s="5">
        <v>16344</v>
      </c>
      <c r="X78" s="3">
        <v>3376263</v>
      </c>
      <c r="Y78" s="5">
        <v>3392605</v>
      </c>
      <c r="Z78" s="5">
        <v>1017781</v>
      </c>
      <c r="AA78" s="5">
        <v>2374823</v>
      </c>
      <c r="AB78" s="5">
        <v>246219</v>
      </c>
      <c r="AC78" s="5">
        <v>20.25</v>
      </c>
      <c r="AD78" s="1">
        <v>0.1232</v>
      </c>
      <c r="AE78" s="1">
        <v>4.2999999999999997E-2</v>
      </c>
      <c r="AF78" s="1">
        <v>5.2900000000000003E-2</v>
      </c>
      <c r="AG78" s="1">
        <v>6.2189238083482049E-2</v>
      </c>
      <c r="AH78" s="1">
        <v>0.70530000000000004</v>
      </c>
      <c r="AI78" s="1">
        <v>7.4200000000000002E-2</v>
      </c>
      <c r="AJ78" s="1">
        <v>3.8199999999999998E-2</v>
      </c>
      <c r="AK78" s="1">
        <v>0.27739999999999998</v>
      </c>
      <c r="AL78" s="9">
        <v>340.79</v>
      </c>
    </row>
    <row r="79" spans="1:38" x14ac:dyDescent="0.25">
      <c r="A79" s="3" t="s">
        <v>42</v>
      </c>
      <c r="B79" s="3" t="s">
        <v>58</v>
      </c>
      <c r="C79" s="5">
        <v>165678433</v>
      </c>
      <c r="D79" s="5">
        <v>228861242</v>
      </c>
      <c r="E79" s="5">
        <v>186962077</v>
      </c>
      <c r="F79" s="5">
        <v>195084933</v>
      </c>
      <c r="G79" s="5">
        <v>9376553</v>
      </c>
      <c r="H79" s="5">
        <v>13581525.414328</v>
      </c>
      <c r="I79" s="5">
        <v>19997180</v>
      </c>
      <c r="J79" s="5">
        <v>15738599</v>
      </c>
      <c r="K79" s="5">
        <v>11157005</v>
      </c>
      <c r="L79" s="5">
        <v>4581593</v>
      </c>
      <c r="M79" s="5">
        <v>740740</v>
      </c>
      <c r="N79" s="5">
        <v>427791</v>
      </c>
      <c r="O79" s="5">
        <v>191377</v>
      </c>
      <c r="P79" s="5">
        <v>5941504</v>
      </c>
      <c r="Q79" s="5">
        <v>1597473</v>
      </c>
      <c r="R79" s="5">
        <v>1405817</v>
      </c>
      <c r="S79" s="5">
        <v>222985.22222222222</v>
      </c>
      <c r="T79" s="5">
        <v>1182831.7777777778</v>
      </c>
      <c r="U79" s="5">
        <v>875007</v>
      </c>
      <c r="V79" s="3">
        <v>3660680</v>
      </c>
      <c r="W79" s="5">
        <v>-56337</v>
      </c>
      <c r="X79" s="3">
        <v>2063207</v>
      </c>
      <c r="Y79" s="5">
        <v>2006867</v>
      </c>
      <c r="Z79" s="5">
        <v>567424</v>
      </c>
      <c r="AA79" s="5">
        <v>1439442</v>
      </c>
      <c r="AB79" s="5">
        <v>756822</v>
      </c>
      <c r="AC79" s="5">
        <v>14.27</v>
      </c>
      <c r="AD79" s="1">
        <v>0.1351</v>
      </c>
      <c r="AE79" s="1">
        <v>1.89E-2</v>
      </c>
      <c r="AF79" s="1">
        <v>6.6000000000000003E-2</v>
      </c>
      <c r="AG79" s="1">
        <v>0.10342079406444901</v>
      </c>
      <c r="AH79" s="1">
        <v>0.80069999999999997</v>
      </c>
      <c r="AI79" s="1">
        <v>8.6599999999999996E-2</v>
      </c>
      <c r="AJ79" s="1">
        <v>0.04</v>
      </c>
      <c r="AK79" s="1">
        <v>0.24440000000000001</v>
      </c>
      <c r="AL79" s="9">
        <v>147.24</v>
      </c>
    </row>
    <row r="80" spans="1:38" x14ac:dyDescent="0.25">
      <c r="A80" s="3" t="s">
        <v>42</v>
      </c>
      <c r="B80" s="3" t="s">
        <v>59</v>
      </c>
      <c r="C80" s="5">
        <v>198371417.49028099</v>
      </c>
      <c r="D80" s="5">
        <v>288729367.60632002</v>
      </c>
      <c r="E80" s="5">
        <v>226667382.46500799</v>
      </c>
      <c r="F80" s="5">
        <v>237003066.43884</v>
      </c>
      <c r="G80" s="5">
        <v>11662559</v>
      </c>
      <c r="H80" s="5">
        <v>14089980.189999999</v>
      </c>
      <c r="I80" s="5">
        <v>26223403.139963701</v>
      </c>
      <c r="J80" s="5">
        <v>19568670.983738799</v>
      </c>
      <c r="K80" s="5">
        <v>13555288.368519999</v>
      </c>
      <c r="L80" s="5">
        <v>6013382.6152187698</v>
      </c>
      <c r="M80" s="5">
        <v>1031884.15095</v>
      </c>
      <c r="N80" s="5">
        <v>185169.32015000001</v>
      </c>
      <c r="O80" s="5">
        <v>258542.72401000001</v>
      </c>
      <c r="P80" s="5">
        <v>7488978.8103287704</v>
      </c>
      <c r="Q80" s="5">
        <v>1709920.83540316</v>
      </c>
      <c r="R80" s="5">
        <v>2205008.0443599899</v>
      </c>
      <c r="S80" s="5">
        <v>269803.39580951445</v>
      </c>
      <c r="T80" s="5">
        <v>1935204.6485504755</v>
      </c>
      <c r="U80" s="5">
        <v>1128081.273</v>
      </c>
      <c r="V80" s="3">
        <v>4155889.4929687809</v>
      </c>
      <c r="W80" s="5">
        <v>-17738.095280000001</v>
      </c>
      <c r="X80" s="3">
        <v>2445968.6575656207</v>
      </c>
      <c r="Y80" s="5">
        <v>2428230.56228563</v>
      </c>
      <c r="Z80" s="5">
        <v>744139.83304569195</v>
      </c>
      <c r="AA80" s="5">
        <v>1684090.7292399399</v>
      </c>
      <c r="AB80" s="5">
        <v>-271202.74886608199</v>
      </c>
      <c r="AC80" s="5">
        <v>16.100000000000001</v>
      </c>
      <c r="AD80" s="1">
        <v>0.1173</v>
      </c>
      <c r="AE80" s="1">
        <v>2.52E-2</v>
      </c>
      <c r="AF80" s="1">
        <v>6.4000000000000001E-2</v>
      </c>
      <c r="AG80" s="1">
        <v>9.1504369318513676E-2</v>
      </c>
      <c r="AH80" s="1">
        <v>0.82004924214797925</v>
      </c>
      <c r="AI80" s="1">
        <v>8.7099999999999997E-2</v>
      </c>
      <c r="AJ80" s="1">
        <v>3.9899999999999998E-2</v>
      </c>
      <c r="AK80" s="1">
        <v>0.26590000000000003</v>
      </c>
      <c r="AL80" s="9">
        <v>186.11</v>
      </c>
    </row>
    <row r="81" spans="1:38" x14ac:dyDescent="0.25">
      <c r="A81" s="3" t="s">
        <v>42</v>
      </c>
      <c r="B81" s="3" t="s">
        <v>60</v>
      </c>
      <c r="C81" s="5">
        <v>87381784</v>
      </c>
      <c r="D81" s="5">
        <v>138604950</v>
      </c>
      <c r="E81" s="5">
        <v>110065253</v>
      </c>
      <c r="F81" s="5">
        <v>112551862</v>
      </c>
      <c r="G81" s="5">
        <v>2460953</v>
      </c>
      <c r="H81" s="5">
        <v>9429454</v>
      </c>
      <c r="I81" s="5">
        <v>19693479</v>
      </c>
      <c r="J81" s="5">
        <v>8716639</v>
      </c>
      <c r="K81" s="5">
        <v>4796606</v>
      </c>
      <c r="L81" s="5">
        <v>3920033</v>
      </c>
      <c r="M81" s="5">
        <v>1014555</v>
      </c>
      <c r="N81" s="5">
        <v>502836</v>
      </c>
      <c r="O81" s="5">
        <v>-4567</v>
      </c>
      <c r="P81" s="5">
        <v>5432857</v>
      </c>
      <c r="Q81" s="5">
        <v>250047</v>
      </c>
      <c r="R81" s="5">
        <v>1175694</v>
      </c>
      <c r="S81" s="5">
        <v>388432</v>
      </c>
      <c r="T81" s="5">
        <v>787262</v>
      </c>
      <c r="U81" s="5">
        <v>497912</v>
      </c>
      <c r="V81" s="3">
        <v>3759251</v>
      </c>
      <c r="W81" s="5">
        <v>-13316</v>
      </c>
      <c r="X81" s="3">
        <v>3509204</v>
      </c>
      <c r="Y81" s="5">
        <v>3495888</v>
      </c>
      <c r="Z81" s="5">
        <v>1048766</v>
      </c>
      <c r="AA81" s="5">
        <v>2447122</v>
      </c>
      <c r="AB81" s="5">
        <v>1817237</v>
      </c>
      <c r="AC81" s="5">
        <v>34.6</v>
      </c>
      <c r="AD81" s="1">
        <v>0.1676</v>
      </c>
      <c r="AE81" s="1">
        <v>2.1399999999999999E-2</v>
      </c>
      <c r="AF81" s="1">
        <v>4.4200000000000003E-2</v>
      </c>
      <c r="AG81" s="1">
        <v>0.18918948119497547</v>
      </c>
      <c r="AH81" s="1">
        <v>0.78049999999999997</v>
      </c>
      <c r="AI81" s="1">
        <v>7.1099999999999997E-2</v>
      </c>
      <c r="AJ81" s="1">
        <v>0.04</v>
      </c>
      <c r="AK81" s="1">
        <v>0.42530000000000001</v>
      </c>
      <c r="AL81" s="9">
        <v>208.85</v>
      </c>
    </row>
    <row r="82" spans="1:38" x14ac:dyDescent="0.25">
      <c r="A82" s="3" t="s">
        <v>62</v>
      </c>
      <c r="B82" s="3" t="s">
        <v>39</v>
      </c>
      <c r="C82" s="5">
        <f>201765881.933+3279989.935</f>
        <v>205045871.868</v>
      </c>
      <c r="D82" s="5">
        <v>312992024.97000003</v>
      </c>
      <c r="E82" s="5">
        <v>243589840.861</v>
      </c>
      <c r="F82" s="5">
        <f>243589540.861+197018.769</f>
        <v>243786559.63</v>
      </c>
      <c r="G82" s="5">
        <v>20479119.555</v>
      </c>
      <c r="H82" s="5">
        <v>18884386.078000002</v>
      </c>
      <c r="I82" s="5">
        <v>37152125.877999999</v>
      </c>
      <c r="J82" s="5">
        <v>27141949.462000001</v>
      </c>
      <c r="K82" s="5">
        <v>17017669.315000001</v>
      </c>
      <c r="L82" s="5">
        <v>10124280.148</v>
      </c>
      <c r="M82" s="5">
        <v>1428276.003</v>
      </c>
      <c r="N82" s="5">
        <v>50683.18</v>
      </c>
      <c r="O82" s="5">
        <v>177794.48199999999</v>
      </c>
      <c r="P82" s="5">
        <v>11781033.812999999</v>
      </c>
      <c r="Q82" s="5">
        <v>1233610.4920000001</v>
      </c>
      <c r="R82" s="5">
        <v>3786169.5690000001</v>
      </c>
      <c r="S82" s="5">
        <v>588441.98833333328</v>
      </c>
      <c r="T82" s="5">
        <v>3197727.5806666669</v>
      </c>
      <c r="U82" s="5">
        <f>999749.167+466902.695</f>
        <v>1466651.862</v>
      </c>
      <c r="V82" s="3">
        <v>6528212.3819999993</v>
      </c>
      <c r="W82" s="5">
        <f>1425.118-49.113</f>
        <v>1376.0049999999999</v>
      </c>
      <c r="X82" s="3">
        <v>5294601.8899999987</v>
      </c>
      <c r="Y82" s="5">
        <v>5295977.8949999996</v>
      </c>
      <c r="Z82" s="5">
        <f>1572906.932+67408.324</f>
        <v>1640315.2560000001</v>
      </c>
      <c r="AA82" s="5">
        <v>3655662.6379999998</v>
      </c>
      <c r="AB82" s="5">
        <v>2662757.7400000002</v>
      </c>
      <c r="AC82" s="5">
        <v>24.75</v>
      </c>
      <c r="AD82" s="1">
        <v>0.13439999999999999</v>
      </c>
      <c r="AE82" s="1">
        <v>3.44E-2</v>
      </c>
      <c r="AF82" s="1">
        <v>5.8799999999999998E-2</v>
      </c>
      <c r="AG82" s="1">
        <v>0.10913577985255975</v>
      </c>
      <c r="AH82" s="1">
        <v>0.77800000000000002</v>
      </c>
      <c r="AI82" s="1">
        <v>8.09E-2</v>
      </c>
      <c r="AJ82" s="1">
        <v>3.95E-2</v>
      </c>
      <c r="AK82" s="1">
        <v>0.35370000000000001</v>
      </c>
      <c r="AL82" s="9">
        <v>233.38</v>
      </c>
    </row>
    <row r="83" spans="1:38" x14ac:dyDescent="0.25">
      <c r="A83" s="3" t="s">
        <v>62</v>
      </c>
      <c r="B83" s="3" t="s">
        <v>40</v>
      </c>
      <c r="C83" s="5">
        <f>153329163.715+1821139.008</f>
        <v>155150302.72299999</v>
      </c>
      <c r="D83" s="5">
        <v>222592051.76800001</v>
      </c>
      <c r="E83" s="5">
        <v>189216730.065</v>
      </c>
      <c r="F83" s="5">
        <f>189216730.065+2457940.702</f>
        <v>191674670.76699999</v>
      </c>
      <c r="G83" s="5">
        <v>5467793.773</v>
      </c>
      <c r="H83" s="5">
        <v>14200974.005999999</v>
      </c>
      <c r="I83" s="5">
        <v>21557975.739</v>
      </c>
      <c r="J83" s="5">
        <v>19682006.587000001</v>
      </c>
      <c r="K83" s="5">
        <v>13995845.998</v>
      </c>
      <c r="L83" s="5">
        <v>5686160.5889999997</v>
      </c>
      <c r="M83" s="5">
        <v>1124977.1359999999</v>
      </c>
      <c r="N83" s="5">
        <v>156055.435</v>
      </c>
      <c r="O83" s="5">
        <v>52686.499000000003</v>
      </c>
      <c r="P83" s="5">
        <v>7019879.659</v>
      </c>
      <c r="Q83" s="5">
        <v>1765221.693</v>
      </c>
      <c r="R83" s="5">
        <v>1881475.9950000001</v>
      </c>
      <c r="S83" s="5">
        <v>231871.50855555554</v>
      </c>
      <c r="T83" s="5">
        <v>1649604.4864444446</v>
      </c>
      <c r="U83" s="5">
        <f>948751.127+346619.406</f>
        <v>1295370.5330000001</v>
      </c>
      <c r="V83" s="3">
        <v>3843033.1310000001</v>
      </c>
      <c r="W83" s="5">
        <f>28550.925-19518.786</f>
        <v>9032.1389999999992</v>
      </c>
      <c r="X83" s="3">
        <v>2077811.4380000001</v>
      </c>
      <c r="Y83" s="5">
        <v>2086843.577</v>
      </c>
      <c r="Z83" s="5">
        <f>734813.55+9563.463</f>
        <v>744377.01300000004</v>
      </c>
      <c r="AA83" s="5">
        <v>1342466.564</v>
      </c>
      <c r="AB83" s="5">
        <v>616463.48</v>
      </c>
      <c r="AC83" s="5">
        <v>9.4499999999999993</v>
      </c>
      <c r="AD83" s="1">
        <v>0.1313</v>
      </c>
      <c r="AE83" s="1">
        <v>4.07E-2</v>
      </c>
      <c r="AF83" s="1">
        <v>6.3200000000000006E-2</v>
      </c>
      <c r="AG83" s="1">
        <v>6.6407754184108991E-2</v>
      </c>
      <c r="AH83" s="1">
        <v>0.81840000000000002</v>
      </c>
      <c r="AI83" s="1">
        <v>8.2600000000000007E-2</v>
      </c>
      <c r="AJ83" s="1">
        <v>3.9899999999999998E-2</v>
      </c>
      <c r="AK83" s="1">
        <v>0.28060000000000002</v>
      </c>
      <c r="AL83" s="9">
        <v>151.81</v>
      </c>
    </row>
    <row r="84" spans="1:38" x14ac:dyDescent="0.25">
      <c r="A84" s="3" t="s">
        <v>62</v>
      </c>
      <c r="B84" s="3" t="s">
        <v>43</v>
      </c>
      <c r="C84" s="5">
        <v>187300361</v>
      </c>
      <c r="D84" s="5">
        <v>293961158</v>
      </c>
      <c r="E84" s="5">
        <v>232316604</v>
      </c>
      <c r="F84" s="5">
        <v>233388409</v>
      </c>
      <c r="G84" s="5">
        <v>3603613</v>
      </c>
      <c r="H84" s="5">
        <v>11767904</v>
      </c>
      <c r="I84" s="5">
        <v>27779156</v>
      </c>
      <c r="J84" s="5">
        <v>22454915</v>
      </c>
      <c r="K84" s="5">
        <v>14794367</v>
      </c>
      <c r="L84" s="5">
        <v>7660547</v>
      </c>
      <c r="M84" s="5">
        <v>1343216</v>
      </c>
      <c r="N84" s="5">
        <v>338568</v>
      </c>
      <c r="O84" s="5">
        <v>52171</v>
      </c>
      <c r="P84" s="5">
        <v>9394502</v>
      </c>
      <c r="Q84" s="5">
        <v>282404</v>
      </c>
      <c r="R84" s="5">
        <v>2285354</v>
      </c>
      <c r="S84" s="5">
        <v>622340.4444444445</v>
      </c>
      <c r="T84" s="5">
        <v>1663013.5555555555</v>
      </c>
      <c r="U84" s="5">
        <v>1223453</v>
      </c>
      <c r="V84" s="3">
        <v>5885695</v>
      </c>
      <c r="W84" s="5">
        <v>-2227</v>
      </c>
      <c r="X84" s="3">
        <v>5603291</v>
      </c>
      <c r="Y84" s="5">
        <v>5601064</v>
      </c>
      <c r="Z84" s="5">
        <v>1900417</v>
      </c>
      <c r="AA84" s="5">
        <v>3700648</v>
      </c>
      <c r="AB84" s="5">
        <v>3514465</v>
      </c>
      <c r="AC84" s="5">
        <v>31.45</v>
      </c>
      <c r="AD84" s="1">
        <v>0.12609999999999999</v>
      </c>
      <c r="AE84" s="1">
        <v>7.1000000000000004E-3</v>
      </c>
      <c r="AF84" s="1">
        <v>5.6399999999999999E-2</v>
      </c>
      <c r="AG84" s="1">
        <v>0.15369091805854415</v>
      </c>
      <c r="AH84" s="1">
        <v>0.80289999999999995</v>
      </c>
      <c r="AI84" s="1">
        <v>7.4499999999999997E-2</v>
      </c>
      <c r="AJ84" s="1">
        <v>3.9800000000000002E-2</v>
      </c>
      <c r="AK84" s="1">
        <v>0.3876</v>
      </c>
      <c r="AL84" s="9">
        <v>236.06</v>
      </c>
    </row>
    <row r="85" spans="1:38" x14ac:dyDescent="0.25">
      <c r="A85" s="3" t="s">
        <v>62</v>
      </c>
      <c r="B85" s="3" t="s">
        <v>44</v>
      </c>
      <c r="C85" s="5">
        <f>13764012+369458044</f>
        <v>383222056</v>
      </c>
      <c r="D85" s="5">
        <v>604395845</v>
      </c>
      <c r="E85" s="5">
        <v>487462540</v>
      </c>
      <c r="F85" s="5">
        <f>487462540+17433530</f>
        <v>504896070</v>
      </c>
      <c r="G85" s="5">
        <v>10684657</v>
      </c>
      <c r="H85" s="5">
        <v>36128770</v>
      </c>
      <c r="I85" s="5">
        <v>60987892</v>
      </c>
      <c r="J85" s="5">
        <v>51461621</v>
      </c>
      <c r="K85" s="5">
        <v>34823697</v>
      </c>
      <c r="L85" s="5">
        <v>16637925</v>
      </c>
      <c r="M85" s="5">
        <v>2676689</v>
      </c>
      <c r="N85" s="5">
        <v>580853</v>
      </c>
      <c r="O85" s="5">
        <v>549302</v>
      </c>
      <c r="P85" s="5">
        <v>20444768</v>
      </c>
      <c r="Q85" s="5">
        <v>3743301</v>
      </c>
      <c r="R85" s="5">
        <v>4726101</v>
      </c>
      <c r="S85" s="5">
        <v>951942.22222222225</v>
      </c>
      <c r="T85" s="5">
        <v>3774158.777777778</v>
      </c>
      <c r="U85" s="5">
        <f>2256811+974744</f>
        <v>3231555</v>
      </c>
      <c r="V85" s="3">
        <v>12487112</v>
      </c>
      <c r="W85" s="5">
        <f>7344-183676</f>
        <v>-176332</v>
      </c>
      <c r="X85" s="3">
        <v>8743811</v>
      </c>
      <c r="Y85" s="5">
        <v>8567480</v>
      </c>
      <c r="Z85" s="5">
        <f>2570417-19153</f>
        <v>2551264</v>
      </c>
      <c r="AA85" s="5">
        <v>6016216</v>
      </c>
      <c r="AB85" s="5">
        <v>1104566</v>
      </c>
      <c r="AC85" s="5">
        <v>16.649999999999999</v>
      </c>
      <c r="AD85" s="1">
        <v>0.12529999999999999</v>
      </c>
      <c r="AE85" s="1">
        <v>4.3700000000000003E-2</v>
      </c>
      <c r="AF85" s="1">
        <v>6.2100000000000002E-2</v>
      </c>
      <c r="AG85" s="1">
        <v>0.1094421061493559</v>
      </c>
      <c r="AH85" s="1">
        <v>0.75870000000000004</v>
      </c>
      <c r="AI85" s="1">
        <v>8.09E-2</v>
      </c>
      <c r="AJ85" s="1">
        <v>3.9899999999999998E-2</v>
      </c>
      <c r="AK85" s="1">
        <v>0.37109999999999999</v>
      </c>
      <c r="AL85" s="9">
        <v>168.81</v>
      </c>
    </row>
    <row r="86" spans="1:38" x14ac:dyDescent="0.25">
      <c r="A86" s="3" t="s">
        <v>62</v>
      </c>
      <c r="B86" s="3" t="s">
        <v>45</v>
      </c>
      <c r="C86" s="5">
        <f>10098880.969+232718879.393</f>
        <v>242817760.36200002</v>
      </c>
      <c r="D86" s="5">
        <v>357502038.38999999</v>
      </c>
      <c r="E86" s="5">
        <v>293899590.30900002</v>
      </c>
      <c r="F86" s="5">
        <f>293899590.309+3825779.953</f>
        <v>297725370.26200002</v>
      </c>
      <c r="G86" s="5">
        <v>8384143.4979999997</v>
      </c>
      <c r="H86" s="5">
        <v>21656615.631999999</v>
      </c>
      <c r="I86" s="5">
        <v>38311013.259999998</v>
      </c>
      <c r="J86" s="5">
        <v>35577505.585000001</v>
      </c>
      <c r="K86" s="5">
        <v>23958096.302000001</v>
      </c>
      <c r="L86" s="5">
        <v>11619409.283</v>
      </c>
      <c r="M86" s="5">
        <v>1040450.676</v>
      </c>
      <c r="N86" s="5">
        <v>421847.554</v>
      </c>
      <c r="O86" s="5">
        <v>63098.239999999998</v>
      </c>
      <c r="P86" s="5">
        <v>13144805.753</v>
      </c>
      <c r="Q86" s="5">
        <v>2786818.3730000001</v>
      </c>
      <c r="R86" s="5">
        <v>3198514.9440000001</v>
      </c>
      <c r="S86" s="5">
        <v>449596.75388888892</v>
      </c>
      <c r="T86" s="5">
        <v>2748918.1901111114</v>
      </c>
      <c r="U86" s="5">
        <f>1284287.82+713472.521</f>
        <v>1997760.341</v>
      </c>
      <c r="V86" s="3">
        <v>7948530.4680000003</v>
      </c>
      <c r="W86" s="5">
        <f>9006.927-1124348.237</f>
        <v>-1115341.31</v>
      </c>
      <c r="X86" s="3">
        <v>5161712.0950000007</v>
      </c>
      <c r="Y86" s="5">
        <v>4046370.7850000001</v>
      </c>
      <c r="Z86" s="5">
        <f>2057266.006-848944.365</f>
        <v>1208321.6410000001</v>
      </c>
      <c r="AA86" s="5">
        <v>2838049.1439999999</v>
      </c>
      <c r="AB86" s="5">
        <v>-5784632.3820000002</v>
      </c>
      <c r="AC86" s="5">
        <v>13.1</v>
      </c>
      <c r="AD86" s="1">
        <v>0.12039999999999999</v>
      </c>
      <c r="AE86" s="1">
        <v>4.9099999999999998E-2</v>
      </c>
      <c r="AF86" s="1">
        <v>6.8599999999999994E-2</v>
      </c>
      <c r="AG86" s="1">
        <v>8.0005976797408493E-2</v>
      </c>
      <c r="AH86" s="1">
        <v>0.8337</v>
      </c>
      <c r="AI86" s="1">
        <v>9.0800000000000006E-2</v>
      </c>
      <c r="AJ86" s="1">
        <v>3.9899999999999998E-2</v>
      </c>
      <c r="AK86" s="1">
        <v>0.29680000000000001</v>
      </c>
      <c r="AL86" s="9">
        <v>176.9</v>
      </c>
    </row>
    <row r="87" spans="1:38" x14ac:dyDescent="0.25">
      <c r="A87" s="3" t="s">
        <v>62</v>
      </c>
      <c r="B87" s="3" t="s">
        <v>46</v>
      </c>
      <c r="C87" s="5">
        <v>283946515.30000001</v>
      </c>
      <c r="D87" s="5">
        <v>412621751.57200003</v>
      </c>
      <c r="E87" s="5">
        <v>333111322.48500001</v>
      </c>
      <c r="F87" s="5">
        <f>333111322.485+14717409.163</f>
        <v>347828731.648</v>
      </c>
      <c r="G87" s="5">
        <v>13988423.885</v>
      </c>
      <c r="H87" s="5">
        <v>26225861.34</v>
      </c>
      <c r="I87" s="5">
        <v>37101238.774999999</v>
      </c>
      <c r="J87" s="5">
        <v>38682343.441</v>
      </c>
      <c r="K87" s="5">
        <v>27695479.583999999</v>
      </c>
      <c r="L87" s="5">
        <v>10986863.857000001</v>
      </c>
      <c r="M87" s="5">
        <v>2117052.7910000002</v>
      </c>
      <c r="N87" s="5">
        <v>366413.5442</v>
      </c>
      <c r="O87" s="5">
        <v>365963.75400000002</v>
      </c>
      <c r="P87" s="5">
        <v>13836293.945</v>
      </c>
      <c r="Q87" s="5">
        <v>3564277.5049999999</v>
      </c>
      <c r="R87" s="5">
        <v>4405590.8320000004</v>
      </c>
      <c r="S87" s="5">
        <v>436526.78544444439</v>
      </c>
      <c r="T87" s="5">
        <v>3969064.0465555559</v>
      </c>
      <c r="U87" s="5">
        <f>1111286.272+851439.9</f>
        <v>1962726.1720000003</v>
      </c>
      <c r="V87" s="3">
        <v>7467976.9409999996</v>
      </c>
      <c r="W87" s="5">
        <f>46751.365-21709.731</f>
        <v>25041.633999999998</v>
      </c>
      <c r="X87" s="3">
        <v>3903699.4359999998</v>
      </c>
      <c r="Y87" s="5">
        <v>3928741.0690000001</v>
      </c>
      <c r="Z87" s="5">
        <v>1620528.6580000001</v>
      </c>
      <c r="AA87" s="5">
        <v>2308212.4109999998</v>
      </c>
      <c r="AB87" s="5">
        <v>-3788998.2540000002</v>
      </c>
      <c r="AC87" s="5">
        <v>8.8000000000000007</v>
      </c>
      <c r="AD87" s="1">
        <v>0.1226</v>
      </c>
      <c r="AE87" s="1">
        <v>4.9500000000000002E-2</v>
      </c>
      <c r="AF87" s="1">
        <v>6.7400000000000002E-2</v>
      </c>
      <c r="AG87" s="1">
        <v>6.6341237087334387E-2</v>
      </c>
      <c r="AH87" s="1">
        <v>0.81479999999999997</v>
      </c>
      <c r="AI87" s="1">
        <v>8.8900000000000007E-2</v>
      </c>
      <c r="AJ87" s="1">
        <v>3.95E-2</v>
      </c>
      <c r="AK87" s="1">
        <v>0.30470000000000003</v>
      </c>
      <c r="AL87" s="9">
        <v>141.16999999999999</v>
      </c>
    </row>
    <row r="88" spans="1:38" x14ac:dyDescent="0.25">
      <c r="A88" s="3" t="s">
        <v>62</v>
      </c>
      <c r="B88" s="3" t="s">
        <v>47</v>
      </c>
      <c r="C88" s="5">
        <f>7992280+250365316</f>
        <v>258357596</v>
      </c>
      <c r="D88" s="5">
        <v>399017071</v>
      </c>
      <c r="E88" s="5">
        <v>328931512</v>
      </c>
      <c r="F88" s="5">
        <f>328931512+4468971</f>
        <v>333400483</v>
      </c>
      <c r="G88" s="5">
        <v>7000000</v>
      </c>
      <c r="H88" s="5">
        <v>23187155</v>
      </c>
      <c r="I88" s="5">
        <v>40763321</v>
      </c>
      <c r="J88" s="5">
        <v>35051911</v>
      </c>
      <c r="K88" s="5">
        <v>23453020</v>
      </c>
      <c r="L88" s="5">
        <v>11598891</v>
      </c>
      <c r="M88" s="5">
        <v>1914363</v>
      </c>
      <c r="N88" s="5">
        <v>262958</v>
      </c>
      <c r="O88" s="5">
        <v>299731</v>
      </c>
      <c r="P88" s="5">
        <v>14075942</v>
      </c>
      <c r="Q88" s="5">
        <v>3419046</v>
      </c>
      <c r="R88" s="5">
        <v>4254680</v>
      </c>
      <c r="S88" s="5">
        <v>474474.66666666669</v>
      </c>
      <c r="T88" s="5">
        <v>3780205.3333333335</v>
      </c>
      <c r="U88" s="5">
        <f>1622409+324827</f>
        <v>1947236</v>
      </c>
      <c r="V88" s="3">
        <v>7874026</v>
      </c>
      <c r="W88" s="5">
        <f>109848-294557</f>
        <v>-184709</v>
      </c>
      <c r="X88" s="3">
        <v>4454980</v>
      </c>
      <c r="Y88" s="5">
        <v>4270272</v>
      </c>
      <c r="Z88" s="5">
        <v>1235733</v>
      </c>
      <c r="AA88" s="5">
        <v>3034539</v>
      </c>
      <c r="AB88" s="5">
        <v>1287179</v>
      </c>
      <c r="AC88" s="5">
        <v>13.09</v>
      </c>
      <c r="AD88" s="1">
        <v>0.13109999999999999</v>
      </c>
      <c r="AE88" s="1">
        <v>4.7199999999999999E-2</v>
      </c>
      <c r="AF88" s="1">
        <v>6.1100000000000002E-2</v>
      </c>
      <c r="AG88" s="1">
        <v>8.0430346253955398E-2</v>
      </c>
      <c r="AH88" s="1">
        <v>0.75829999999999997</v>
      </c>
      <c r="AI88" s="1">
        <v>8.5199999999999998E-2</v>
      </c>
      <c r="AJ88" s="1">
        <v>0.04</v>
      </c>
      <c r="AK88" s="1">
        <v>0.34079999999999999</v>
      </c>
      <c r="AL88" s="9">
        <v>175.8</v>
      </c>
    </row>
    <row r="89" spans="1:38" x14ac:dyDescent="0.25">
      <c r="A89" s="3" t="s">
        <v>62</v>
      </c>
      <c r="B89" s="3" t="s">
        <v>48</v>
      </c>
      <c r="C89" s="5">
        <f>5101443.477+127106705.172</f>
        <v>132208148.649</v>
      </c>
      <c r="D89" s="5">
        <v>189622566.23699999</v>
      </c>
      <c r="E89" s="5">
        <v>157941820.24700001</v>
      </c>
      <c r="F89" s="5">
        <f>157941820.247+3833581.133</f>
        <v>161775401.38</v>
      </c>
      <c r="G89" s="5">
        <v>5495481.4819999998</v>
      </c>
      <c r="H89" s="5">
        <v>11621357.273</v>
      </c>
      <c r="I89" s="5">
        <v>17294390.228999998</v>
      </c>
      <c r="J89" s="5">
        <v>16619586.454</v>
      </c>
      <c r="K89" s="5">
        <v>11610500.77</v>
      </c>
      <c r="L89" s="5">
        <v>5009085.6840000004</v>
      </c>
      <c r="M89" s="5">
        <v>1087626.53</v>
      </c>
      <c r="N89" s="5">
        <v>202219.772</v>
      </c>
      <c r="O89" s="5">
        <v>79965.525999999998</v>
      </c>
      <c r="P89" s="5">
        <v>6378897.5120000001</v>
      </c>
      <c r="Q89" s="5">
        <v>1072199.3149999999</v>
      </c>
      <c r="R89" s="5">
        <v>2117224.1430000002</v>
      </c>
      <c r="S89" s="5">
        <v>215631.36533333332</v>
      </c>
      <c r="T89" s="5">
        <v>1901592.7776666668</v>
      </c>
      <c r="U89" s="5">
        <f>820119.318+416619.226</f>
        <v>1236738.544</v>
      </c>
      <c r="V89" s="3">
        <v>3024934.8250000002</v>
      </c>
      <c r="W89" s="5">
        <f>85318.448-97371.67</f>
        <v>-12053.221999999994</v>
      </c>
      <c r="X89" s="3">
        <v>1952735.5100000002</v>
      </c>
      <c r="Y89" s="5">
        <v>1940682.2879999999</v>
      </c>
      <c r="Z89" s="5">
        <v>690514.76100000006</v>
      </c>
      <c r="AA89" s="5">
        <v>1250167.527</v>
      </c>
      <c r="AB89" s="5">
        <v>466454.36300000001</v>
      </c>
      <c r="AC89" s="5">
        <v>10.76</v>
      </c>
      <c r="AD89" s="1">
        <v>0.13830000000000001</v>
      </c>
      <c r="AE89" s="1">
        <v>3.6299999999999999E-2</v>
      </c>
      <c r="AF89" s="1">
        <v>5.8700000000000002E-2</v>
      </c>
      <c r="AG89" s="1">
        <v>7.7920105586926316E-2</v>
      </c>
      <c r="AH89" s="1">
        <v>0.83320000000000005</v>
      </c>
      <c r="AI89" s="1">
        <v>8.2600000000000007E-2</v>
      </c>
      <c r="AJ89" s="1">
        <v>3.9800000000000002E-2</v>
      </c>
      <c r="AK89" s="1">
        <v>0.29299999999999998</v>
      </c>
      <c r="AL89" s="9">
        <v>148.80000000000001</v>
      </c>
    </row>
    <row r="90" spans="1:38" x14ac:dyDescent="0.25">
      <c r="A90" s="3" t="s">
        <v>62</v>
      </c>
      <c r="B90" s="3" t="s">
        <v>49</v>
      </c>
      <c r="C90" s="5">
        <f>12149940+373977599</f>
        <v>386127539</v>
      </c>
      <c r="D90" s="5">
        <v>558421735</v>
      </c>
      <c r="E90" s="5">
        <v>462085913</v>
      </c>
      <c r="F90" s="5">
        <f>462085913+6687812</f>
        <v>468773725</v>
      </c>
      <c r="G90" s="5">
        <v>9628440</v>
      </c>
      <c r="H90" s="5">
        <v>27056997</v>
      </c>
      <c r="I90" s="5">
        <v>59567925</v>
      </c>
      <c r="J90" s="5">
        <v>46303122</v>
      </c>
      <c r="K90" s="5">
        <v>30096111</v>
      </c>
      <c r="L90" s="5">
        <v>16207010</v>
      </c>
      <c r="M90" s="5">
        <v>3243276</v>
      </c>
      <c r="N90" s="5">
        <v>536655</v>
      </c>
      <c r="O90" s="5">
        <v>215669</v>
      </c>
      <c r="P90" s="5">
        <v>20202611</v>
      </c>
      <c r="Q90" s="5">
        <v>3224390</v>
      </c>
      <c r="R90" s="5">
        <v>4766245</v>
      </c>
      <c r="S90" s="5">
        <v>1088364</v>
      </c>
      <c r="T90" s="5">
        <v>3677881</v>
      </c>
      <c r="U90" s="5">
        <f>1685442+679683</f>
        <v>2365125</v>
      </c>
      <c r="V90" s="3">
        <v>13071241</v>
      </c>
      <c r="W90" s="5">
        <f>38165-89740</f>
        <v>-51575</v>
      </c>
      <c r="X90" s="3">
        <v>9846851</v>
      </c>
      <c r="Y90" s="5">
        <v>9795276</v>
      </c>
      <c r="Z90" s="5">
        <f>2965967-230724</f>
        <v>2735243</v>
      </c>
      <c r="AA90" s="5">
        <v>7060033</v>
      </c>
      <c r="AB90" s="5">
        <v>3857344</v>
      </c>
      <c r="AC90" s="5">
        <v>26.09</v>
      </c>
      <c r="AD90" s="1">
        <v>0.1239</v>
      </c>
      <c r="AE90" s="1">
        <v>3.85E-2</v>
      </c>
      <c r="AF90" s="1">
        <v>5.8599999999999999E-2</v>
      </c>
      <c r="AG90" s="1">
        <v>0.13445660701823642</v>
      </c>
      <c r="AH90" s="1">
        <v>0.83599999999999997</v>
      </c>
      <c r="AI90" s="1">
        <v>7.6300000000000007E-2</v>
      </c>
      <c r="AJ90" s="1">
        <v>3.9899999999999998E-2</v>
      </c>
      <c r="AK90" s="1">
        <v>0.27700000000000002</v>
      </c>
      <c r="AL90" s="9">
        <v>220.16</v>
      </c>
    </row>
    <row r="91" spans="1:38" x14ac:dyDescent="0.25">
      <c r="A91" s="3" t="s">
        <v>62</v>
      </c>
      <c r="B91" s="3" t="s">
        <v>50</v>
      </c>
      <c r="C91" s="5">
        <f>6414490.428+197039988.466</f>
        <v>203454478.89399999</v>
      </c>
      <c r="D91" s="5">
        <v>339479503.06800002</v>
      </c>
      <c r="E91" s="5">
        <v>283083745.20899999</v>
      </c>
      <c r="F91" s="5">
        <f>283083745.209+476582.133</f>
        <v>283560327.34200001</v>
      </c>
      <c r="G91" s="5">
        <v>3494939.2680000002</v>
      </c>
      <c r="H91" s="5">
        <v>14694022.927999999</v>
      </c>
      <c r="I91" s="5">
        <v>37847929.399999999</v>
      </c>
      <c r="J91" s="5">
        <v>25252960.874000002</v>
      </c>
      <c r="K91" s="5">
        <v>16450850.431</v>
      </c>
      <c r="L91" s="5">
        <v>8802110.443</v>
      </c>
      <c r="M91" s="5">
        <v>1222909.6100000001</v>
      </c>
      <c r="N91" s="5">
        <v>112447.871</v>
      </c>
      <c r="O91" s="5">
        <v>460783.31199999998</v>
      </c>
      <c r="P91" s="5">
        <v>10598251.236</v>
      </c>
      <c r="Q91" s="5">
        <v>2596682.6069999998</v>
      </c>
      <c r="R91" s="5">
        <v>3740800.142</v>
      </c>
      <c r="S91" s="5">
        <v>321280.72955555556</v>
      </c>
      <c r="T91" s="5">
        <v>3419519.4124444444</v>
      </c>
      <c r="U91" s="5">
        <f>1074836.479+376814.629</f>
        <v>1451651.108</v>
      </c>
      <c r="V91" s="3">
        <v>5405799.9859999996</v>
      </c>
      <c r="W91" s="5">
        <v>82409.187999999995</v>
      </c>
      <c r="X91" s="3">
        <v>2809117.3789999997</v>
      </c>
      <c r="Y91" s="5">
        <v>2891526.5660000001</v>
      </c>
      <c r="Z91" s="5">
        <f>918787.918+315906.809</f>
        <v>1234694.727</v>
      </c>
      <c r="AA91" s="5">
        <v>1656831.8289999999</v>
      </c>
      <c r="AB91" s="5">
        <v>769308.37800000003</v>
      </c>
      <c r="AC91" s="5">
        <v>11.28</v>
      </c>
      <c r="AD91" s="1">
        <v>0.13619999999999999</v>
      </c>
      <c r="AE91" s="1">
        <v>3.2800000000000003E-2</v>
      </c>
      <c r="AF91" s="1">
        <v>5.3600000000000002E-2</v>
      </c>
      <c r="AG91" s="1">
        <v>4.5780093453911243E-2</v>
      </c>
      <c r="AH91" s="1">
        <v>0.72989999999999999</v>
      </c>
      <c r="AI91" s="1">
        <v>7.9699999999999993E-2</v>
      </c>
      <c r="AJ91" s="1">
        <v>3.95E-2</v>
      </c>
      <c r="AK91" s="1">
        <v>0.36659999999999998</v>
      </c>
      <c r="AL91" s="9">
        <v>257.57</v>
      </c>
    </row>
    <row r="92" spans="1:38" x14ac:dyDescent="0.25">
      <c r="A92" s="3" t="s">
        <v>62</v>
      </c>
      <c r="B92" s="3" t="s">
        <v>51</v>
      </c>
      <c r="C92" s="5">
        <f>12225967+307525649</f>
        <v>319751616</v>
      </c>
      <c r="D92" s="5">
        <v>492794693</v>
      </c>
      <c r="E92" s="5">
        <v>403416956</v>
      </c>
      <c r="F92" s="5">
        <f>403416956+3390914</f>
        <v>406807870</v>
      </c>
      <c r="G92" s="5">
        <v>10040000</v>
      </c>
      <c r="H92" s="5">
        <v>34128595</v>
      </c>
      <c r="I92" s="5">
        <v>61265747</v>
      </c>
      <c r="J92" s="5">
        <v>43065656</v>
      </c>
      <c r="K92" s="5">
        <v>28048486</v>
      </c>
      <c r="L92" s="5">
        <v>15017169</v>
      </c>
      <c r="M92" s="5">
        <v>1780185</v>
      </c>
      <c r="N92" s="5">
        <v>469546</v>
      </c>
      <c r="O92" s="5">
        <v>403808</v>
      </c>
      <c r="P92" s="5">
        <v>17670709</v>
      </c>
      <c r="Q92" s="5">
        <v>3205636</v>
      </c>
      <c r="R92" s="5">
        <v>3877925</v>
      </c>
      <c r="S92" s="5">
        <v>815831</v>
      </c>
      <c r="T92" s="5">
        <v>3062094</v>
      </c>
      <c r="U92" s="5">
        <f>1566472+950469</f>
        <v>2516941</v>
      </c>
      <c r="V92" s="3">
        <v>11275843</v>
      </c>
      <c r="W92" s="5">
        <f>4372-732100</f>
        <v>-727728</v>
      </c>
      <c r="X92" s="3">
        <v>8070207</v>
      </c>
      <c r="Y92" s="5">
        <v>7342479</v>
      </c>
      <c r="Z92" s="5">
        <f>7342479-5198320</f>
        <v>2144159</v>
      </c>
      <c r="AA92" s="5">
        <v>5198320</v>
      </c>
      <c r="AB92" s="5">
        <v>-3430974</v>
      </c>
      <c r="AC92" s="5">
        <v>15.23</v>
      </c>
      <c r="AD92" s="1">
        <v>0.13669999999999999</v>
      </c>
      <c r="AE92" s="1">
        <v>4.9500000000000002E-2</v>
      </c>
      <c r="AF92" s="1">
        <v>5.8700000000000002E-2</v>
      </c>
      <c r="AG92" s="1">
        <v>9.2715508418105219E-2</v>
      </c>
      <c r="AH92" s="1">
        <v>0.79220000000000002</v>
      </c>
      <c r="AI92" s="1">
        <v>7.8200000000000006E-2</v>
      </c>
      <c r="AJ92" s="1">
        <v>0.04</v>
      </c>
      <c r="AK92" s="1">
        <v>0.32640000000000002</v>
      </c>
      <c r="AL92" s="9">
        <v>180</v>
      </c>
    </row>
    <row r="93" spans="1:38" x14ac:dyDescent="0.25">
      <c r="A93" s="3" t="s">
        <v>62</v>
      </c>
      <c r="B93" s="3" t="s">
        <v>52</v>
      </c>
      <c r="C93" s="5">
        <v>132256914.80500001</v>
      </c>
      <c r="D93" s="5">
        <v>208822001.47099999</v>
      </c>
      <c r="E93" s="5">
        <v>175514855.972</v>
      </c>
      <c r="F93" s="5">
        <v>179244981.479</v>
      </c>
      <c r="G93" s="5">
        <v>5843554.0470000003</v>
      </c>
      <c r="H93" s="5">
        <v>10500152.282</v>
      </c>
      <c r="I93" s="5">
        <v>19487866.175000001</v>
      </c>
      <c r="J93" s="5">
        <v>17894542.227000002</v>
      </c>
      <c r="K93" s="5">
        <v>12821574.436000001</v>
      </c>
      <c r="L93" s="5">
        <v>5072967.7910000002</v>
      </c>
      <c r="M93" s="5">
        <v>1130812.0190000001</v>
      </c>
      <c r="N93" s="5">
        <v>161974.06599999999</v>
      </c>
      <c r="O93" s="5">
        <v>43299.862000000001</v>
      </c>
      <c r="P93" s="5">
        <v>6409053.7369999997</v>
      </c>
      <c r="Q93" s="5">
        <v>636394.77500000002</v>
      </c>
      <c r="R93" s="5">
        <v>1961425.182</v>
      </c>
      <c r="S93" s="5">
        <v>319894.34222222224</v>
      </c>
      <c r="T93" s="5">
        <v>1641530.8397777779</v>
      </c>
      <c r="U93" s="5">
        <v>959027.82799999998</v>
      </c>
      <c r="V93" s="3">
        <v>3488600.727</v>
      </c>
      <c r="W93" s="5">
        <v>26843.127</v>
      </c>
      <c r="X93" s="3">
        <v>2852205.952</v>
      </c>
      <c r="Y93" s="5">
        <v>2879049.08</v>
      </c>
      <c r="Z93" s="5">
        <v>865327.72900000005</v>
      </c>
      <c r="AA93" s="5">
        <v>2013721.352</v>
      </c>
      <c r="AB93" s="5">
        <v>1130199.9550000001</v>
      </c>
      <c r="AC93" s="5">
        <v>19.18</v>
      </c>
      <c r="AD93" s="1">
        <v>0.1328</v>
      </c>
      <c r="AE93" s="1">
        <v>0.02</v>
      </c>
      <c r="AF93" s="1">
        <v>7.1199999999999999E-2</v>
      </c>
      <c r="AG93" s="1">
        <v>0.11524005165331347</v>
      </c>
      <c r="AH93" s="1">
        <v>0.74350000000000005</v>
      </c>
      <c r="AI93" s="1">
        <v>8.3000000000000004E-2</v>
      </c>
      <c r="AJ93" s="1">
        <v>3.9899999999999998E-2</v>
      </c>
      <c r="AK93" s="1">
        <v>0.3725</v>
      </c>
      <c r="AL93" s="9">
        <v>180.6</v>
      </c>
    </row>
    <row r="94" spans="1:38" x14ac:dyDescent="0.25">
      <c r="A94" s="3" t="s">
        <v>62</v>
      </c>
      <c r="B94" s="3" t="s">
        <v>53</v>
      </c>
      <c r="C94" s="5">
        <f>11163617.504+272099342.706</f>
        <v>283262960.20999998</v>
      </c>
      <c r="D94" s="5">
        <v>411223903.92000002</v>
      </c>
      <c r="E94" s="5">
        <v>354511846.30000001</v>
      </c>
      <c r="F94" s="5">
        <f>354511846.3+7925616.683</f>
        <v>362437462.98300004</v>
      </c>
      <c r="G94" s="5">
        <v>10737329.062999999</v>
      </c>
      <c r="H94" s="5">
        <v>14917566.922</v>
      </c>
      <c r="I94" s="5">
        <v>30169017.357999999</v>
      </c>
      <c r="J94" s="5">
        <v>38375019.311999999</v>
      </c>
      <c r="K94" s="5">
        <v>27757846.795000002</v>
      </c>
      <c r="L94" s="5">
        <v>10617172.517000001</v>
      </c>
      <c r="M94" s="5">
        <v>2000077.057</v>
      </c>
      <c r="N94" s="5">
        <v>128653.466</v>
      </c>
      <c r="O94" s="5">
        <v>423462.41499999998</v>
      </c>
      <c r="P94" s="5">
        <v>13169365.455</v>
      </c>
      <c r="Q94" s="5">
        <v>2844325.74</v>
      </c>
      <c r="R94" s="5">
        <v>4431908.2989999996</v>
      </c>
      <c r="S94" s="5">
        <v>214575.46122222225</v>
      </c>
      <c r="T94" s="5">
        <v>4217332.8377777776</v>
      </c>
      <c r="U94" s="5">
        <f>2060425.323+814544.924</f>
        <v>2874970.247</v>
      </c>
      <c r="V94" s="3">
        <v>5862486.909</v>
      </c>
      <c r="W94" s="5">
        <f>10318.074-1097300.091</f>
        <v>-1086982.017</v>
      </c>
      <c r="X94" s="3">
        <v>3018161.1689999998</v>
      </c>
      <c r="Y94" s="5">
        <v>1931179.1510000001</v>
      </c>
      <c r="Z94" s="5">
        <f>514061.579+35247.852</f>
        <v>549309.43099999998</v>
      </c>
      <c r="AA94" s="5">
        <v>1381869.72</v>
      </c>
      <c r="AB94" s="5">
        <v>-2304059.253</v>
      </c>
      <c r="AC94" s="5">
        <v>9.26</v>
      </c>
      <c r="AD94" s="1">
        <v>0.1118</v>
      </c>
      <c r="AE94" s="1">
        <v>3.4099999999999998E-2</v>
      </c>
      <c r="AF94" s="1">
        <v>6.9599999999999995E-2</v>
      </c>
      <c r="AG94" s="1">
        <v>4.8003009446336585E-2</v>
      </c>
      <c r="AH94" s="1">
        <v>0.77980000000000005</v>
      </c>
      <c r="AI94" s="1">
        <v>9.1899999999999996E-2</v>
      </c>
      <c r="AJ94" s="1">
        <v>3.9899999999999998E-2</v>
      </c>
      <c r="AK94" s="1">
        <v>0.28070000000000001</v>
      </c>
      <c r="AL94" s="9">
        <v>202.24</v>
      </c>
    </row>
    <row r="95" spans="1:38" x14ac:dyDescent="0.25">
      <c r="A95" s="3" t="s">
        <v>62</v>
      </c>
      <c r="B95" s="3" t="s">
        <v>54</v>
      </c>
      <c r="C95" s="5">
        <f>8212671+194338841</f>
        <v>202551512</v>
      </c>
      <c r="D95" s="5">
        <v>295101561</v>
      </c>
      <c r="E95" s="5">
        <v>223942592</v>
      </c>
      <c r="F95" s="5">
        <f>223942592+3163180</f>
        <v>227105772</v>
      </c>
      <c r="G95" s="5">
        <v>11911942</v>
      </c>
      <c r="H95" s="5">
        <v>18366706</v>
      </c>
      <c r="I95" s="5">
        <v>29069752</v>
      </c>
      <c r="J95" s="5">
        <v>25827846</v>
      </c>
      <c r="K95" s="5">
        <v>18330791</v>
      </c>
      <c r="L95" s="5">
        <v>7497055</v>
      </c>
      <c r="M95" s="5">
        <v>1674398</v>
      </c>
      <c r="N95" s="5">
        <v>274921</v>
      </c>
      <c r="O95" s="5">
        <v>231502</v>
      </c>
      <c r="P95" s="5">
        <v>9677876</v>
      </c>
      <c r="Q95" s="5">
        <v>1921077</v>
      </c>
      <c r="R95" s="5">
        <v>2642052</v>
      </c>
      <c r="S95" s="5">
        <v>371469.55555555556</v>
      </c>
      <c r="T95" s="5">
        <v>2270582.4444444445</v>
      </c>
      <c r="U95" s="5">
        <f>1286801+321868</f>
        <v>1608669</v>
      </c>
      <c r="V95" s="3">
        <v>5427155</v>
      </c>
      <c r="W95" s="5">
        <f>3442-166294</f>
        <v>-162852</v>
      </c>
      <c r="X95" s="3">
        <v>3506078</v>
      </c>
      <c r="Y95" s="5">
        <v>3343226</v>
      </c>
      <c r="Z95" s="5">
        <f>1039470-32844</f>
        <v>1006626</v>
      </c>
      <c r="AA95" s="5">
        <v>2336599</v>
      </c>
      <c r="AB95" s="5">
        <v>238965</v>
      </c>
      <c r="AC95" s="5">
        <v>12.72</v>
      </c>
      <c r="AD95" s="1">
        <v>0.12820000000000001</v>
      </c>
      <c r="AE95" s="1">
        <v>3.27E-2</v>
      </c>
      <c r="AF95" s="1">
        <v>7.3099999999999998E-2</v>
      </c>
      <c r="AG95" s="1">
        <v>8.7404542217672562E-2</v>
      </c>
      <c r="AH95" s="1">
        <v>0.83909999999999996</v>
      </c>
      <c r="AI95" s="1">
        <v>8.4199999999999997E-2</v>
      </c>
      <c r="AJ95" s="1">
        <v>3.9899999999999998E-2</v>
      </c>
      <c r="AK95" s="1">
        <v>0.29010000000000002</v>
      </c>
      <c r="AL95" s="9">
        <v>158.27000000000001</v>
      </c>
    </row>
    <row r="96" spans="1:38" x14ac:dyDescent="0.25">
      <c r="A96" s="3" t="s">
        <v>62</v>
      </c>
      <c r="B96" s="3" t="s">
        <v>55</v>
      </c>
      <c r="C96" s="5">
        <f>8813262+225190159</f>
        <v>234003421</v>
      </c>
      <c r="D96" s="5">
        <v>365413845</v>
      </c>
      <c r="E96" s="5">
        <v>305012852</v>
      </c>
      <c r="F96" s="5">
        <f>305012852+7216236</f>
        <v>312229088</v>
      </c>
      <c r="G96" s="5">
        <v>7840248</v>
      </c>
      <c r="H96" s="5">
        <v>23542490</v>
      </c>
      <c r="I96" s="5">
        <v>36434655</v>
      </c>
      <c r="J96" s="5">
        <v>32033839</v>
      </c>
      <c r="K96" s="5">
        <v>20011285</v>
      </c>
      <c r="L96" s="5">
        <v>12022554</v>
      </c>
      <c r="M96" s="5">
        <v>1910503</v>
      </c>
      <c r="N96" s="5">
        <v>384547</v>
      </c>
      <c r="O96" s="5">
        <v>352535</v>
      </c>
      <c r="P96" s="5">
        <v>14670140</v>
      </c>
      <c r="Q96" s="5">
        <v>556811</v>
      </c>
      <c r="R96" s="5">
        <v>4769760</v>
      </c>
      <c r="S96" s="5">
        <v>783826.22222222225</v>
      </c>
      <c r="T96" s="5">
        <v>3985933.777777778</v>
      </c>
      <c r="U96" s="5">
        <f>1563061+725463</f>
        <v>2288524</v>
      </c>
      <c r="V96" s="3">
        <v>7611856</v>
      </c>
      <c r="W96" s="5">
        <f>2393-3002</f>
        <v>-609</v>
      </c>
      <c r="X96" s="3">
        <v>7055045</v>
      </c>
      <c r="Y96" s="5">
        <v>7054436</v>
      </c>
      <c r="Z96" s="5">
        <f>2411426+162200</f>
        <v>2573626</v>
      </c>
      <c r="AA96" s="5">
        <v>4480810</v>
      </c>
      <c r="AB96" s="5">
        <v>1223945</v>
      </c>
      <c r="AC96" s="5">
        <v>19.03</v>
      </c>
      <c r="AD96" s="1">
        <v>0.13550000000000001</v>
      </c>
      <c r="AE96" s="1">
        <v>4.7800000000000002E-2</v>
      </c>
      <c r="AF96" s="1">
        <v>5.7700000000000001E-2</v>
      </c>
      <c r="AG96" s="1">
        <v>0.14022756885751933</v>
      </c>
      <c r="AH96" s="1">
        <v>0.74660000000000004</v>
      </c>
      <c r="AI96" s="1">
        <v>8.0199999999999994E-2</v>
      </c>
      <c r="AJ96" s="1">
        <v>3.9699999999999999E-2</v>
      </c>
      <c r="AK96" s="1">
        <v>0.34389999999999998</v>
      </c>
      <c r="AL96" s="9">
        <v>154.76</v>
      </c>
    </row>
    <row r="97" spans="1:38" x14ac:dyDescent="0.25">
      <c r="A97" s="3" t="s">
        <v>62</v>
      </c>
      <c r="B97" s="3" t="s">
        <v>56</v>
      </c>
      <c r="C97" s="5">
        <v>190397036.68200001</v>
      </c>
      <c r="D97" s="5">
        <v>267343533.08899999</v>
      </c>
      <c r="E97" s="5">
        <v>211244583.574</v>
      </c>
      <c r="F97" s="5">
        <v>221365384.192</v>
      </c>
      <c r="G97" s="5">
        <v>9159434.7080000006</v>
      </c>
      <c r="H97" s="5">
        <v>19402575.715999998</v>
      </c>
      <c r="I97" s="5">
        <v>30929305.888</v>
      </c>
      <c r="J97" s="5">
        <v>25850426.669</v>
      </c>
      <c r="K97" s="5">
        <v>17841281.399999999</v>
      </c>
      <c r="L97" s="5">
        <v>8009145.2680000002</v>
      </c>
      <c r="M97" s="5">
        <v>1546143.1969999999</v>
      </c>
      <c r="N97" s="5">
        <v>153614.94699999999</v>
      </c>
      <c r="O97" s="5">
        <v>238498.17300000001</v>
      </c>
      <c r="P97" s="5">
        <v>9947401.5859999992</v>
      </c>
      <c r="Q97" s="5">
        <v>1243849.2309999999</v>
      </c>
      <c r="R97" s="5">
        <v>2127881.6529999999</v>
      </c>
      <c r="S97" s="5">
        <v>603135.63600000006</v>
      </c>
      <c r="T97" s="5">
        <v>1524746.017</v>
      </c>
      <c r="U97" s="5">
        <v>880737.83700000006</v>
      </c>
      <c r="V97" s="3">
        <v>6938782.095999999</v>
      </c>
      <c r="W97" s="5">
        <v>-266712.141</v>
      </c>
      <c r="X97" s="3">
        <v>5694932.8649999993</v>
      </c>
      <c r="Y97" s="5">
        <v>5428220.7240000004</v>
      </c>
      <c r="Z97" s="5">
        <v>1653917.9129999999</v>
      </c>
      <c r="AA97" s="5">
        <v>3774302.8110000002</v>
      </c>
      <c r="AB97" s="5">
        <v>1199673.959</v>
      </c>
      <c r="AC97" s="5">
        <v>19.45</v>
      </c>
      <c r="AD97" s="1">
        <v>0.11899999999999999</v>
      </c>
      <c r="AE97" s="1">
        <v>4.6699999999999998E-2</v>
      </c>
      <c r="AF97" s="1">
        <v>7.0300000000000001E-2</v>
      </c>
      <c r="AG97" s="1">
        <v>0.1389910654879209</v>
      </c>
      <c r="AH97" s="1">
        <v>0.86199999999999999</v>
      </c>
      <c r="AI97" s="1">
        <v>8.4900000000000003E-2</v>
      </c>
      <c r="AJ97" s="1">
        <v>3.9800000000000002E-2</v>
      </c>
      <c r="AK97" s="1">
        <v>0.27510000000000001</v>
      </c>
      <c r="AL97" s="9">
        <v>159.41</v>
      </c>
    </row>
    <row r="98" spans="1:38" x14ac:dyDescent="0.25">
      <c r="A98" s="3" t="s">
        <v>62</v>
      </c>
      <c r="B98" s="3" t="s">
        <v>57</v>
      </c>
      <c r="C98" s="5">
        <f>11951002.616+248911586.084</f>
        <v>260862588.69999999</v>
      </c>
      <c r="D98" s="5">
        <v>509950689.83600003</v>
      </c>
      <c r="E98" s="5">
        <v>429187763.75099999</v>
      </c>
      <c r="F98" s="5">
        <f>1527086.917+429187763.751</f>
        <v>430714850.66799998</v>
      </c>
      <c r="G98" s="5">
        <v>2500582.1910000001</v>
      </c>
      <c r="H98" s="5">
        <v>15637377.055</v>
      </c>
      <c r="I98" s="5">
        <v>53001522.144000001</v>
      </c>
      <c r="J98" s="5">
        <v>29947615.217</v>
      </c>
      <c r="K98" s="5">
        <v>19713524.657000002</v>
      </c>
      <c r="L98" s="5">
        <v>10234090.560000001</v>
      </c>
      <c r="M98" s="5">
        <v>757893.33900000004</v>
      </c>
      <c r="N98" s="5">
        <v>51190.57</v>
      </c>
      <c r="O98" s="5">
        <v>733367.723</v>
      </c>
      <c r="P98" s="5">
        <v>11776542.192</v>
      </c>
      <c r="Q98" s="5">
        <v>-74945.146999999997</v>
      </c>
      <c r="R98" s="5">
        <v>4692063.665</v>
      </c>
      <c r="S98" s="5">
        <v>588630.05911111098</v>
      </c>
      <c r="T98" s="5">
        <v>4103433.6058888892</v>
      </c>
      <c r="U98" s="5">
        <f>1339081.807+612863.044</f>
        <v>1951944.851</v>
      </c>
      <c r="V98" s="3">
        <v>5132533.676</v>
      </c>
      <c r="W98" s="5">
        <f>96906.73-6715.021</f>
        <v>90191.709000000003</v>
      </c>
      <c r="X98" s="3">
        <v>5207478.8229999999</v>
      </c>
      <c r="Y98" s="5">
        <v>5297670.5319999997</v>
      </c>
      <c r="Z98" s="5">
        <v>1899457.923</v>
      </c>
      <c r="AA98" s="5">
        <v>3398212.6090000002</v>
      </c>
      <c r="AB98" s="5">
        <v>582196.26</v>
      </c>
      <c r="AC98" s="5">
        <v>21.73</v>
      </c>
      <c r="AD98" s="1">
        <v>0.1191</v>
      </c>
      <c r="AE98" s="1">
        <v>3.6499999999999998E-2</v>
      </c>
      <c r="AF98" s="1">
        <v>4.8899999999999999E-2</v>
      </c>
      <c r="AG98" s="1">
        <v>6.8507779840823471E-2</v>
      </c>
      <c r="AH98" s="1">
        <v>0.60819999999999996</v>
      </c>
      <c r="AI98" s="1">
        <v>7.0099999999999996E-2</v>
      </c>
      <c r="AJ98" s="1">
        <v>3.9800000000000002E-2</v>
      </c>
      <c r="AK98" s="1">
        <v>0.313</v>
      </c>
      <c r="AL98" s="9">
        <v>338.94</v>
      </c>
    </row>
    <row r="99" spans="1:38" x14ac:dyDescent="0.25">
      <c r="A99" s="3" t="s">
        <v>62</v>
      </c>
      <c r="B99" s="3" t="s">
        <v>58</v>
      </c>
      <c r="C99" s="5">
        <v>165019070.486</v>
      </c>
      <c r="D99" s="5">
        <v>233785179.74700001</v>
      </c>
      <c r="E99" s="5">
        <v>197197071.12400001</v>
      </c>
      <c r="F99" s="5">
        <v>199379232.889</v>
      </c>
      <c r="G99" s="5">
        <v>9377516</v>
      </c>
      <c r="H99" s="5">
        <v>13581525.414328</v>
      </c>
      <c r="I99" s="5">
        <v>20963514.190000001</v>
      </c>
      <c r="J99" s="5">
        <v>20720428.794</v>
      </c>
      <c r="K99" s="5">
        <v>14542367.925000001</v>
      </c>
      <c r="L99" s="5">
        <v>6178060.8689999999</v>
      </c>
      <c r="M99" s="5">
        <v>1018344.274</v>
      </c>
      <c r="N99" s="5">
        <v>517770.00300000003</v>
      </c>
      <c r="O99" s="5">
        <v>210560.23699999999</v>
      </c>
      <c r="P99" s="5">
        <v>7924735.3830000004</v>
      </c>
      <c r="Q99" s="5">
        <v>1494370.7069999999</v>
      </c>
      <c r="R99" s="5">
        <v>1877116.2139999999</v>
      </c>
      <c r="S99" s="5">
        <v>372701.92144444445</v>
      </c>
      <c r="T99" s="5">
        <v>1504414.2925555555</v>
      </c>
      <c r="U99" s="5">
        <v>1112012.9990000001</v>
      </c>
      <c r="V99" s="3">
        <v>4935606.1700000009</v>
      </c>
      <c r="W99" s="5">
        <v>-86918.17</v>
      </c>
      <c r="X99" s="3">
        <v>3441235.4630000009</v>
      </c>
      <c r="Y99" s="5">
        <v>3354317.2930000001</v>
      </c>
      <c r="Z99" s="5">
        <v>972375.86600000004</v>
      </c>
      <c r="AA99" s="5">
        <v>2381941.426</v>
      </c>
      <c r="AB99" s="5">
        <v>1412312.361</v>
      </c>
      <c r="AC99" s="5">
        <v>17.54</v>
      </c>
      <c r="AD99" s="1">
        <v>0.1366</v>
      </c>
      <c r="AE99" s="1">
        <v>1.7299999999999999E-2</v>
      </c>
      <c r="AF99" s="1">
        <v>6.13E-2</v>
      </c>
      <c r="AG99" s="1">
        <v>0.12818836469078554</v>
      </c>
      <c r="AH99" s="1">
        <v>0.80530000000000002</v>
      </c>
      <c r="AI99" s="1">
        <v>7.8299999999999995E-2</v>
      </c>
      <c r="AJ99" s="1">
        <v>0.04</v>
      </c>
      <c r="AK99" s="1">
        <v>0.29210000000000003</v>
      </c>
      <c r="AL99" s="9">
        <v>154.35</v>
      </c>
    </row>
    <row r="100" spans="1:38" x14ac:dyDescent="0.25">
      <c r="A100" s="3" t="s">
        <v>62</v>
      </c>
      <c r="B100" s="3" t="s">
        <v>59</v>
      </c>
      <c r="C100" s="5">
        <v>201088855.255</v>
      </c>
      <c r="D100" s="5">
        <v>296851861.59600002</v>
      </c>
      <c r="E100" s="5">
        <v>241329082.02399999</v>
      </c>
      <c r="F100" s="5">
        <v>244907244.83399999</v>
      </c>
      <c r="G100" s="5">
        <v>11662559</v>
      </c>
      <c r="H100" s="5">
        <v>14089980.189999999</v>
      </c>
      <c r="I100" s="5">
        <v>27667087.541999999</v>
      </c>
      <c r="J100" s="5">
        <v>25744837.767999999</v>
      </c>
      <c r="K100" s="5">
        <v>17751256.958999999</v>
      </c>
      <c r="L100" s="5">
        <v>7993580.8080000002</v>
      </c>
      <c r="M100" s="5">
        <v>1391814.608</v>
      </c>
      <c r="N100" s="5">
        <v>230227.76800000001</v>
      </c>
      <c r="O100" s="5">
        <v>381052.402</v>
      </c>
      <c r="P100" s="5">
        <v>9996675.5869999994</v>
      </c>
      <c r="Q100" s="5">
        <v>1231688.047</v>
      </c>
      <c r="R100" s="5">
        <v>2935126.4139999999</v>
      </c>
      <c r="S100" s="5">
        <v>484456.12055555556</v>
      </c>
      <c r="T100" s="5">
        <v>2450670.2934444444</v>
      </c>
      <c r="U100" s="5">
        <v>1460758.7890000001</v>
      </c>
      <c r="V100" s="3">
        <v>5600790.3839999996</v>
      </c>
      <c r="W100" s="5">
        <v>-8997.2520000000004</v>
      </c>
      <c r="X100" s="3">
        <v>4369102.3369999994</v>
      </c>
      <c r="Y100" s="5">
        <v>4360105.085</v>
      </c>
      <c r="Z100" s="5">
        <v>1344569.432</v>
      </c>
      <c r="AA100" s="5">
        <v>3015535.6529999999</v>
      </c>
      <c r="AB100" s="5">
        <v>366660.31599999999</v>
      </c>
      <c r="AC100" s="5">
        <v>21.4</v>
      </c>
      <c r="AD100" s="1">
        <v>0.1215</v>
      </c>
      <c r="AE100" s="1">
        <v>2.2200000000000001E-2</v>
      </c>
      <c r="AF100" s="1">
        <v>5.9499999999999997E-2</v>
      </c>
      <c r="AG100" s="1">
        <v>0.12232640227188255</v>
      </c>
      <c r="AH100" s="1">
        <v>0.78700000000000003</v>
      </c>
      <c r="AI100" s="1">
        <v>8.1100000000000005E-2</v>
      </c>
      <c r="AJ100" s="1">
        <v>3.9899999999999998E-2</v>
      </c>
      <c r="AK100" s="1">
        <v>0.29699999999999999</v>
      </c>
      <c r="AL100" s="9">
        <v>196.36</v>
      </c>
    </row>
    <row r="101" spans="1:38" x14ac:dyDescent="0.25">
      <c r="A101" s="3" t="s">
        <v>62</v>
      </c>
      <c r="B101" s="3" t="s">
        <v>60</v>
      </c>
      <c r="C101" s="5">
        <v>88629800</v>
      </c>
      <c r="D101" s="5">
        <v>140782015</v>
      </c>
      <c r="E101" s="5">
        <v>112483887</v>
      </c>
      <c r="F101" s="5">
        <v>114825770</v>
      </c>
      <c r="G101" s="5">
        <v>2523939</v>
      </c>
      <c r="H101" s="5">
        <v>9429454</v>
      </c>
      <c r="I101" s="5">
        <v>20559666</v>
      </c>
      <c r="J101" s="5">
        <v>11080324</v>
      </c>
      <c r="K101" s="5">
        <v>5925830</v>
      </c>
      <c r="L101" s="5">
        <v>5154494</v>
      </c>
      <c r="M101" s="5">
        <v>1415784</v>
      </c>
      <c r="N101" s="5">
        <v>679697</v>
      </c>
      <c r="O101" s="5">
        <v>2202</v>
      </c>
      <c r="P101" s="5">
        <v>7252178</v>
      </c>
      <c r="Q101" s="5">
        <v>216114</v>
      </c>
      <c r="R101" s="5">
        <v>1586605</v>
      </c>
      <c r="S101" s="5">
        <v>525230.88888888888</v>
      </c>
      <c r="T101" s="5">
        <v>1061374.111111111</v>
      </c>
      <c r="U101" s="5">
        <v>702952</v>
      </c>
      <c r="V101" s="3">
        <v>4962621</v>
      </c>
      <c r="W101" s="5">
        <v>-19429</v>
      </c>
      <c r="X101" s="3">
        <v>4746507</v>
      </c>
      <c r="Y101" s="5">
        <v>4727078</v>
      </c>
      <c r="Z101" s="5">
        <v>1418123</v>
      </c>
      <c r="AA101" s="5">
        <v>3308954</v>
      </c>
      <c r="AB101" s="5">
        <v>2499167</v>
      </c>
      <c r="AC101" s="5">
        <v>35.090000000000003</v>
      </c>
      <c r="AD101" s="1">
        <v>0.1716</v>
      </c>
      <c r="AE101" s="1">
        <v>2.1399999999999999E-2</v>
      </c>
      <c r="AF101" s="1">
        <v>3.8399999999999997E-2</v>
      </c>
      <c r="AG101" s="1">
        <v>0.1918155030354689</v>
      </c>
      <c r="AH101" s="1">
        <v>0.76829999999999998</v>
      </c>
      <c r="AI101" s="1">
        <v>6.6000000000000003E-2</v>
      </c>
      <c r="AJ101" s="1">
        <v>0.04</v>
      </c>
      <c r="AK101" s="1">
        <v>0.42480000000000001</v>
      </c>
      <c r="AL101" s="9">
        <v>218.04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Parash Shrestha</cp:lastModifiedBy>
  <dcterms:created xsi:type="dcterms:W3CDTF">2024-08-11T08:00:49Z</dcterms:created>
  <dcterms:modified xsi:type="dcterms:W3CDTF">2024-08-12T04:29:10Z</dcterms:modified>
</cp:coreProperties>
</file>