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</sheets>
  <definedNames>
    <definedName hidden="1" localSheetId="0" name="_xlnm._FilterDatabase">Sheet2!$A$1:$AG$1275</definedName>
  </definedNames>
  <calcPr/>
</workbook>
</file>

<file path=xl/sharedStrings.xml><?xml version="1.0" encoding="utf-8"?>
<sst xmlns="http://schemas.openxmlformats.org/spreadsheetml/2006/main" count="699" uniqueCount="689">
  <si>
    <t>khảo sát</t>
  </si>
  <si>
    <t>số tầng</t>
  </si>
  <si>
    <t>diện tích</t>
  </si>
  <si>
    <t>giá</t>
  </si>
  <si>
    <t>1m2</t>
  </si>
  <si>
    <t>phường</t>
  </si>
  <si>
    <t>đường</t>
  </si>
  <si>
    <t>noi dung</t>
  </si>
  <si>
    <t>Thửa 68 + 1020 + 1022 tờ 03 Huỳnh Tấn Phát 1957/2116 Đất 74 17/40 15 tỷ Phú Mỹ Quận 7 10 đến 20 HĐ Chuyên gia Hưng Khối Hưng Phú 0909213233 0931573072, H3%, nguồn người quen 8%.</t>
  </si>
  <si>
    <t>1627.39 (thửa 160-1-1 tờ 03) Huỳnh Tấn Phát 500/697 Đất 41 16 9.5 tỷ Phú Mỹ Quận 7 6 đến 10 HĐ Chuyên gia Hưng Khối Hưng Phú 0909213233 0931573072, H3%, nguồn Chuyên gia Hưng.</t>
  </si>
  <si>
    <t>Thửa 520 Tờ 80 938 Đất 20 48 14 tỷ Phú Thuận Quận 7 10 đến 20 HĐ Chuyên gia Hiền Khối Tướng Quân Tiên 0392565756, H4%, nguồn Chuyên gia Hiền.</t>
  </si>
  <si>
    <t>Thửa 520 Tờ 80 938 Đất 20 48 15 tỷ Phú Thuận Quận 7 10 đến 20 HĐ Chuyên gia Hải Phòng Tướng Quân Luận 0868056082, H510, nguồn Chuyên gia Hải.</t>
  </si>
  <si>
    <t>Thửa 216-1 Tờ bản đồ số 5 Huỳnh Tấn Phát 2620 Đất 28 93 48 tỷ Phú Thuận Quận 7 20 đến 50 HĐ Chuyên viên Thủy Khối Phượng Hoàng, 0941593939, H3%, nguồn người quen 10%</t>
  </si>
  <si>
    <t>🔥GIẢM 15TY 202 Nguyễn Thị Thập 628/790 C4 8/20 46 59.9 tỷ Tân Quy Quận 7 50 đến 100 HĐ Chuyên gia Hải Phòng Phú Mỹ 0967687888, H3%, nguồn người quen 15%.🆘 HSG Hải Sài Gòn</t>
  </si>
  <si>
    <t>Thửa 561-1 Tờ bản đồ số 85 Huỳnh Tấn Phát 1100 Đất 24 45 22 tỷ Phú Thuận Quận 7 20 đến 50 HĐ Chuyên viên Thủy Khối Phượng Hoàng, 0941593939, H3% nguồn người quen 10%</t>
  </si>
  <si>
    <t>Thửa 562 Tờ 85 ( Hẻm 1135) Huỳnh Tấn Phát 400 Đất 20 20 10 tỷ Phú Thuận Quận 7 6 đến 10 HĐ Chuyên viên Thủy Khối Phượng Hoàng, 0941593939, H3%, nguồn Chuyên viên Thuỷ</t>
  </si>
  <si>
    <t>160.57.35 Nguyễn Văn Quỳ 184/338 C4 8.5/18.5 26 12 tỷ Phú Thuận Quận 7 10 đến 20 HĐ Chuyên gia Công Khối Bách Khoa 0934016011, H360, nguồn Chuyên gia Công.</t>
  </si>
  <si>
    <t>8.5 + 318.2.1 Nguyễn Văn Quỳ 383 2 10.6 36 15 Tỷ Phú Thuận Quận 7 10 đến 20 HĐ Chuyên viên Nhàn Khối Hưng Phú 0985678915 H450 nguồn người quen 10%.</t>
  </si>
  <si>
    <t>380.16.15 Lê Văn Lương 37/200 2 10 20 8 tỷ Tân Hưng Quận 7 10 đến 20 HĐ TK Trung 0901669369 H3% nguồn TK Trung</t>
  </si>
  <si>
    <t>137B Gò Ô Môi (Thửa 7 Tờ 68) 232 C4 9/10 25.5 9.6 Tỷ Phú Thuận Quận 7 10 đến 20 HĐ Chuyên gia Sang - Phòng Tướng Quân Tạo, 0777826387, H3%, nguồn Chuyên gia Sang.</t>
  </si>
  <si>
    <t>1113.26 Huỳnh Tấn Phát 246/154 2 7.7 20 10 tỷ Phú Thuận Quận 7 6 đến 10 HĐ Tướng quân Phương 0938765995 H3%, nguồn Tướng quân Phương.</t>
  </si>
  <si>
    <t>Thửa 103 Tờ 84 Trần Xuân Soạn 910 Đất 23 41 38 tỷ Trần Xuân Soạn Tân Hưng, Quận 7 20 đến 50 HĐ Chuyên gia Hải Khối Siêu Việt 0908227483, H3% nguồn Chuyên người quen 10%.</t>
  </si>
  <si>
    <t>137B Gò Ô Môi 223 C4 9.2/9.7 24 9.6 tỷ Phú Thuận Quận 7 10 Đến 20 HĐ UVTP Chuyên gia Sang 0967898559 H306 nguồn Chuyên gia Sang 🔥 SSang Phú Mỹ Hưng</t>
  </si>
  <si>
    <t>803.67 Huỳnh Tấn Phát 1181 C4 16 74 55 tỷ Phú Thuận Quận 7 50 đến 100 HĐ Chuyên viên Thủy Khối Phượng Hoàng, 0941593939, H1650, nguồn Chuyên viên Thủy.</t>
  </si>
  <si>
    <t>803.67 Huỳnh Tấn phát (Thửa 38 Tờ 41) 1181 2 6 196 55 tỷ Phú Thuận Quận 7 50 đến 100 HĐ Chuyên gia Tiên Khối Đại Phát 0988989856, H3%, nguồn người quen 10%.</t>
  </si>
  <si>
    <t>1135.45.58B Huỳnh Tấn Phát 122/150 2 5 30 6.99 Tỷ Phú Thuận Quận 7 6 đến 10 HĐ Chuyên gia Vân Khối Bách Khoa 0901248068, H240, nguồn Chuyên gia Vân.</t>
  </si>
  <si>
    <t>115.21.14 Phạm Hữu Lầu 184/200 C4 8 25 9.5 tỷ Phú Mỹ Quận 7 10 đến 20 HĐ Chuyên viên Vân Khối Bách Khoa 0901248068, H350, nguồn người quen 10%.</t>
  </si>
  <si>
    <t>270.23.18 Huỳnh Tấn Phát 230 2 7.7/10 26 11 tỷ Tân Thuận Tây Quận 7 10 đến 20 HĐ Chuyên gia Công Khối Bách Khoa 0934016011, H3%, nguồn Chuyên gia Công.</t>
  </si>
  <si>
    <t>380.16.15 Lê Văn Lương 28/208 2 17/19 14 10 tỷ Tân Hưng Quận 7 10 đến 20 HĐ Chuyên viên Duy Khối Siêu Việt 0916388813, H300, nguồn Chuyên viên Duy.</t>
  </si>
  <si>
    <t>675.10.11 (số cũ 10.11-10a.11) Trần Xuân Soạn 800/784 5 21 38 38 tỷ Tân Hưng Quận 7 50 đến 100 HĐ Tướng Quân Phương 0938765995 H3%, nguồn người quen 10%.</t>
  </si>
  <si>
    <t>85.1 Nguyễn Văn Quỳ 160 1 8.3/10 17.5 7.8 tỷ Tân Thuận Đông Quận 7 6 Đến 10 HĐ Chuyên gia Thảo Khối Tướng Quân Tiên 0981388933, H300, nguồn Chuyên gia Thảo.</t>
  </si>
  <si>
    <t>Thửa 250 + Thửa 271 + Thửa 272 + Thửa 273 + Thửa 1363 Tờ 102+113 Đào Trí 2280 C4 11/45 98 115 Tỷ Phú Thuận Quận 7 Trên 100 HĐ Chuyên gia Tiên Khối Đại Phát 0988989856, H3% nguồn người quen 10%.</t>
  </si>
  <si>
    <t>675.10.11 Trần Xuân Soạn (số cũ 10.11-10A.11) 800/784 4 20 40 40 tỷ Tân Hưng Quận 7 20 đến 50 HĐ Tướng quân Duyên Khối Phượng Hoàng 0938368538 0707317418 H1500, nguồn Tướng quân Duyên.</t>
  </si>
  <si>
    <t>Thửa 626 tờ 19 (cạnh số: 30.91.34.2A) Lâm Văn Bền 275/198 Đất 9 30 14 tỷ Tân Kiểng Quận 7 10 đến 20 HĐ Chuyên gia Khánh Phòng Alpha 0786875007, H3%, nguồn Chuyên gia Khánh ( nhà lướt cọc)</t>
  </si>
  <si>
    <t>Thửa 30 Tờ 70 (Số nhà 1041.36R2.15 Trần Xuân Soạn) 180 C4 10 18 9.2 tỷ Tân Hưng Quận 7 10 đến 20 HĐ Chuyên gia Quỳnh Phòng Việt Phát 0967520056, H3%.</t>
  </si>
  <si>
    <t>Thửa 516 Tờ 01 Huỳnh Tấn Phát 390 Đất 39 10 20 tỷ Phú Mỹ Quận 7 20 đến 50 HĐ Chuyên gia Triền - Khối Bách Khoa,0938537345, H3%, nguồn Chuyên gia Triền.</t>
  </si>
  <si>
    <t>Thửa 545 Tờ 35 320/176 Đất 10/8 32/24 16.5 tỷ Phú Mỹ Quận 7 10 đến 20 HĐ Chuyên gia Nhẫn Phòng Tướng Quân Ngọc 0799885873, H3%, nguồn Chuyên gia Nhẫn</t>
  </si>
  <si>
    <t>(Thửa 66 Tờ 80) 380.95 Lê Văn Lương 241/182 C4 6/17 19 12.5 Tỷ Tân Hưng Quận 7 10 Đến 20 HĐ UVTP Chuyên gia Sang Phòng Phú Mỹ 0967898559, H3% nguồn Chuyên gia Sang 🔥 SSang Phú Mỹ Hưng</t>
  </si>
  <si>
    <t>(Thửa 601 Tờ 79) 1135.17.35.33 Huỳnh Tấn Phát 231 C4 12 20 12 Tỷ Phú Thuận Quận 7 10 đến 20 HĐ Chuyên gia Tiên Khối Đại Phát 0908099570 0988989856, H3% nguồn Chuyên gia Tiên.</t>
  </si>
  <si>
    <t>458.48.10 Huỳnh Tấn Phát (KP2) ( Thửa 520 Tờ 22)+ (Thửa 434 - 14 Tờ 21) 247 3 13.5/24 22 12.9 tỷ Phường Bình Thuận Quận 7 10 đến 20 HĐ Chuyên gia Tiên Khối Đại Phát 0908099570</t>
  </si>
  <si>
    <t>C14.01 Block C Lô A CC Cosmo KDC Cityland 99 Nguyễn Thị Thập 129 1 10.3 13 6.85 tỷ Tân Phú Quận 7 6 đến 10 HĐ Chuyên gia Đạt Khối Đại Phát 0932968448, H3%, nguồn Chuyên gia Đạt.</t>
  </si>
  <si>
    <t>(Thửa 26 tờ 85) Huỳnh Tấn Phát Đất 1072 /1350 27 50 72 tỷ Phường Phú Thuận Quận 7 50 đến 100 HĐ Chuyên gia Tiên Khối Đại Phát 0908099570, 0988989856 H:2% nguồn người quen 10%</t>
  </si>
  <si>
    <t>160.57.32 Nguyễn Văn Quỳ 105/131 Đất 6 17.5 7 tỷ Phú Thuận Quận 7 6 đến 10 HĐ Chuyên gia Công Khối Bách Khoa 0934016011, H210, nguồn Chuyên gia Công.</t>
  </si>
  <si>
    <t>115.5 (SC 38.4B) Phạm Hữu Lầu KP2 142/200 2 6.5/10 25 10.6 tỷ Phú Mỹ Quận 7 10 đến 20 HĐ TK Trung 0901669369 H3% nguồn TK Trung</t>
  </si>
  <si>
    <t>1627.5A Huỳnh Tấn Phát KP3 145/210 Đất 6.1 23 11.5 tỷ Phú Mỹ Quận 7 10 đến 20 HĐ TK Trung 0901669369 H3% nguồn TK Trung.</t>
  </si>
  <si>
    <t>55.1 (thửa 23 tờ 100) hẻm 1283.17.8 Huỳnh Tấn Phát 161 1 4.5/10 20 8.8 tỷ Phường Phú Thuận Quận 7 6 đến 10 HĐ Chuyên gia Hải Phòng Tướng Quân Luận, 086805602, H265, nguồn Chuyên gia Hải.</t>
  </si>
  <si>
    <t>55.1( hẻm 1283) Huỳnh Tấn Phát 161 1 4/10 20 8.8 tỷ Phường Phú Thuận Quận 7 6 đến 10 HĐ Chuyên Gia Dương Khối Tướng quân Tiên, 0379316168, H3%, nguồn Chuyên gia Dương.</t>
  </si>
  <si>
    <t>45.62 - 45.62A Đường Số 14 111/208 2 7.4 28 11.5 Tỷ Tân Quy Quận 7 10 đến 20 HĐ UVTP Chuyên gia Sang Phòng Phú Mỹ 0967898559, H345 nguồn UVTP Chuyên gia Sang 🔥 SSang Phú Mỹ Hưng.</t>
  </si>
  <si>
    <t>T5 - 22.01 Tháp 5 Chung cư Riviera Point, Tầng 22, Số 2 Nguyễn Văn Tưởng 149 T22 10 15 8.3 tỷ Tân Phú Quận 7 6 đến 10 HĐ Tướng quân Phương 0938765995 H300, nguồn TQ Phương.</t>
  </si>
  <si>
    <t>502.30D + 502.30F Huỳnh Tấn Phát 320 1 18 19 18 Tỷ Bình Thuận Quận 7 10 đến 20 HĐ Chuyên viên Chương - Phòng Hùng Phát 0918728979,H540,nguồn Chuyên viên Chương.</t>
  </si>
  <si>
    <t>156.63 Nguyễn Văn Linh 132/119 2 8 16 7.5 tỷ Tân Thuận Tây Quận 7 6 đến 10 HĐ Tướng quân Đạt, 0932003586, H270, nguồn Tướng quân Đạt.</t>
  </si>
  <si>
    <t>7.11(160.45.18) Nguyễn Văn Quỳ 266 2 7/8 34 15.2 Tỷ Phú Thuận Quận 7 10 Đến 20 HĐ UVTP Chuyên gia Sang Phòng Phú Mỹ 0967898559, H3% nguồn Chuyên gia Sang 🔥 SSang Phú Mỹ Hưng</t>
  </si>
  <si>
    <t>160.57.30 Khu phố 1 ( Nguyễn Văn Quỳ ) 322 3 8.8/10.7 32.7 18.5 tỷ Phú Thuận Quận 7 20 đến 50 HĐ Chuyên viên Công Khối Bách Khoa 0934016011, H700, nguồn người quen 10%.</t>
  </si>
  <si>
    <t>502.30D + 502.30F Huỳnh Tấn Phát 320 1 18 19 18.5 Tỷ Bình Thuận Quận 7 10 đến 20 HĐ Chuyên viên Nhàn Khối Hưng Phú 0985678915 H3% nguồn người quen 8%.</t>
  </si>
  <si>
    <t>35.8 Khu phố 1 (314.33 Huỳnh Tấn Phát) 132 2 7.5 18 7.6 tỷ Tân Thuận Tây Quận 7 6 đến 10 HĐ Tướng quân Phương 0938765995 H3%, nguồn Tướng Quân Phương.</t>
  </si>
  <si>
    <t>95.43.19.7 Lê Văn Lương 118 2 8.8 13 6.8 tỷ Tân Kiểng Quận 7 6 đến 10 HĐ UVTP Chuyên gia Sang Phòng Phú Mỹ 0967898559, H3% nguồn Chuyên gia Sang 🔥 SSang Phú Mỹ Hưng</t>
  </si>
  <si>
    <t>B01-1 Khu căn hộ cao cấp Hoàng Anh 2 769 - 783 Trần Xuân Soạn 116 1 10 11.6 6.85 Tỷ Tân Hưng Quận 7 6 đến 10 HĐ Chuyên gia Quỳnh Phòng Việt Phát 0967520056, H210, nguồn Chuyên gia Quỳnh.</t>
  </si>
  <si>
    <t>1011 + 1005.34A Trần Xuân Soạn 953/1023 2 6/10.5 110 60 tỷ Tân Hưng Quận 7 50 đến 100 HĐ Tướng quân Duyên 0938368538 0707317418 H2400, nguồn người quen 15%.</t>
  </si>
  <si>
    <t>851.8 (Số cũ 21.5) Huỳnh Tấn Phát 150 2 6.5 22.5 8.8 Tỷ Phú Thuận Quận 7 6 Đến 9 HĐDT UVTP Chuyên gia Sang Phòng Phú Mỹ 0967898559, H3% nguồn Chuyên gia Sang 🔥 SSang Phú Mỹ Hưng</t>
  </si>
  <si>
    <t>147.11 Gò Ô Môi 168 C4 12.2 11.7 10 tỷ Phú Thuận Quận 7 10 đến 20 HĐ Tướng quân Phương 0938765995 H3%, nguồn người quen 10%.</t>
  </si>
  <si>
    <t>Thửa 642 Tờ 9 Nguyễn Văn Linh 164 Đất 8 20 9.8 Tỷ Bình Thuận Quận 7 6 Đến 10 HĐ UVTP Chuyên gia Sang Phòng Phú Mỹ 0967898559, H294 nguồn Chuyên gia Sang 🔥SSang Phú Mỹ Hưng.</t>
  </si>
  <si>
    <t>1041.82A Trần Xuân Soạn 175/200 1 11 18 12 tỷ Tân Hưng Quận 7 10 đến 20 HĐ Chuyên viên Phương - Khối Tướng Quân Tiên 0946462737, H3%, nguồn Chuyên viên Phương.</t>
  </si>
  <si>
    <t>1041.82A Trần Xuân Soạn 175/200 1 11 18 12 tỷ Tân Hưng Quận 7 10 đến 20 HĐ UVCG Chuyên viên Thúy Khối Tướng Quân Tiên 0344241718, H3%, nguồn Chuyên viên Thúy.</t>
  </si>
  <si>
    <t>30.98 Lâm Văn Bền 142/89 2 7.9 19 8.5 tỷ Tân Kiểng Quận 7 6 đến 10 HĐ điện tử Chuyên gia Hằng Phòng Tướng Quân Đạt 0901177300, H3%, nguồn Chuyên gia Hằng.</t>
  </si>
  <si>
    <t>308.50 Huỳnh Tấn Phát 212 2 6.3/14 24 12.7 tỷ Tân Thuận Tây Quận 7 10 đến 20 HĐ Chuyên gia Khối Tinh Hoa, 0938509958, H420, nguồn người quen 15%.</t>
  </si>
  <si>
    <t>944.5D Huỳnh Tấn Phát ( Khu Phố 4 ) 115 1 5 23 7 tỷ Tân Phú Quận 7 6 đến 10 HĐ Chuyên gia Kiệt Khối Bách Khoa 0963932227, H240, nguồn Chuyên gia Kiệt.</t>
  </si>
  <si>
    <t>393( số mới 735) Lê Văn Lương 215/161 1 4.1/5 50 13.2 tỷ Tân Phong Quận 7 10 đến 20 HĐ Chuyên gia Thuỷ Khối Thịnh Phát, 0906313233, H400, nguồn Chuyên gia Thuỷ.</t>
  </si>
  <si>
    <t>132.3 ( số mới: 861.15.21 Thửa 28 tờ 6 ) Trần Xuân Soạn 157/165 2 6.7 22 10 tỷ Tân Hưng Quận 7 10 đến 20 HĐ Chuyên gia Hưng Khối Hưng Phú 0909213233 0931573072, H300, nguồn Chuyên gia Hưng.</t>
  </si>
  <si>
    <t>240.20 Nguyễn Văn Quỳ 101 2 7.5/8.3 10.5 6.2 tỷ Phú Thuận Quận 7 6 đến 10 HĐ Chuyên gia Hiền - Khối Tướng Quân Tiên 0392.56.57.56, H220, nguồn Chuyên gia Hiền.</t>
  </si>
  <si>
    <t>1247.13B Huỳnh Tấn Phát 122 2 5/6 23.3 7.5 tỷ Phú Thuận Quận 7 6 đến 10 HĐ Tướng quân Khoa Khối Bách Khoa 0909050482, H220, nguồn Tướng quân Khoa.</t>
  </si>
  <si>
    <t>253.72.5 Trần Xuân Soạn 107 2 5.4 21 6.6 Tỷ Tân Kiểng Quận 7 6 Đến 10 HĐ UVTP Chuyên gia Sang Phòng Phú Mỹ 0967898559, H198 nguồn Chuyên gia Sang 🔥 SSang Phú Mỹ Hưng</t>
  </si>
  <si>
    <t>803.58.71D Huỳnh Tấn Phát 67/100 2 3.78 27 6.2 Tỷ Phú Thuận Quận 7 6 Đến 10 HĐ UVTP Chuyên gia Sang Phòng Phú Mỹ 0967898559, H186 nguồn Chuyên gia Sang 🔥 SSang Phú Mỹ Hưng</t>
  </si>
  <si>
    <t>803.58.86 Huỳnh Tấn Phát 159 C4 3.9/12 9.3/20 10 tỷ Phú Thuận Quận 7 10 đến 20 HĐ Tướng quân Khoa Khối Bách Khoa, 0909050482, H310, nguồn người quen 10%.</t>
  </si>
  <si>
    <t>1.167.24 Huỳnh Tấn Phát 153 2 5.6 28 9.7 tỷ Tân Thuận Đông Quận 7 6 đến 10 HĐ Chuyên gia Giang- Khối Đại Bàng 0903603244, H3%, nguồn người quen 10%.</t>
  </si>
  <si>
    <t>803.58.61 Huỳnh Tấn Phát 168/275 3 6.9 40 17.4 tỷ Phú Thuận Quận 7 10 đến 20 HĐ Chuyên gia Tiên Phòng Tướng Quân Tuyết 0908099570 0988989856 H3%, nguồn người quen 10%.</t>
  </si>
  <si>
    <t>1063.10A Huỳnh Tấn Phát 230/200 3 7.5 30 14.6 tỷ Phú Thuận Quận 7 10 đến 20 HĐ Tướng quân Minh An 0931395139 H3%, nguồn người quen 10%.</t>
  </si>
  <si>
    <t>308.27.7 Huỳnh Tấn Phát 102 C4 3.6/5.2 25 6.5 Tỷ Tân Thuận Tây Quận 7 6 Đến 10 HĐ UVTP Chuyên gia Sang Phòng Phú Mỹ 0967898559, H195 nguồn UVTP Chuyên gia Sang 🔥 SSang Phú Mỹ Hưng</t>
  </si>
  <si>
    <t>1428.11A Huỳnh Tấn Phát 156 C4 8.8 18 10 tỷ Phú Mỹ Quận 7 10 đến 20 HĐ Tướng quân Phương 0938765995 H3%, nguồn Tướng Quân Phương.</t>
  </si>
  <si>
    <t>1428.11A Huỳnh Tấn Phát 156 C4 8.8 18 10 tỷ Phú Mỹ Quận 7 10 đến 20 HĐ Chuyên gia Hưng Khối Hưng Phú 0909213233 0931573072, H300, nguồn Chuyên gia Hưng.</t>
  </si>
  <si>
    <t>253.72.5 Trần Xuân soạn 106 C4 6.4 16.5 6.8 tỷ tổ 8B khu phố 4 Tân kiểng quận 7 6 đến 10 HĐ Chuyên viên Vân Khối Tướng Quân Chính 0373207970 H204, Nguốn Chuyên viên Vân.</t>
  </si>
  <si>
    <t>4.10 Lê Văn Lương 270/435 2 8.4 52 28 Tỷ Tân Quy Quận 7 20 đến 50 HĐ Chuyên gia Nhàn Khối Hưng Phú 0985678915 H1000 nguồn Chuyên gia Nhàn.</t>
  </si>
  <si>
    <t>35.8 Khu phố 1 132 2 7.5 18 8.7 tỷ Tân Thuận Tây Quận 7 6 đến 10 HĐ Chuyên gia Công Khối Bách Khoa 0934016011, H3%, nguồn Chuyên gia Công.</t>
  </si>
  <si>
    <t>458.48.12 Huỳnh Tấn Phát (KP2) ( Thửa 520 Tờ 22) 169 3 6.5/17 19 10.8 tỷ Phường Bình Thuận Quận 7 10 đến 20 HĐ Chuyên gia Tiên Khối Đại Phát 0908099570 0988989856 H: 3% nguồn người quen 10%</t>
  </si>
  <si>
    <t>132.33 Tân Mỹ (KP4) 104 C4 7 15 6.8 Tỷ Tân Thuận Tây Quận 7 6 đến 10 HĐ Chuyên gia Tiên Khối Đại Phát 0908099570 0988989856, H3%, nguồn Chuyên gia Tiên.</t>
  </si>
  <si>
    <t>16 Gò Ô Môi (Thửa 506 tờ 72) 396/378 2 23.8 14 26 tỷ Phú Thuận Quận 7 20 đến 50 HĐ Tướng quân Phương, 0938765995, H780, nguồn người quen 10%.</t>
  </si>
  <si>
    <t>16 Đường Gò Ô Môi 400/377 2 23,7 14 26 tỷ phường Phú Thuận Quận 7 20 đến 50 HĐ Chuyên Gia Dương Khối Tướng quân Tiên, 0379316168, H3%, nguồn đối tác 10%.</t>
  </si>
  <si>
    <t>(Thửa 822-2 Tờ 1B) 5 Đường số 45 88/105 Đất 5.1 21 7 tỷ Bình Thuận Quận 7 6 đến 10 HĐ Chuyên gia Dương Khối Tinh Tú 0931330468, 0982674768, H3%, nguồn Chuyên gia Dương.</t>
  </si>
  <si>
    <t>100.1 KP3 (thửa 50 tờ 7) 102.22 Huỳnh Tấn Phát 73/93 3 4/9 17 6.8 tỷ Tân Thuận Tây Quận 7 6 Đến 10 HĐ Chuyên gia Hải Phòng Tướng Quân Luận 0868056082, H3%, nguồn Chuyên gia Hải.</t>
  </si>
  <si>
    <t>1041.177 + 557.15 (Thửa 74 tờ 30) Trần Xuân Soạn 610 C4 7.7/22 42 42 tỷ Tân Hưng Quận 7 20 đến 50 HĐ Chuyên gia Hưng Khối Hưng Phú 0909213233 0931573072, H1260, nguồn người quen 10%.</t>
  </si>
  <si>
    <t>Thửa 518 Tờ 01 Huỳnh Tấn Phát 200 Đất 10 20 14 tỷ Phú Mỹ Quận 7 10 đến 20 HĐ Chuyên gia Triền - Khối Bách Khoa,0938537345, H3%, nguồn Chuyên gia Triền.</t>
  </si>
  <si>
    <t>204 Huỳnh Tấn Phát 216 C4 6.05 35 15.2 Tỷ Tân Thuận Đông Quận 7 10 Đến 20 HD UVTP Chuyên gia Sang Phòng Phú Mỹ 0967898559, H456 nguồn Chuyên gia Sang🔥 SSang Phú Mỹ Hưng</t>
  </si>
  <si>
    <t>(Thửa 558 Tờ 79)1135.15.35.23 Huỳnh Tấn Phát 781 2 22 42 55 Tỷ Phú Thuận Quận 7 50 đến 100 HĐ Chuyên gia Tiên Khối Đại Phát 0908099570 0988989856, H3% nguồn người quen 15%.</t>
  </si>
  <si>
    <t>🌹1134.8 Huỳnh Tấn Phát 102 2 7.2 14 7.19 Tỷ Tân Phú Quận 7 6 Đến 10 HĐ UVTP Chuyên gia Sang Phòng Phú Mỹ 0967898559, H216 nguồn Chuyên gia Sang 🔥SSang Phú Mỹ Hưng.</t>
  </si>
  <si>
    <t>27.12 Tân Thuận Tây 318 C4 5.4/12.4 30 22.5 Tỷ Bình Thuận Quận 7 20 đến 50 HĐ Tướng quân Tuyết 0902378275, H3%, nguồn người quen 10%.</t>
  </si>
  <si>
    <t>1041.28 (427.16) Trần Xuân Soạn ( Thửa 531 + 532, Tờ 28 ) 450 ĐẤT 19 26 32 tỷ Tân Hưng Quận 7 20 đến 50 HĐ Chuyên gia Kiệt Khối Bách Khoa 0963932227, H960, nguồn người quen 10%.</t>
  </si>
  <si>
    <t>88.64 Nguyễn Văn Quỳ 120 4 4.5 28 8.5 tỷ Phú Thuận, Quận 7 6 đến 10 HĐ Tướng quân Rồng, 0794868586, H3%, nguồn Tướng quân Rồng.</t>
  </si>
  <si>
    <t>1041.80.18.3 Trần Xuân Soạn 96 2 6 16 6.9 tỷ Tân Hưng Quận 7 6 đến 10 HĐ Tướng quân Khoa Khối Bách Khoa, 0909050482, H250, nguồn Tướng quân Khoa.</t>
  </si>
  <si>
    <t>1041.105 Trần Xuân Soạn 200 2 5 40 14.5 tỷ Tân Hưng Quận 7 10 đến 20 HĐ Chuyên viên Hải Phòng Tướng Quân Luận 0868056082, H390, nguồn Chuyên viên Hải.</t>
  </si>
  <si>
    <t>118.26 Bùi Văn Ba 248/278 2 8.6 32 20.5 Tỷ Tân Thuận Đông Quận 7 20 đến 50 HĐ Chuyên gia Nhàn Khối Hưng Phú 0985678915 H3% nguồn người quen 10%.</t>
  </si>
  <si>
    <t>118.26 Bùi Văn Ba 278/248 2 8.6 32 20.5 Tỷ Tân Thuận Đông Quận 7 20 đến 50 HĐ Chuyên gia Tiên Khối Đại Phát H615 nguồn người quen 10%.</t>
  </si>
  <si>
    <t>308.73 Huỳnh Tấn Phát 210 2 7.5/9.5 27.5 15.5 tỷ Tân Thuận Tây Quận 7 10 đến 20 HĐ Chuyên gia Hải Phòng Tướng Quân Luận 0868056082, H3%, nguồn Chuyên gia Hải.</t>
  </si>
  <si>
    <t>98.72 Bùi Văn Ba 86 2 4 22 6.65 tỷ Tân Thuận Đông Quận 7 6 đến 10 HĐ Chuyên gia Đạt Khối Thịnh Phát 0903342934 H200, nguồn Chuyên gia Đạt.</t>
  </si>
  <si>
    <t>27 Nguyễn Thị Thập (Thửa 569 Tờ 24) 85 2 5 18 6.3 tỷ Tân Phú Quận 7 6 đến 10 HĐ Chuyên gia Kiệt Khối Bách Khoa 0963932227, H189, nguồn Chuyên gia Kiệt.</t>
  </si>
  <si>
    <t>240.20 Nguyễn Văn Quý 101 2 7.5/8.3 13.5 7.5 tỷ Phú Thuận, Quận 7 6 đến 10 HĐ Chuyên gia Hùng – Vạn Phúc 0938162784, H240, nguồn Chuyên gia Hùng.</t>
  </si>
  <si>
    <t>R</t>
  </si>
  <si>
    <t>Thửa 608 tờ 79 Huỳnh Tấn Phát 96 Đất 6.9 13.5 7.2 tỷ Phú Thuận Quận 7 6 đến 10 HĐ Tướng Quân Phương 0938765995 H3%, nguồn Tướng quân Phương.</t>
  </si>
  <si>
    <t>CC Số 8.04 Tháp 3 Khu P1 Riviera point 92 1 8 11.5 6.9 tỷ Tân Phú Quận 7 6 đến 10 HĐ Chuyên viên Phương Phòng Tướng Quân Nguyễn Bích, 0932688869, H250, nguồn Chuyên viên Phương.</t>
  </si>
  <si>
    <t>630.25.5 Huỳnh Tấn Phát 1933 C4 40 60 150 tỷ Tân Phú Quận 7 trên 100 HĐ Chuyên gia Vân Khối Bách Khoa 0901248068, H3%, nguồn người quen 15%.</t>
  </si>
  <si>
    <t>Thửa 71 Tờ 52 122 Đất 7.5 16.5 9.2 Tỷ Tân Thuận Đông Quận 7 6 đến 10 HD Chuyên gia Công Khối Bách Khoa, 0934016011, H3%, nguồn Chuyên gia Công.</t>
  </si>
  <si>
    <t>167.26 Phạm Hữu Lầu 100 2 4.2 25 7.5 tỷ Phú Mỹ Quận 7 6 đến 10 HĐ Chuyên gia Kiệt Khối Bách Khoa 0963932227, H225, nguồn Chuyên gia Kiệt.</t>
  </si>
  <si>
    <t>301.24 Trần Xuân Soạn 88 2 3.7/11 12.8 6.6 Tỷ Tân Kiểng Quận 7 6 đến 10 HDDT Chuyên gia Hiếu - Phòng Tướng Quân Hiếu, 0908264759, H3%, nguồn Chuyên viên Hiếu.</t>
  </si>
  <si>
    <t>803.14.6 Huỳnh Tấn Phát 160/173 2 4.5 38 13 tỷ Phú Thuận Quận 7 10 đến 20 HĐ Chuyên gia Hưng Khối Hưng Phú 0909213233 0931573072, H390, nguồn Chuyên gia Hưng.</t>
  </si>
  <si>
    <t>1115.6 Huỳnh Tấn Phát 86 2 5 19 6.5 Tỷ Phú Thuận Quận 7 3 đến 6 HD Chuyên gia Tiên Khối Đại Phát 0988989856, H200, nguồn Chuyên gia Tiên. Ký vớingười đứng tên trên sổ: +1</t>
  </si>
  <si>
    <t>314.13 Huỳnh Tấn Phát 85 2 3.6 24 6.5 Tỷ Tân Thuận Tây Quận 7 6 Đến 10 HĐ UVTP Chuyên gia Sang Phòng Phú Mỹ 0967898559, H195 nguồn Chuyên gia Sang.</t>
  </si>
  <si>
    <t>174.13.8 (Số cũ 200.16.15) Lê Văn Lương 284 3 9 32 22 tỷ Tân Hưng Quận 7 20 đến 50 HĐ Tướng quân Khoa Phòng Tướng Quân Khoa 0909050482, H3%, nguồn người quen 10%.</t>
  </si>
  <si>
    <t>63.2 ( 380.76 )Lê Văn Lương 100 2 5 20 7.8 tỷ Tân Hưng Quận 7 6 đến 10 HĐ Chuyên gia Giang - Khối Đại Bàng 0903603244, H3%, nguồn Chuyên gia Giang.</t>
  </si>
  <si>
    <t>1234.8 Huỳnh Tấn Phát số cũ 55.4 Huỳnh Tấn Phát KP5 105 2 4.6 23 8.2 tỷ Tân Phú Quận 7 6 đến 10 HĐ Đầu chủ Thuật Phòng Vĩnh Phú 0903126014,H3%, nguồn Đầu chủ Thuật.</t>
  </si>
  <si>
    <t>1041.62.102 Trần Xuân Soạn 102 2 4.8 21 8 tỷ Tân Hưng Quận 7 6 đến 10 HĐ Chuyên gia Hưng Khối Hưng Phú 0909213233 0931573072, H255, nguồn Chuyên gia Hưng.</t>
  </si>
  <si>
    <t>31.1 Phú Thuận ( số cũ 803.58.109 Huỳnh Tấn Phát) 128 3 7.1 17.5 10 Tỷ Phú Thuận Quận 7 10 đến 20 HĐ Chuyên gia Hạnh Phòng Tướng Quân Luận 0813553323, H3%, nguồn Chuyên gia Hạnh.</t>
  </si>
  <si>
    <t>380.49A Lê Văn Lương (ĐC cũ: 954.15.11.1) 96 4 6 16 7.5 tỷ Tân Hưng Quận 7 6 đến 10 HĐ Chuyên gia Tày Phòng Tướng Quân Ngô Út 0706666683 0901617527, H3%, nguồn Chuyên gia Tày.</t>
  </si>
  <si>
    <t>KC76.12 Huỳnh Tấn Phát 94 1 4.6/7.5 13 7.4 tỷ Tân Thuận Tây Quận 7 6 đến 10 HĐ Chuyên gia Hiền Phòng Tướng Quân Hoà 0333478873, H3%, nguồn Chuyên gia Hiền.</t>
  </si>
  <si>
    <t>CC Jamona M2-1-8 -SH5 (Tháp M2 tầng trệt) 95 1 7.6 12.5 7.5 tỷ Phú Thuận Quận 7 6 đến 10 HĐ ĐT Đầu chủ Thuật Phòng Vĩnh Phú , H3%, Đầu chủ Thuật.</t>
  </si>
  <si>
    <t>487.29C Huỳnh Tấn Phát (Số mới 29C Võ Thị Nhờ (Thửa 34 Tờ 62 ) ) 109 2 4 29 8.6 Tỷ Tân Thuận Đông Quận 7 6 đến 10 HĐ Chuyên viên Nhàn Khối Hưng Phú 0985678915 H3% nguồn Chuyên viên Nhàn.</t>
  </si>
  <si>
    <t>A10-04 KP Cảnh Viên 2 168/215 2 8 20 17 tỷ Tân Phú Quận 7 10 đến 20 HĐ Chuyên gia Thắng Khối Trạng Quỳnh 0399792729 H3%, nguồn Chuyên gia Thắng.</t>
  </si>
  <si>
    <t>308.59B Huỳnh Tấn Phát 145 2 9 16 11.5 tỷ Tân Thuận Tây Quận 7 10 đến 20 HĐ Chuyên gia Công Khối Bách Khoa, 0934016011, H3%, nguồn Chuyên gia Công.</t>
  </si>
  <si>
    <t>33.35 Đường Số 1 233 2 16 15 18.5 Tỷ Bình Thuận Quận 7 10 Đến 20 HĐ UVTP Chuyên gia Sang Phòng Phú Mỹ, 0967898559, H555 nguồn Chuyên gia Sang 🔥 SSang Phú Mỹ Hưng.</t>
  </si>
  <si>
    <t>337.3A Lê Văn Lương 290 3 12.5 24 23 tỷ Tân Quy Quận 7 20 đến 50 HĐ Chuyên gia Nhàn Khối Hưng Phú 0985678915 H3% nguồn nguồn Chuyên gia Nhàn.</t>
  </si>
  <si>
    <t>337.3A Lê Văn Lương 290 3 12.5 24 23 tỷ Tân Quy Quận 7 20 đến 50 HĐ Chuyên gia Tiên Khối Đại Phát, 0908099570 0988989856, H690 nguồn Chuyên gia Tiên.</t>
  </si>
  <si>
    <t>1360.1 Huỳnh Tấn Phát 210 2 6.6/9.2 26 16.9 tỷ Phú Mỹ Quận 7 10 đến 20 HĐ Chuyên viên Hiền Khối Tướng Quân Tiên 0392565756, H3%, nguồn Chuyên viên Hiền.</t>
  </si>
  <si>
    <t>41.15 ( Chuyên Dùng 9) 120/130 C4 6 21.5 10.5 tỷ KP3 Phú Mỹ Quận 7 10 đến 20 HĐ Chuyên viên Công Khối Bách Khoa 0934016011, H405, nguồn người quen 10%.</t>
  </si>
  <si>
    <t>487.1D Huỳnh Tấn Phát 78 2 4.3 17 6.45 tỷ Tân Thuận Đông Quận 7 6 đến 10 HĐ Chuyên gia Thi - Phòng Tướng Quân Vũ, 0938008188 0926008188, H3%, nguồn Chuyên gia Thi.</t>
  </si>
  <si>
    <t>270.21B Khu Phố 1 ( Huỳnh Tấn Phát) 128 2 6.4 20 10.5 tỷ Tân Thuận Tây Quận 7 10 đến 20 HĐ Đầu chủ Thuật Phòng Tướng Quân Phú 0903126014, H378, nguồn Đầu chủ Thuật.</t>
  </si>
  <si>
    <t>14.20D Nguyễn Văn Quỳ (số mới 88.71) 70/90 2 4.1/4.6 20 7.3 tỷ Phú Thuận Quận 7 6 đến 10 HĐ Chuyên gia Chinh Khối Tinh Tú 0982772764, H3%, nguồn Chuyên gia Chinh.</t>
  </si>
  <si>
    <t>308.27.8 Huỳnh Tấn Phát (KP1) 117 2 5.2/5.4 22 9.5 Tỷ Tân Thuận Tây Quận 7 6 đến 10 HĐ Chuyên gia Tiên Khối Đại Phát 0908099570 0988989856, H285, nguồn Chuyên gia Tiên.</t>
  </si>
  <si>
    <t>1360.1 Khu phố 1 (Huỳnh Tấn Phát) 208 2 6.6/9.2 26.5 16.9 tỷ Phú Mỹ Quận 7 10 đến 20 HĐ Chuyên gia Hải Phòng Tướng Quân Luận 0868056082, H525, nguồn Chuyên gia Hải.</t>
  </si>
  <si>
    <t>581.6 Huỳnh Tấn Phát ( số mới 585.6 ) 77 2 4.5/6 16 6.5 tỷ Tân Thuận Đông Quận 7 6 đến 10 HĐ Chuyên gia Thi - Phòng Tướng Quân Vũ, 0938008188 0926008188, H3%, nguồn Chuyên gia Thi.</t>
  </si>
  <si>
    <t>295.2A Phạm Hữu Lầu 110 3 8 14 8.9 Tỷ Phú Mỹ Quận 7 6 đến 10 HDĐT UVTP Chuyên gia Sang Phòng Phú Mỹ 0967898559, H267 nguồn Chuyên gia Sang 🔥 SSang Phú Mỹ Hưng</t>
  </si>
  <si>
    <t>1056.16A Huỳnh Tấn Phát 96 3 14 8 7.8 tỷ Tân Phú Quận 7 6 đến 10 HĐ Chuyên gia Kiệt Khối Bách Khoa 0963932227, H3%, nguồn Chuyên gia Kiệt.</t>
  </si>
  <si>
    <t>Thửa 585 Tờ 18 (Hẻm 77) Chuyên Dùng 9 116 Đất 5.7 21 9.5 tỷ Phú Mỹ Quận 7 6 đến 10 HĐ Chuyên gia Sỹ Phòng Alpha 0968090279, H3%, nguồn Chuyên gia Sỹ.</t>
  </si>
  <si>
    <t>205.26 Huỳnh Tấn Phát 106 1 5.5 19 8.7 tỷ Tân Thuận Đông Quận 7 6 Đến 10 HĐ Chuyên gia Công 0934016011, H3%, nguồn Chuyên gia Công.</t>
  </si>
  <si>
    <t>44.25A Bùi Văn Ba ( Thửa 316-148 tờ 3E) 94/125 2 5.3 24 10.3 tỷ Tân Thuận Đông Quận 7 10 đến 20 HĐ Chuyên gia Hưng Khối Hưng Phú 0909213233 0931573072, H3%, nguồn Chuyên gia Hưng.</t>
  </si>
  <si>
    <t>Chuyên gia 1. 88.34 Huỳnh Tấn Phát 156 C4 5.4/6 30 12.9 tỷ Tân Thuận Tây Quận 7 10 đến 20 HĐ Chuyên gia Chinh Khối Tinh Tú 0982772764, H3%, nguồn Chuyên gia Chinh.</t>
  </si>
  <si>
    <t>35.19 Gò Ô Môi 237/160 Đất 7.9 30 19.99 tỷ Phú Thuận Quận 7 Triệu Đô HĐDT UVTP Chuyên gia Sang Phòng Phú Mỹ 0967898559 H3% nguồn người quen 10% 🔥 SSang Phú Mỹ Hưng</t>
  </si>
  <si>
    <t>1113.14.10 Huỳnh Tấn Phát 73.7 3 4 18.5 6.2 tỷ Phú Thuận Quận 7 6 đến 10 HĐ Chuyên gia Nghĩa Phòng Phú Mỹ 0931811254 H3% , nguồn Chuyên gia Nghĩa.</t>
  </si>
  <si>
    <t>CC HR2D.9.06 Tầng 9 Khối D Eco Green Saigon 39B Nguyễn Văn Linh 74.8 1 8.5 12.2 6.8 tỷ Tân Thuận Tây Quận 7 6 đến 10 HĐ Chuyên gia Tân Khối Hoàng Huy 0911542912, H3%, nguồn Chuyên gia Tân.</t>
  </si>
  <si>
    <t>Tân Kiểng</t>
  </si>
  <si>
    <t>Thửa 536 tờ 16 (30.31.24.29.1) Lâm văn bền 79 Đất 4 20 6.8 tỷ Tân kiếng quận 7 6 đến 10 HĐ Chuyên viên Vân Khối Tướng Quân Chính 0373207970, H210, Nguồn Chuyên viên Vân.</t>
  </si>
  <si>
    <t>502.50A Huỳnh Tấn Phát 123 C4 7 17 10.5 tỷ Bình Thuận Quận 7 10 đến 20 HĐ Chuyên gia Vân Khối Bách Khoa 0901248068, H3%, nguồn Chuyên gia Vân.</t>
  </si>
  <si>
    <t>95.80 + 95.80A Lê Văn Lương (Thửa 143 tờ 21) 206 2 12 17.5 17.5 tỷ Tân Kiểng Quận 7 20 đến 50 HĐ Chuyên gia Hải Phòng Hạnh Phúc 0868056082, H520, nguồn người quen 10%.</t>
  </si>
  <si>
    <t>1041.62.48 Trần Xuân Soạn (Thửa 82 tờ 56) 162 2 6 29 13.8 tỷ Tân Hưng Quận 7 10 đến 20 HĐ Chuyên gia Phúc Khối Phú Vinh 0397077772, H420, nguồn Chuyên gia Phúc.</t>
  </si>
  <si>
    <t>88.89.30.22 Nguyễn Văn Quỳ 105 3 5 20 8.9 Tỷ Phú Thuận Quận 7 6 đến 10 HĐ UVTP Chuyên gia Sang Phòng Phú Mỹ 0967898559, H3% nguồn Chuyên gia Sang 🔥 SSang Phú Mỹ Hưng</t>
  </si>
  <si>
    <t>380.81.3 Lê Văn Lương 81/50 3 4/5 20 6.9 tỷ Tân Hưng Quận 7 6 Đến 10 HĐ UVTP Chuyên gia Sang Phòng Phú Mỹ 0967898559, H207 nguồn Chuyên gia Sang 🔥 SSang Phú Mỹ Hưng</t>
  </si>
  <si>
    <t>502.87 Huỳnh Tấn Phát 153 4 8 19 13 tỷ Bình Thuận Quận 7 10 đến 20 HĐ ĐT Chuyên gia Long Khối Hiển Vinh, 0936113128 H3%, nguồn Chuyên gia Long.</t>
  </si>
  <si>
    <t>1115.70A (SM: 1135.41.22) Huỳnh Tấn Phát Khu Phố 3 157 4 9.9 16 13.4 tỷ Phú Thuận Quận 7 10 đến 20 HĐ TK Trung 0901669369 H3% nguồn TK Trung.</t>
  </si>
  <si>
    <t>487.10.11 Huỳnh Tấn Phát 101 2 5 20 9 tỷ Tân Thuận Đông Quận 7 6 đến 10 HĐ ƯVCG Chuyên viên Thành Phòng Tướng Quân Rồng 0972694554 H3% nguồn Chuyên viên Thành.</t>
  </si>
  <si>
    <t>279.11.2 Lâm Văn Bền 81 2 4.2 13 6.99 tỷ Bình Thuận Quận 7 6 đến 10 HĐ UVCG Vân Khối Tướng Quân Chính 0373207970, H210, Nguồn UVCG Vân.</t>
  </si>
  <si>
    <t>1.11 Lý Phục Man 280 3 10 28 24 tỷ Bình Thuận Quận 7 20 đến 50 HĐ Tướng quân Phương 0938765995 800, nguồn Tướng quân Phương.</t>
  </si>
  <si>
    <t>1041.80.6 Trần Xuân Soạn 84/76 3 4.1 20 7.2 Tỷ Tân Hưng Quận 7 6 đến 10 Chuyên gia Tiên Khối Đại Phát 0988989856 0908099570 H3% nguồn Chuyên gia Tiên.</t>
  </si>
  <si>
    <t>7 Lô B KDC Bộ Công An (160 Nguyễn Văn Quỳ) 320 4 18 18 27.5 tỷ Phú Thuận Quận 7 20 đến 50 HĐ Chuyên gia Công Khối Bách Khoa, 0934016011, H850, nguồn người quen 10%.</t>
  </si>
  <si>
    <t>44.20 Trần Văn Khánh 144 4 5/6.2 29 12.45 Tỷ Tân Thuận Đông Quận 7 Chuyên gia Tiên Khối Đại Phát 0988989856, H380 nguồn người quen 10%</t>
  </si>
  <si>
    <t>Thửa 55 và 62 tờ 12 và 15 (địa chỉ mới Thửa 534 + 538 + 539 tờ 12) Đào Trí 5830 Đất 100 60 510 tỷ Phú Thuận Quận 7 Trên 100 HĐ Chuyên gia Long Khối Đại Việt, 0936113128 H3%, nguồn người quen 15%.</t>
  </si>
  <si>
    <t>118.19 Khu phố 4 ( Nguyễn Thị Thập ) + Thửa 529 Tờ 37 334 2 16.8 20 29 tỷ Bình Thuận Quận 7 20 đến 50 HĐ Chuyên gia Công Khối Bách Khoa 0934016011, H3%, nguồn người quen 10%.</t>
  </si>
  <si>
    <t>66.26 Trần Văn Khánh 164 2 6.9 24 14.3 tỷ Tân Thuận Đông Quận 7 10 đến 20 HĐ Chuyên gia Đức Khối Trạng Quỳnh 0935014308 H3%, nguồn Chuyên gia Đức.</t>
  </si>
  <si>
    <t>95.80 + 95.80A Lê Văn Lương (Thửa 143 tờ 21 số củ 75.58) 206 2 12 17.5 18 tỷ Tân Kiểng Quận 7 10 đến 20 HĐ Chuyên gia Nhàn Khối Hưng Phú 0985678915 H600 nguồn Chuyên gia Nhàn.</t>
  </si>
  <si>
    <t>44A.16 Bùi Văn Ba 218 3 4.4 50 19 tỷ Tân Thuận Đông Quận 7 HĐ Chuyên gia Đạt Khối Đại Phát 0932968448, H570, nguồn Chuyên gia Đạt.</t>
  </si>
  <si>
    <t>20.21 Nguyễn Thị Thập 86 3 6 16 7.5 Tỷ Bình Thuận Quận 7 6 Đến 10 HĐ UVTP Chuyên gia Sang Phòng Phú Mỹ 0967898559, H3% nguồn Chuyên gia Sang 🔥 SSang Phú Mỹ Hưng</t>
  </si>
  <si>
    <t>891.31 Huỳnh Tấn Phát 324 C4 8 39 28.5 Tỷ Phú Thuận, Quận 7 20 đến 50 HĐ Chuyên viên Hiếu - Phòng Tướng Quân Hiếu, 0908264759 H3% nguồn người quen 10%.</t>
  </si>
  <si>
    <t>891.31 Huỳnh Tấn Phát 324 C4 8 39 28.5 Tỷ Phú Thuận, Quận 7 20 đến 50 HĐ Chuyên gia Tiên Khối Đại Phát 0988989856 0908099570 H860 nguồn ngừoi quen 10%</t>
  </si>
  <si>
    <t>1701B Huỳnh Tấn Phát 210/83 C4 6.5 31 18.5 Tỷ Phú Mỹ Quận 7 10 đến 20 HD Chuyên gia Công Khối Bách Khoa, 0934016011, H555, nguồn Chuyên gia Công.</t>
  </si>
  <si>
    <t>300.34.39 Nguyễn Văn Linh 97 2 5.4 18 8.5 tỷ Bình Thuận Quận 7 6 đến 10 HĐ Chuyên gia Chinh Khối Tinh Tú 0982772764, H400, nguồn Chuyên gia Chinh.</t>
  </si>
  <si>
    <t>591.24 Trần Xuân Soạn 154 2 6.2 25 13.5 tỷ Tân Hưng Quận 7 10 đến 20 HĐ Chuyên gia Vinh Phòng Tướng Quân Tiến, 0909177460, H3%, nguồn Chuyên gia Vinh.</t>
  </si>
  <si>
    <t>17.12 Huỳnh Tấn phát 147 2 5.75 25.7 13 Tỷ Tân Thuận Đông Quận 7 10 đến 20 HĐ UVTP Chuyên gia Sang Phòng Phú Mỹ 0967898559, H3% nguồn Chuyên gia Sang 🔥 SSang Phú Mỹ Hưng</t>
  </si>
  <si>
    <t>1452.28A Huỳnh Tấn Phát 83 3 9 9.5 7.3 Tỷ Phú Mỹ Quận 7 6 đến 10 HĐ Chuyên viên Hiếu - Phòng Tướng Quân Hiếu, 0908264759, H3%, nguồn Chuyên viên Hiếu.</t>
  </si>
  <si>
    <t>1452.28A Huỳnh Tấn Phát 83 3 9 9.5 7.3 Tỷ Phú Mỹ Quận 7 6 đến 10 HĐ Chuyên viên Vân Khối Tưởng Quân Chính 0373207970, H220 nguồn Chuyên viên Vân.</t>
  </si>
  <si>
    <t>458.60.7 Huỳnh tấn Phát 76 3 3.9 20 6.7 tỷ Bình Thuận Quận 7 6 đến 10 HD Đầu chủ thông - Phòng Đai Phát 0909992318, H3%, nguồn Đầu chủ Thông.</t>
  </si>
  <si>
    <t>62.4 Tân Mỹ 298/160 2 15.5 20 26.6 Tỷ Tân Thuận Tây Quận 7 20 Đến 50 HĐ UVTP Chuyên gia Sang Phòng Phú Mỹ 0967898559, H3% nguồn người quen 10% 🔥 SSang Phú Mỹ Hưng</t>
  </si>
  <si>
    <t>88.71A Nguyễn Văn Quỳ 107 2 5.3 20.5 9.5 tỷ Phú Thuận Quận 7 6 đến 10 HĐ Chuyên gia Chinh Khối Tinh Tú 0982772764, H3%, nguồn Chuyên gia Chinh.</t>
  </si>
  <si>
    <t>791.27.51B Trần Xuân Soạn 140 2 7 20 12.5 tỷ Tân Hưng Quận 7 10 đến 20 HĐ Đầu chủ Thuật Phòng Vĩnh Phú 0903126014,H3%, nguồn Đầu chủ Thuật.</t>
  </si>
  <si>
    <t>861.86.17 Trần Xuân Soạn 90/83 3 4.8 19 8 tỷ Tân Hưng Quận 7 6 đến 10 HĐ Chuyên gia Công Khối Bách Khoa, 0934016011, H3%, nguồn Chuyên gia Công.</t>
  </si>
  <si>
    <t>E4.06 CC Scenic Valley (Lô MD3-2) Thung Lũng Xanh 101 1 9 11.5 9.1 tỷ Tân Phú Quận 7 6 đến 10 Chuyên gia Hải Phòng Tướng Quân Luận, 0868056082, H3%, nguồn Chuyên gia Hải.</t>
  </si>
  <si>
    <t>W3-30.01+07+08 CC Sunrise City Central Nguyễn Hữu Thọ 253 1 15 20 23 tỷ Tân Hưng Quận 7 20 đến 50 HĐ Chuyên gia Hưng Khối Hưng Phú 0909213233 0931573072, H690, nguồn người quen 10%.</t>
  </si>
  <si>
    <t>403.12 Trần Xuân Soạn (Thửa 513 + 514 + 515 tờ 27) 7586/8000 C4 69 112 730 tỷ, khu phố 3 Tân Hưng Quận 7 Đại tỷ phú. HĐ Chuyên gia Hùng Khối Kim Cương 0901180118, H2%, nguồn người quen 20%.</t>
  </si>
  <si>
    <t>1041.80.32 Trần Xuân Soạn 75/82 2 6.8 12 7.5 tỷ Tân Hưng Quận 7 6 đến 10 HĐ Chuyên gia Hải Phòng Tướng Quân Luận 0868056082, H225, nguồn Chuyên gia Hải.</t>
  </si>
  <si>
    <t>(ĐC Cũ 17.9 Đường Số 17) 17.5 Huỳnh Tấn phát 142 3 6.8 23 12.9 Tỷ Tân Thuận Đông Quận 7 10 đến 20 HĐ UVTP Chuyên gia Sang Phòng Phú Mỹ 0967898559, H3% nguồn Chuyên gia Sang 🔥 SSang Phú Mỹ H</t>
  </si>
  <si>
    <t>791.23.7K7 Khu phố 4 ( Trần Xuân Soạn ) 103 2 4.1/4.6 24 9.5 tỷ Tân Hưng Quận 7 10 đến 20 HĐ Chuyên gia Thi - Phòng Tướng Quân Vũ, 0938008188 0926008188, H3%, nguồn Chuyên gia Thi.</t>
  </si>
  <si>
    <t>701.18.32 Trần Xuân Soạn 68/58 2 3.80/3.87 18 6.5 tỷ Tân Hưng Quận 7 6 đến 10 HĐ Chuyên gia Trung Khối Phượng Hoàng, 0949.888.799, H3%, nguồn Chuyên gia Trung</t>
  </si>
  <si>
    <t>88.89.2 Nguyễn Văn Quỳ 73 2 4 18 6.799 tỷ Phú Thuận Quận 7 6 đến 10 HĐ Chuyên gia Vân Khối Bách Khoa 0901248068, H3%, nguồn Chuyên gia Vân.</t>
  </si>
  <si>
    <t>88.70 Nguyễn Văn Quỳ 123 4 4.3 28.5 11.5 tỷ Phú Thuận Quận 7 10 đến 20 HĐ Chuyên gia Ân Phòng Tướng Quân Sỹ Hoà, 0977030870, H3%, nguồn Chuyên gia Ân. ( GIẢM CHÀO 500TR )</t>
  </si>
  <si>
    <t>Thửa 607 tờ 79 Huỳnh Tấn Phát 72 Đất 5.5 13.5 6.8 tỷ Phú Thuận Quận 7 3 đến 6 HĐ Tướng Quân Phương 0938765995 H3%, nguồn Tướng quân Phương.</t>
  </si>
  <si>
    <t>(34.15.7A) 56.6.9 Gò Ô Môi 160 2 8 20 15 tỷ Phú Thuận Quận 7 10 Đến 20 HĐ UVTP Chuyên gia Sang Phòng Phú Mỹ 0967898559 H3% nguồn Chuyên gia Sang 🔥 SSang Phú Mỹ Hưng</t>
  </si>
  <si>
    <t>2.24 Phạm Hữu Lầu 79/44 4 4 19 7.39 tỷ Phú Mỹ Quận 7 6 đến 10 HĐ Chuyên gia Kiệt Khối Bách Khoa 0963932227, H3%, nguồn Chuyên gia Kiệt.</t>
  </si>
  <si>
    <t>109.10B Nguyễn Văn Quỳ 64 4 4.6 14 6 tỷ Bình Thuận Quận 7 3 đến 6 HĐ UVTP Chuyên gia Nghĩa Phòng Phú Mỹ 0931811254, H200, nguồn Chuyên gia Nghĩa.</t>
  </si>
  <si>
    <t>7 Đường số 3 137 4 7 19.5 12.9 tỷ Phú Mỹ Quận 7 10 đến 20 HĐ Chuyên viên Phụng Phòng Tướng Quân Hoàng Huy 0908350908, H3%, nguồn người quen 10%.</t>
  </si>
  <si>
    <t>391.41.16 Huỳnh Tấn Phát (Số cũ 15.4A Khu Phố 2) 371 4 30 12.5 35 tỷ Tân Thuận Đông Quận 7 30 đến 50 HĐ Chuyên gia Tiên Phòng Tướng Quân Tuyết 0908099570 0988989856, H1100, nguồn người quen 10%.</t>
  </si>
  <si>
    <t>(502.20.2) 28.19K Huỳnh Tấn Phát 178 4 10.7 17.5 16.8 Tỷ Bình Thuận Quận 7 10 đến 20 HĐ UVTP Chuyên gia Sang Phòng Phú Mỹ, 0967898559, H492 nguồn Chuyên gia Sang 🔥 SSang Phú Mỹ Hưng</t>
  </si>
  <si>
    <t>30.19 Lâm Văn Bền 148 C4 4 37 14.1 tỷ Tân Kiểng Quận 7 10 đến 20 HĐ Chuyên gia Công Khối Bách Khoa 0934016011, H423, nguồn Chuyên gia Công.</t>
  </si>
  <si>
    <t>95.80-80A Lê Văn Lương (Thửa 143 tờ 21 số củ 75.58) 206 2 12 17.5 19.5 tỷ Tân Kiểng Quận 7 10 đến 20 HĐ UVCG Vân Khối Tướng Quân Chính 0373207970 H3%. Nguồn Chuyên viên Vân.</t>
  </si>
  <si>
    <t>147 Bùi Văn Ba 91/56 3 3.9 23.5 13.9 tỷ Tân Thuận Đông Quận 7 10 đến 20 HĐ Chuyên gia Công Khối Bách Khoa, 0934016011, H3%, nguồn Chuyên gia Công.</t>
  </si>
  <si>
    <t>118.19 Khu phố 4 Nguyễn Thị Thập + Thửa 529 tờ 37 334 2 16.8 20 32 tỷ Bình Thuận Quận 7 20 đến 50 HĐ Chuyên viên Thuỷ Khối Phượng Hoàng 0941593939, H960, nguồn người quen 10%.</t>
  </si>
  <si>
    <t>1135.38.11 Huỳnh Tấn Phát 70 4 3.8 20 6.7 tỷ Phú Thuận Quận 7 6 đến 10 HĐ UVCG Vân Khối Tướng Quân Chính 0373207970 H205, nguồn Chuyên gia Vân.</t>
  </si>
  <si>
    <t>417 Đào Trí (160.57.42A Nguyễn Văn Quỳ) 300/228 C4 10 30 29 tỷ Phú Thuận Quận 7 10 đến 20 HĐ Tướng Quân Phương 0938765995 H3%, nguồn Tướng quân Phương.</t>
  </si>
  <si>
    <t>791.23.7K7 Trần Xuân Soạn 103 2 4.1/4.6 24 10 tỷ Tân Hưng Quận 7 10 đến 20 HĐ Tướng quân Phương 0938765995 H300, nguồn Tướng quân Phương.</t>
  </si>
  <si>
    <t>9 Đường Số 45 352/220 3 16 22 34 tỷ Bình Thuận Quận 7 20 đến 50 HĐDT UVTP Chuyên gia Sang Phòng Phú Mỹ 0967898559 H3% nguồn người quen 10% 🔥 SSang Phú Mỹ Hưng</t>
  </si>
  <si>
    <t>350.1.6A Huỳnh Tấn Phát 120 4 6.1 20 11.6 tỷ Bình Thuận Quận 7 10 đến 20 HĐ Chuyên gia Hải Phòng Tướng Quân Luận 0868056082, H3%, nguồn Chuyên gia Hải.</t>
  </si>
  <si>
    <t>13.5 Đường số 49 (Thửa 21 tờ 17) 121 1 8.5 15 11.9 Tỷ Bình Thuận Quận 7 10 đến 20 HĐ Chuyên gia Hải Phòng Hạnh Phúc 0868056082, H360, nguồn Chuyên gia Hải.</t>
  </si>
  <si>
    <t>30.99.29 Lâm Văn Bền 66 4 6 11 6.5 Tỷ Tân Kiểng Quận 7 6 đến 10 HĐ Chuyên gia Sang - Khối Phú Vinh, 0777826387, H3%, nguồn Chuyên gia Sang.</t>
  </si>
  <si>
    <t>119 Đường số 53 172 C4 6.5/8 22 17.9 tỷ Tân Quy Quận 7 10 đến 20 HĐ Chuyên gia Thi - Phòng Tướng Quân Vũ, 0938008188 0926008188, H600, Nguồn Chuyên gia Thi.</t>
  </si>
  <si>
    <t>160.34.6 Nguyễn Văn Quỳ 75.4 2 6 14 7.5 tỷ Phú Thuận Quận 7 6 đến 10 HD UVCG Chuyên viên Phụng Phòng Tướng Quân Ngọc, 0908374265, H3%, nguồn UVCG Chuyên viên Phụng.</t>
  </si>
  <si>
    <t>730.24 Huỳnh Tấn Phát 86 2 4.2 19.5 8.5 tỷ Tân Phú Quận 7 6 đến 10 HĐ Chuyên gia Hưng Khối Hưng Phú 0909213233 0931573072, H3%, nguồn Chuyên gia Hưng.</t>
  </si>
  <si>
    <t>1422.59.25 Huỳnh Tấn Phát 70/46 4 4 17.5 6.95 tỷ Tân Mỹ Quận 7 6 đến 10 HĐ Chuyên gia Kiệt Khối Bách Khoa 0963932227, H3%, nguồn Chuyên gia Kiệt.</t>
  </si>
  <si>
    <t>Chuyên gia 1. 2 Đường số 41 476 2 13 32 47.5 tỷ Bình Thuận Quận 7 20 đến 50 HĐ Chuyên gia Chinh Khối Tinh Tú 0982772764, H3%, nguồn Chuyên gia Chinh.</t>
  </si>
  <si>
    <t>380.44 Lê Văn Lương 89 2 4/7.7 16.2 8.9 tỷ Tân Hưng Quận 7 6 Đến 10 HĐ UVTP Chuyên gia Sang Phòng Phú Mỹ 0967898559, H267 nguồn Chuyên gia Sang 🔥 SSang Phú Mỹ Hưng</t>
  </si>
  <si>
    <t>91.5 Đường số 15 65 2 10.5 7 6.5 tỷ khu phố 2 Tân quy Quận 7 6 đến 10 Chuyên viên Vân Khối Tướng Quân Chính 0373207970, H3% , nguồn Chuyên viên Vân.</t>
  </si>
  <si>
    <t>391.71 Huỳnh Tấn Phát 62 2 4 15 6.5 Tỷ Tân Thuận Đông Quận 7 6 Đến 10 HĐ UVTP Chuyên gia Sang Phòng Phú Mỹ 0967898559, H207 nguồn UVTP Chuyên gia Sang 🔥 SSang Phú Mỹ Hưng</t>
  </si>
  <si>
    <t>296.14 Huỳnh Tấn Phát 60 2 5.1/6.6 10 6 tỷ Tân Thuận Tây Quận 7 6 đến 10 HĐ Chuyên gia Ân Phòng Tướng Quân Sỹ Hoà, 0977030870, H3%, nguồn Chuyên gia Ân.</t>
  </si>
  <si>
    <t>1.11 Lý Phục Man 268 3 10 28 26.68 tỷ Bình Thuận, Quận 7 20 đến 50 HĐ Chuyên gia Hùng – Vạn Phúc 0938162784, H800, nguồn Chuyên gia Hùng.</t>
  </si>
  <si>
    <t>86.4C Đường Số 37 86 3 4 21.5 8.6 Tỷ Tân Kiểng Quận 7 6 Đến 10 HĐ Chuyên gia Tiên Khối Đại Phát 0908099570 0988989856 H258 nguồn Chuyên gia Tiên.</t>
  </si>
  <si>
    <t>8 Lô D KHU NHÀ Ở CBCS CỤC B54 - TỔNG CỤC 5 - BỘ CÔNG AN 110 4 5 22 11 tỷ Phú Thuận Quận 7 10 đến 20 HĐ Chuyên gia Tú Khối Trạng Quỳnh 0832140998 H3%, nguồn Người quen 10%.</t>
  </si>
  <si>
    <t>86.4C Đường số 37 86 4 4 22 8.6 Tỷ Tân Kiểng Quận 7 6 Đến 10 HĐ Chuyên gia Nhàn Khối Hưng Phú 0985678915 H3% nguồn Chuyên gia Nhàn.</t>
  </si>
  <si>
    <t>138 Gò Ô Môi 220/151 5 9 26 22 tỷ Phú Thuận Quận 7 20 đến 50 HĐ Chuyên gia Công Khối Bách Khoa, 0934016011, H3%, nguồn người quen 10%.</t>
  </si>
  <si>
    <t>6.55 Trần Văn Khánh 100 C4 4 25 10.1 tỷ Tân Thuận Đông Quận 7 10 đến 20 HĐ Tướng quân Phương 0938765995 H3%, nguồn Tướng quân Phương.</t>
  </si>
  <si>
    <t>86.4C Đường Số 37 86 3 4 22 8.7 Tỷ Tân Quy Quận 7 6 đến 10 HĐ UVTP Chuyên gia Sang Phòng Phú Mỹ 0967898559, H270 nguồn UVTP Chuyên gia Sang 🔥 SSang Phú Mỹ Hưng.</t>
  </si>
  <si>
    <t>52.14 đường Mai Văn Vĩnh 60 2 4 15.7 6.1 tỷ Phường Tân Quy Quận 7 6 đến 10 HĐ Tướng quân Huỳnh Duyên 0933786478 H3%, nguồn Tướng quân Huỳnh Duyên.</t>
  </si>
  <si>
    <t>253.10 Trần Xuân Soạn 93 2 4.1 24 9.5 tỷ Tân Kiểng Quận 7 6 đến 10 HĐ Chuyên gia Vân Khối Tướng Quân Chính 0373207970 H3% . Nguồn Chuyên gia Vân.</t>
  </si>
  <si>
    <t>915 Huỳnh Tấn Phát 90/102 C4 3 34 10.5 Tỷ Phú Thuận Quận 7 10 đến 20 HĐ TK Trung 0901669369 H315 nguồn TK Trung</t>
  </si>
  <si>
    <t>271.43 Lê Văn Lương 60/68 2 5 13.5 7 tỷ Tân Quy Quận 7 6 đến 10 HĐĐT Chuyên gia Tày Phòng Kim Tài 0706666683 0901617527, H3%, nguồn Chuyên gia Tày.</t>
  </si>
  <si>
    <t>449 Lê Văn Lương 172 C4 4 40 18 Tỷ Tân Phong Quận 7 10 Đến 20 HĐ UVTP Chuyên gia Sang Phòng Phú Mỹ 0967898559, H540 nguồn Chuyên gia Sang 🔥 SSang Phú Mỹ Hưng</t>
  </si>
  <si>
    <t>160.57.40B Nguyễn Văn Quỳ 65 2 5 13 6.8 tỷ Phú Thuận Quận 7 6 đến 10 HĐ Chuyên gia Vân Khối Bách Khoa 0901248068, H204, nguồn Chuyên gia Vân.</t>
  </si>
  <si>
    <t>160.57.40B Nguyễn Văn Quỳ 65 2 5 13 6.8 tỷ Phú Thuận Quận 7 6 Đến 10 HĐ Chuyên gia Công 0934016011, H3%, nguồn Chuyên gia Công.</t>
  </si>
  <si>
    <t>99 ( số cũ : C15.2) Đường 53 123 2 7/3.5 29 12.9 tỷ Tân Quy Quận 7 10 đến 20 HĐ Chuyên gia Hưng Khối Hưng Phú 0909213233 0931573072, H3%, nguồn người quen 8%.</t>
  </si>
  <si>
    <t>7.17 Nguyễn Văn Quỳ 118 2 8.4 14 12.5 tỷ Tân Mỹ (cũ Phú Thuận) Quận 7 6 đến 10 HĐ Chuyên gia Phương - Khối Tướng Quân Tiên, 0946462737, H3%, nguồn Chuyên gia Phương.</t>
  </si>
  <si>
    <t>7.17 Nguyễn Văn Quỳ 118 2 8.4 14 12.5 tỷ Tân Mỹ (Phú Thuận) Quận 7 10 đến 20 HĐ Chuyên gia Thúy - Khối Tướng Quân Tiên, 0344241718, 3%, nguồn Chuyên gia Thúy.</t>
  </si>
  <si>
    <t>123C.20 Nguyễn Văn Quỳ 81.2 3 6.2 13.5 8.9 Tỷ Tân Thuận Đông Quận 7 6 đến 10 HĐ UVTP Chuyên gia Sang Phòng Phú Mỹ 0967898559, H3% nguồn Chuyên gia Sang 🔥 SSang Phú Mỹ Hưng</t>
  </si>
  <si>
    <t>142.4 (132.1) Đường Tân Mỹ 97 3 4/4.85 21 10.2 Tỷ Tân Thuận Tây Quận 7 10 Đến 20 HĐ UVTP Chuyên gia Sang Phòng Phú Mỹ 0967898559, H312 nguồn Chuyên gia Sang 🔥 SSang Phú Mỹ Hưng</t>
  </si>
  <si>
    <t>54.40 Lê Văn Lương 95 3 6.6 14.5 9.99 tỷ Tân Hưng Quận 7 6 đến 10 HĐ Chuyên gia Công Khối Bách Khoa, 0934016011, H300, nguồn Chuyên gia Công.</t>
  </si>
  <si>
    <t>60.36.1 ( Thửa 646 Tờ 14 ) Lâm Văn Bền 92.5 3 5.6/6 15.5 9.8 Tỷ Tân Kiểng Quận 7 6 Đến 10 HĐ UVTP Chuyên gia Sang Phòng Phú Mỹ 0967898559, H3% nguồn Chuyên gia Sang 🔥 SSang Phú Mỹ Hưng</t>
  </si>
  <si>
    <t>115.8.2A Phạm Hữu Lầu 75 4 4.6 16 7.9 tỷ Phú Mỹ Quận 7 6 đến 10 HĐ Chuyên gia Công Khối Bách Khoa 0934016011, H3% nguồn Chuyên gia Công.</t>
  </si>
  <si>
    <t>156.33 Nguyễn Thị Thập 93 4 6 15.5 9.8 tỷ Bình Thuận Quận 7 6 đến 10 HĐ Chuyên gia Kiệt Khối Bách Khoa 0963932227, H3%, nguồn Chuyên gia Kiệt.</t>
  </si>
  <si>
    <t>Chuyên gia 1. 1135.25.30 ( Thửa 29 tờ 87 )Huỳnh Tấn Phát 76 5 5.4 15 8 tỷ Phú Thuận Quận 7 10 đến 20 HĐ Chuyên gia Giang - Khối Đại Bàng 0903603244, H500, nguồn người quen 10%.</t>
  </si>
  <si>
    <t>87.1 Đường số 15 ( Thửa 414 Tờ 3C ) 78 2 9 12.5 8.5 tỷ Tân Quy Quận 7 6 đến 10 HĐ Chuyên gia Kiệt Khối Bách Khoa 0963932227, H3%, nguồn Chuyên gia Kiệt.</t>
  </si>
  <si>
    <t>824.4 Huỳnh Tấn Phát 83/68 3 5.5 15 8.8 tỷ Tân Phú Quận 7 6 đến 10 HĐ Chuyên gia Kiệt Khối Bách Khoa 0963932227, H3%, nguồn Chuyên gia Kiệt.</t>
  </si>
  <si>
    <t>91.5 Đường Số 15 64 3 10.5 7 6.8 tỷ Tân Quy Quận 7 3 đến 6 HĐ Chuyên gia Tiên Khối Đại Phát 0908099570 0988989856, H3% nguồn Chuyên gia Tiên.</t>
  </si>
  <si>
    <t>1135.25.2 Huỳnh Tấn Phát 80 4 5 19 8.5 tỷ Phú Thuận Quận 7 6 đến 10 HĐ Chuyên gia Bích Khối Bách Khoa 0937354679, H270, nguồn Chuyên gia Bích.</t>
  </si>
  <si>
    <t>144.11 Huỳnh Tấn Phát 70 2 3.6/5 17 7.5 tỷ Tân Thuận Tây Quận 7 6 đến 10 HĐ Chuyên gia Thông Khối Siêu Việt, 0777200778 0906844381 H230, nguồn Chuyên gia Thông.</t>
  </si>
  <si>
    <t>663 Huỳnh Tấn Phát 750 3 15 54 80 tỷ Tân Thuận Đông Quận 7 50 đến 100 HĐ Chuyên gia Tiên Khối Đại Phát 0988989856 0908099570 H1650, nguồn người quen 10%.</t>
  </si>
  <si>
    <t>591.20 Trần Xuân Soạn 70 3 4 17.5 7.5 tỷ Phường Tân Hưng Quận 7 6 đến 9 HĐ Chuyên gia Dương Khối Tướng quân Tiên 0379316168, H3%, Nguồn Chuyên gia Dương.</t>
  </si>
  <si>
    <t>41.54 Chuyên Dùng 9 214 3 7.5 29 23 Tỷ Phú Mỹ Quận 7 20 đến 50 HĐ Tướng quân Nguyễn Vân 0901248068, H3%, nguồn người quen 10%.</t>
  </si>
  <si>
    <t>1135.41.20.2A Huỳnh Tấn Phát 60 4 4.5 14 6.4 tỷ Phú Thuận Quận 7 6 đến 10 HĐ UVCG Vân Khối Tướng Quân Chính 0373207970 H3%, nguồn Chuyên gia Vân.</t>
  </si>
  <si>
    <t>167.3A Huỳnh Tấn Phát 64 2 4.4/11 11 6.9 tỷ Tân Thuận Đông Quận 7 6 đến 10 HĐ Chuyên gia Công Khối Bách Khoa 0934016011, H3% nguồn Chuyên gia Công.</t>
  </si>
  <si>
    <t>104 Bùi văn ba 176/122 4 5.33/14 23 18.99 tỷ Tân thuận Đông Quận 7 Triệu Đô HĐ UVTP Chuyên gia Sang Phòng Phú Mỹ 0967898559, H3% nguồn người quen 10% 🔥 SSang Phú Mỹ Hưng</t>
  </si>
  <si>
    <t>701.6.3 Trần Xuân Soạn 69 2 3.8/4.4 17 7.5 tỷ Tân Hưng Quận 7 6 đến 10 HĐ Chuyên viên Phương - Khối Tướng Quân Tiên, 0946462737, H240, nguồn Chuyên viên Phương.</t>
  </si>
  <si>
    <t>701.6.3 Trần Xuân Soạn 69 2 3.8/5.4 17 7.5 tỷ Tân Hưng Quận 7 6 đến 10 HĐ Chuyên viên Thúy - Khối Tướng Quân Tiên 0344241718, H3%, nguồn Chuyên viên Thúy.</t>
  </si>
  <si>
    <t>803.58.33A Huỳnh Tấn Phát 80 2 4.2 19 8.7 tỷ Phú Thuận Quận 7 6 đến 10 HĐ Chuyên gia Dương Khối Tinh Tú, 0931330468 - 0982674768, H3%, nguồn Chuyên gia Dương.</t>
  </si>
  <si>
    <t>55 Huỳnh Tấn Phát 86/64 2 4 16 9.8 tỷ Tân Thuận Đông Quận 7 10 đến 20 HĐ Chuyên gia Phương Phòng Tướng Quân Nguyễn Bích, 0932688869, H3%, nguồn Chuyên gia Phương.</t>
  </si>
  <si>
    <t>167 Lâm văn bền 317 C4 8 39.5 35 tỷ Bình Thuận Quận 7 20 đến 50 HĐ UVCG Vân Khối Tướng Quân Chính 0373207970 H3%. Nguồn người quen 10%.</t>
  </si>
  <si>
    <t>1523 Huỳnh Tấn Phát 563 2 11.5 49 62 tỷ Phú Mỹ Quận 7 50 đến 100 HĐ Chuyên gia Hưng Khối Hưng Phú 0909213233 0931573072, H1860, nguồn người quen 8%.</t>
  </si>
  <si>
    <t>793.11 Trần xuân Soạn 118/68 2 6.24 19 13 Tỷ Tân Hưng Quận 7 10 Đến 20 HĐ UVTP Chuyên gia Sang Phòng Phú Mỹ 0967898559, H390 nguồn Chuyên gia Sang 🔥 SSang Phú Mỹ Hưng</t>
  </si>
  <si>
    <t>11 (111.11) Nguyễn Thị Xiếu 135/91 2 5.45 24.6 14.9 Tỷ Tân Thuận Tây Quận 7 10 Đến 20 HĐ UVTP Chuyên gia Sang Phòng Phú Mỹ 0967898559, H460 nguồn Chuyên gia Sang 🔥 SSang Phú Mỹ Hưng</t>
  </si>
  <si>
    <t>167.27 Huỳnh Tấn Phát 62 3 5.75 12 6.8 Tỷ Tân Thuận Đông Quận 7 6 Đến 10 HĐ UVTP Chuyên gia Sang Phòng Phú Mỹ 0967898559, H204 nguồn UVTP Chuyên gia Sang 🔥 SSang Phú Mỹ Hưng</t>
  </si>
  <si>
    <t>216.12.10 Bùi Văn Ba 103 4 7.2 14.2 11.5 tỷ Tân Thuận Đông Quận 7 10 đến 20 HĐ Chuyên gia Hải Phòng Tướng Quân Luận 0868056082, H345, nguồn Chuyên gia Hải.</t>
  </si>
  <si>
    <t>308.63 Huỳnh Tấn Phát 100 4 5 20 11 tỷ Tân Thuận Tây Quận 7 10 đến 20 HĐ Chuyên gia Công Khối Bách Khoa, 0934016011, H3%, nguồn Chuyên gia Công.</t>
  </si>
  <si>
    <t>17.13B Tân Thuận Tây 94 C4 6 16 10.4 tỷ Bình Thuận Quận 7 10 đến 20 HĐ Chuyên gia Nguyên Khối Hiển Vinh 0938158399, H3%, nguồn Chuyên gia Nguyên.</t>
  </si>
  <si>
    <t>791.23.7K Trần Xuân Soạn 108 C4 5 21 12 tỷ Tân Hưng Quận 7 10 đến 20 HD Chuyên viên Thông - Khối Đại Phát 0909992318, H3%, nguồn Chuyên viên Thông.</t>
  </si>
  <si>
    <t>118.5 Nguyễn Thị Thập 157 2 5.3 30 17.4 Tỷ Bình Thuận Quận 7 10 Đến 20 HĐ UVTP Chuyên gia Sang Phòng Phú Mỹ 0967898559, H522 nguồn Chuyên gia Sang 🔥 SSang Phú Mỹ Hưng</t>
  </si>
  <si>
    <t>778.8 Huỳnh Tấn Phát (KP3) 136 2 5/10 20 15.1 tỷ Tân Phú Quận 7 10 đến 20 HĐ Chuyên gia Nhàn Khối Hưng Phú 0985678915 H500 Nguồn Chuyên gia Nhàn.</t>
  </si>
  <si>
    <t>128.29 Huỳnh Tấn Phát 67.5/50 2 4.5 15 7.8 Tỷ Tân Thuận Tây Quận 7 6 Đến 10 HĐ UVTP Chuyên gia Sang Phòng Phú Mỹ 0967898559, H235 nguồn Chuyên gia Sang 🔥 SSang Phú Mỹ Hưng</t>
  </si>
  <si>
    <t>1113.14.13 Huỳnh Tấn Phát 61 3 4 15 6.8 tỷ Phú Thuận Quận 7 6 đến 10 HĐ Chuyên gia Kiệt Khối Bách Khoa 0963932227, H3%, nguồn Chuyên gia Kiệt.</t>
  </si>
  <si>
    <t>98.131 Bùi Văn Ba 60 C4 4 15 6.7 tỷ Tân Thuận Đông Quận 7 6 đến 10 HD UVCG Chuyên viên Phụng Phòng Tướng Quân Ngọc, 0908374265, H3%, nguồn UVCG Chuyên viên Phụng.</t>
  </si>
  <si>
    <t>17.13B Tân Thuận Tây 94 C4 6 15.6 10.5 tỷ Bình Thuận Quận 7 10 đến 20 HĐ Tướng Quân Phương 0938765995 H315, nguồn Tướng quân Phương.</t>
  </si>
  <si>
    <t>133 Đường số 47 254/200 2 10 25.4 29 tỷ Tân Quy Quận 7 20 đến 50 HĐ Chuyên gia Tâm Khối Kim Cương 0966227283, H3%, nguồn người quen 10%.</t>
  </si>
  <si>
    <t>165.11 Nguyễn Thị Thập 75 2 4 18.7 8.4 Tỷ Tân Phú Quận 7 6 Đến 10 HĐĐT Chuyên gia Đồng Khối Vạn Phúc 0937930354, H260, nguồn Chuyên gia Đồng.</t>
  </si>
  <si>
    <t>96.30 Tân Mỹ (Thửa 521 Tờ 23) 105 3 5 21 11.9 Tỷ Tân Thuận Tây Quận 7 10 đến 20 HĐ Chuyên gia Hải Phòng Tướng Quân Luận 0868056082, H357, nguồn Chuyên gia Hải.</t>
  </si>
  <si>
    <t>96.30 Tân Mỹ ( Thửa 521 Tờ 23 ) 105 3 5 21 11.9 Tỷ Tân Thuận Tây Quận 7 10 đến 20 HĐ Chuyên gia Nhàn Khối Hưng Phú 0985678915 H3% nguồn Chuyên gia Nhàn.</t>
  </si>
  <si>
    <t>156.35 Huỳnh Tấn Phát 60 3 4.1 15 6.8 Tỷ Tân Thuận Tây Quận 7 6 đến 10 HD Chuyên gia Công Khối Bách Khoa, 0934016011, H3%, nguồn Chuyên gia Công.</t>
  </si>
  <si>
    <t>585.36 Nguyễn Thị Thập 157/172 2 4.5/6 31 19.6 tỷ Tân Phong Quận 7 10 đến 20 HĐ Chuyên gia Phước Khối Thịnh Phát 0946300179, H3%, nguồn người quen 10%.</t>
  </si>
  <si>
    <t>1333.7 - 1333.7A Huỳnh Tấn Phát (KP4) 666/570 2 18 37 76 tỷ Phú Thuận Quận 7 50 đến 100 HĐ Chuyên gia Tiên Khối Đại Phát, 0908099570 0988989856, H3%, nguồn người quen 10%.</t>
  </si>
  <si>
    <t>22.15 Phú Thuận (SM: 935.20.32.3C) Huỳnh Tấn Phát 70 3 5 14 7.95 tỷ Phú Thuận Quận 7 6 đến 10 HĐ Chuyên gia Kiệt Khối Bách Khoa 0963932227, H3%, nguồn Chuyên gia Kiệt.</t>
  </si>
  <si>
    <t>935.20.32.3C Huỳnh Tấn Phát 70 3 5 14 7.95 tỷ Phú Thuận Quận 7 6 đến 10 HĐ ƯVĐC Chuyên viên Thông-Phòng Đại Phát 0909992318, H240, nguồn Chuyên viên Thông.</t>
  </si>
  <si>
    <t>1115.17 Khu phố 3 (hẻm 1135 Huỳnh Tấn Phát) 61 3 3.7/4.4 15 6.98 tỷ Phú Thuận Quận 7 6 đến 10 HĐ Chuyên gia Đạt Khối Đại Phát 0932968448, H3%, nguồn Chuyên gia Đạt.</t>
  </si>
  <si>
    <t>115.18B Phạm Hữu Lầu ( Thửa 608 tờ 30) 66 4 4 16.5 7.5 tỷ Phú Mỹ Quận 7 6 đến 10 HĐ Chuyên gia Hưng Khối Hưng Phú 0909213233 0931573072, H225, nguồn Chuyên gia Hưng.</t>
  </si>
  <si>
    <t>115.18B Phạm Hữu Lầu 66 4 4 16.5 7.5 tỷ Phú Mỹ Quận 7 6 đến 10 HĐ Chuyên gia Vân Khối Bách Khoa 0901248068, H3%, nguồn Chuyên gia Vân.</t>
  </si>
  <si>
    <t>793.4.3 (số cũ 75.6A) Trần Xuân Soạn 216/235 4 8 29.5 26.8 tỷ Tân Hưng Quận 7 20 đến 50 HĐ Chuyên gia Hải Phòng Tướng Quân Luận 0868056082, H3%, nguồn Chuyên gia Hải.</t>
  </si>
  <si>
    <t>115.12 Phạm Hữu Lầu (Thửa 665 Tờ 30) 153 4 8.5 18 17.5 tỷ Phú Mỹ Quận 7 10 đến 20 HĐ UVTP Chuyên gia Sang Phòng Phú Mỹ 0967898559 H3% nguồn Chuyên gia Sang 🔥 SSang Phú Mỹ Hưng</t>
  </si>
  <si>
    <t>458.40A Huỳnh Tấn Phát 155 4 4.5/7.2 23 17.8 Tỷ Bình Thuận Quận 7 10 đến 20 HĐ UVTP Chuyên gia Sang Phòng Phú Mỹ, 0967898559, H534 nguồn Chuyên gia Sang 🔥 SSang Phú Mỹ Hưng</t>
  </si>
  <si>
    <t>502.37.26 Huỳnh Tấn Phát 111/120 C4 5 24 13.8 Tỷ Bình Thuận Quận 7 10 đến 20 HĐ UVTP Chuyên gia Sang Phòng Phú Mỹ, 0967898559, H414 nguồn Chuyên gia Sang 🔥 SSang Phú Mỹ Hưng</t>
  </si>
  <si>
    <t>116.12B Đường số 17 62 2 3.9 15.9 7.1 tỷ Tân Thuận Tây Quận 7 6 Đến 10 HĐ Chuyên gia Công Khối Bách Khoa 0934016011, H3%, nguồn Chuyên gia Công.</t>
  </si>
  <si>
    <t>347 Đào Trí 84/136 2 4 34 15.6 tỷ Phú Thuận Quận 7 10 đến 20 HĐ Chuyên gia Hưng Khối Hưng Phú 0909213233 0931573072, H3%, nguồn người quen 10%.</t>
  </si>
  <si>
    <t>88.35 Nguyễn Văn Quỳ 87 2 3.5 24 9.99 tỷ Phú Thuận Quận 7 6 đến 10 HĐ Chuyên gia Công Khối Bách Khoa, 0934016011, H3%, nguồn chuyên gia Công.</t>
  </si>
  <si>
    <t>8 Lô A Bộ Công an (Thửa 25 tờ số 21) 100 4 5 20 11,5 tỷ Phú Thuận Quận 7 10 đến 20 HĐ Tướng quân An Khối Trạng Quỳnh, 0964376492, H3%, nguồn Tướng quân An.</t>
  </si>
  <si>
    <t>253.33 Trần Xuân Soạn(Thửa 55, tờ 10) 252 4 5.6/7 40 28.99 Tỷ Tân Kiểng Quận 7 20 đến 50 HĐ Điện tử Chuyên gia Vân Khối Bách Khoa 0901248068, H950, nguồn người quen 10%.</t>
  </si>
  <si>
    <t>253.33 Trần Xuân Soạn(Thửa 55, tờ 10) 252 4 5.6/7 40 29 Tỷ Tân Kiểng Quận 7 20 đến 50 HĐ Chuyên viên Tùng Khối Bách Khoa, 0765684187, H950 nguồn người quen 10%.</t>
  </si>
  <si>
    <t>178 Huỳnh Tấn Phát 335 2 4.7/10 52 39 Tỷ Tân Thuận Tây Quận 7 20 Đến 50 HD UVTP Chuyên gia Sang Phòng Phú Mỹ 0967898559, H1170 nguồn người quen 10% 🔥 SSang Phú Mỹ Hưng</t>
  </si>
  <si>
    <t>178 Huỳnh Tấn Phát 335 2 4.6/10 52 39 tỷ Tân Thuận Tây Quận 7 20 đến 50 HĐ Chuyên gia Chung Phòng Tướng Quân Đức Nhân 0931399266, H3%, nguồn người quen 12%.</t>
  </si>
  <si>
    <t>0, Chuyên gia 1.701.16B Trần Xuân Soạn 64 3 7.7 8.8 7.4 tỷ Tân Hưng Quận 7 6 đến 10 HĐ Chuyên gia Giang - Khối Đại Bàng 0903603244, H250, nguồn Chuyên gia Giang. Kí với 1 người đứng tên trên sổ:</t>
  </si>
  <si>
    <t>119.2F Nguyễn Thị Thập 138 3 8 17.3 16 tỷ Tân Phú Quận 7 10 đến 20 HĐ Chuyên gia Đạt Khối Đại Phát 0932968448, H530, nguồn Chuyên gia Đạt.</t>
  </si>
  <si>
    <t>52.9.1 Nguyễn Thị Thập 143 4 5 28.6 16.6 Tỷ Bình Thuận Quận 7 10 Đến 20 HĐ UVTP Chuyên gia Sang Phòng Phú Mỹ 0967898559, H498 nguồn Chuyên gia Sang 🔥 SSang Phú Mỹ Hưng</t>
  </si>
  <si>
    <t>52.26 Tân Mỹ 60 C4 5/5.6 9 6.99 Tỷ Tân Thuận Tây Quận 7 3 Đến 6 HĐ UVTP Chuyên gia Sang Phòng Phú Mỹ 0967898559, H3% nguồn Chuyên gia Sang 🔥 SSang Phú Mỹ Hưng</t>
  </si>
  <si>
    <t>371.10A Huỳnh Tấn Phát 90 2 4.5 20 10.5 tỷ Tân Thuận Đông Quận 7 10 đến 20 HĐ Trợ lý Cẩm Ngọc 0907273939 H320, nguồn Trợ lý Cẩm Ngọc.</t>
  </si>
  <si>
    <t>778.8 Huỳnh Tấn Phát (KP3) 136 2 5/10 20 15.9 tỷ Tân Phú Quận 7 10 đến 20 HĐ Chuyên gia Tiên Khối Đại Phát, 0908099570 0988989856, H500, nguồn người quen 10%. Ký với 1 người đứng t</t>
  </si>
  <si>
    <t>160.13 Nguyễn Văn Quỳ 130 4 5.1 27 15.2 tỷ Phú Thuận Quận 7 10 đến 20 HĐ ƯVCG Chuyên viên Thành Phòng Tướng Quân Rồng 0972694554 H3% nguồn Chuyên viên Thành.</t>
  </si>
  <si>
    <t>Thửa 574 Tờ 6 (Hẻm 1565) Huỳnh Tấn Phát 51 Đất 5 10.1 6 tỷ Phú Mỹ Quận 7 6 đến 10 HD Tướng quân Thuỷ-Phòng Bình Thuỷ, 0941593939 H180 nguồn Tướng quân Thuỷ</t>
  </si>
  <si>
    <t>9 Đường số 43 (Khu phố 6) 106 2 6.1/6.9 16 12.5 tỷ Bình Thuận Quận 7 10 đến 20 HĐ Chuyên gia Tiên Khối Đại Phát, 0908099570 0988989856, H3%, nguồn người quen 10%.</t>
  </si>
  <si>
    <t>10.3C Đường Số 14 60 4 3.5/4.5 15 7.05 Tỷ Tân Thuận Tây Quận 7 6 đến 10 HĐ Chuyên viên Nhàn Khối Hưng Phú 0985678915 H212 nguồn Chuyên viên Nhàn.</t>
  </si>
  <si>
    <t>21 Đường số 51 67/143 C4 16 9 17 tỷ Bình Thuận Quận 7 10 đến 20 HĐ Tướng quân Rồng 0794868586 H3%, nguồn Tướng quân Rồng.</t>
  </si>
  <si>
    <t>8A Đường số 57(Số mới Đường số 43) 70/80 2 4 20 9.5 tỷ Bình Thuận Quận 7 10 đến 20 HĐ Chuyên viên Vân Khối Bách Khoa 0901248068, H3%, nguồn Chuyên gia Vân.</t>
  </si>
  <si>
    <t>637.5 Huỳnh Tấn Phát 101 4 6 17 12 tỷ Tân Thuận Đông Quận 7 10 đến 20 HĐ ƯVCG Chuyên viên Thành Phòng Tướng Quân Rồng 0972694554 H3% nguồn Chuyên viên Thành.</t>
  </si>
  <si>
    <t>279 ( số cũ 61.1) Trần Xuân Soạn 88/126 4 4.5 30 15.5 tỷ Tân Kiểng Quận 7 10 đến 20 HĐ Chuyên gia Luân Khối Đại Việt 0933188588, H3%, nguồn người quen 10%.</t>
  </si>
  <si>
    <t>104 Bùi văn ba 176/122 4 5.33/14 23 21 tỷ Tân thuận Đông Quận 7 Triệu Đô HĐ UVTP Chuyên gia Nghĩa Phòng Phú Mỹ 0931811254, H3% nguồn người quen 10%.</t>
  </si>
  <si>
    <t>108 Lý Phục Man 125/95 1 5.8/4.8 22 15 tỷ Bình Thuận Quận 7 10 đến 15 HĐ Chuyên gia Lê Thành Khối Siêu Tốc, 0975715035, H3/%, nguồn Chuyên gia Lê Thành.</t>
  </si>
  <si>
    <t>1027.33 ( thửa 536 tờ bản đồ 75 ) Huỳnh Tấn Phát 81 3 4.7 17 9.7 tỷ Phú Thuận Quận 7 6 đến 10 HĐ Tướng quân Đăng Hưng 0936795752, H3%, nguồn Tướng quân Đăng Hưng.</t>
  </si>
  <si>
    <t>115.11.2D Phạm Hữu Lầu 64 3 6.2 11 7.68 Tỷ Phú Mỹ Quận 7 6 - 10 HĐ Chuyên viên Hiếu - Phòng Tướng Quân Hiếu, 0908264759, H3%, nguồn Chuyên viên Hiếu.</t>
  </si>
  <si>
    <t>142.5 Nguyễn Thị Thập 37/66 4 5 13 7.9 tỷ Bình Thuận Quận 7 6 đến 10 HĐ Chuyên gia Hưng Khối Hưng Phú 0909213233 0931573072, H240, nguồn Chuyên gia Hưng.</t>
  </si>
  <si>
    <t>88.109 Nguyễn Văn Quỳ 60 4 4 15 7.2 tỷ Phú Thuận Quận 7 5-10 tỷ HĐ Chuyên gia Lê Thành, Khối Siêu Tốc 0975715035, H210, nguồn Chuyên gia Lê Thành.</t>
  </si>
  <si>
    <t>88.109 Nguyễn Văn Quỳ 60 4 4 15 7.2 tỷ Phú Thuận Quận 7 6 đến 10 HĐ Chuyên gia Công Khối Bách Khoa 0934016011, H3%, nguồn Chuyên gia Công.</t>
  </si>
  <si>
    <t>41.36.1E Chuyên Dùng 9 62 4 4 16 7.45 tỷ Phú Mỹ Quận 7 6 đến 10 HĐĐT Chuyên gia Kiệt Khối Bách Khoa 0963932227, H3%, nguồn Chuyên gia Kiệt.</t>
  </si>
  <si>
    <t>41.36.1E Chuyên Dùng 9 62 4 4 15.5 7.45 tỷ Phú Mỹ Quận 7 6 đến 10 HĐ Chuyên gia Đạt Khối Đại Phát 0932968448, H3%, nguồn Chuyên gia Đạt.</t>
  </si>
  <si>
    <t>76 Tân Mỹ 116/75 C4 7.4 23 14 Tỷ Tân Thuận Tây Quận 7 10 đến 20 HĐ Tướng quân Hùng 0941826565, H3%, nguồn Tướng quân Hùng.</t>
  </si>
  <si>
    <t>( Cũ 73.6) 52.23 Đường Số 17 131 C4 7.2 19 15.9 Tỷ Tân Thuận Tây Quận 7 10 đến 20 HĐDT UVTP Chuyên gia Sang Phòng Phú Mỹ 0967898559, H500 nguồn Chuyên gia Sang 🔥 SSang Phú Mỹ Hưng</t>
  </si>
  <si>
    <t>30NH Đường số 14A Cư Xá Ngân Hàng 67 C4 5.1/5.9 11.7 8.5 tỷ Tân Thuận Tây Quận 7 6 đến 10 HĐ Chuyên gia Hưng Khối Hưng Phú 0909213233 0931573072, H3%, nguồn Chuyên gia Hưng.</t>
  </si>
  <si>
    <t>30NH Đường số 14A ( Cư Xá Ngân Hàng ) 67 C4 5.1 12 8.5 tỷ Tân Thuận Tây Quận 7 6 đến 10 HĐ Chuyên gia Giang - Khối Đại Bàng 0903603244, H5%, nguồn Chuyên gia Giang.</t>
  </si>
  <si>
    <t>730.16 Huỳnh Tấn Phát 265 2 10 26.5 32 tỷ Tân Phú Quận 7 20 đến 50 HĐ Chuyên gia Nhẫn Phòng Tướng Quân Ngọc 0799885873, H960, nguồn người quen 10%.</t>
  </si>
  <si>
    <t>🌹(1056.25)1056.29 Huỳnh Tấn Phát 61.5 4 5 13 7.5 Tỷ Tân Phú Quận 7 6 Đến 10 HĐ UVTP Chuyên gia Sang Phòng Phú Mỹ 0967898559, H225 nguồn Chuyên gia Sang 🔥SSang Phú Mỹ Hưng.</t>
  </si>
  <si>
    <t>502.11.20 Huỳnh Tấn Phát 82 5 6 14 9.9 tỷ Bình Thuận Quận 7 10 đến 20 HĐ Tướng quân Luận, 0938181141, H550, nguồn Tướng quân Luận.</t>
  </si>
  <si>
    <t>27A Đường số 10 (hẻm vườn điều) 71 1 4.4 16 8.65 tỷ Tân Quy Quận 7 6 đến 10 HĐ ƯVCG Chuyên viên Thành Phòng Tướng Quân Rồng 0972694554 H3% nguồn Chuyên viên Thành.</t>
  </si>
  <si>
    <t>119 Bùi Văn Ba 152 2 7 25 18.5 tỷ Tân Thuận Đông Quận 7 10 đến 20 HĐ Chuyên viên Kiệt Khối Bách Khoa 0963932227, H3%, nguồn Chuyên gia Kiệt.</t>
  </si>
  <si>
    <t>9 - 11 Hoàng Quốc Việt 650 3 12,9/13,2 50 79 tỷ Phú Thuận Quận 7 50 đến 100 HĐ Tướng quân Đăng Hưng, 0936795752, H3%, nguồn người quen 10%.</t>
  </si>
  <si>
    <t>11 Hoàng Quốc Việt 585/650 3 13 50 79 tỷ Phú Thuận Quận 7 50 đến 100 HĐ Tướng quân Phương 0938765995 H3%, nguồn người quen 15%.</t>
  </si>
  <si>
    <t>1041.19.4A Trần Xuân soạn 60 4 3.8 16 7.32 tỷ khu phố 4 Tân Hưng Quận 7 3 đến 6 HĐ UVCG Vân Khối Tướng Quân Chính 0373207970 H3%, Nguồn UVCG Vân.</t>
  </si>
  <si>
    <t>41.16 Chuyên Dùng 9 135 5 4.5 30 16.5 tỷ KP3 Phú Mỹ Quận 7 20 đến 50 HĐ Chuyên gia Công Khối Bách Khoa 0934016011, H3%, nguồn Chuyên gia Công.</t>
  </si>
  <si>
    <t>Hẻm 102 Đường Số 2 (Thửa 682 Tờ 5) 61 Đất 5 12.2 7.5 tỷ Phú Mỹ Quận 7 6 đến 10 HĐ Chuyên viên Phương Phòng Tướng Quân Nguyễn Bích, 0932688869, H225, nguồn Chuyên viên Phương.</t>
  </si>
  <si>
    <t>142.32 Nguyễn Thị Thập (Thửa 45 tờ 38) 324 4 11.5 28 39.9 tỷ Bình Thuận Quận 7 20 đến 50 HĐ Chuyên gia Chi Khối Tinh Hoa 0936663776, H1200, nguồn người quen 10%.</t>
  </si>
  <si>
    <t>Thửa 526 tờ số 48 ( 793.58.20 Trần Xuân Soạn ) 250 Đất 14 17 31 tỷ Tân Hưng Quận 7 20 đến 50 HĐ Tướng quân Phương 0938765995 H3%, nguồn người quen 10%.</t>
  </si>
  <si>
    <t>59.26 Đường số 10 50 1 5 10 6.2 tỷ Tân Quy Quận 7 6 đến 10 HĐ Chuyên gia Kiệt Khối Bách Khoa 0963932227, H3%, nguồn Chuyên gia Kiệt.</t>
  </si>
  <si>
    <t>11.20 Đường số 10 - Lý Phục Man (Thửa 561 tờ 49) 109 2 5.5 20 13.5 tỷ Bình Thuận Quận 7 10 đến 20 HĐ Tướng quân Phương 0938765995 H3%, nguồn người quen 10%.</t>
  </si>
  <si>
    <t>1027.31 Huỳnh Tấn Phát 85 3 4 22 10.5 tỷ Phú Thuận Quận 7 10 đến 20 HĐ ƯVCG Chuyên viên Thành Phòng Tướng Quân Rồng 0972694554 H3% nguồn Chuyên viên Thành.</t>
  </si>
  <si>
    <t>11 (số cũ: 111.11) Nguyễn Thị Xiếu 120 3 5.5/4.5 24 14.9 tỷ Tân Thuận Tây Quận 7 10 đến 20 HĐ Chuyên gia Hưng Khối Hưng Phú 0909213233 0931573072, H3%, nguồn người quen 8%.</t>
  </si>
  <si>
    <t>1041.94.52 Trần Xuân Soạn (Khu Phố 3) 66 3 4 17 8.2 tỷ Tân Hưng Quận 7 6 đến 10 HĐ Chuyên gia Tiên Khối Đại Phát 0908099570 0988989856, H250, nguồn Chuyên gia Tiên.</t>
  </si>
  <si>
    <t>1422.38.12 Huỳnh Tấn Phát 55 4 5.7 12 6.8 Tỷ Phú Mỹ Quận 7 6 đến 10 HĐ UVTP Chuyên gia Sang Phòng Phú Mỹ 0967898559, H204 nguồn Chuyên gia Sang 🔥 SSang Phú Mỹ Hưng</t>
  </si>
  <si>
    <t>20 Đường số 4 (thửa 141 tờ 8) 240 2 12 20 30 tỷ Phú Mỹ Quận 7 20 đến 50 HĐ Tướng quân Phương 0938765995 H3%, nguồn người quen 10%.</t>
  </si>
  <si>
    <t>79 Đường số 1 88/61 3 4 22 11 tỷ Bình Thuận Quận 7 10 đến 20 HĐ Chuyên gia Công Khối Bách Khoa 0934016011, H330 nguồn Chuyên gia Công.</t>
  </si>
  <si>
    <t>1545 Huỳnh Tấn Phát 152/126 3 6 25/21 19 tỷ Phú Mỹ Quận 7 10 đến 20 HĐ Chuyên viên Hiền Khối Tướng Quân Tiên 0392565756, H3%, nguồn Chuyên viên Hiền.</t>
  </si>
  <si>
    <t>1041.75.6.1A Trần Xuân Soạn (thửa 523 tờ 30) 53 5 4.1 12.8 6.6 tỷ Tân Hưng Quận 7 6 đến 10 HĐ Tướng quân Phương 0938765995 H3%, nguồn Tướng quân Phương.</t>
  </si>
  <si>
    <t>861.72.11.23 Trần Xuân Soạn 112 2 8 14 14.2 tỷ Tân Hưng Quận 7 10 đến 20 Chuyên gia Công Khối Bách Khoa 0934016011, H3% nguồn Chuyên gia Công.</t>
  </si>
  <si>
    <t>381.6 Huỳnh Tấn Phát 60 3 5 12 7.6 tỷ Tân Thuận Đông Quận 7 6 đến 10 HĐ Chuyên gia Giang - Khối Đại Bàng 0903603244, H3%, nguồn Chuyên gia Giang.</t>
  </si>
  <si>
    <t>160.35 Nguyễn Văn Quỳ 140 4 8 19 17.8 tỷ Phú Thuận Quận 7 10 đến 20 HĐ Chuyên gia Dương Khối Tinh Tú 0931330468, 0982674768, H800, nguồn Chuyên gia Dương.</t>
  </si>
  <si>
    <t>KC76.5.5 Huỳnh Tấn Phát 68 5 3.6/4.6 16.6 8.9 Tỷ Tân Thuận Tây Quận 7 6 đến 10 HĐ Chuyên gia Sang - Khối Phú Vinh, 0777826387, H3%, nguồn Chuyên gia Sang.</t>
  </si>
  <si>
    <t>129.3.2 Đường số 47 54 2 4 14 6.9 tỷ Tân Quy Quận 7 6 đến 10 HĐ Chuyên gia Kiệt Khối Bách Khoa 0963932227, H3%, nguồn Chuyên gia Kiệt.</t>
  </si>
  <si>
    <t>1334 (Thửa 13 tờ 4) Huỳnh Tấn Phát 527 C4 25 21 68 tỷ Phú Mỹ Quận 7 50 đến 100 HĐ Chuyên gia Đông Khối Tinh Hoa, H2000, nguồn người quen 10%.</t>
  </si>
  <si>
    <t>(73.102) 32 Đường Số 17 88/95 2 5 22 12.9 Tỷ Tân Thuận Tây Quận 7 10 Đến 20 HĐ UVTP Chuyên gia Sang Phòng Phú Mỹ 0967898559, H3% nguồn Chuyên gia Sang 🔥SSang Phú Mỹ Hưng.</t>
  </si>
  <si>
    <t>30.7.23.16 Lâm Văn Bền 55 3 5 11 7.1 tỷ khu phố 4 Tân Kiểng Quận 7 6 đến 10 HĐ Tướng quân Huỳnh Duyên 0933786478, H3%, nguồn Tướng quân Huỳnh Duyên.</t>
  </si>
  <si>
    <t>47.1.14 Võ Thị Nhờ 68 4 6 11 8.8 tỷ Tân Thuận Đông Quận 7 6 đến 10 HĐ Chuyên gia Kiệt Khối Bách Khoa 0963932227, H264, nguồn Chuyên gia Kiệt.</t>
  </si>
  <si>
    <t>440.1 Huỳnh Tấn Phát 110 3 3.5/9.4 18 14.299 Tỷ Bình Thuận Quận 7 10 đến 20 HĐ Chuyên gia Sang - Khối Phú Vinh, 0777826387, H3%, nguồn Chuyên gia Sang.</t>
  </si>
  <si>
    <t>62.25.11 Lâm Văn Bền 223 3 14 19.8 29 tỷ Tân Kiểng Quận 7 20 đến 50 HĐ Chuyên gia Thuỷ Khối Phượng Hoàng 0941593939, H3%, nguồn người quen 10%.</t>
  </si>
  <si>
    <t>103 Đường số 53 126 C4 5.5 23 17 tỷ Tân Quy Quận 7 10 đến 20 HĐ Chuyên gia Hưng Khối Hưng Phú 0909213233 0931573072, H3%, nguồn người quen 8%.</t>
  </si>
  <si>
    <t>180 Lê Văn Lương 122 2 5.1 24 16 tỷ Tân Hưng Quận 7 10 đến 20 HĐ Chuyên viên Kiệt Khối Bách Khoa 0963932227, H480, nguồn người quen 10%.</t>
  </si>
  <si>
    <t>129 Bùi Văn Ba 102 2 6 17 13.4 tỷ Tân Thuận Đông Quận 7 10 đến 20 HĐ Chuyên gia Công Khối Bách Khoa 0934016011, H3% nguồn Chuyên gia Công.</t>
  </si>
  <si>
    <t>A46 Đường D5A 90 3 5 18 11.8 tỷ Phú Mỹ Quận 7 10 đến 20 HD ƯVDC Chuyên viên Thông - Khối Đại Phát 0909992318, H3%, nguồn Chuyên viên Thông.</t>
  </si>
  <si>
    <t>54 Đường N3 Bùi Văn Ba 170 4 9 19 22.5 tỷ Tân Thuận Đông Quận 7 20 đến 50 HĐĐT Chuyên gia Công Khối Bách Khoa 0934016011, H3%, nguồn người quen 10%.</t>
  </si>
  <si>
    <t>(Thửa 16 Tờ 4) 257.9 Nguyễn Thị Thập 84 3 5/5.4 16 11.2 Tỷ Tân Phú Quận 7 10 Đến 20 HĐ UVTP Chuyên gia Sang Phòng Phú Mỹ 0967898559, H3% nguồn Chuyên gia Sang 🔥 SSang Phú Mỹ Hưng</t>
  </si>
  <si>
    <t>92A31 KCD Savimex ( Thửa 713 tờ 70) 90 3 5 18 12 tỷ Phú Thuận Quận 7 10 đến 20 HĐ ƯVCG Chuyên viên Thành Phòng Tướng Quân Rồng 0972694554 H3% nguồn Chuyên viên Thành.</t>
  </si>
  <si>
    <t>92A31 KDC Savimex 90 3 5 18 12 tỷ Phú Thuận Quận 7 10 đến 20 HĐ Chuyên gia Lê Thành Khối Siêu Tốc 0975715035, H360, nguồn Chuyên gia Lê Thành.</t>
  </si>
  <si>
    <t>30.57 Lâm Văn Bền 101 3 5 20 13.5 Tỷ Tân Kiểng Quận 7 10 đến 20 HĐ UVTP Chuyên gia Sang Phòng Phú Mỹ 0967898559 H405 nguồn Chuyên gia Sang 🔥 SSang Phú Mỹ Hưng</t>
  </si>
  <si>
    <t>1178 + 1176A Huỳnh Tấn Phát 156/175 3 4.9/6.3 28 23.5 tỷ Tân Phú Quận 7 20 đến 50 HĐ Điện tử Chuyên gia Hải Phòng Tướng Quân Luận 0868056082, H3%, nguồn Chuyên gia Hải.</t>
  </si>
  <si>
    <t>16A đường số 2 159/178 C4 4 45 24 Tỷ Tân Quy Quận 7 20 Đến 30 HĐ Chuyên gia Duẩn Phòng Hoàng Tiên 0988654938, H720, Nguồn Chuyên gia Duẩn.</t>
  </si>
  <si>
    <t>55 Huỳnh Tấn Phát 64/84 2 4 21 11.5 Tỷ Tân Thuận Đông Quận 7 10 Đến 20 HD UVTP Chuyên gia Sang Phòng Phú Mỹ 0967898559, H345 nguồn Chuyên gia Sang🔥 SSang Phú Mỹ Hưng</t>
  </si>
  <si>
    <t>793.28.1.6E Trần Xuân Soạn 173/199 4 7.4 27 26.99 Tỷ Tân Hưng Quận 7 20 Đến 50 Chuyên gia Tiên Khối Đại Phát 0908099570, 0988989856, H3% nguồn ngừoi quen 10%.</t>
  </si>
  <si>
    <t>793.28.1.6E Trần Xuân Soạn 173/199 4 7.4 27 26.99 Tỷ Tân Hưng Quận 7 20 Đến 50 Chuyên gia Nhàn Khối Hưng Phú 085678915, H810 nguồn ngừời quen 10%.</t>
  </si>
  <si>
    <t>803.97.8 Huỳnh Tấn Phát 56.5 5 4 15 7.7 Tỷ Phú Thuận Quận 7 6 Đến 9 HĐ UVTP Chuyên gia Sang Phòng Phú Mỹ 0967898559, H3% nguồn Chuyên gia Sang 🔥 SSang Phú Mỹ Hưng</t>
  </si>
  <si>
    <t>DS10 Shophouse KDC Him Lam Đường D1 92 2 9 10 12.5 tỷ Tân Hưng Quận 7 10 đến 20 HĐ Tướng quân Phương Thảo 0938505181 H4%, nguồn Tướng quân Phương Thảo.</t>
  </si>
  <si>
    <t>1272A Huỳnh Tấn Phát (KP1) 484 2 5.7/16 44 66 tỷ Phú Mỹ Quận 7 50 đến 100 HD Chuyên gia Tiên Khối Đại Phát, 0908099570 0988989856, H3% nguồn người quen 10%.</t>
  </si>
  <si>
    <t>3 Đường Số 3 152 3 6 25 20.6 Tỷ Bình Thuận Quận 7 10 Đến 20 HĐ UVTP Chuyên gia Sang Phòng Phú Mỹ 0967898559, H3% nguồn người quen 10% 🔥 SSang Phú Mỹ Hưng</t>
  </si>
  <si>
    <t>30.7.23.16 Lâm Văn Bền 55 3 5 11 7.5 tỷ khu phố 4 Tân Kiểng Quận 7 6 đến 10 HĐ Chuyên viên Vân Khối Tướng Quân Chính 0373207970 ,H3%, nguồn Chuyên viên Vân .</t>
  </si>
  <si>
    <t>16.10A Đường số 17 51/62 5 5/6 11 8.9 tỷ Tân Thuận Tây Quận 7 10 đến 20 HĐ Chuyên viên Hải Phòng Tướng Quân Luận 0868056082, H500, nguồn Chuyên gia Hải.</t>
  </si>
  <si>
    <t>119.2F Nguyễn Thị Thập 138 3 8 18 19 tỷ Tân Phú Quận 7 10 đến 20 HĐ Chuyên gia Tú Khối Trạng Quỳnh 0832140998 H3%, nguồn Người quen 10%.</t>
  </si>
  <si>
    <t>1041.62.59.47.35 Trần Xuân Soạn 47 3 4.1 11.5 6.5 tỷ Tân Hưng Quận 7 6 đến 10 HĐ Chuyên gia Tiên Khối Đại Phát 0988989856 H210 nguồn Chuyên gia Tiên.</t>
  </si>
  <si>
    <t>1151.16 Huỳnh Tấn Phát 47 4 4 12 6.5 Tỷ Phú Thuận Quận 7 6 đến 10 HD Chuyên gia Công Khối Bách Khoa, 0934016011, H3%, nguồn Chuyên gia Công.</t>
  </si>
  <si>
    <t>63.105 Lưu Trọng Lư 59 2 6.3 9.5 8.2 Tỷ Tân Thuận Đông Quận 7 6 đến 10 HDĐT Chuyên gia Hồng Sơn Khối Thiên Phúc 0902593523, H3%, nguồn Chuyên gia Hồng Sơn.</t>
  </si>
  <si>
    <t>40 Lê Văn Lương 119/130 4 3.6 35 16.5 tỷ Tân Hưng Quận 7 10 đến 20 HĐ Chuyên gia Tiên 0988989856, H520 nguồn Chuyên gia Tiên.</t>
  </si>
  <si>
    <t>19.17 Trần Văn Khánh 45 4 3.6/4.2 12 6.25 Tỷ Tân Thuận Đông Quận 7 3 Đến 6 HĐ UVTP Chuyên gia Sang Phòng Phú Mỹ 0967898559, H188 nguồn Chuyên gia Sang 🔥 SSang Phú Mỹ Hưng</t>
  </si>
  <si>
    <t>131 Trần Xuân Soạn 242 2 4.6/13 40 33.8 tỷ Tân Thuận Tây Quận 7 20 đến 50 HĐ Chuyên gia Hương - Khối Hiển Vinh 0945776778, H3%, nguồn người quen 10%.</t>
  </si>
  <si>
    <t>33.6B Tân Thuận Tây 438 2 12.3 39 62.9 Tỷ Tân Thuận Tây Quận 7 50 đến 100 HĐ Chuyên gia Tiên Khối Đại Phát 0908099570 0988989856, H3% nguồn người quen 10%.</t>
  </si>
  <si>
    <t>1041.94.24 Trần Xuân Soạn 60 3 5 12 8.39 tỷ Tân Hưng Quận 7 6 đến 10 HĐ Chuyên gia Kiệt Khối Bách Khoa 0963932227, H3%, nguồn Chuyên gia Kiệt.</t>
  </si>
  <si>
    <t>1041.94.24 Đường Trần Xuân Soạn 60 4 5 12 8.39 tỷ Tân Hưng Quận 7 6 đến 10 HD Đầu chủ Thông - Phòng Đại Phát 0909992318, H250, nguồn Đầu chủ Thông.</t>
  </si>
  <si>
    <t>2B Đường 41 ( SC A27.4 Đường 41) 306 C4 15 25 43 Tỷ Phường Bình Thuận Quận 7 20 đến 50 HĐ Chuyên gia Khiêm Phòng Tướng quân Luận, 0789102869, H1300, nguồn người quen 10%.</t>
  </si>
  <si>
    <t>7.14A(160.27.8) Nguyễn Văn Quỳ 56 3 4 14 7.9 Tỷ Phú Thuận Quận 7 6 Đến 10 HĐ UVTP Chuyên gia Sang Phòng Phú Mỹ 0967898559, H237 nguồn Chuyên gia Sang 🔥 SSang Phú Mỹ Hưng</t>
  </si>
  <si>
    <t>K13 Đường D1 110 4 5 22 15.5 Tỷ Phú Mỹ Quận 7 10 đến 20 HDĐT UVTP Chuyên gia Sang Phòng Phú Mỹ 0967898559, H3% nguồn Chuyên gia Sang 🔥 SSang Phú Mỹ Hưng</t>
  </si>
  <si>
    <t>121 Lê Văn Lương 220/138 4 4.5/7.2 32.5 31 tỷ Tân Kiểng Quận 7 20 đến 50 HĐ Tướng quân Khoa Khối Bách Khoa 0909050482, H1100, nguồn người quen 10%.</t>
  </si>
  <si>
    <t>261 Huỳnh Tấn Phát 226/279 4 11 25.4 39.5 tỷ Tân Thuận Đông Quận 7 20 đến 50 HĐ Tướng quân Như Tùng 0973666138, H1185, nguồn Tướng quân Như Tùng.</t>
  </si>
  <si>
    <t>C7 Đường Số 1 ( KDC Tân Thuận ) 137 3 7.6 18 19.5 tỷ Phú Thuận, Quận 7 Triệu Đô, HĐ Chuyên gia Đồng Khối Vạn Phúc 0937930354, H3%, nguồn Chuyên gia Đồng.</t>
  </si>
  <si>
    <t>Thửa 560 Tờ 27 90/88 4 5 18 12.8 tỷ Phú Mỹ, Quận 7 10 đến 20 HĐ Chuyên gia Hùng, Vạn Phúc - 0938162784 H400, nguồn Chuyên gia Hùng.</t>
  </si>
  <si>
    <t>861.40 Trần Xuân Soạn 140/133 3 3.9 36 20 tỷ Tân Hưng Quận 7 10 đến 20 HĐ Chuyên gia Đạt Khối Đại Phát 0932968448, H600, nguồn Chuyên gia Đạt.</t>
  </si>
  <si>
    <t>Thửa 663 Tờ 29 ( 48 Đường D2 ) 90 4 5 18 12.9 Tỷ Phú Mỹ Quận 7 10 Đến 20 HĐ Chuyên gia Nhàn Khối Hưng Phú 0985678915 H3% nguồn Chuyên gia Nhàn.</t>
  </si>
  <si>
    <t>Thửa 663 Tờ 29( 48 Đường D2 ) 90 4 5 18 12.9 Tỷ Phú Mỹ Quận 7 10 Đến 20 HĐ Chuyên gia Tiên Khối Đại Phát 0988989856 H3% nguồn Chuyên gia Tiên.</t>
  </si>
  <si>
    <t>116.8 Huỳnh Tấn Phát 96 5 11 10 13.75 tỷ Tân Thuận Tây Quận 7 10 đến 20 HĐ Chuyên gia Chương - Phòng Hùng Phát 0918728979,H 436 nguồn Chuyên gia Chương.</t>
  </si>
  <si>
    <t>158 Đường số 1 277 C4 6.5/22 29 40 tỷ Tân Phú Quận 7 20 đến 50 HĐ Tướng quân Khoa Khối Bách Khoa, 0909050482, H3%, nguồn người quen 10%.</t>
  </si>
  <si>
    <t>48A Gò Ô Môi 65/108 2 4.3 25 15.5 Tỷ Phú Thuận Quận 7 10 đến 20 HĐ Chuyên viên Nhàn Khối Hưng Phú 0985678915 H450 nguồn người quen 10%.</t>
  </si>
  <si>
    <t>Thửa 16 tờ 59 45 3 4 11.5 6.5 tỷ Tân Hưng Quận 7 3 đến 6 HĐ Chuyên gia Đông Khối Tinh Hoa 0906616893, H3%, nguồn Chuyên gia Đông.</t>
  </si>
  <si>
    <t>A17 Đường D1 (Thửa 524 Tờ 28) 90 4 5 18 13 Tỷ Phú Mỹ Quận 7 10 đến 20 HDĐT UVTP Chuyên gia Sang Phòng Phú Mỹ 0967898559, H3% nguồn Chuyên gia Sang 🔥 SSang Phú Mỹ Hưng</t>
  </si>
  <si>
    <t>B23 Hoàng Quốc Việt (Dự án Tạ Thị Ngọc Thảo) 92/100 2 5 20 14.5 tỷ Phú Thuận Quận 7 6 đến 10 HĐ Chuyên gia Lành Khối Thiên Phúc 0908262687, H3%, nguồn Chuyên gia Lành.</t>
  </si>
  <si>
    <t>937 Trần Xuân Soạn 128/102 3 3.5/9.8 27.3 18.5 Tỷ Tân Hưng Quận 7 10 Đến 20 HĐDT UVTP Chuyên gia Sang Phòng Phú Mỹ 0967898559, H3% nguồn Chuyên gia Sang 🔥 SSang Phú Mỹ Hưng</t>
  </si>
  <si>
    <t>Số 57 Đường số N8 ( Jamona city ) 128 4 7.5 17 18.5 tỷ Phú Thuận Quận 7 10 đến 20 HĐ Chuyên gia Công Khối Bách Khoa, 0934016011, H3%, nguồn Chuyên gia Công.</t>
  </si>
  <si>
    <t>A4 Đường D1 ( thửa 724 tờ 8 ) 93 4 5 18.6 13.5 tỷ Phú Mỹ Quận 7 10 đến 20 Chuyên gia Công Khối Bách Khoa 0934016011, H3% nguồn Chuyên gia Công.</t>
  </si>
  <si>
    <t>1186 Huỳnh Tấn Phát 185/168 2 4.3/4.8 38 27 tỷ Tân Phú Quận 7 20 đến 50 HĐ Chuyên gia Đạt Khối Đại Phát 0932968448, H3%, nguồn Chuyên gia Đạt.</t>
  </si>
  <si>
    <t>13 Đường Số 53 113 4 5.1/9 22 16.5 tỷ Bình Thuận Quận 7 10 đến 20 HĐ Chuyên gia Hải Phòng Tướng Quân Luận 0868056082, H3%, nguồn Chuyên gia Hải.</t>
  </si>
  <si>
    <t>435.21.9 Huỳnh Tấn Phát 52 4 4 13 7.6 Tỷ Tân Thuận Đông Quận 7 6 Đến 10 HĐ UVTP Chuyên gia Sang Phòng Phú Mỹ 0967898559, H228 nguồn UVTP Chuyên gia Sang 🔥 SSang Phú Mỹ Hưng</t>
  </si>
  <si>
    <t>56.18.2 Gò Ô Môi 80 4 4 20 11.7 Tỷ Phú Thuận Quận 7 10 đến 20 HD Chuyên gia Công Khối Bách Khoa, 0934016011, H351, nguồn Chuyên gia Công.</t>
  </si>
  <si>
    <t>60 Nguyễn Văn Linh 102 C4 7.3/5 16.6 15 Tỷ Tân Thuận Tây Quận 7 10 Đến 20 HĐ UVTP Chuyên gia Sang Phòng Phú Mỹ 0967898559, H450 nguồn Chuyên gia Sang 🔥SSang Phú Mỹ Hưng.</t>
  </si>
  <si>
    <t>861.8 + 861.10 Trần Xuân Soạn 92 5 6.6 14.5 13.5 tỷ Tân Hưng Quận 7 10 đến 20 HĐ Chuyên gia Kiệt Khối Bách Khoa 0963932227, H405, nguồn Chuyên gia Kiệt.</t>
  </si>
  <si>
    <t>803.27 Huỳnh Tấn Phát 68/81 2 4.6 17.5 12 tỷ Phú Thuận Quận 7 10 đến 20 HĐ Chuyên gia Hưng Khối Hưng Phú 0909213233 0931573072, H360, nguồn Chuyên gia Hưng.</t>
  </si>
  <si>
    <t>261 Huỳnh Tấn Phát 128/103 3 5.2 25 19 tỷ Tân Thuận Đông Quận 7 20 đến 50 HĐ Chuyên viên Kiệt Khối Bách Khoa 0963932227, H615, nguồn người quen 10%.</t>
  </si>
  <si>
    <t>7 Đường số 14 ( Khu nhà ở Nam Phan ) 192 3 8 24 28.5 tỷ Tân Thuận Đông Quận 7 20 đến 50 HĐĐT Chuyên gia Vân Khối Bách Khoa 0901248068, H1000, nguồn người quen 10%.</t>
  </si>
  <si>
    <t>31.8A (số mới 45) Đường Số 9 42 4 2.3/2.5 19 6.2 tỷ Tân Kiểng Quận 7 6 đến 10 HĐ ƯVCG Chuyên viên Long Khối Đại Phúc, 0916662575, H186, nguồn Chuyên viên Long.</t>
  </si>
  <si>
    <t>9.30 Trần Trọng Cung 98 5 4. 24 14.5 tỷ Tân Thuận Đông Quận 7 10 đến 20 HĐ Chuyên gia Hưng Khối Hưng Phú 0909213233 0931573072, H3%.</t>
  </si>
  <si>
    <t>1.01 Shophouse Khu phức hợp CC La Casa 43 2 6 7.2 6.4 tỷ Phú Thuận Quận 7 6 đến 10 HĐ Chuyên gia Phương Phòng Tướng Quân Nguyễn Bích 0932688869, H192, nguồn Chuyên viên Phương.</t>
  </si>
  <si>
    <t>8.2 Đường số 36 242 3 7.44/8.3 32 36 tỷ Tân Quy Quận 7 20 đến 50 HĐ Chuyên gia Công Khối Bách Khoa, 0934016011, H3%, nguồn người quen 10%.</t>
  </si>
  <si>
    <t>257.20B Nguyễn Thị Thập 47 5 3.1 14 7 tỷ Tân Phú Quận 7, HĐ Chuyên gia Thi - Phòng Tướng Quân Vũ, 0938008188 0926008188, H3% , nguồn Chuyên gia Thi.</t>
  </si>
  <si>
    <t>10 Đường Số 4 Khu dân cư phía Bắc Rạch Bà Bướm 153 3 9 17 22.9 Tỷ Phú Thuận Quận 7 HD 20 Đến 50 Chuyên gia Nhàn Khối Hưng Phú 0985678915 H3% nguồn Người quen 10%</t>
  </si>
  <si>
    <t>2 lô VI ( thửa 15 tờ bản đồ số 2 Nguyễn Thị Thập, Tân Phong ) 512/438 C4 12.08 42 77 tỷ KDC Tân Quy Đông Quận 7 50 đến 100 HĐ Tướng quân Đăng Hưng 0936795752, H3%, nguồn người quen 10%</t>
  </si>
  <si>
    <t>1333.18B Huỳnh tấn Phát 63 3 5 13 9.5 tỷ Phú Thuận Quận 7 6 đến 10 HD Đầu chủ thông - Phòng Đai Phát 0909992318, H3%, nguồn Đầu chủ Thông.</t>
  </si>
  <si>
    <t>Biệt thự 19 Đường số 14 KDC Nam Phan 192 4 8 24 29 tỷ Tân Thuận Đông Quận 7 20 đến 50 HĐ Chuyên gia Kiệt Khối Bách Khoa 0963932227, H3%, nguồn người quen 10%.</t>
  </si>
  <si>
    <t>20 Đường D7 92 4 4 23 13.9 tỷ Phú Mỹ, Quận 7 10 Đến 20, HĐ Chuyên gia Đồng Khối Vạn Phúc 0937930354, H420, nguồn Chuyên gia Đồng.</t>
  </si>
  <si>
    <t>116.8 Huỳnh Tấn Phát 96 5 11 10 14.5 tỷ Tân Thuận Tây Quận 7 10 đến 20 HĐ Chuyên viên Đăng Phòng Phú Mỹ 0949044699, H435, nguồn Chuyên viên Đăng.</t>
  </si>
  <si>
    <t>116.8 Huỳnh Tấn Phát 98 5 11 10 14.5 Tỷ Tân Thuận Tây Quận 7 10 đến 20 HĐ Chuyên gia Lộc Khối Đại Bàng 0878788799 0367303797 H600, nguồn người quen 10%.</t>
  </si>
  <si>
    <t>4E Đường số 33 60 C4 3.5 17 9.15 tỷ Tân Kiểng Quận 7 6 đến 10 HĐ Chuyên viên Tùng Khối Bách Khoa, 0765684187, H3% nguồn Chuyên viên Tùng.</t>
  </si>
  <si>
    <t>305A (số cữ 1.2) Huỳnh Tấn Phát 72/54 3 4.5 16 11.5 tỷ Tân Thuận Đông Quận 7 10 đến 20 HĐ Chuyên gia Long - Khối Tâm Phúc, 0908369311, H3%, nguồn Chuyên gia Long.</t>
  </si>
  <si>
    <t>75 Đường Số 53 42 2 3.6 12 6.5 tỷ, KP4 Tân Quy Quận 7 6 đến 10 HĐ Tướng quân Hiệu 0902063879, H200, nguồn TQ Hiệu.</t>
  </si>
  <si>
    <t>31.8A ( số mới 45 ) Đường số 9 40 4 2.3 19 6.2 Tỷ Tân Kiểng Quận 7 6 đến 10 HĐ Chuyên gia Nhàn Khối Hưng Phú 0985678915 H3% nguồn Chuyên gia Nhàn.</t>
  </si>
  <si>
    <t>330 Lê Văn Lương 128 4 3.9/5.5 27 19.9 tỷ Tân Hưng Quận 7 10 đến 20 HĐ Chuyên gia Tiên Phòng Tướng Quân Tuyết 0908099570 0988989856 H3% nguồn người quen 15%.</t>
  </si>
  <si>
    <t>134.3A Nguyễn Thị Thập 108 3 7.5 17.5 16.8 Tỷ Bình Thuận Quận 7 10 Đến 20 HĐ Chuyên gia Nhàn Khối Hưng Phú 0985678915 H504 nguồn Chuyên gia Nhàn.</t>
  </si>
  <si>
    <t>33 Đường số 1 ( thửa 550 tờ 27 ) 112 4 7 16 17.5 tỷ Phú Mỹ Quận 7 10 đến 20 HĐ Chuyên gia Công Khối Bách Khoa 0934016011, H3%, nguồn Chuyên gia Công.</t>
  </si>
  <si>
    <t>1271 Huỳnh Tấn Phát 153 C4 4.2 36 24 tỷ, Phú Thuận, Quận 7 20 đến 50 HĐ Tướng quân Phương Thảo 0938505181, H3%, nguồn người quen 10%.</t>
  </si>
  <si>
    <t>134.3A Nguyễn Thị Thập 107 3 7.5 17.5 16.8 Tỷ Bình Thuận Quận 7 10 Đến 20 Chuyên gia Tiên Khối Đại Phát, 0988989856 H3% nguồn Chuyên gia Tiên.</t>
  </si>
  <si>
    <t>160.35 Nguyễn Văn Quỳ 140 3 7.5 18 22 tỷ Phú Thuận Quận 7 20 đến 50 HĐ Chuyên gia Ngọc Trung Khối Thiên Phúc 0902857377, H700, nguồn Người quen 10%.</t>
  </si>
  <si>
    <t>300.7 Nguyễn Văn Linh 86 4 4.5 19 13.5 tỷ Bình Thuận Quận 7 10 đến 20 HĐĐT Tướng quân Thái Hưng Phòng Thái Hưng 0909213233 0931573072, H3%, nguồn TQ Thái Hưng.</t>
  </si>
  <si>
    <t>29.N8 ( Lô A17 ) Jamona City 119 4 7 17 18.7 tỷ Phú Thuận Quận 7 10 đến 20 HĐ Chuyên viên Công Khối Bách Khoa 0934016011, H561, nguồn người quen 10%.</t>
  </si>
  <si>
    <t>7 Võ Thị Nhờ (Thửa đất số 52 Tờ bản đồ 61) 405 3 14/20 26 64 tỷ Tân Thuận Đông Quận 7 50 đến 100 HĐ Tướng quân Phương 0938765995, H2160, nguồn người quen 10%.</t>
  </si>
  <si>
    <t>402 Huỳnh Tấn Phát ( Số củ 402.1 ) 196 C4 6/7 30 31 tỷ Bình Thuận Quận 7 20 đến 50 HĐ Chuyên gia Thi - Phòng Tướng Quân Vũ, 0938008188 0926008188, H3%, nguồn Người quen 10%.</t>
  </si>
  <si>
    <t>7 Võ Thị Nhờ (Thửa 52 Tờ 61) 405 2 13 25.5 64 tỷ Tân Thuận Đông Quận 7 trên 50 HĐ Tướng quân Quân 0705119129 H3%, nguồn Tướng quân Quân.</t>
  </si>
  <si>
    <t>36 Trần Xuân Soạn 59/50 2 3.3 15.2 9.5 tỷ Tân Thuận Đông Quận 7 6 đến 10 HĐ Chuyên gia Công Khối Bách Khoa 0934016011, H3%, nguồn Chuyên gia Công.</t>
  </si>
  <si>
    <t>46M Đường 9M Cư Xá Ngân Hàng 92/98 5 4 25 15.5 tỷ Tân Thuận Tây Quận 7 10 đến 20 HĐ Chuyên gia Kiệt Khối Bách Khoa 0963932227, H3%, nguồn Chuyên gia Kiệt.</t>
  </si>
  <si>
    <t>15.28D Trần Trọng Cung (15.28 D khu phố 1) 435/410 C4 16.1 25.5 69 tỷ Tân Thuận Đông Quận 7 50 đến 100 HĐĐT Tướng quân Phương 0938765995 H2100, nguồn Tướng quân Phương.</t>
  </si>
  <si>
    <t>507 Lê Văn Lương 68 2 4 17.3 10.8 tỷ Tân Phong Quận 7 10 đến 20 HĐ Chuyên gia Hải Phòng Tướng Quân Luận 0868056082, H3%, nguồn Chuyên gia Hải.</t>
  </si>
  <si>
    <t>88.89.10A Nguyễn Văn Quỳ 43 3 4 11.5 6.85 tỷ Phú Thuận Quận 7 6 đến 10 HĐ Chuyên gia Kiệt Khối Bách Khoa 0963932227, H3%, nguồn Chuyên gia Kiệt.</t>
  </si>
  <si>
    <t>41 Đường Số 3 (41 Đường số 3J) 80.8 2 4 20.2 12.95 tỷ Tân Thuận Tây Quận 7 10 đến 20 HĐ UVTP Chuyên gia Sang Phòng Phú Mỹ, 0967898559, H3%, nguồn UVTP Chuyên gia Sang 🔥 SSang Phú Mỹ Hưng</t>
  </si>
  <si>
    <t>92C9 Khu Chung cư Savimex 100 4 5 20 16 tỷ Phú Thuận Quận 7 15 20 tỷ H3% HĐ Chuyên gia Hùng Phòng Tướng quân Đức Nhân nguồn Chuyên gia Hùng</t>
  </si>
  <si>
    <t>2.4 Đường số 2 144 5 8 18 23 tỷ Tân Quy Quận 7 20 đến 50 HĐ Chuyên gia Hưng Khối Hưng Phú 0909213233 0931573072, H690, nguồn người quen 10%.</t>
  </si>
  <si>
    <t>D13 Dự Án Công Ty Vạn Phát Hưng 90 3 5 18 14.5 tỷ Phú Thuận Quận 7 10 đến 20 HĐ Chuyên gia Rồng Khối Đại Việt 0934061459 0989942982 H3%, nguồn người quen 10%.</t>
  </si>
  <si>
    <t>178.5 Nguyễn Văn Linh 84 5 4.2 20 13.5 tỷ Tân Thuận Tây Quận 7 10 đến 20 HĐ Chuyên gia Kiệt Khối Bách Khoa 0963932227, H3%, nguồn Chuyên gia Kiệt.</t>
  </si>
  <si>
    <t>35 Đường số 9 Khu dân cư Nam Long 247 3 12 22 40 tỷ Tân Thuận Đông Quận 7 20 đến 50 HĐ Chuyên gia Công Khối Bách Khoa, 0934016011, H3%, nguồn người quen 10%.</t>
  </si>
  <si>
    <t>25 Lý Phục Man 116 3 4.3 28 18.8 tỷ Bình Thuận Quận 7 10 đến 20 HĐ Tướng quân Lý - Phòng Vượng Phát 0973511109, H570, nguồn Tướng quân Lý.</t>
  </si>
  <si>
    <t>2 Đường số 2 76 4 3.6/4.4 19 12.3tỷ Tân Kiểng Quận 7 10 đến 20 HĐ Chuyên viên Vân Khối Tướng Quân Chính 0373207970, H3% , nguồn Chuyên viên Vân.</t>
  </si>
  <si>
    <t>16 đường số 6 KDC Nam Long 288 4 12 24 47 tỷ Phường Tân Thuận Đông Quận 7 20 đến 50 HĐ Chuyên gia Giao Phòng Tướng Quân Sỹ Hòa 0909818769 H3%, nguồn Chuyên gia Giao, nguồn người quen 10%.</t>
  </si>
  <si>
    <t>1 Đường số 18 106 2 5 22 17.5 tỷ Tân Phú Quận 7 10 đến 20 HĐ Chuyên gia Công Khối Bách Khoa, 0934016011, H3%, nguồn Chuyên gia Công.</t>
  </si>
  <si>
    <t>41 Đường số 9 264 3 12 22 43.5 tỷ Tân Thuận Đông Quận 7 20 đến 50 HĐ ƯVCG Chuyên viên Thành Phòng Tướng Quân Rồng 0972694554 H1300 nguồn người quen 10%.</t>
  </si>
  <si>
    <t>167.10 Đường 15B 100 3 4 25 16.5 tỷ Phú Mỹ Quận 7 10 đến 20 HD nguồn ƯVĐC Chuyên viên Thông -Khối Đại Phát 0909992318, H3%, nguồn Chuyên viên Thông.</t>
  </si>
  <si>
    <t>B4 KDC Vạn Phát Hưng 120 3 10 12 19.8 tỷ Phú Thuận Quận 7 10 đến 20 HĐ Chuyên gia Chi Khối Đại Phát 0931258678, H600, nguồn Chuyên gia Chi.</t>
  </si>
  <si>
    <t>111 Phan Huy Thực 88 4 5 17 14.6 Tỷ Tân Kiểng Quận 7 10 đến 20 Chuyên gia Tiên Khối Đại Phát 0908099570 0988989856, H3% nguồn người quen 10% Ký với người đứng tên trên sổ: +1.</t>
  </si>
  <si>
    <t>615C Lê Văn Lương 120 2 4 30 20 tỷ Tân Phong Quận 7 20 đến 50 HĐ Chuyên gia Công Khối Bách Khoa 0934016011, H600, nguồn người quen 10%.</t>
  </si>
  <si>
    <t>58 Nguyễn Văn Linh (Số cũ: 45.9C) 171 2 6 30 28.5 tỷ Tân Thuận Tây Quận 7 20 đến 50 HĐ Chuyên gia Vân Khối Bách Khoa 0901248068, H900, nguồn người quen 10%.</t>
  </si>
  <si>
    <t>Số 21 Lô X Khu Định Cư Tân Quy Đông 240 3 12 20 40 tỷ Tân Phong Quận 7 20 đến 50 HĐĐT Chuyên gia Đăng Phòng Phú Mỹ 0949044699, H1170, nguồn người quen 15%.</t>
  </si>
  <si>
    <t>311.1C Nguyễn Thị Thập 50.5 4 4.1 12.5 8.5 Tỷ Tân Phú Quận 7 6 Đến 10 HĐ UVTP Chuyên gia Sang Phòng Phú Mỹ 0967898559, H255 nguồn Chuyên gia Sang 🔥SSang Phú Mỹ Hưng.</t>
  </si>
  <si>
    <t>14 Đường N4 134 3 7.5 18 22.5 tỷ Tân Thuận Đông Quận 7 20 đến 50 HĐ Tướng quân An Khối Trạng Quỳnh, 0964376492, 3%, nguồn Tướng quân An.</t>
  </si>
  <si>
    <t>26 Đường số 1 Phạm Hữu Lầu ( Thửa 537 Tờ 27) 98 4 5 20 16.5 tỷ Phú Mỹ Quận 7 10 đến 20 HĐ Chuyên gia Kiệt Khối Bách Khoa 0963932227, H3%, nguồn Chuyên gia Kiệt.</t>
  </si>
  <si>
    <t>93 Đường số 3 74 2 4 18 12.5 tỷ Tân Kiểng Quận 7 10 đến 20 HĐ Chuyên gia Duy Phòng Tướng Quân Bích, 0909199736, H405, Nguồn Chuyên gia Duy.</t>
  </si>
  <si>
    <t>A43 KDC Tân Thuận Nam 80 3 4 20 13.5 tỷ Phú Thuận Quận 7 10 đến 20 HĐ Chuyên viên Tùng Khối Bách Khoa, 0765684187, H3% nguồn Chuyên viên Tùng.</t>
  </si>
  <si>
    <t>25 Nguyễn Thị Thập (Khu Phố 2) 177 3 5.4 32 30 tỷ Tân Phú Quận 7 30 đến 50 HĐ Chuyên gia Tiên Phòng Tướng Quân Tuyết 0908099570 0988989856, H1000, nguồn người quen 10%.</t>
  </si>
  <si>
    <t>16.10A Đường số 17 ( Đi hẻm 116.85 Đường số 17 ) 51/62 5 5/6 11 11 tỷ Tân Thuận Tây Quận 7 10 đến 20 HĐ Chuyên gia Đăng Phòng Phú Mỹ 0949044699, H3%, nguồn Chuyên gia Đăng. DangNP.</t>
  </si>
  <si>
    <t>(45.9C) 58 Nguyễn Văn Linh 174 2 6 30 29.5 Tỷ Tân Thuận Tây Quận 7 Triệu Đô HĐ UVTP Chuyên gia Sang Phòng Phú Mỹ 0967898559, H900 nguồn người quen 10% 🔥SSang Phú Mỹ Hưng.</t>
  </si>
  <si>
    <t>1 Đường số 18 106 2 5 21.2 18 tỷ Tân Phú Quận 7 10 đến 20 HĐ Chuyên viên Tùng Khối Bách Khoa, 0765684187, H540, nguồn Chuyên viên Tùng.</t>
  </si>
  <si>
    <t>8.1A Đường số 36 54 2 3.4 17 9.2 Tỷ Tân Quy Quận 7 6 đến 10 HĐĐT Chuyên gia Huy Khối Đại Bàng 0963303487, H276, nguồn Chuyên gia Huy. HXT.🆘 CGH</t>
  </si>
  <si>
    <t>75.96B ( SM 95.100 ) Lê Văn Lương 52/74 3 4 18.5 12.6 tỷ Tân Kiểng Quận 7 10 đến 20 HĐ Chuyên gia Công Khối Bách Khoa, 0934016011,H3%, nguồn Chuyên gia Công.</t>
  </si>
  <si>
    <t>749.17 Huỳnh Tấn Phát 88 3 4 22 15 tỷ Phú Thuận Quận 7 10 đến 20 HĐ Chuyên gia Công Khối Bách Khoa 0934016011, H450, nguồn Chuyên gia Công.</t>
  </si>
  <si>
    <t>156.5 Nguyễn Văn Linh 88 3 5.3 17 15 tỷ Tân Thuận Tây Quận 7 10 đến 20 HĐ Điện tử Chuyên gia Hưng, Khối Tinh Hoa, 0901798568, H3%, nguồn người quen 10%.</t>
  </si>
  <si>
    <t>2 Lô P7-13 Đường 2B 80 4 5 16 13.6 tỷ Phú Mỹ Quận 7 10 đến 20 HĐ Tướng quân Quân 0705119129 H3%, nguồn Tướng quân Quân.</t>
  </si>
  <si>
    <t>105 Lê Thị Chợ (thửa 504 tờ 102) 230 5 7 33 39 tỷ Phú Thuận Quận 7. 20 đến 50 HĐ Chuyên gia Hùng Khối Kim Cương 0901180118, H3% nguồn người quen 10%.</t>
  </si>
  <si>
    <t>667 (Số cũ: 37.13) Trần Xuân Soạn 120/135 5 3/4.5 40 23 tỷ Tân Hưng Quận 7 20 đến 50 HĐ Chuyên gia Duy, Phòng Việt Bích, 0909199736, H780, nguồn Chuyên gia Duy.</t>
  </si>
  <si>
    <t>20 Đường P SHOP PANORAMA 131 2 4.2/6.8 16 22.5 Tỷ Tân Phong Quận 7 20 đến 50 HĐ Chuyên gia Tiên Khối Đại Phát 0908099570 0988989856, H680 nguồn người quen 60 triệu.</t>
  </si>
  <si>
    <t>793.37A Trần Xuân Soạn 405 3 15 27 70 Tỷ Tân Hưng Quận 7 50 Đến 100 HĐ UVTP Chuyên gia Sang Phòng Phú Mỹ 0967898559, H3% nguồn người quen 5% 🔥 SSang Phú Mỹ Hưng</t>
  </si>
  <si>
    <t>9 đường số 9 khu phố 2 ( KDC Tấn Trường ) 148 4 8 18.5 26 tỷ Phú Thuận Quận 7 20 đến 50 HĐ Chuyên gia Phụng Phòng Tướng Quân Hoàng Huy 0908350908 , H3%, nguồn người quen 10%.</t>
  </si>
  <si>
    <t>35 Đường 2C 72 4 4 18 12.5 tỷ Phú Mỹ Quận 7 10 đến 20 HD Chuyên gia Tùng Khối Bách Khoa, 0765684187, H3% nguồn Chuyên gia Tùng.</t>
  </si>
  <si>
    <t>58 Nguyễn Văn Linh (số cũ 45.9C Kp1) 171 2 6 29 30 tỷ Tân Thuận Tây Quận 7 từ 20 đến 50 Chuyên gia Tâm Khối Kim Cương 0966227283, H3%, nguồn người quen 10%</t>
  </si>
  <si>
    <t>42 Lô L Đường Số 7 KDC Phú Mỹ 126 4 5 25 22 tỷ Phú Mỹ Quận 7 20 đến 50 HĐ TK Trung 0901669369 H3% nguồn TK Trung</t>
  </si>
  <si>
    <t>31 Đường số 27 194 4 17.1 18 34 tỷ Tân Phong Quận 7 20 đến 50 HĐ Tướng quân Thuỷ-Phòng Bình Thuỷ, 0941593939, H3%, nguồn người quen 10%.</t>
  </si>
  <si>
    <t>42 Lô L Đường số 7 126 5 6 22 22 tỷ Phú Mỹ Quận 7 20 đến 50 Hợp đồng Chuyên gia Linh - Khối Thiên Phúc 0942004262 H660, nguồn người quen 10%.</t>
  </si>
  <si>
    <t>39D ( hẻm 719 HTP đi vào 100m bên trái) Huỳnh Tấn Phát 68 3 4 17 12 tỷ Phú Thuận Quận 7 10-15 tỷ HĐ Chuyên gia Lê Thành,Khối Siêu Tốc 0975715035, H3%, nguồn Chuyên gia Lê Thành.</t>
  </si>
  <si>
    <t>L92 Đường D7 (Thửa 707 Tờ 29) 90 4 5 18 15.8 tỷ Phú Mỹ Quận 7 10 đến 20 HĐ Chuyên viên Kiệt Khối Bách Khoa 0963932227, H500, nguồn người quen 10%.</t>
  </si>
  <si>
    <t>793.39.6 Trần Xuân Soạn 85/71 4 5 17 15 tỷ Tân Hưng Quận 7 10 đến 20 HĐ Chuyên viên Hiền Khối Tướng Quân Tiên 0392565756, H500, nguồn Chuyên viên Hiền.</t>
  </si>
  <si>
    <t>8 Đường số 18 126 3 7 18 23 tỷ Tân Phong Quận 7 20 đến 50 HĐ TK Trung 0901669369 nguồn TK Trung 0901669369 H690 nguồn người quen 10%</t>
  </si>
  <si>
    <t>800 Huỳnh Tấn Phát 181 6 5.1 30.6 32 tỷ Tân Phú Quận 7 20 đến 50 HĐ Tướng quân Khoa Khối Bách Khoa, 0909050482, H1116, nguồn người quen 10%.</t>
  </si>
  <si>
    <t>42 Nguyễn Thị Thập 81/118 2 4.1 29 21 tỷ Bình Thuận Quận 7 10 đến 20 HĐ Điện tử Chuyên gia Vi Khối Vạn Phúc 0937099368, H3%, nguồn người quen 10%.</t>
  </si>
  <si>
    <t>(56.101) 60.1.12 Lâm Văn Bền 160/140 3 10 16 28.5 Tỷ Tân Quy Quận 7 20 Đến 50 HĐ UVTP Chuyên gia Sang Phòng Phú Mỹ 0967898559, H855 nguồn người quen 10% 🔥 SSang Phú Mỹ Hưng</t>
  </si>
  <si>
    <t>D55 Đường D1 90 4 5 18 16 tỷ, Phú Mỹ, Quận 7 10 đến 20 HĐ Tướng quân Phương Thảo 0938505181, H3%, nguồn Tướng quân Phương Thảo.</t>
  </si>
  <si>
    <t>19 Đường số 11 70 2 3.9 19.5 12.5 tỷ Tân Kiểng Quận 7 10 đến 20 HĐ Tướng Quân Phương 0938765995 H3%, nguồn Tướng quân Phương.</t>
  </si>
  <si>
    <t>412.6C Huỳnh Tấn Phát 68 3 4 17 12.2 tỷ Bình Thuận Quận 7 10 đến 20 HĐ Chuyên gia Tiên Khối Đại Phát, 0988989856 H:366 nguồn Chuyên gia Tiên.</t>
  </si>
  <si>
    <t>89 (số cũ 3.5) Phan Huy Thực 34 3 2.3/2.4 14.5 6.1 tỷ Tân Kiểng Quận 7 6 đến 10 HĐ Chuyên viên Hiền Khối Tướng Quân Tiên 0392565756, H3% nguồn Chuyên viên Hiền.</t>
  </si>
  <si>
    <t>Số 4 Đường số 3A khu nhà ở Nam Phan 176 5 8 22 31.5 Tỷ Tân Thuận Đông Quận 7 20 trên 50 HĐ Chuyên viên Nhàn Khối Hưng Phú 0985678915 H950 nguồn Người quen 10%.</t>
  </si>
  <si>
    <t>Số 6 Đường số 3A khu nhà ở Nam Phan 176 5 8 22 31.5 Tỷ Tân Thuận Đông Quận 7 20 trên 50 HĐ Chuyên gia Tiên 0988989856 H1000 nguồn Người quen 10%.</t>
  </si>
  <si>
    <t>384 Huỳnh Tấn Phát (số cũ 31.1) 344/417 3 7.8/12.3 37.5 75 tỷ Bình Thuận Quận 7 50 đến 100 HĐ Chuyên gia Chi Khối Tinh Hoa 0936663776, H3%, nguồn người quen 10%.</t>
  </si>
  <si>
    <t>16 Đường Số 10 125 3 5 25 22.5 Tỷ Bình Thuận Quận 7 20 Đến 50 HĐ UVTP Chuyên gia Sang Phòng Phú Mỹ 0967898559, H675 nguồn người quen 6% 🔥 SSang Phú Mỹ Hưng</t>
  </si>
  <si>
    <t>32 Đường D9 ( thửa 153 tờ 8) 278 5 12/15 21 50 tỷ Phú Mỹ Quận 7 20 đến 50 HĐ Tướng quân Phương 0938765995 H3%, nguồn người quen 10%. Quận 7.</t>
  </si>
  <si>
    <t>56 Đường số 3 Khu Nam Long 110 5 5 22 19.8 tỷ Tân Thuận Đông Quận 7 10 đến 20 HĐ Chuyên gia Tiên Phòng Tướng Quân Tuyết 0908099570 0988989856 H600, nguồn người quen 15%.</t>
  </si>
  <si>
    <t>119.38 Nguyễn Thị Thập 80.2 6 4.30 20 14.6 Tỷ Tân Phú Quận 7 10 Đến 20 HĐ UVTP Chuyên gia Sang Phòng Phú Mỹ 0967898559, H438 nguồn Chuyên gia Sang 🔥 SSang Phú Mỹ Hưng70</t>
  </si>
  <si>
    <t>83 Đường số 43 144 2 8 18 26.2 Tỷ Tân Quy Quận 7 20 đến 50 HĐ Chuyên gia Tiên Khối Đại Phát, 0908099570 0988989856, H3%, nguồn người quen 10%</t>
  </si>
  <si>
    <t>156.5 Nguyễn Văn Linh 88 3 5.3 17 16 tỷ Tân Thuận Tây Quận 7 10 đến 20 HĐ Trợ lý Cẩm Ngọc, 0907273939, H3%, nguồn người quen 10%.</t>
  </si>
  <si>
    <t>Thửa 907 Tờ 08 (01-P9 Phạm Hữu Lầu) 95 3 6 17 17.3 tỷ Phú Mỹ Quận 7 10 đến 20 HĐ Chuyên gia Nhàn Khối Hưng Phú 0985678915 H3% nguồn Chuyên gia Nhàn.</t>
  </si>
  <si>
    <t>Thửa 907 Tờ 08 ( 01-P9 Phạm Hữu Lầu ) 95 3 6 17 17.3 tỷ Phú Mỹ Quận 7 10 đến 20 HĐ Chuyên gia Tiên Khối Đại Phát, 0908099570 0988989856, H:520 nguồn Chuyên gia Tiên.</t>
  </si>
  <si>
    <t>Số 4 + 6 Đường số 3A khu nhà ở Nam Phan 352 5 16 22 63.9 Tỷ Tân Thuận Đông Quận 7 20 trên 50 HĐ Chuyên viên Nhàn Khối Hưng Phú 0985678915 H3% nguồn Người quen 15%.</t>
  </si>
  <si>
    <t>4 + 6 Đường số 3A khu nhà ở Nam Phan 352 5 16 22 63.9 Tỷ Tân Thuận Đông Quận 7 50 trên 100 HĐ Chuyên gia Tiên 0988989856 H:2000 nguồn Người quen 15%.</t>
  </si>
  <si>
    <t>(Thửa 523 Tờ 50) 21.1A Dường Số 10 62.5 4 5 12.5 11.5 Tỷ Bình Thuận Quận 7 10 Đến 20 HĐ UVTP Chuyên gia Sang Phòng Phú Mỹ, 0967898559, H345 nguồn UVTP Chuyên gia Sang 🔥 SSang Phú Mỹ Hưng</t>
  </si>
  <si>
    <t>110 (số cũ: 3E) Đường số 17 82/68 4 3.5 23.4 14.99 tỷ Tân Kiểng Quận 7 HĐ Chuyên gia Đạt Khối Đại Phát 0932968448, H3%, nguồn Chuyên gia Đạt.</t>
  </si>
  <si>
    <t>224.5.7 Nguyễn Thị Thập 120 7 6 20 22 tỷ Bình Thuận Quận 7, HĐ Chuyên gia Thi - Phòng Tướng Quân Vũ, 0938008188 0926008188, H3% , nguồn người quen 10%.</t>
  </si>
  <si>
    <t>54 Đường số 53 (địa chỉ cũ: C 7.2 Khu phố 4) 60/68 2 3.5 19 12.5 tỷ Tân Quy Quận 7 10 đến 20 HĐ Chuyên gia Chinh Khối Tinh Tú 0982772764, H400, nguồn Chuyên gia Chinh.</t>
  </si>
  <si>
    <t>412.6C Huỳnh Tấn Phát 68 3 4 17 12,5 tỷ Bình Thuận Quận 7 10 đến 20 HĐ Chuyên gia Trường Thành Khối Bách Khoa 0333999299, H3%, nguồn Chuyên gia Trường Thành.</t>
  </si>
  <si>
    <t>số 8 2C 95 5 5 19 17.5 Tỷ Phú Mỹ Quận 7 10 đến 20 HĐ Tướng Quân Hà, 0925687768, H3%, nguồn Tướng quân Hà.</t>
  </si>
  <si>
    <t>21.33 Lý Phục Man 80 3 5 16 14.8 Tỷ Bình Thuận Quận 7 10 đến 20 HĐ UVTP Chuyên gia Sang Phòng Phú Mỹ, 0967898559, H3% nguồn UVTP Chuyên gia Sang 🔥 SSang Phú Mỹ Hưng</t>
  </si>
  <si>
    <t>261 Huỳnh Tấn Phát 227 4 11 21 42 tỷ Tân Thuận Đông Quận 7 20 đến 50 HĐ Tướng quân Phương Thảo 0938505181, H3%, nguồn Tướng quân Phương Thảo.</t>
  </si>
  <si>
    <t>21.21 Phú Thuận (Thửa 520 Tờ 51) 75 4 4 19 13.9 tỷ Phú Thuận Quận 7 10 Đến 20 HĐ Chuyên gia Tiên Khối Đại Phát 0988989850 0988989856 H417 nguồn Chuyên gia Tiên.</t>
  </si>
  <si>
    <t>21.21 Phú Thuận (Thửa 520 Tờ 51) 75 4 4 19 13.9 tỷ Phú Thuận Quận 7 10 Đến 20 HĐ Chuyên gia Nhàn Khối Hưng Phú 0985678915 H3% nguồn Chuyên gia Nhàn.</t>
  </si>
  <si>
    <t>33A Nguyễn Văn Linh 140 2 5.6 25 26 tỷ Tân Thuận Tây Quận 7 20 đến 50 HĐ Chuyên viên Kiệt Khối Bách Khoa 0963932227, H810, nguồn người quen 10%.</t>
  </si>
  <si>
    <t>4 Đường số 2 Lý Phục Man Khu phố 3 113 4 5 22.5 21 tỷ Bình Thuận Quận 7 20 đến 50 HĐ Chuyên gia Tiên Phòng Tướng Quân Tuyết H700, nguồn người quen 15%.</t>
  </si>
  <si>
    <t>81A Đường số 9 80 2 4 20 14.99 tỷ Tân Kiểng Quận 7 10 đến 20 HĐ Chuyên gia Đạt Khối Đại Phát 0932968448, H3%, nguồn Chuyên gia Đạt.</t>
  </si>
  <si>
    <t>Thửa 522 tờ 31 (số nhà: 81A Đường số 9) 80 2 4 20 15 tỷ Tân Kiểng Quận 7 10 đến 20 HĐ Chuyên gia Vân Khối Bách Khoa 0901248068, H450, nguồn Chuyên gia Vân.</t>
  </si>
  <si>
    <t>53A Đường số 39 144 3 8 18 27 tỷ Tân Quy Quận 7 20 đến 50 HĐ TQ Huỳnh Trung 0931177118 H3% nguồn người quen 10%</t>
  </si>
  <si>
    <t>(62 Đường Số 10) Thửa 121 Tờ 68 192 3 8 24 36 tỷ Tân Thuận Đông Quận 7 20 Đến 50 HĐDT UVTP Chuyên gia Sang Phòng Phú Mỹ 0967898559 H3% nguồn người quen 10% 🔥 SSang Phú Mỹ Hưng</t>
  </si>
  <si>
    <t>468 Lê Văn Lương 77/59 4 3.9 20 14.5 tỷ Tân Phong Quận 7 10 đến 20 HĐ Chuyên gia Kiệt Khối Bách Khoa 0963932227, H3%, nguồn Chuyên gia Kiệt.</t>
  </si>
  <si>
    <t>793.49.18 (Thửa 606 Tờ 46) Trần Xuân Soạn 120 5 8 15 22.5 tỷ Tân Hưng Quận 7 20 đến 50 HĐ Chuyên gia Dương Khối Tinh Tú 0931330468 : 0982674768, H3%, nguồn Chuyên gia Dương</t>
  </si>
  <si>
    <t>585.4 Nguyễn Thị Thập 138 6 5 27 26 tỷ Tân Phong Quận 7 20 đến 50 HĐ Tướng quân Quân 0705119129 H800, nguồn người quen 10%.</t>
  </si>
  <si>
    <t>44 đường số 1 796 7 15 54 150 tỷ Tân Phú Quận 7 trên 100 HĐ Chuyên gia Hào Khối Thiên Phúc 0937050187 H5000, nguồn người quen 10%.</t>
  </si>
  <si>
    <t>595a Lê Văn Lương 117/143 2 4.2 34 27 tỷ Tân Phong Quận 7 20 đến 50 HĐ Chuyên gia Trung Nhân Khối Thịnh Phát 0924222271, H3%, nguồn người quen 10%.</t>
  </si>
  <si>
    <t>42 Phạm Hữu Lầu 105 C4 4.5/5 21 20 Tỷ Phú Mỹ Quận 7 20 đến 50 HD Chuyên gia Công Khối Bách Khoa, 0934016011, H3%, nguồn người quen 10%.</t>
  </si>
  <si>
    <t>160.59 Khu Phố 1 ( 160.59 Nguyễn Văn quỳ) 79 3 5 16 15 tỷ Phú Thuận Quận 7 10 đến 20 HĐ Chuyên viên Thuật Phòng Tướng Quân Phú 0903126014, H3%, nguồn Chuyên viên Thuật.</t>
  </si>
  <si>
    <t>59 Lô B Đường D5A 90 4 5 18 17.1 tỷ Phú Mỹ Quận 7 10 đến 20 HD Đầu chủ Thông - Phòng Đại Phát 0909992318, H3%, nguồn Đầu chu Thông.</t>
  </si>
  <si>
    <t>95 Đường số 2 - 18 Đường 16 252 5 7 36 48 Tỷ Tân Phong Quận 7 50 Đến 100 HĐ Chuyên gia Tiên Khối Đại Phát, 0908099570 0988989856, H: 3% nguồn người quen 10%.</t>
  </si>
  <si>
    <t>43 Đường số 38 72 4 4 18 13.9 tỷ Tân Phong Quận 7 10 Đến 20 HĐĐT Chuyên gia Công Khối Bách Khoa 0934016011, H3%, nguồn Chuyên gia Công.</t>
  </si>
  <si>
    <t>73 Lê Văn Lương 144 1 6.4 23 28 tỷ Tân Kiểng Quận 7 20 đến 50 HĐ Chuyên gia Kiệt Khối Bách Khoa 0963932227, H3%, nguồn người quen 10%.</t>
  </si>
  <si>
    <t>73A Đường Số 47 75/80 2 4 20 15.5 tỷ Tân Quy Quận 7 10 đến 20 HĐ Chuyên gia Công Khối Bách Khoa 0934016011, H3%, nguồn Chuyên gia Công.</t>
  </si>
  <si>
    <t>267 Huỳnh Tấn Phát 119/160 4 6 25 31 tỷ Tân Thuận Đông Quận 7 20 đến 50 HĐ Tướng quân Rồng 0794868586 H3%, nguồn Tướng quân Rồng.</t>
  </si>
  <si>
    <t>120 Đường Số 47 144 5 8 18 28 Tỷ Tân Quy Quận 7 20 đến 50 HĐ UVTP Chuyên gia Nghĩa Phòng Phú Mỹ 0931811254, H540, nguồn người quen 0.7%.</t>
  </si>
  <si>
    <t>120 Đường Số 47 144 5 8 18 28 Tỷ Tân Quy Quận 7 20 đến 50 HĐ UVTP Chuyên gia Sang Phòng Phú Mỹ 0967898559, H3 nguồn người quen 0.7% 🔥 SSang Phú Mỹ Hưng.</t>
  </si>
  <si>
    <t>667 (37.13) Trần Xuân Soạn 120 5 3/4.2 40 23.5 tỷ Tân Hưng Quận 7 20 đến 50 HĐ chuyên viên Vân Khối Tướng Quân Chính 0373207970 H700.nguồn Chuyên viên Vân.</t>
  </si>
  <si>
    <t>123 Huỳnh Tấn Phát 111/96 3 4 28.5 22 tỷ Tân Thuận Đông Quận 7 từ 20 đến 50 HĐ Chuyên gia Tâm Khối Kim Cương 0966227283, H3%, nguồn người quen 10%.</t>
  </si>
  <si>
    <t>70.7 Huỳnh Tấn Phát 110 2 5 22 22 tỷ Phú Thuận Quận 7 20 đến 50 HĐ Chuyên gia Công Khối Bách Khoa 0934016011, H660, nguồn người quen 10%.</t>
  </si>
  <si>
    <t>168 Lê Văn Lương 265/284 2 7.5/14 30 56.8 Tỷ Tân Hưng Quận 7 50 đến 100 HĐ Tướng quân Nguyễn Vân 0901248068, H3%, nguồn người quen 15%.</t>
  </si>
  <si>
    <t>501 Huỳnh Tấn Phát 150 7 4.2/5 41 30 tỷ Tân Thuận Đông Quận 7 20 đến 50 HĐ Chuyên gia Vũ Linh, Khối Siêu Việt 0367099123, H3%, nguồn Chuyên gia Vũ Linh.</t>
  </si>
  <si>
    <t>(Thửa 11 Tờ 07) 106 Huỳnh Tấn Phát 62 2 5.35 11.5 12.5 Tỷ Tân Thuận Tây Quận 7 10 Đến 20 HD UVTP Chuyên gia Sang Phòng Phú Mỹ 0967898559, H375 nguồn Chuyên gia Sang🔥 SSang Phú Mỹ Hưng</t>
  </si>
  <si>
    <t>A18.05 KP Phú Mỹ Hưng CC The Horizon Lô CR8-3 Trần Văn Trà 113 1 10 12 23 tỷ Tân Phú Quận 7 20 đến 50 HĐ Chuyên gia Vân Khối Bách Khoa 0901248068, H750, nguồn người quen 10%.</t>
  </si>
  <si>
    <t>293 Trần Xuân Soạn 113/93 2 3.65 30 23 Tỷ Tân Thuận Đông Quận 7 20 Đến 50 HĐ UVTP Chuyên gia Sang Phòng Phú Mỹ 0967898559, H3% nguồn Chuyên gia Sang 🔥 SSang Phú Mỹ Hưng</t>
  </si>
  <si>
    <t>( Thửa 662 Tờ 17 ) 9.8 Đường 27 51 4 4.7 11 10.4 Tỷ Tân Quy Quận 7 10 Đến 20 HĐ Chuyên gia Tiên 0988989856 0988989856, H3% nguồn Chuyên gia Tiên.</t>
  </si>
  <si>
    <t>47 ( Số cũ: 111.47 thửa 147-3 tờ 2A ) Nguyễn Thị Xiếu 345 2 7.6 46 72 tỷ Tân Thuận Tây Quận 7 50 đến 100 HĐ Chuyên gia Hưng Khối Hưng Phú 0909213233 0931573072, H2160, nguồn người quen 8%.</t>
  </si>
  <si>
    <t>62.65.1A Lâm Văn Bền 51 4 5.1 10 10.5 tỷ Tân Kiểng Quận 7 10 đến 20 HĐ Chuyên gia Kiệt Khối Bách Khoa 0963932227, H3%, nguồn Chuyên gia Kiệt.</t>
  </si>
  <si>
    <t>Chuyên gia 1. 27.3A ( 118 đường số 1 ) 29 2 2.8 11 6 tỷ Tân Phú Quận 7 3 đến 6 HĐ Chuyên gia Giang- Khối Đại Bàng 0903603244, H3%, nguồn Chuyên gia Giang.</t>
  </si>
  <si>
    <t>45 Đường số 15 43/48 2 4 12 10.5 tỷ Tân Thuận Tây Quận 7 10 đến 20 HĐ Chuyên viên Vân Khối Bách Khoa 0901248068, H450, nguồn người quen 10%.</t>
  </si>
  <si>
    <t>84 Mai Văn Vĩnh 105/85 3 6 17 22 tỷ Phường Tân Quy Quận 7 20 đến 50 HĐ Chuyên gia Khánh Phòng Alpha 0786875007, H3%, nguồn người quen 10%.</t>
  </si>
  <si>
    <t>861.72.11.39D Trần Xuân Soạn 50 4 4 12.5 10.5 Tỷ Tân Hưng Quận 7 6 Đến 10 HĐ UVTP Chuyên gia Sang Phòng Phú Mỹ 0967898559, H3% nguồn Chuyên gia Sang 🔥 SSang Phú Mỹ Hưng</t>
  </si>
  <si>
    <t>256 Phạm Hữu Lầu 69 3 4.1 17 14.8 tỷ khu phố 2 Phú Mỹ quận 7 10 đến 20 HĐ UVCG Vân Khối Tướng Quân Chính 0373207970 H3%, Nguồn UVCG Vân.</t>
  </si>
  <si>
    <t>47 Đường Số 14 90 4 5 18 19 tỷ Tân Phong Quận 7 10 đến 20 HĐ Chuyên gia Minh Khối Thịnh Phát 0902770212, H600, nguồn Chuyên gia Minh.</t>
  </si>
  <si>
    <t>173 đường 3J 80 3 4 20 17 tỷ Tân Thuận Tây Quận 7 10 đến 20 HĐ UVTP Chuyên gia Nghĩa Phòng Phú Mỹ 0931811254 H3%, nguồn Chuyên gia Nghĩa.</t>
  </si>
  <si>
    <t>7 Đường Số 4 (Thửa 515 Tờ 10) 120 4 6 20 25.5 tỷ Tân Phú Quận 7 20 đến 50 HĐ Tướng quân Luận 0938181141, H3%, nguồn người quen 10%.</t>
  </si>
  <si>
    <t>8 Đường số 2B (Thửa 899 Tờ 8) 80 5 5 16 17 tỷ Phú Mỹ Quận 7 10 đến 20 HĐ Chuyên viên Kiệt Khối Bách Khoa 0963932227, H3%, nguồn Chuyên viên Kiệt.</t>
  </si>
  <si>
    <t>8 Đường số 2B (Thửa 899 Tờ 8) 80 5 5 16 17 tỷ Phú Mỹ Quận 7 Chuyên gia Tiên Khối Đại Phát 0988989856 0908099570 H510 nguồn Chuyên gia Tiên.</t>
  </si>
  <si>
    <t>673 Trần Xuân Soạn 84 2 4.1 20 18 tỷ Tân Hưng Quận 7 10 đến 20 HĐ Tướng quân Hiển - Khối Đại Việt, 0962038484, H3%, nguồn Tướng quân Hiển.</t>
  </si>
  <si>
    <t>267 Lê Văn Lương 234 3 4.5/11 34 50 Tỷ Tân Quy Quận 7 50 Đến 100 Chuyên gia Tiên Khối Đại Phát 0988989856 H1500 nguồn ngừoi quen 15%.</t>
  </si>
  <si>
    <t>36 Đường số 2C 133 4 7 19 28.5 tỷ Phú Mỹ Quận 7 20 đến 50 HĐ Chuyên gia Vân Khối Bách Khoa 0901248068, H3%, nguồn Chuyên gia Vân.</t>
  </si>
  <si>
    <t>68A Đường 25 70 4 4 18 15 tỷ Tân Quy Quận 7 10 đến 20HĐ Tướng quân Lê Trung 0949.888.799 H3%, nguồn Tướng quân Lê Trung.</t>
  </si>
  <si>
    <t>L12 Đường số 6 (số 7 Đường số 6 Khu dân cư CityLand,99 Đ Nguyễn Thị Thập) 369 5 14.5 25.5 79 Tỷ Tân Phú Quận 7 Trên 100 HĐ Chuyên viên Nhàn Khối Hưng Phú 0985678915 H3% nguồn Người quen 10%</t>
  </si>
  <si>
    <t>L11 Đường số 6 (số 8 Đường số 6 Khu dân cư CityLand, 99 Đường Nguyễn Thị Thập) 369 5 14.5 25.5 79 Tỷ Tân Phú Quận 7 trên 100 HĐ Chuyên gia Tiên Khối Đại Phát H3% nguồn Người quen 10%.</t>
  </si>
  <si>
    <t>(Thửa 859 Tờ 18)( Nguyễn Thị Thập)Đường số 41 72 Đất 4.2 18 15.5 tỷ Tân Phong Quận 7 10 đến 20 HĐ Chuyên gia Tiên Khối Đại Phát, 0908099570 0988989856, H3%, nguồn người quen 10%</t>
  </si>
  <si>
    <t>16 Đường Số 4 40 2 4 10 8.6 Tỷ Tân Phú Quận 7 6 Đến 10 HĐ UVTP Chuyên gia Sang Phòng Phú Mỹ 0967898559, H255 nguồn Chuyên gia Sang 🔥SSang Phú Mỹ Hưng</t>
  </si>
  <si>
    <t>C1.8 Đường 51 ( SM: 71 Đường 51 ) 41 2 3.5 14 8.84 Tỷ Tân Quy Quận 7 6 đến 10 HĐ Chuyên gia Nhàn Khối Hưng Phú 0985678915 H266 nguồn Chuyên gia Nhàn.</t>
  </si>
  <si>
    <t>12 Đường số 12 (số cũ: 3A Lô A) 60 5 4 15 13 tỷ Tân Phú Quận 7 10 đến 20 HĐ Chuyên gia Vân Khối Bách Khoa 0901248068, H420, nguồn Chuyên gia Vân.</t>
  </si>
  <si>
    <t>12 Đường số 17 240 3 14 18 52.3 Tỷ Tân Phong Quận 7 50 Đến 100 Chuyên gia Tiên Khối Đại Phát 0908099570 0988989856, H3% nguồn người quen 10%</t>
  </si>
  <si>
    <t>(Số Cũ 21G) 36 Đường Số 17 82/73.5 3 3.5 23.6 17.9 Tỷ Tân Kiểng Quận 7 10 Đến 20 HĐ UVTP Chuyên gia Sang Phòng Phú Mỹ 0967898559, H537 nguồn Chuyên gia Sang 🔥 SSang Phú Mỹ Hưng</t>
  </si>
  <si>
    <t>8A Đường số 43 ( SC đường số 57 ) 70/80 6 4 17.5 17.5 tỷ Bình Thuận Quận 7 10 đến 20 HĐ Chuyên viên Tùng Khối Bách Khoa, 0765684187, H3% nguồn Chuyên viên Tùng.</t>
  </si>
  <si>
    <t>26A Đường 2A( Thửa 838 Tờ 8 ) 72 4 4 18 15.9 Tỷ Phú Mỹ Quận 7 10 Đến 20 Chuyên gia Tiên Khối Đại Phát 0988989856 0908099570 H:500 nguồn Chuyên gia Tiên.</t>
  </si>
  <si>
    <t>3 Đường số 1 KDC Tân Thành Lập ( Thửa 566 Tờ 27) 72 4 5 15 15.9 tỷ Phú Mỹ Quận 7 10 đến 20 HĐ Chuyên gia Kiệt Khối Bách Khoa 0963932227, H3%, nguồn Chuyên gia Kiệt.</t>
  </si>
  <si>
    <t>226 Nguyễn Văn Linh 95/132 2 5/6 24 30 tỷ Tân Thuận Tây Quận 7 20 đến 50 HĐ Tướng quân Thái Hưng Phòng Thái Hưng 0909213233 0931573072, H3%, nguồn người quen 10%.</t>
  </si>
  <si>
    <t>156.11 Nguyễn Văn Linh 54 3 6 9 12 tỷ Tân Thuận Tây Quận 7 10 đến 20 HĐ Chuyên gia Hưng Khối Hưng Phú 0909213233 0931573072, H360, nguồn Chuyên gia Hưng.</t>
  </si>
  <si>
    <t>( Thửa 80 Tờ 12 )( 50A )Đường Số 41 ( Lâm Văn Bền ) 72.5 4 4 18 16.66 Tỷ Tân Quy Quận 7 10 Đến 20 HĐ Chuyên gia Tiên Phòng Đại Phát 0988989856 0988989856, H3% nguồn Chuyên gia Tiên.</t>
  </si>
  <si>
    <t>thửa 1066 tờ 18 ( số mới 04 Đường Số 46) 126 5 7 18 28 Tỷ Tân Phong Quận 7 20 đến 50 HĐ Tướng quân Đăng Hưng 0936795752, H3% nguồn người quen 10%.</t>
  </si>
  <si>
    <t>2 Đường số 18 132 3 8 17.5 29.5 tỷ Tân Phong Quận 7 20 đến 50 HĐ Chuyên gia Thành Phòng Tướng Quân Rồng 0972694554 H3% nguồn Chuyên viên Thành. Nguồn người quen 10%.</t>
  </si>
  <si>
    <t>B2 Tạ Ngọc Thảo 80 4 5 16 17.9 tỷ Phú Thuận Quận 7 10 đến 20 HD Đầu chủ Thông - Phòng Đại Phát 0909992318, H500, nguồn Đầu chu Thông.</t>
  </si>
  <si>
    <t>1232 Huỳnh Tấn Phát ( sc 55.3A ) 43 2 5.8/5.9 10 9.7 Tỷ Tân Phú Quận 7 6 đến 10 HĐ Chuyên gia Sang - Phòng Tướng Quân Tạo, 0777826387, H3%, nguồn Chuyên gia Sang.</t>
  </si>
  <si>
    <t>399 Trần Xuân Soạn 155/127 4 4.1/4.2 37 35 Tỷ Tân kiểng Quận 7 20 Đến 50 HĐ UVCG Vân Khối Tướng Quân Chính 0373207970 H3%.Nguồn Chuyên viên Vân.</t>
  </si>
  <si>
    <t>903.2.7 Trần Xuân Soạn 73 4 12 6 16.5 tỷ Tân Hưng Quận 7 10 đến 20 HĐ Chuyên gia Hải Phòng Tướng Quân Luận 0868056082, H495, nguồn Chuyên gia Hải.</t>
  </si>
  <si>
    <t>150 Đường số 79 114.2 5 5.7 20,4 26 tỷ Tân Quy Quận 7 20 đến 50 HĐ Tướng quân Thuỷ-Phòng Bình Thuỷ, 0941593939, H3%, nguồn người quen 10%.</t>
  </si>
  <si>
    <t>62.65A Lâm Văn Bền 75 4 4.8/5.2 15 17 tỷ Tân Kiểng Quận 7 20 đến 50 HĐ ĐT Chuyên gia Sang - Phòng Tướng Quân Tạo, 0777826387, H3%, nguồn người quen 10%.</t>
  </si>
  <si>
    <t>62.65A Lâm Văn Bền 75 4 4.8/5.2 15 17 tỷ Tân Kiểng Quận 7 10 đến 20 HĐ Chuyên gia Sỹ Phòng Alpha 0968090279, H3%, nguồn Chuyên gia Sỹ.</t>
  </si>
  <si>
    <t>4D2 Đường 79, Khu Định Cư Tân Quy Đông 60 6 4 15 13.7 tỷ Tân Phong Quận 7 10 đến 20 HĐ Tướng Quân Phương 0938765995 H3%, nguồn Tướng quân Phương.</t>
  </si>
  <si>
    <t>50 Lý Phục Man 72 6 4.5 16 16.5 Tỷ Bình Thuận Quận 7 - 10 Đến 20 HĐDT UVTP Chuyên gia Sang Phòng Phú Mỹ 0967898559, H3% nguồn Chuyên gia Sang 🔥 SSang Phú Mỹ Hưng</t>
  </si>
  <si>
    <t>50 Lý Phục Man 55/72 6 4.6 14.5 16.5 tỷ Bình Thuận Quận 7 20 đến 50 HĐ Tướng quân Phương 0938765995 H450, nguồn Tướng quân Phương.</t>
  </si>
  <si>
    <t>Thửa 516 Tờ 14 ( 83B Đường số 49 ) 80/74 5 4 20 18.4 tỷ Tân Quy Quận 7 10 đến 20 HĐ Chuyên gia Công Khối Bách Khoa 0934016011, H3%, nguồn Chuyên gia Công.</t>
  </si>
  <si>
    <t>334 Nguyễn Văn Linh 100 Đất 10 10 24 tỷ Bình Thuận Quận 7 20 đến 50 HĐĐT Chuyên gia Hưng Khối Hưng Phú 0909213233 0931573072, H720, nguồn người quen 10%.</t>
  </si>
  <si>
    <t>( Thửa 622 Tờ 28 ) 4A Đường Số 42 270 2 10.6 26 67 Tỷ Tân Quy Quận 7 50 Đến 100 HĐ Chuyên gia Tiên Khối Đại Phát, 0908099570 0988989856, H2010 nguồn ngừoi quen 15%.</t>
  </si>
  <si>
    <t>(Số Cũ C27 Khu Phố 4) 25 Đường Số 15 54 3 4 13.5 13.4 Tỷ Tân Thuận Tây Quận 7 10 Đến 20 HĐ UVTP Chuyên gia Sang Phòng Phú Mỹ 0967898559, H402 nguồn Chuyên gia Sang 🔥 SSang Phú Mỹ Hưng</t>
  </si>
  <si>
    <t>15.26 ( số củ 94.6 ) Lâm Văn Bền ( Thủa 98 Tờ 1 ) 30 3 3 10 7.5 tỷ Tân Thuận Tây Quận 7 6 đến 10 HD ƯVDC Chuyên viên Thông - Khối đại Phát 0909992318, H3%, nguồn Chuyên viên Thông.</t>
  </si>
  <si>
    <t>93 đường 49 117.8 6 6.5 19 30 tỷ Tân Quy Quận 7 20 đến 50 HĐ UVTP Chuyên gia Nghĩa Phòng Phú Mỹ 0931811254 , H3%, nguồn Chuyên gia Nghĩa.</t>
  </si>
  <si>
    <t>93 đường số 49 118 7 6.5 19.7 30 tỷ Tân Quy Quận 7 20 đến 50 HĐ Chuyên gia Công Khối Bách Khoa 0934016011, H3%, nguồn người quen 10%.</t>
  </si>
  <si>
    <t>Tân Thuận Tây</t>
  </si>
  <si>
    <t>1 Đường D5 ( thửa 168 tờ 36) 89 5 7.2 14 23 tỷ Tân Thận Tây Quận 7 20 đến 50 HĐ Tướng quân Phương 0938765995 H3%, nguồn người quen 10%.</t>
  </si>
  <si>
    <t>H26 đường số 15 Lâm Văn Bền 27 3 3 9 7.7 Tỷ Tân Thuận Quận 7 6 Đến 10 HĐ chuyên gia Vân Khối Tướng Quận Chính 0373207970 H3%. Nguồn chuyên gia Vân.</t>
  </si>
  <si>
    <t>14 Đường số 54 90 5 6 15 23.2 Tỷ Tân Phong Quận 7 20 Đến 50 HĐ Chuyên gia Tiên Khối Đại Phát, 0988989856 H3% nguồn người quen 10%</t>
  </si>
  <si>
    <t>Thửa 647 tờ 09 ( 4 Đường số 37 ) 62 4 4 16.5 16.2 tỷ Bình Thuận Quận 7 10 đến 20 HĐ Chuyên gia Công Khối Bách Khoa, 0934016011, H486, nguồn Chuyên gia Công.</t>
  </si>
  <si>
    <t>95 Đường Số 39 86 6 4.9 20 22.5 Tỷ Tân Quy Quận 7 20 Đến 50 HĐ UVTP Chuyên gia Sang Phòng Phú Mỹ 0967898559, H675 nguồn người quen 10% 🔥 SSang Phú Mỹ Hưng</t>
  </si>
  <si>
    <t>Thửa 528 tờ 52 (C11 Cao Thị Chính) 105 7 5 21 27.5 tỷ Phú Thuận Quận 7 20 đến 50 HĐ Chuyên gia Thành Phòng Tướng Quân Sỹ Hoà, 0938338124, H3%, nguồn người quen 15%.</t>
  </si>
  <si>
    <t>Thửa 528 tờ 52 (C11 Cao Thị Chính) 105 7 5 21 27.5 tỷ Phú Thuận Quận 7 20 đến 50 HĐ Chuyên gia Thành Phòng Tướng Quân Sỹ Hoà, 0886666273, H3%, nguồn người quen 15%.</t>
  </si>
  <si>
    <t>Thửa (926 + 927 Tờ 20) Phạm Văn Nghị 257 Đất 14.5 18 68 tỷ Tân Phong Quận 7 50 đến 100 HĐ Chuyên gia Tiên Khối Đại Phát 0988989856 H:2220 nguồn người quen 10%.</t>
  </si>
  <si>
    <t>48 - 49 lô K đường số 9 60 2 4 15 16 tỷ Tân Phú Quận 7 10 đến 20 HĐ Chuyên viên Tùng Khối Bách Khoa, 0765684187, H480 nguồn Chuyên viên Tùng.</t>
  </si>
  <si>
    <t>48 - 49 lô K Đường số 9 60 2 4 15 16 tỷ Tân Phú Quận 7 10 đến 20 HĐ Chuyên gia Công Khối Bách Khoa 0934016011, H3% nguồn Chuyên gia Công.</t>
  </si>
  <si>
    <t>468A Số Thửa 532 Tờ 24 Nguyễn Thị Thập 117/161 4 4.5 36 45.5 tỷ Tân Quy Quận 7 20 Đến 50 HĐ Chuyên gia Thanh Khối Siêu Tốc 0938055383, H1370, nguồn người quen 10%. MẶT TIỀN ĐƯỜNG - CGT💓</t>
  </si>
  <si>
    <t>6.58 Trần Văn Khánh 34 4 10 4 9.5 tỷ Tân Thuận Đông Quận 7 6 đến 10 HĐ Chuyên gia Công Khối Bách Khoa, 0934016011, H3%, nguồn Chuyên gia Công.</t>
  </si>
  <si>
    <t>1116 Huỳnh Tấn Phát 83 6 5.8 14.5 22.5 tỷ Tân Phú Quận 7 20 đến 50 HĐ Chuyên gia Trung Khối Phượng Hoàng, 0949.888.799, H3%, nguồn người quen 10%.</t>
  </si>
  <si>
    <t>229 Nguyễn Thị Thập 165/194 3 6 32.3 54.5 tỷ Tân Phú Quận 7 50 Đến 100 HĐ Chuyên gia Thanh Khối Siêu Tốc 0938055383, H1640, nguồn người quen 12%. MẶT TIỀN ĐƯỜNG - CGT💓</t>
  </si>
  <si>
    <t>44 Mai Văn Vĩnh 87 5 5.2 17 23.8 tỷ Tân Quy Quận 7 20 đến 50 HĐ Điện tử Chuyên gia Kiệt Khối Bách Khoa 0963932227, H3%, nguồn người quen 10%.</t>
  </si>
  <si>
    <t>138 Phan Huy Thực 25 2 3.2 8 6.9 tỷ Phường Tân Kiểng Quận 7 6 đến 10 HĐ Tướng quân Huỳnh Duyên 0933786478 H3%, nguồn Tướng quân Huỳnh Duyên.</t>
  </si>
  <si>
    <t>( Đường Số 40) 8 Lô K1 Khu Định Cư Tân Quy Đông 90 4 6 15 25 Tỷ Tân Phong Quận 7 20 đến 50 HĐ UVTP Chuyên gia Sang Phòng Phú Mỹ 0967898559, H750 nguồn người quen 5% 🔥 SSang Phú Mỹ H</t>
  </si>
  <si>
    <t>172 đường số 1 100 4 5 20 28 Tỷ Tân Phú Quận 7 20 đến 50 HĐ Chuyên gia Hiếu - Phòng Tướng Quân Hiếu, 0908264759, H3%, nguồn Chuyên gia Hiếu.</t>
  </si>
  <si>
    <t>164 Nguyễn Văn Linh 197/210 2 10 21 59 tỷ Tân Thuận Tây Quận 7 50 đến 100 HĐ Chuyên gia Hóa Khối Siêu Việt, 0901392122, H3%, nguồn Chuyên gia Hóa.</t>
  </si>
  <si>
    <t>132 ( thửa 42 tờ số 4 ) Đường số 1 591 8 8/18 45 168 tỷ Tân Phú Quận 7 Đại Tỷ Phú HĐ Tướng quân Rồng 0794868586 H3%, nguồn người quen 10%.</t>
  </si>
  <si>
    <t>9 Đường Nội Khu 2 Khu Phố Nam Viên(Lô S2) 274 3 17.1 16 77.99 tỷ Tân Phú Quận 7 50 đến 100 HĐ Chuyên viên Vân Khối Bách Khoa 0901248068, H2505, nguồn người quen 10%.</t>
  </si>
  <si>
    <t>1435 Nguyễn Văn Linh, Mỹ Toàn 2 111 5 6 18.5 32 Tỷ Tân Phong Quận 7 20 đến 50 HĐ Chuyên gia Thuỷ Khối Phượng Hoàng 0941593939 H3%, nguồn người quen 10%</t>
  </si>
  <si>
    <t>40 Đường số 4F 230/240 6 12 20 72 tỷ Tân Thuận Tây Quận 7 50 Đến 100 HĐ Chuyên gia Thanh Khối Siêu Tốc 0938055383, H2000, nguồn người quen 10%. Mặt tiền đường lô góc, có hầm, dòng tiền.</t>
  </si>
  <si>
    <t>715 Trần Xuân Soạn (7.9 Trần Xuân Soạn) 123 4 5.5 22.3 36 Tỷ Tân Hưng Quận 7 20 đến 50 HĐ Chuyên gia Quỳnh Phòng Việt Phát 0967520056, H3%, nguồn Chuyên gia Quỳnh.</t>
  </si>
  <si>
    <t>164 Nguyễn Văn Linh 198 2 10 20 59 tỷ Tân Thuận Tây Quận 7 Tỷ phú HĐ Tướng quân Rồng 0794868586 H3%, nguồn Tướng quân Rồng.</t>
  </si>
  <si>
    <t>021 Nguyễn Văn Linh (Khu phố Mỹ Hưng) 108 4 6 18 32 tỷ Tân Phong Quận 7 20 đến 50 HĐ Chuyên gia Hiền - Khối Tướng Quân Tiên 0392.56.57.56, H3%, nguồn người quen 10%.</t>
  </si>
  <si>
    <t>Lô B-06 Đường số 18 Khu Nam Đô - S7 (KP6) 138 Đất 8 17.2 41 Tỷ Tân Phú Quận 7 30 đến 50 HĐ Chuyên gia Tiên Khối Đại Phát 0908099570 0988989856, H:3% nguồn người quen 10%.</t>
  </si>
  <si>
    <t>10 Đường Số 12 60 4 15 17.9 Tỷ Tân Phú Quận 7 10 đến 20 HĐ Chuyên gia Tiên 0988989856, H540 nguồn Chuyên gia Tiên.</t>
  </si>
  <si>
    <t>7 Mỹ Giang 2B (Mỹ Giang 2) 126 3 7 18 38.5 tỷ Tân Phong Quận 7 20 đến 50 HĐ Chuyên viên Phương Phòng Tướng Quân Nguyễn Bích, 0932688869, H3%, nguồn người quen 10%.</t>
  </si>
  <si>
    <t>27 Đường số 4 150 5 7.5 20 46.5 tỷ Tân Hưng Quận 7 20 đến 50 HĐ Chuyên gia Phụng Khối Hoàng Huy 0908350908 , H3%, Nguồn người quen 10%.</t>
  </si>
  <si>
    <t>45 Đường Số 10 Khu Dân Cư Him Lam 200 5 10 20 62.2 Tỷ Tân Hưng Quận 7 50 Đến 100 HĐ Chuyên gia Nhàn Khối Hưng Phú 0985678915 H3% nguồn nguồn người quen 10%.</t>
  </si>
  <si>
    <t>45 Đường Số 10 Khu Dân Cư Him Lam 200 5 10 20 62.2 Tỷ Tân Hưng Quận 7 Chuyên gia Tiên Khối Đại Phát, 0908099570 0988989856, H3% nguồn người quen 10%</t>
  </si>
  <si>
    <t>189 Đường số 79 95 3 7 14 32 Tỷ Tân Quy Quận 7 20 đến 50 Chuyên gia Tiên Khối Đại Phát 0908099570 0988989856, H3% nguồn người quen 10%</t>
  </si>
  <si>
    <t>88 Đường Số 15 166 3 9.8 19.5 56 Tỷ Tân Kiểng Quận 7 Tỷ Phú HĐ UVTP Chuyên gia Sang Phòng Phú Mỹ 0967898559, H3% nguồn người quen 10% 🔥 SSang Phú Mỹ Hưng</t>
  </si>
  <si>
    <t>57.19 Phạm Thái Bường Nam Thiên 1 H13 144 4 8 18 51 Tỷ Tân Phong Quận 7 50 đến 100 Chuyên gia Thuỷ Khối Phượng Hoàng 0941593939 H1550, nguồn người quen 10%</t>
  </si>
  <si>
    <t>16.10 Đường Số 17 52 6 5.2 10 18.9 tỷ Tân Thuận Tây Quận 7, 10 đến 20 HĐ Điện tử Tướng quân Minh, 0765855299, H3%, nguồn người quen 10%.</t>
  </si>
  <si>
    <t>A9 Đường D4 ( Thửa 558 Tờ 72 ) 90 5 5 18 33 tỷ Tân Hưng Quận 7 20 đến 50 HĐ Chuyên gia Nhẫn Phòng Tướng Quân Ngọc 0799885873, H3%, Nguồn người quen 10%.</t>
  </si>
  <si>
    <t>377 (SC: 449A) Nguyễn Thị Thập 95 2 4.2 24 35 tỷ Tân Phong Quận 7 20 đến 50 HĐ Chuyên gia Kiệt Khối Bách Khoa 0963932227, H3%, nguồn người quen 10%.</t>
  </si>
  <si>
    <t>86 Đường Số 15 140 3 9.4 17 55 Tỷ Tân Kiểng Quận 7 Tỷ Phú HĐ UVTP Chuyên gia Sang Phòng Phú Mỹ 0967898559, H1660 nguồn người quen 10% 🔥 SSang Phú Mỹ Hưng</t>
  </si>
  <si>
    <t>419 Nguyễn Thị Thập 113 1 5 27 44.5 Tỷ Tân Phong Quận 7 30 đến 50 Chuyên gia Tiên Khối Đại Phát 0988989856, H3%nguồn người quen 15%.</t>
  </si>
  <si>
    <t>03 Tân Mỹ (Thửa 519 tờ 06) 58 C4 4.5 13 23 Tỷ Tân Phú Quận 7 20 đến 50 HĐ Chuyên gia Vân Khối Bách Khoa 0901248068, H750, nguồn người quen 10%.</t>
  </si>
  <si>
    <t>2 Đường số 85 111 8 8.5 15.5 45 tỷ Tân Quy Quận 7 20 đến 50 HĐ Chuyên gia Hường P.TQ Hiển 0765243583 H1350 nguồn người quen 15%.</t>
  </si>
  <si>
    <t>6 Đường số 6 34 4 4 8.5 16 tỷ Tân Quy Quận 7 10 đến 20 HĐ ƯVCG Chuyên viên Thành Phòng Tướng Quân Rồng 0972694554 H3% nguồn Chuyên viên Thành.</t>
  </si>
  <si>
    <t>82 Tân Mỹ 200 9 10 20 150 tỷ Tân Phú Quận 7 100 đến 1000 HĐĐT Tướng quân Khoa Khối Bách Khoa, 0909050482, H2%, nguồn người quen 10%.</t>
  </si>
  <si>
    <t>Huỳnh Tấn Phát</t>
  </si>
  <si>
    <t>Trần Xuân Soạn</t>
  </si>
  <si>
    <t>Tân Phong</t>
  </si>
  <si>
    <t>Lâm Văn Bền</t>
  </si>
  <si>
    <t>Tân Hưng</t>
  </si>
  <si>
    <t>Tân Mỹ</t>
  </si>
  <si>
    <t>Chuyên dùng 9</t>
  </si>
  <si>
    <t>Phạm Hữu Lầu</t>
  </si>
  <si>
    <t>Tân Thuận Đông</t>
  </si>
  <si>
    <t>Nguyễn Thị Thập</t>
  </si>
  <si>
    <t>Bình Thuận</t>
  </si>
  <si>
    <t>Nguyễn Văn Linh</t>
  </si>
  <si>
    <t>Phú Thuận</t>
  </si>
  <si>
    <t>Lê Văn Lương</t>
  </si>
  <si>
    <t>Phú Mỹ</t>
  </si>
  <si>
    <t>Gò Ô Môi</t>
  </si>
  <si>
    <t>Tân Phú</t>
  </si>
  <si>
    <t>Nguyễn Văn Quỳ</t>
  </si>
  <si>
    <t>Tân Quy</t>
  </si>
  <si>
    <t>Võ Thị Nhờ</t>
  </si>
  <si>
    <t>Trần Văn Khánh</t>
  </si>
  <si>
    <t>Hoàng Quốc Việt</t>
  </si>
  <si>
    <t>Phan Huy Thực</t>
  </si>
  <si>
    <t>Mai Văn Vĩnh</t>
  </si>
  <si>
    <t>Bùi văn ba</t>
  </si>
  <si>
    <t>Lưu Trọng Lư</t>
  </si>
  <si>
    <t>đường số 2</t>
  </si>
  <si>
    <t>đường số 1</t>
  </si>
  <si>
    <t>đường số 2A</t>
  </si>
  <si>
    <t>đường số 3</t>
  </si>
  <si>
    <t>đường số 4</t>
  </si>
  <si>
    <t>đường số 5</t>
  </si>
  <si>
    <t>đường số 6</t>
  </si>
  <si>
    <t>đường số 7</t>
  </si>
  <si>
    <t>đường số 8</t>
  </si>
  <si>
    <t>đường số 9</t>
  </si>
  <si>
    <t>D1</t>
  </si>
  <si>
    <t>Mỹ Giang</t>
  </si>
  <si>
    <t>Đường 27</t>
  </si>
  <si>
    <t>Đường 2C</t>
  </si>
  <si>
    <t>Đường 2A</t>
  </si>
  <si>
    <t>Đường D9</t>
  </si>
  <si>
    <t>Đường D5</t>
  </si>
  <si>
    <t>Đường 51</t>
  </si>
  <si>
    <t>Lý Phục Man</t>
  </si>
  <si>
    <t>Phạm Thái Bường</t>
  </si>
  <si>
    <t>Đường số 85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</si>
</sst>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6.13"/>
    <col customWidth="1" min="10" max="10" width="10.25"/>
    <col customWidth="1" min="11" max="11" width="9.38"/>
    <col customWidth="1" min="12" max="12" width="10.38"/>
    <col customWidth="1" min="13" max="13" width="6.13"/>
    <col customWidth="1" min="14" max="14" width="6.88"/>
    <col customWidth="1" min="15" max="15" width="13.5"/>
    <col customWidth="1" min="16" max="16" width="14.75"/>
    <col customWidth="1" min="17" max="17" width="24.63"/>
  </cols>
  <sheetData>
    <row r="1"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2" t="s">
        <v>7</v>
      </c>
    </row>
    <row r="2">
      <c r="A2" s="1"/>
      <c r="B2" s="1"/>
      <c r="C2" s="1"/>
      <c r="D2" s="1"/>
      <c r="E2" s="1"/>
      <c r="F2" s="1"/>
      <c r="G2" s="1"/>
      <c r="H2" s="1"/>
      <c r="K2" s="1">
        <v>1.0</v>
      </c>
      <c r="L2" s="1">
        <v>2116.0</v>
      </c>
      <c r="M2" s="3">
        <f>IFERROR(__xludf.DUMMYFUNCTION("value(IFERROR(
  REGEXEXTRACT(Q2,""(\d+(?:[.,]\d+)?)\s*[Tt][ỷY]"")
,""""))"),15.0)</f>
        <v>15</v>
      </c>
      <c r="N2" s="3">
        <f t="shared" ref="N2:N632" si="1">round(M2*1000/L2,0)</f>
        <v>7</v>
      </c>
      <c r="O2" s="3" t="str">
        <f>IFERROR(__xludf.DUMMYFUNCTION("IFERROR(
  INDEX(
    FILTER(Sheet3!$B$1:$B$100, ISNUMBER(SEARCH(Sheet3!$B$1:$B$100, Q2))),
  1),
"""")"),"Phú Mỹ")</f>
        <v>Phú Mỹ</v>
      </c>
      <c r="P2" s="3" t="str">
        <f>IFERROR(__xludf.DUMMYFUNCTION("IFERROR(
  INDEX(
    FILTER(Sheet3!$A$1:$A$100, ISNUMBER(SEARCH(Sheet3!$A$1:$A$100, Q2))),
  1),
"""")"),"Huỳnh Tấn Phát")</f>
        <v>Huỳnh Tấn Phát</v>
      </c>
      <c r="Q2" s="2" t="s">
        <v>8</v>
      </c>
    </row>
    <row r="3">
      <c r="A3" s="1"/>
      <c r="B3" s="1"/>
      <c r="C3" s="1"/>
      <c r="D3" s="1"/>
      <c r="E3" s="1"/>
      <c r="F3" s="1"/>
      <c r="G3" s="1"/>
      <c r="H3" s="1"/>
      <c r="K3" s="1">
        <v>1.0</v>
      </c>
      <c r="L3" s="1">
        <v>700.0</v>
      </c>
      <c r="M3" s="3">
        <f>IFERROR(__xludf.DUMMYFUNCTION("value(IFERROR(
  REGEXEXTRACT(Q3,""(\d+(?:[.,]\d+)?)\s*[Tt][ỷY]"")
,""""))"),9.5)</f>
        <v>9.5</v>
      </c>
      <c r="N3" s="3">
        <f t="shared" si="1"/>
        <v>14</v>
      </c>
      <c r="O3" s="3" t="str">
        <f>IFERROR(__xludf.DUMMYFUNCTION("IFERROR(
  INDEX(
    FILTER(Sheet3!$B$1:$B$100, ISNUMBER(SEARCH(Sheet3!$B$1:$B$100, Q3))),
  1),
"""")"),"Phú Mỹ")</f>
        <v>Phú Mỹ</v>
      </c>
      <c r="P3" s="3" t="str">
        <f>IFERROR(__xludf.DUMMYFUNCTION("IFERROR(
  INDEX(
    FILTER(Sheet3!$A$1:$A$100, ISNUMBER(SEARCH(Sheet3!$A$1:$A$100, Q3))),
  1),
"""")"),"Huỳnh Tấn Phát")</f>
        <v>Huỳnh Tấn Phát</v>
      </c>
      <c r="Q3" s="2" t="s">
        <v>9</v>
      </c>
    </row>
    <row r="4">
      <c r="A4" s="1"/>
      <c r="B4" s="1"/>
      <c r="C4" s="1"/>
      <c r="D4" s="1"/>
      <c r="E4" s="1"/>
      <c r="F4" s="1"/>
      <c r="G4" s="1"/>
      <c r="H4" s="1"/>
      <c r="K4" s="1">
        <v>1.0</v>
      </c>
      <c r="L4" s="1">
        <v>938.0</v>
      </c>
      <c r="M4" s="3">
        <f>IFERROR(__xludf.DUMMYFUNCTION("value(IFERROR(
  REGEXEXTRACT(Q4,""(\d+(?:[.,]\d+)?)\s*[Tt][ỷY]"")
,""""))"),14.0)</f>
        <v>14</v>
      </c>
      <c r="N4" s="3">
        <f t="shared" si="1"/>
        <v>15</v>
      </c>
      <c r="O4" s="3" t="str">
        <f>IFERROR(__xludf.DUMMYFUNCTION("IFERROR(
  INDEX(
    FILTER(Sheet3!$B$1:$B$100, ISNUMBER(SEARCH(Sheet3!$B$1:$B$100, Q4))),
  1),
"""")"),"Phú Thuận")</f>
        <v>Phú Thuận</v>
      </c>
      <c r="P4" s="3" t="str">
        <f>IFERROR(__xludf.DUMMYFUNCTION("IFERROR(
  INDEX(
    FILTER(Sheet3!$A$1:$A$100, ISNUMBER(SEARCH(Sheet3!$A$1:$A$100, Q4))),
  1),
"""")"),"Phú Thuận")</f>
        <v>Phú Thuận</v>
      </c>
      <c r="Q4" s="2" t="s">
        <v>10</v>
      </c>
    </row>
    <row r="5">
      <c r="A5" s="1"/>
      <c r="B5" s="1"/>
      <c r="C5" s="1"/>
      <c r="D5" s="1"/>
      <c r="E5" s="1"/>
      <c r="F5" s="1"/>
      <c r="G5" s="1"/>
      <c r="H5" s="1"/>
      <c r="K5" s="1">
        <v>1.0</v>
      </c>
      <c r="L5" s="1">
        <v>938.0</v>
      </c>
      <c r="M5" s="3">
        <f>IFERROR(__xludf.DUMMYFUNCTION("value(IFERROR(
  REGEXEXTRACT(Q5,""(\d+(?:[.,]\d+)?)\s*[Tt][ỷY]"")
,""""))"),15.0)</f>
        <v>15</v>
      </c>
      <c r="N5" s="3">
        <f t="shared" si="1"/>
        <v>16</v>
      </c>
      <c r="O5" s="3" t="str">
        <f>IFERROR(__xludf.DUMMYFUNCTION("IFERROR(
  INDEX(
    FILTER(Sheet3!$B$1:$B$100, ISNUMBER(SEARCH(Sheet3!$B$1:$B$100, Q5))),
  1),
"""")"),"Phú Thuận")</f>
        <v>Phú Thuận</v>
      </c>
      <c r="P5" s="3" t="str">
        <f>IFERROR(__xludf.DUMMYFUNCTION("IFERROR(
  INDEX(
    FILTER(Sheet3!$A$1:$A$100, ISNUMBER(SEARCH(Sheet3!$A$1:$A$100, Q5))),
  1),
"""")"),"Phú Thuận")</f>
        <v>Phú Thuận</v>
      </c>
      <c r="Q5" s="2" t="s">
        <v>11</v>
      </c>
    </row>
    <row r="6">
      <c r="A6" s="1"/>
      <c r="B6" s="1"/>
      <c r="C6" s="1"/>
      <c r="D6" s="1"/>
      <c r="E6" s="1"/>
      <c r="F6" s="1"/>
      <c r="G6" s="1"/>
      <c r="H6" s="1"/>
      <c r="K6" s="1">
        <v>1.0</v>
      </c>
      <c r="L6" s="1">
        <v>2620.0</v>
      </c>
      <c r="M6" s="3">
        <f>IFERROR(__xludf.DUMMYFUNCTION("value(IFERROR(
  REGEXEXTRACT(Q6,""(\d+(?:[.,]\d+)?)\s*[Tt][ỷY]"")
,""""))"),48.0)</f>
        <v>48</v>
      </c>
      <c r="N6" s="3">
        <f t="shared" si="1"/>
        <v>18</v>
      </c>
      <c r="O6" s="3" t="str">
        <f>IFERROR(__xludf.DUMMYFUNCTION("IFERROR(
  INDEX(
    FILTER(Sheet3!$B$1:$B$100, ISNUMBER(SEARCH(Sheet3!$B$1:$B$100, Q6))),
  1),
"""")"),"Phú Thuận")</f>
        <v>Phú Thuận</v>
      </c>
      <c r="P6" s="3" t="str">
        <f>IFERROR(__xludf.DUMMYFUNCTION("IFERROR(
  INDEX(
    FILTER(Sheet3!$A$1:$A$100, ISNUMBER(SEARCH(Sheet3!$A$1:$A$100, Q6))),
  1),
"""")"),"Huỳnh Tấn Phát")</f>
        <v>Huỳnh Tấn Phát</v>
      </c>
      <c r="Q6" s="2" t="s">
        <v>12</v>
      </c>
    </row>
    <row r="7">
      <c r="A7" s="1"/>
      <c r="B7" s="1"/>
      <c r="C7" s="1"/>
      <c r="D7" s="1"/>
      <c r="E7" s="1"/>
      <c r="F7" s="1"/>
      <c r="G7" s="1"/>
      <c r="H7" s="1"/>
      <c r="K7" s="1">
        <v>1.0</v>
      </c>
      <c r="L7" s="1">
        <v>800.0</v>
      </c>
      <c r="M7" s="3">
        <f>IFERROR(__xludf.DUMMYFUNCTION("value(IFERROR(
  REGEXEXTRACT(Q7,""(\d+(?:[.,]\d+)?)\s*[Tt][ỷY]"")
,""""))"),15.0)</f>
        <v>15</v>
      </c>
      <c r="N7" s="3">
        <f t="shared" si="1"/>
        <v>19</v>
      </c>
      <c r="O7" s="3" t="str">
        <f>IFERROR(__xludf.DUMMYFUNCTION("IFERROR(
  INDEX(
    FILTER(Sheet3!$B$1:$B$100, ISNUMBER(SEARCH(Sheet3!$B$1:$B$100, Q7))),
  1),
"""")"),"Phú Mỹ")</f>
        <v>Phú Mỹ</v>
      </c>
      <c r="P7" s="3" t="str">
        <f>IFERROR(__xludf.DUMMYFUNCTION("IFERROR(
  INDEX(
    FILTER(Sheet3!$A$1:$A$100, ISNUMBER(SEARCH(Sheet3!$A$1:$A$100, Q7))),
  1),
"""")"),"Nguyễn Thị Thập")</f>
        <v>Nguyễn Thị Thập</v>
      </c>
      <c r="Q7" s="2" t="s">
        <v>13</v>
      </c>
    </row>
    <row r="8">
      <c r="A8" s="1"/>
      <c r="B8" s="1"/>
      <c r="C8" s="1"/>
      <c r="D8" s="1"/>
      <c r="E8" s="1"/>
      <c r="F8" s="1"/>
      <c r="G8" s="1"/>
      <c r="H8" s="1"/>
      <c r="K8" s="1">
        <v>1.0</v>
      </c>
      <c r="L8" s="1">
        <v>1100.0</v>
      </c>
      <c r="M8" s="3">
        <f>IFERROR(__xludf.DUMMYFUNCTION("value(IFERROR(
  REGEXEXTRACT(Q8,""(\d+(?:[.,]\d+)?)\s*[Tt][ỷY]"")
,""""))"),22.0)</f>
        <v>22</v>
      </c>
      <c r="N8" s="3">
        <f t="shared" si="1"/>
        <v>20</v>
      </c>
      <c r="O8" s="3" t="str">
        <f>IFERROR(__xludf.DUMMYFUNCTION("IFERROR(
  INDEX(
    FILTER(Sheet3!$B$1:$B$100, ISNUMBER(SEARCH(Sheet3!$B$1:$B$100, Q8))),
  1),
"""")"),"Phú Thuận")</f>
        <v>Phú Thuận</v>
      </c>
      <c r="P8" s="3" t="str">
        <f>IFERROR(__xludf.DUMMYFUNCTION("IFERROR(
  INDEX(
    FILTER(Sheet3!$A$1:$A$100, ISNUMBER(SEARCH(Sheet3!$A$1:$A$100, Q8))),
  1),
"""")"),"Huỳnh Tấn Phát")</f>
        <v>Huỳnh Tấn Phát</v>
      </c>
      <c r="Q8" s="2" t="s">
        <v>14</v>
      </c>
    </row>
    <row r="9">
      <c r="A9" s="1"/>
      <c r="B9" s="1"/>
      <c r="C9" s="1"/>
      <c r="D9" s="1"/>
      <c r="E9" s="1"/>
      <c r="F9" s="1"/>
      <c r="G9" s="1"/>
      <c r="H9" s="1"/>
      <c r="K9" s="1">
        <v>1.0</v>
      </c>
      <c r="L9" s="1">
        <v>400.0</v>
      </c>
      <c r="M9" s="3">
        <f>IFERROR(__xludf.DUMMYFUNCTION("value(IFERROR(
  REGEXEXTRACT(Q9,""(\d+(?:[.,]\d+)?)\s*[Tt][ỷY]"")
,""""))"),10.0)</f>
        <v>10</v>
      </c>
      <c r="N9" s="3">
        <f t="shared" si="1"/>
        <v>25</v>
      </c>
      <c r="O9" s="3" t="str">
        <f>IFERROR(__xludf.DUMMYFUNCTION("IFERROR(
  INDEX(
    FILTER(Sheet3!$B$1:$B$100, ISNUMBER(SEARCH(Sheet3!$B$1:$B$100, Q9))),
  1),
"""")"),"Phú Thuận")</f>
        <v>Phú Thuận</v>
      </c>
      <c r="P9" s="3" t="str">
        <f>IFERROR(__xludf.DUMMYFUNCTION("IFERROR(
  INDEX(
    FILTER(Sheet3!$A$1:$A$100, ISNUMBER(SEARCH(Sheet3!$A$1:$A$100, Q9))),
  1),
"""")"),"Huỳnh Tấn Phát")</f>
        <v>Huỳnh Tấn Phát</v>
      </c>
      <c r="Q9" s="2" t="s">
        <v>15</v>
      </c>
    </row>
    <row r="10">
      <c r="A10" s="1"/>
      <c r="B10" s="1"/>
      <c r="C10" s="1"/>
      <c r="D10" s="1"/>
      <c r="E10" s="1"/>
      <c r="F10" s="1"/>
      <c r="G10" s="1"/>
      <c r="H10" s="1"/>
      <c r="K10" s="1">
        <v>1.0</v>
      </c>
      <c r="L10" s="1">
        <v>338.0</v>
      </c>
      <c r="M10" s="3">
        <f>IFERROR(__xludf.DUMMYFUNCTION("value(IFERROR(
  REGEXEXTRACT(Q10,""(\d+(?:[.,]\d+)?)\s*[Tt][ỷY]"")
,""""))"),12.0)</f>
        <v>12</v>
      </c>
      <c r="N10" s="3">
        <f t="shared" si="1"/>
        <v>36</v>
      </c>
      <c r="O10" s="3" t="str">
        <f>IFERROR(__xludf.DUMMYFUNCTION("IFERROR(
  INDEX(
    FILTER(Sheet3!$B$1:$B$100, ISNUMBER(SEARCH(Sheet3!$B$1:$B$100, Q10))),
  1),
"""")"),"Phú Thuận")</f>
        <v>Phú Thuận</v>
      </c>
      <c r="P10" s="3" t="str">
        <f>IFERROR(__xludf.DUMMYFUNCTION("IFERROR(
  INDEX(
    FILTER(Sheet3!$A$1:$A$100, ISNUMBER(SEARCH(Sheet3!$A$1:$A$100, Q10))),
  1),
"""")"),"Nguyễn Văn Quỳ")</f>
        <v>Nguyễn Văn Quỳ</v>
      </c>
      <c r="Q10" s="2" t="s">
        <v>16</v>
      </c>
    </row>
    <row r="11">
      <c r="A11" s="1"/>
      <c r="B11" s="1"/>
      <c r="C11" s="1"/>
      <c r="D11" s="1"/>
      <c r="E11" s="1"/>
      <c r="F11" s="1"/>
      <c r="G11" s="1"/>
      <c r="H11" s="1"/>
      <c r="K11" s="1">
        <v>2.0</v>
      </c>
      <c r="L11" s="1">
        <v>383.0</v>
      </c>
      <c r="M11" s="3">
        <f>IFERROR(__xludf.DUMMYFUNCTION("value(IFERROR(
  REGEXEXTRACT(Q11,""(\d+(?:[.,]\d+)?)\s*[Tt][ỷY]"")
,""""))"),15.0)</f>
        <v>15</v>
      </c>
      <c r="N11" s="3">
        <f t="shared" si="1"/>
        <v>39</v>
      </c>
      <c r="O11" s="3" t="str">
        <f>IFERROR(__xludf.DUMMYFUNCTION("IFERROR(
  INDEX(
    FILTER(Sheet3!$B$1:$B$100, ISNUMBER(SEARCH(Sheet3!$B$1:$B$100, Q11))),
  1),
"""")"),"Phú Thuận")</f>
        <v>Phú Thuận</v>
      </c>
      <c r="P11" s="3" t="str">
        <f>IFERROR(__xludf.DUMMYFUNCTION("IFERROR(
  INDEX(
    FILTER(Sheet3!$A$1:$A$100, ISNUMBER(SEARCH(Sheet3!$A$1:$A$100, Q11))),
  1),
"""")"),"Nguyễn Văn Quỳ")</f>
        <v>Nguyễn Văn Quỳ</v>
      </c>
      <c r="Q11" s="2" t="s">
        <v>17</v>
      </c>
    </row>
    <row r="12">
      <c r="A12" s="1"/>
      <c r="B12" s="1"/>
      <c r="C12" s="1"/>
      <c r="D12" s="1"/>
      <c r="E12" s="1"/>
      <c r="F12" s="1"/>
      <c r="G12" s="1"/>
      <c r="H12" s="1"/>
      <c r="K12" s="1">
        <v>2.0</v>
      </c>
      <c r="L12" s="1">
        <v>200.0</v>
      </c>
      <c r="M12" s="3">
        <f>IFERROR(__xludf.DUMMYFUNCTION("value(IFERROR(
  REGEXEXTRACT(Q12,""(\d+(?:[.,]\d+)?)\s*[Tt][ỷY]"")
,""""))"),8.0)</f>
        <v>8</v>
      </c>
      <c r="N12" s="3">
        <f t="shared" si="1"/>
        <v>40</v>
      </c>
      <c r="O12" s="3" t="str">
        <f>IFERROR(__xludf.DUMMYFUNCTION("IFERROR(
  INDEX(
    FILTER(Sheet3!$B$1:$B$100, ISNUMBER(SEARCH(Sheet3!$B$1:$B$100, Q12))),
  1),
"""")"),"Tân Hưng")</f>
        <v>Tân Hưng</v>
      </c>
      <c r="P12" s="3" t="str">
        <f>IFERROR(__xludf.DUMMYFUNCTION("IFERROR(
  INDEX(
    FILTER(Sheet3!$A$1:$A$100, ISNUMBER(SEARCH(Sheet3!$A$1:$A$100, Q12))),
  1),
"""")"),"Lê Văn Lương")</f>
        <v>Lê Văn Lương</v>
      </c>
      <c r="Q12" s="2" t="s">
        <v>18</v>
      </c>
    </row>
    <row r="13">
      <c r="A13" s="1"/>
      <c r="B13" s="1"/>
      <c r="C13" s="1"/>
      <c r="D13" s="1"/>
      <c r="E13" s="1"/>
      <c r="F13" s="1"/>
      <c r="G13" s="1"/>
      <c r="H13" s="1"/>
      <c r="K13" s="1">
        <v>1.0</v>
      </c>
      <c r="L13" s="1">
        <v>232.0</v>
      </c>
      <c r="M13" s="3">
        <f>IFERROR(__xludf.DUMMYFUNCTION("value(IFERROR(
  REGEXEXTRACT(Q13,""(\d+(?:[.,]\d+)?)\s*[Tt][ỷY]"")
,""""))"),9.6)</f>
        <v>9.6</v>
      </c>
      <c r="N13" s="3">
        <f t="shared" si="1"/>
        <v>41</v>
      </c>
      <c r="O13" s="3" t="str">
        <f>IFERROR(__xludf.DUMMYFUNCTION("IFERROR(
  INDEX(
    FILTER(Sheet3!$B$1:$B$100, ISNUMBER(SEARCH(Sheet3!$B$1:$B$100, Q13))),
  1),
"""")"),"Phú Thuận")</f>
        <v>Phú Thuận</v>
      </c>
      <c r="P13" s="3" t="str">
        <f>IFERROR(__xludf.DUMMYFUNCTION("IFERROR(
  INDEX(
    FILTER(Sheet3!$A$1:$A$100, ISNUMBER(SEARCH(Sheet3!$A$1:$A$100, Q13))),
  1),
"""")"),"Gò Ô Môi")</f>
        <v>Gò Ô Môi</v>
      </c>
      <c r="Q13" s="2" t="s">
        <v>19</v>
      </c>
    </row>
    <row r="14">
      <c r="A14" s="1"/>
      <c r="B14" s="1"/>
      <c r="C14" s="1"/>
      <c r="D14" s="1"/>
      <c r="E14" s="1"/>
      <c r="F14" s="1"/>
      <c r="G14" s="1"/>
      <c r="H14" s="1"/>
      <c r="K14" s="1">
        <v>2.0</v>
      </c>
      <c r="L14" s="1">
        <v>246.0</v>
      </c>
      <c r="M14" s="3">
        <f>IFERROR(__xludf.DUMMYFUNCTION("value(IFERROR(
  REGEXEXTRACT(Q14,""(\d+(?:[.,]\d+)?)\s*[Tt][ỷY]"")
,""""))"),10.0)</f>
        <v>10</v>
      </c>
      <c r="N14" s="3">
        <f t="shared" si="1"/>
        <v>41</v>
      </c>
      <c r="O14" s="3" t="str">
        <f>IFERROR(__xludf.DUMMYFUNCTION("IFERROR(
  INDEX(
    FILTER(Sheet3!$B$1:$B$100, ISNUMBER(SEARCH(Sheet3!$B$1:$B$100, Q14))),
  1),
"""")"),"Phú Thuận")</f>
        <v>Phú Thuận</v>
      </c>
      <c r="P14" s="3" t="str">
        <f>IFERROR(__xludf.DUMMYFUNCTION("IFERROR(
  INDEX(
    FILTER(Sheet3!$A$1:$A$100, ISNUMBER(SEARCH(Sheet3!$A$1:$A$100, Q14))),
  1),
"""")"),"Huỳnh Tấn Phát")</f>
        <v>Huỳnh Tấn Phát</v>
      </c>
      <c r="Q14" s="2" t="s">
        <v>20</v>
      </c>
    </row>
    <row r="15">
      <c r="A15" s="1"/>
      <c r="B15" s="1"/>
      <c r="C15" s="1"/>
      <c r="D15" s="1"/>
      <c r="E15" s="1"/>
      <c r="F15" s="1"/>
      <c r="G15" s="1"/>
      <c r="H15" s="1"/>
      <c r="K15" s="1">
        <v>1.0</v>
      </c>
      <c r="L15" s="1">
        <v>910.0</v>
      </c>
      <c r="M15" s="3">
        <f>IFERROR(__xludf.DUMMYFUNCTION("value(IFERROR(
  REGEXEXTRACT(Q15,""(\d+(?:[.,]\d+)?)\s*[Tt][ỷY]"")
,""""))"),38.0)</f>
        <v>38</v>
      </c>
      <c r="N15" s="3">
        <f t="shared" si="1"/>
        <v>42</v>
      </c>
      <c r="O15" s="3" t="str">
        <f>IFERROR(__xludf.DUMMYFUNCTION("IFERROR(
  INDEX(
    FILTER(Sheet3!$B$1:$B$100, ISNUMBER(SEARCH(Sheet3!$B$1:$B$100, Q15))),
  1),
"""")"),"Tân Hưng")</f>
        <v>Tân Hưng</v>
      </c>
      <c r="P15" s="3" t="str">
        <f>IFERROR(__xludf.DUMMYFUNCTION("IFERROR(
  INDEX(
    FILTER(Sheet3!$A$1:$A$100, ISNUMBER(SEARCH(Sheet3!$A$1:$A$100, Q15))),
  1),
"""")"),"Trần Xuân Soạn")</f>
        <v>Trần Xuân Soạn</v>
      </c>
      <c r="Q15" s="2" t="s">
        <v>21</v>
      </c>
    </row>
    <row r="16">
      <c r="A16" s="1"/>
      <c r="B16" s="1"/>
      <c r="C16" s="1"/>
      <c r="D16" s="1"/>
      <c r="E16" s="1"/>
      <c r="F16" s="1"/>
      <c r="G16" s="1"/>
      <c r="H16" s="1"/>
      <c r="K16" s="1">
        <v>1.0</v>
      </c>
      <c r="L16" s="1">
        <v>223.0</v>
      </c>
      <c r="M16" s="3">
        <f>IFERROR(__xludf.DUMMYFUNCTION("value(IFERROR(
  REGEXEXTRACT(Q16,""(\d+(?:[.,]\d+)?)\s*[Tt][ỷY]"")
,""""))"),9.6)</f>
        <v>9.6</v>
      </c>
      <c r="N16" s="3">
        <f t="shared" si="1"/>
        <v>43</v>
      </c>
      <c r="O16" s="3" t="str">
        <f>IFERROR(__xludf.DUMMYFUNCTION("IFERROR(
  INDEX(
    FILTER(Sheet3!$B$1:$B$100, ISNUMBER(SEARCH(Sheet3!$B$1:$B$100, Q16))),
  1),
"""")"),"Phú Thuận")</f>
        <v>Phú Thuận</v>
      </c>
      <c r="P16" s="3" t="str">
        <f>IFERROR(__xludf.DUMMYFUNCTION("IFERROR(
  INDEX(
    FILTER(Sheet3!$A$1:$A$100, ISNUMBER(SEARCH(Sheet3!$A$1:$A$100, Q16))),
  1),
"""")"),"Gò Ô Môi")</f>
        <v>Gò Ô Môi</v>
      </c>
      <c r="Q16" s="2" t="s">
        <v>22</v>
      </c>
    </row>
    <row r="17">
      <c r="A17" s="1"/>
      <c r="B17" s="1"/>
      <c r="C17" s="1"/>
      <c r="D17" s="1"/>
      <c r="E17" s="1"/>
      <c r="F17" s="1"/>
      <c r="G17" s="1"/>
      <c r="H17" s="1"/>
      <c r="K17" s="1">
        <v>1.0</v>
      </c>
      <c r="L17" s="1">
        <v>1181.0</v>
      </c>
      <c r="M17" s="3">
        <f>IFERROR(__xludf.DUMMYFUNCTION("value(IFERROR(
  REGEXEXTRACT(Q17,""(\d+(?:[.,]\d+)?)\s*[Tt][ỷY]"")
,""""))"),55.0)</f>
        <v>55</v>
      </c>
      <c r="N17" s="3">
        <f t="shared" si="1"/>
        <v>47</v>
      </c>
      <c r="O17" s="3" t="str">
        <f>IFERROR(__xludf.DUMMYFUNCTION("IFERROR(
  INDEX(
    FILTER(Sheet3!$B$1:$B$100, ISNUMBER(SEARCH(Sheet3!$B$1:$B$100, Q17))),
  1),
"""")"),"Phú Thuận")</f>
        <v>Phú Thuận</v>
      </c>
      <c r="P17" s="3" t="str">
        <f>IFERROR(__xludf.DUMMYFUNCTION("IFERROR(
  INDEX(
    FILTER(Sheet3!$A$1:$A$100, ISNUMBER(SEARCH(Sheet3!$A$1:$A$100, Q17))),
  1),
"""")"),"Huỳnh Tấn Phát")</f>
        <v>Huỳnh Tấn Phát</v>
      </c>
      <c r="Q17" s="2" t="s">
        <v>23</v>
      </c>
    </row>
    <row r="18">
      <c r="A18" s="1"/>
      <c r="B18" s="1"/>
      <c r="C18" s="1"/>
      <c r="D18" s="1"/>
      <c r="E18" s="1"/>
      <c r="F18" s="1"/>
      <c r="G18" s="1"/>
      <c r="H18" s="1"/>
      <c r="K18" s="1">
        <v>2.0</v>
      </c>
      <c r="L18" s="1">
        <v>1181.0</v>
      </c>
      <c r="M18" s="3">
        <f>IFERROR(__xludf.DUMMYFUNCTION("value(IFERROR(
  REGEXEXTRACT(Q18,""(\d+(?:[.,]\d+)?)\s*[Tt][ỷY]"")
,""""))"),55.0)</f>
        <v>55</v>
      </c>
      <c r="N18" s="3">
        <f t="shared" si="1"/>
        <v>47</v>
      </c>
      <c r="O18" s="3" t="str">
        <f>IFERROR(__xludf.DUMMYFUNCTION("IFERROR(
  INDEX(
    FILTER(Sheet3!$B$1:$B$100, ISNUMBER(SEARCH(Sheet3!$B$1:$B$100, Q18))),
  1),
"""")"),"Phú Thuận")</f>
        <v>Phú Thuận</v>
      </c>
      <c r="P18" s="3" t="str">
        <f>IFERROR(__xludf.DUMMYFUNCTION("IFERROR(
  INDEX(
    FILTER(Sheet3!$A$1:$A$100, ISNUMBER(SEARCH(Sheet3!$A$1:$A$100, Q18))),
  1),
"""")"),"Huỳnh Tấn Phát")</f>
        <v>Huỳnh Tấn Phát</v>
      </c>
      <c r="Q18" s="2" t="s">
        <v>24</v>
      </c>
    </row>
    <row r="19">
      <c r="A19" s="1"/>
      <c r="B19" s="1"/>
      <c r="C19" s="1"/>
      <c r="D19" s="1"/>
      <c r="E19" s="1"/>
      <c r="F19" s="1"/>
      <c r="G19" s="1"/>
      <c r="H19" s="1"/>
      <c r="K19" s="1">
        <v>2.0</v>
      </c>
      <c r="L19" s="1">
        <v>150.0</v>
      </c>
      <c r="M19" s="3">
        <f>IFERROR(__xludf.DUMMYFUNCTION("value(IFERROR(
  REGEXEXTRACT(Q19,""(\d+(?:[.,]\d+)?)\s*[Tt][ỷY]"")
,""""))"),6.99)</f>
        <v>6.99</v>
      </c>
      <c r="N19" s="3">
        <f t="shared" si="1"/>
        <v>47</v>
      </c>
      <c r="O19" s="3" t="str">
        <f>IFERROR(__xludf.DUMMYFUNCTION("IFERROR(
  INDEX(
    FILTER(Sheet3!$B$1:$B$100, ISNUMBER(SEARCH(Sheet3!$B$1:$B$100, Q19))),
  1),
"""")"),"Phú Thuận")</f>
        <v>Phú Thuận</v>
      </c>
      <c r="P19" s="3" t="str">
        <f>IFERROR(__xludf.DUMMYFUNCTION("IFERROR(
  INDEX(
    FILTER(Sheet3!$A$1:$A$100, ISNUMBER(SEARCH(Sheet3!$A$1:$A$100, Q19))),
  1),
"""")"),"Huỳnh Tấn Phát")</f>
        <v>Huỳnh Tấn Phát</v>
      </c>
      <c r="Q19" s="2" t="s">
        <v>25</v>
      </c>
    </row>
    <row r="20">
      <c r="A20" s="1"/>
      <c r="B20" s="1"/>
      <c r="C20" s="1"/>
      <c r="D20" s="1"/>
      <c r="E20" s="1"/>
      <c r="F20" s="1"/>
      <c r="G20" s="1"/>
      <c r="H20" s="1"/>
      <c r="K20" s="1">
        <v>1.0</v>
      </c>
      <c r="L20" s="1">
        <v>200.0</v>
      </c>
      <c r="M20" s="3">
        <f>IFERROR(__xludf.DUMMYFUNCTION("value(IFERROR(
  REGEXEXTRACT(Q20,""(\d+(?:[.,]\d+)?)\s*[Tt][ỷY]"")
,""""))"),9.5)</f>
        <v>9.5</v>
      </c>
      <c r="N20" s="3">
        <f t="shared" si="1"/>
        <v>48</v>
      </c>
      <c r="O20" s="3" t="str">
        <f>IFERROR(__xludf.DUMMYFUNCTION("IFERROR(
  INDEX(
    FILTER(Sheet3!$B$1:$B$100, ISNUMBER(SEARCH(Sheet3!$B$1:$B$100, Q20))),
  1),
"""")"),"Phú Mỹ")</f>
        <v>Phú Mỹ</v>
      </c>
      <c r="P20" s="3" t="str">
        <f>IFERROR(__xludf.DUMMYFUNCTION("IFERROR(
  INDEX(
    FILTER(Sheet3!$A$1:$A$100, ISNUMBER(SEARCH(Sheet3!$A$1:$A$100, Q20))),
  1),
"""")"),"Phạm Hữu Lầu")</f>
        <v>Phạm Hữu Lầu</v>
      </c>
      <c r="Q20" s="2" t="s">
        <v>26</v>
      </c>
    </row>
    <row r="21">
      <c r="A21" s="1"/>
      <c r="B21" s="1"/>
      <c r="C21" s="1"/>
      <c r="D21" s="1"/>
      <c r="E21" s="1"/>
      <c r="F21" s="1"/>
      <c r="G21" s="1"/>
      <c r="H21" s="1"/>
      <c r="K21" s="1">
        <v>2.0</v>
      </c>
      <c r="L21" s="1">
        <v>230.0</v>
      </c>
      <c r="M21" s="3">
        <f>IFERROR(__xludf.DUMMYFUNCTION("value(IFERROR(
  REGEXEXTRACT(Q21,""(\d+(?:[.,]\d+)?)\s*[Tt][ỷY]"")
,""""))"),11.0)</f>
        <v>11</v>
      </c>
      <c r="N21" s="3">
        <f t="shared" si="1"/>
        <v>48</v>
      </c>
      <c r="O21" s="3" t="str">
        <f>IFERROR(__xludf.DUMMYFUNCTION("IFERROR(
  INDEX(
    FILTER(Sheet3!$B$1:$B$100, ISNUMBER(SEARCH(Sheet3!$B$1:$B$100, Q21))),
  1),
"""")"),"Tân Thuận Tây")</f>
        <v>Tân Thuận Tây</v>
      </c>
      <c r="P21" s="3" t="str">
        <f>IFERROR(__xludf.DUMMYFUNCTION("IFERROR(
  INDEX(
    FILTER(Sheet3!$A$1:$A$100, ISNUMBER(SEARCH(Sheet3!$A$1:$A$100, Q21))),
  1),
"""")"),"Huỳnh Tấn Phát")</f>
        <v>Huỳnh Tấn Phát</v>
      </c>
      <c r="Q21" s="2" t="s">
        <v>27</v>
      </c>
    </row>
    <row r="22">
      <c r="A22" s="1"/>
      <c r="B22" s="1"/>
      <c r="C22" s="1"/>
      <c r="D22" s="1"/>
      <c r="E22" s="1"/>
      <c r="F22" s="1"/>
      <c r="G22" s="1"/>
      <c r="H22" s="1"/>
      <c r="K22" s="1">
        <v>2.0</v>
      </c>
      <c r="L22" s="1">
        <v>208.0</v>
      </c>
      <c r="M22" s="3">
        <f>IFERROR(__xludf.DUMMYFUNCTION("value(IFERROR(
  REGEXEXTRACT(Q22,""(\d+(?:[.,]\d+)?)\s*[Tt][ỷY]"")
,""""))"),10.0)</f>
        <v>10</v>
      </c>
      <c r="N22" s="3">
        <f t="shared" si="1"/>
        <v>48</v>
      </c>
      <c r="O22" s="3" t="str">
        <f>IFERROR(__xludf.DUMMYFUNCTION("IFERROR(
  INDEX(
    FILTER(Sheet3!$B$1:$B$100, ISNUMBER(SEARCH(Sheet3!$B$1:$B$100, Q22))),
  1),
"""")"),"Tân Hưng")</f>
        <v>Tân Hưng</v>
      </c>
      <c r="P22" s="3" t="str">
        <f>IFERROR(__xludf.DUMMYFUNCTION("IFERROR(
  INDEX(
    FILTER(Sheet3!$A$1:$A$100, ISNUMBER(SEARCH(Sheet3!$A$1:$A$100, Q22))),
  1),
"""")"),"Lê Văn Lương")</f>
        <v>Lê Văn Lương</v>
      </c>
      <c r="Q22" s="2" t="s">
        <v>28</v>
      </c>
    </row>
    <row r="23">
      <c r="A23" s="1"/>
      <c r="B23" s="1"/>
      <c r="C23" s="1"/>
      <c r="D23" s="1"/>
      <c r="E23" s="1"/>
      <c r="F23" s="1"/>
      <c r="G23" s="1"/>
      <c r="H23" s="1"/>
      <c r="K23" s="1">
        <v>5.0</v>
      </c>
      <c r="L23" s="1">
        <v>800.0</v>
      </c>
      <c r="M23" s="3">
        <f>IFERROR(__xludf.DUMMYFUNCTION("value(IFERROR(
  REGEXEXTRACT(Q23,""(\d+(?:[.,]\d+)?)\s*[Tt][ỷY]"")
,""""))"),38.0)</f>
        <v>38</v>
      </c>
      <c r="N23" s="3">
        <f t="shared" si="1"/>
        <v>48</v>
      </c>
      <c r="O23" s="3" t="str">
        <f>IFERROR(__xludf.DUMMYFUNCTION("IFERROR(
  INDEX(
    FILTER(Sheet3!$B$1:$B$100, ISNUMBER(SEARCH(Sheet3!$B$1:$B$100, Q23))),
  1),
"""")"),"Tân Hưng")</f>
        <v>Tân Hưng</v>
      </c>
      <c r="P23" s="3" t="str">
        <f>IFERROR(__xludf.DUMMYFUNCTION("IFERROR(
  INDEX(
    FILTER(Sheet3!$A$1:$A$100, ISNUMBER(SEARCH(Sheet3!$A$1:$A$100, Q23))),
  1),
"""")"),"Trần Xuân Soạn")</f>
        <v>Trần Xuân Soạn</v>
      </c>
      <c r="Q23" s="2" t="s">
        <v>29</v>
      </c>
    </row>
    <row r="24">
      <c r="A24" s="1"/>
      <c r="B24" s="1"/>
      <c r="C24" s="1"/>
      <c r="D24" s="1"/>
      <c r="E24" s="1"/>
      <c r="F24" s="1"/>
      <c r="G24" s="1"/>
      <c r="H24" s="1"/>
      <c r="K24" s="1">
        <v>1.0</v>
      </c>
      <c r="L24" s="1">
        <v>160.0</v>
      </c>
      <c r="M24" s="3">
        <f>IFERROR(__xludf.DUMMYFUNCTION("value(IFERROR(
  REGEXEXTRACT(Q24,""(\d+(?:[.,]\d+)?)\s*[Tt][ỷY]"")
,""""))"),7.8)</f>
        <v>7.8</v>
      </c>
      <c r="N24" s="3">
        <f t="shared" si="1"/>
        <v>49</v>
      </c>
      <c r="O24" s="3" t="str">
        <f>IFERROR(__xludf.DUMMYFUNCTION("IFERROR(
  INDEX(
    FILTER(Sheet3!$B$1:$B$100, ISNUMBER(SEARCH(Sheet3!$B$1:$B$100, Q24))),
  1),
"""")"),"Tân Thuận Đông")</f>
        <v>Tân Thuận Đông</v>
      </c>
      <c r="P24" s="3" t="str">
        <f>IFERROR(__xludf.DUMMYFUNCTION("IFERROR(
  INDEX(
    FILTER(Sheet3!$A$1:$A$100, ISNUMBER(SEARCH(Sheet3!$A$1:$A$100, Q24))),
  1),
"""")"),"Nguyễn Văn Quỳ")</f>
        <v>Nguyễn Văn Quỳ</v>
      </c>
      <c r="Q24" s="2" t="s">
        <v>30</v>
      </c>
    </row>
    <row r="25">
      <c r="A25" s="1"/>
      <c r="B25" s="1"/>
      <c r="C25" s="1"/>
      <c r="D25" s="1"/>
      <c r="E25" s="1"/>
      <c r="F25" s="1"/>
      <c r="G25" s="1"/>
      <c r="H25" s="1"/>
      <c r="K25" s="1">
        <v>1.0</v>
      </c>
      <c r="L25" s="1">
        <v>2280.0</v>
      </c>
      <c r="M25" s="3">
        <f>IFERROR(__xludf.DUMMYFUNCTION("value(IFERROR(
  REGEXEXTRACT(Q25,""(\d+(?:[.,]\d+)?)\s*[Tt][ỷY]"")
,""""))"),115.0)</f>
        <v>115</v>
      </c>
      <c r="N25" s="3">
        <f t="shared" si="1"/>
        <v>50</v>
      </c>
      <c r="O25" s="3" t="str">
        <f>IFERROR(__xludf.DUMMYFUNCTION("IFERROR(
  INDEX(
    FILTER(Sheet3!$B$1:$B$100, ISNUMBER(SEARCH(Sheet3!$B$1:$B$100, Q25))),
  1),
"""")"),"Phú Thuận")</f>
        <v>Phú Thuận</v>
      </c>
      <c r="P25" s="3" t="str">
        <f>IFERROR(__xludf.DUMMYFUNCTION("IFERROR(
  INDEX(
    FILTER(Sheet3!$A$1:$A$100, ISNUMBER(SEARCH(Sheet3!$A$1:$A$100, Q25))),
  1),
"""")"),"Phú Thuận")</f>
        <v>Phú Thuận</v>
      </c>
      <c r="Q25" s="2" t="s">
        <v>31</v>
      </c>
    </row>
    <row r="26">
      <c r="A26" s="1"/>
      <c r="B26" s="1"/>
      <c r="C26" s="1"/>
      <c r="D26" s="1"/>
      <c r="E26" s="1"/>
      <c r="F26" s="1"/>
      <c r="G26" s="1"/>
      <c r="H26" s="1"/>
      <c r="K26" s="1">
        <v>4.0</v>
      </c>
      <c r="L26" s="1">
        <v>800.0</v>
      </c>
      <c r="M26" s="3">
        <f>IFERROR(__xludf.DUMMYFUNCTION("value(IFERROR(
  REGEXEXTRACT(Q26,""(\d+(?:[.,]\d+)?)\s*[Tt][ỷY]"")
,""""))"),40.0)</f>
        <v>40</v>
      </c>
      <c r="N26" s="3">
        <f t="shared" si="1"/>
        <v>50</v>
      </c>
      <c r="O26" s="3" t="str">
        <f>IFERROR(__xludf.DUMMYFUNCTION("IFERROR(
  INDEX(
    FILTER(Sheet3!$B$1:$B$100, ISNUMBER(SEARCH(Sheet3!$B$1:$B$100, Q26))),
  1),
"""")"),"Tân Hưng")</f>
        <v>Tân Hưng</v>
      </c>
      <c r="P26" s="3" t="str">
        <f>IFERROR(__xludf.DUMMYFUNCTION("IFERROR(
  INDEX(
    FILTER(Sheet3!$A$1:$A$100, ISNUMBER(SEARCH(Sheet3!$A$1:$A$100, Q26))),
  1),
"""")"),"Trần Xuân Soạn")</f>
        <v>Trần Xuân Soạn</v>
      </c>
      <c r="Q26" s="2" t="s">
        <v>32</v>
      </c>
    </row>
    <row r="27">
      <c r="A27" s="1"/>
      <c r="B27" s="1"/>
      <c r="C27" s="1"/>
      <c r="D27" s="1"/>
      <c r="E27" s="1"/>
      <c r="F27" s="1"/>
      <c r="G27" s="1"/>
      <c r="H27" s="1"/>
      <c r="K27" s="1">
        <v>1.0</v>
      </c>
      <c r="L27" s="1">
        <v>275.0</v>
      </c>
      <c r="M27" s="3">
        <f>IFERROR(__xludf.DUMMYFUNCTION("value(IFERROR(
  REGEXEXTRACT(Q27,""(\d+(?:[.,]\d+)?)\s*[Tt][ỷY]"")
,""""))"),14.0)</f>
        <v>14</v>
      </c>
      <c r="N27" s="3">
        <f t="shared" si="1"/>
        <v>51</v>
      </c>
      <c r="O27" s="3" t="str">
        <f>IFERROR(__xludf.DUMMYFUNCTION("IFERROR(
  INDEX(
    FILTER(Sheet3!$B$1:$B$100, ISNUMBER(SEARCH(Sheet3!$B$1:$B$100, Q27))),
  1),
"""")"),"Tân Kiểng")</f>
        <v>Tân Kiểng</v>
      </c>
      <c r="P27" s="3" t="str">
        <f>IFERROR(__xludf.DUMMYFUNCTION("IFERROR(
  INDEX(
    FILTER(Sheet3!$A$1:$A$100, ISNUMBER(SEARCH(Sheet3!$A$1:$A$100, Q27))),
  1),
"""")"),"Lâm Văn Bền")</f>
        <v>Lâm Văn Bền</v>
      </c>
      <c r="Q27" s="2" t="s">
        <v>33</v>
      </c>
    </row>
    <row r="28">
      <c r="A28" s="1"/>
      <c r="B28" s="1"/>
      <c r="C28" s="1"/>
      <c r="D28" s="1"/>
      <c r="E28" s="1"/>
      <c r="F28" s="1"/>
      <c r="G28" s="1"/>
      <c r="H28" s="1"/>
      <c r="K28" s="1">
        <v>1.0</v>
      </c>
      <c r="L28" s="1">
        <v>180.0</v>
      </c>
      <c r="M28" s="3">
        <f>IFERROR(__xludf.DUMMYFUNCTION("value(IFERROR(
  REGEXEXTRACT(Q28,""(\d+(?:[.,]\d+)?)\s*[Tt][ỷY]"")
,""""))"),9.2)</f>
        <v>9.2</v>
      </c>
      <c r="N28" s="3">
        <f t="shared" si="1"/>
        <v>51</v>
      </c>
      <c r="O28" s="3" t="str">
        <f>IFERROR(__xludf.DUMMYFUNCTION("IFERROR(
  INDEX(
    FILTER(Sheet3!$B$1:$B$100, ISNUMBER(SEARCH(Sheet3!$B$1:$B$100, Q28))),
  1),
"""")"),"Tân Hưng")</f>
        <v>Tân Hưng</v>
      </c>
      <c r="P28" s="3" t="str">
        <f>IFERROR(__xludf.DUMMYFUNCTION("IFERROR(
  INDEX(
    FILTER(Sheet3!$A$1:$A$100, ISNUMBER(SEARCH(Sheet3!$A$1:$A$100, Q28))),
  1),
"""")"),"Trần Xuân Soạn")</f>
        <v>Trần Xuân Soạn</v>
      </c>
      <c r="Q28" s="2" t="s">
        <v>34</v>
      </c>
    </row>
    <row r="29">
      <c r="A29" s="1"/>
      <c r="B29" s="1"/>
      <c r="C29" s="1"/>
      <c r="D29" s="1"/>
      <c r="E29" s="1"/>
      <c r="F29" s="1"/>
      <c r="G29" s="1"/>
      <c r="H29" s="1"/>
      <c r="K29" s="1">
        <v>1.0</v>
      </c>
      <c r="L29" s="1">
        <v>390.0</v>
      </c>
      <c r="M29" s="3">
        <f>IFERROR(__xludf.DUMMYFUNCTION("value(IFERROR(
  REGEXEXTRACT(Q29,""(\d+(?:[.,]\d+)?)\s*[Tt][ỷY]"")
,""""))"),20.0)</f>
        <v>20</v>
      </c>
      <c r="N29" s="3">
        <f t="shared" si="1"/>
        <v>51</v>
      </c>
      <c r="O29" s="3" t="str">
        <f>IFERROR(__xludf.DUMMYFUNCTION("IFERROR(
  INDEX(
    FILTER(Sheet3!$B$1:$B$100, ISNUMBER(SEARCH(Sheet3!$B$1:$B$100, Q29))),
  1),
"""")"),"Phú Mỹ")</f>
        <v>Phú Mỹ</v>
      </c>
      <c r="P29" s="3" t="str">
        <f>IFERROR(__xludf.DUMMYFUNCTION("IFERROR(
  INDEX(
    FILTER(Sheet3!$A$1:$A$100, ISNUMBER(SEARCH(Sheet3!$A$1:$A$100, Q29))),
  1),
"""")"),"Huỳnh Tấn Phát")</f>
        <v>Huỳnh Tấn Phát</v>
      </c>
      <c r="Q29" s="2" t="s">
        <v>35</v>
      </c>
    </row>
    <row r="30">
      <c r="A30" s="1"/>
      <c r="B30" s="1"/>
      <c r="C30" s="1"/>
      <c r="D30" s="1"/>
      <c r="E30" s="1"/>
      <c r="F30" s="1"/>
      <c r="G30" s="1"/>
      <c r="H30" s="1"/>
      <c r="K30" s="1">
        <v>1.0</v>
      </c>
      <c r="L30" s="1">
        <v>320.0</v>
      </c>
      <c r="M30" s="3">
        <f>IFERROR(__xludf.DUMMYFUNCTION("value(IFERROR(
  REGEXEXTRACT(Q30,""(\d+(?:[.,]\d+)?)\s*[Tt][ỷY]"")
,""""))"),16.5)</f>
        <v>16.5</v>
      </c>
      <c r="N30" s="3">
        <f t="shared" si="1"/>
        <v>52</v>
      </c>
      <c r="O30" s="3" t="str">
        <f>IFERROR(__xludf.DUMMYFUNCTION("IFERROR(
  INDEX(
    FILTER(Sheet3!$B$1:$B$100, ISNUMBER(SEARCH(Sheet3!$B$1:$B$100, Q30))),
  1),
"""")"),"Phú Mỹ")</f>
        <v>Phú Mỹ</v>
      </c>
      <c r="P30" s="3" t="str">
        <f>IFERROR(__xludf.DUMMYFUNCTION("IFERROR(
  INDEX(
    FILTER(Sheet3!$A$1:$A$100, ISNUMBER(SEARCH(Sheet3!$A$1:$A$100, Q30))),
  1),
"""")"),"")</f>
        <v/>
      </c>
      <c r="Q30" s="2" t="s">
        <v>36</v>
      </c>
    </row>
    <row r="31">
      <c r="A31" s="1"/>
      <c r="B31" s="1"/>
      <c r="C31" s="1"/>
      <c r="D31" s="1"/>
      <c r="E31" s="1"/>
      <c r="F31" s="1"/>
      <c r="G31" s="1"/>
      <c r="H31" s="1"/>
      <c r="K31" s="1">
        <v>1.0</v>
      </c>
      <c r="L31" s="1">
        <v>241.0</v>
      </c>
      <c r="M31" s="3">
        <f>IFERROR(__xludf.DUMMYFUNCTION("value(IFERROR(
  REGEXEXTRACT(Q31,""(\d+(?:[.,]\d+)?)\s*[Tt][ỷY]"")
,""""))"),12.5)</f>
        <v>12.5</v>
      </c>
      <c r="N31" s="3">
        <f t="shared" si="1"/>
        <v>52</v>
      </c>
      <c r="O31" s="3" t="str">
        <f>IFERROR(__xludf.DUMMYFUNCTION("IFERROR(
  INDEX(
    FILTER(Sheet3!$B$1:$B$100, ISNUMBER(SEARCH(Sheet3!$B$1:$B$100, Q31))),
  1),
"""")"),"Tân Hưng")</f>
        <v>Tân Hưng</v>
      </c>
      <c r="P31" s="3" t="str">
        <f>IFERROR(__xludf.DUMMYFUNCTION("IFERROR(
  INDEX(
    FILTER(Sheet3!$A$1:$A$100, ISNUMBER(SEARCH(Sheet3!$A$1:$A$100, Q31))),
  1),
"""")"),"Lê Văn Lương")</f>
        <v>Lê Văn Lương</v>
      </c>
      <c r="Q31" s="2" t="s">
        <v>37</v>
      </c>
    </row>
    <row r="32">
      <c r="A32" s="1"/>
      <c r="B32" s="1"/>
      <c r="C32" s="1"/>
      <c r="D32" s="1"/>
      <c r="E32" s="1"/>
      <c r="F32" s="1"/>
      <c r="G32" s="1"/>
      <c r="H32" s="1"/>
      <c r="K32" s="1">
        <v>1.0</v>
      </c>
      <c r="L32" s="1">
        <v>231.0</v>
      </c>
      <c r="M32" s="3">
        <f>IFERROR(__xludf.DUMMYFUNCTION("value(IFERROR(
  REGEXEXTRACT(Q32,""(\d+(?:[.,]\d+)?)\s*[Tt][ỷY]"")
,""""))"),12.0)</f>
        <v>12</v>
      </c>
      <c r="N32" s="3">
        <f t="shared" si="1"/>
        <v>52</v>
      </c>
      <c r="O32" s="3" t="str">
        <f>IFERROR(__xludf.DUMMYFUNCTION("IFERROR(
  INDEX(
    FILTER(Sheet3!$B$1:$B$100, ISNUMBER(SEARCH(Sheet3!$B$1:$B$100, Q32))),
  1),
"""")"),"Phú Thuận")</f>
        <v>Phú Thuận</v>
      </c>
      <c r="P32" s="3" t="str">
        <f>IFERROR(__xludf.DUMMYFUNCTION("IFERROR(
  INDEX(
    FILTER(Sheet3!$A$1:$A$100, ISNUMBER(SEARCH(Sheet3!$A$1:$A$100, Q32))),
  1),
"""")"),"Huỳnh Tấn Phát")</f>
        <v>Huỳnh Tấn Phát</v>
      </c>
      <c r="Q32" s="2" t="s">
        <v>38</v>
      </c>
    </row>
    <row r="33">
      <c r="A33" s="1"/>
      <c r="B33" s="1"/>
      <c r="C33" s="1"/>
      <c r="D33" s="1"/>
      <c r="E33" s="1"/>
      <c r="F33" s="1"/>
      <c r="G33" s="1"/>
      <c r="H33" s="1"/>
      <c r="K33" s="1">
        <v>3.0</v>
      </c>
      <c r="L33" s="1">
        <v>247.0</v>
      </c>
      <c r="M33" s="3">
        <f>IFERROR(__xludf.DUMMYFUNCTION("value(IFERROR(
  REGEXEXTRACT(Q33,""(\d+(?:[.,]\d+)?)\s*[Tt][ỷY]"")
,""""))"),12.9)</f>
        <v>12.9</v>
      </c>
      <c r="N33" s="3">
        <f t="shared" si="1"/>
        <v>52</v>
      </c>
      <c r="O33" s="3" t="str">
        <f>IFERROR(__xludf.DUMMYFUNCTION("IFERROR(
  INDEX(
    FILTER(Sheet3!$B$1:$B$100, ISNUMBER(SEARCH(Sheet3!$B$1:$B$100, Q33))),
  1),
"""")"),"Bình Thuận")</f>
        <v>Bình Thuận</v>
      </c>
      <c r="P33" s="3" t="str">
        <f>IFERROR(__xludf.DUMMYFUNCTION("IFERROR(
  INDEX(
    FILTER(Sheet3!$A$1:$A$100, ISNUMBER(SEARCH(Sheet3!$A$1:$A$100, Q33))),
  1),
"""")"),"Huỳnh Tấn Phát")</f>
        <v>Huỳnh Tấn Phát</v>
      </c>
      <c r="Q33" s="2" t="s">
        <v>39</v>
      </c>
    </row>
    <row r="34">
      <c r="A34" s="1"/>
      <c r="B34" s="1"/>
      <c r="C34" s="1"/>
      <c r="D34" s="1"/>
      <c r="E34" s="1"/>
      <c r="F34" s="1"/>
      <c r="G34" s="1"/>
      <c r="H34" s="1"/>
      <c r="K34" s="1">
        <v>1.0</v>
      </c>
      <c r="L34" s="1">
        <v>129.0</v>
      </c>
      <c r="M34" s="3">
        <f>IFERROR(__xludf.DUMMYFUNCTION("value(IFERROR(
  REGEXEXTRACT(Q34,""(\d+(?:[.,]\d+)?)\s*[Tt][ỷY]"")
,""""))"),6.85)</f>
        <v>6.85</v>
      </c>
      <c r="N34" s="3">
        <f t="shared" si="1"/>
        <v>53</v>
      </c>
      <c r="O34" s="3" t="str">
        <f>IFERROR(__xludf.DUMMYFUNCTION("IFERROR(
  INDEX(
    FILTER(Sheet3!$B$1:$B$100, ISNUMBER(SEARCH(Sheet3!$B$1:$B$100, Q34))),
  1),
"""")"),"Tân Phú")</f>
        <v>Tân Phú</v>
      </c>
      <c r="P34" s="3" t="str">
        <f>IFERROR(__xludf.DUMMYFUNCTION("IFERROR(
  INDEX(
    FILTER(Sheet3!$A$1:$A$100, ISNUMBER(SEARCH(Sheet3!$A$1:$A$100, Q34))),
  1),
"""")"),"Nguyễn Thị Thập")</f>
        <v>Nguyễn Thị Thập</v>
      </c>
      <c r="Q34" s="2" t="s">
        <v>40</v>
      </c>
    </row>
    <row r="35">
      <c r="A35" s="1"/>
      <c r="B35" s="1"/>
      <c r="C35" s="1"/>
      <c r="D35" s="1"/>
      <c r="E35" s="1"/>
      <c r="F35" s="1"/>
      <c r="G35" s="1"/>
      <c r="H35" s="1"/>
      <c r="K35" s="1">
        <v>1.0</v>
      </c>
      <c r="L35" s="1">
        <v>1350.0</v>
      </c>
      <c r="M35" s="3">
        <f>IFERROR(__xludf.DUMMYFUNCTION("value(IFERROR(
  REGEXEXTRACT(Q35,""(\d+(?:[.,]\d+)?)\s*[Tt][ỷY]"")
,""""))"),72.0)</f>
        <v>72</v>
      </c>
      <c r="N35" s="3">
        <f t="shared" si="1"/>
        <v>53</v>
      </c>
      <c r="O35" s="3" t="str">
        <f>IFERROR(__xludf.DUMMYFUNCTION("IFERROR(
  INDEX(
    FILTER(Sheet3!$B$1:$B$100, ISNUMBER(SEARCH(Sheet3!$B$1:$B$100, Q35))),
  1),
"""")"),"Phú Thuận")</f>
        <v>Phú Thuận</v>
      </c>
      <c r="P35" s="3" t="str">
        <f>IFERROR(__xludf.DUMMYFUNCTION("IFERROR(
  INDEX(
    FILTER(Sheet3!$A$1:$A$100, ISNUMBER(SEARCH(Sheet3!$A$1:$A$100, Q35))),
  1),
"""")"),"Huỳnh Tấn Phát")</f>
        <v>Huỳnh Tấn Phát</v>
      </c>
      <c r="Q35" s="2" t="s">
        <v>41</v>
      </c>
    </row>
    <row r="36">
      <c r="A36" s="1"/>
      <c r="B36" s="1"/>
      <c r="C36" s="1"/>
      <c r="D36" s="1"/>
      <c r="E36" s="1"/>
      <c r="F36" s="1"/>
      <c r="G36" s="1"/>
      <c r="H36" s="1"/>
      <c r="K36" s="1">
        <v>1.0</v>
      </c>
      <c r="L36" s="1">
        <v>131.0</v>
      </c>
      <c r="M36" s="3">
        <f>IFERROR(__xludf.DUMMYFUNCTION("value(IFERROR(
  REGEXEXTRACT(Q36,""(\d+(?:[.,]\d+)?)\s*[Tt][ỷY]"")
,""""))"),7.0)</f>
        <v>7</v>
      </c>
      <c r="N36" s="3">
        <f t="shared" si="1"/>
        <v>53</v>
      </c>
      <c r="O36" s="3" t="str">
        <f>IFERROR(__xludf.DUMMYFUNCTION("IFERROR(
  INDEX(
    FILTER(Sheet3!$B$1:$B$100, ISNUMBER(SEARCH(Sheet3!$B$1:$B$100, Q36))),
  1),
"""")"),"Phú Thuận")</f>
        <v>Phú Thuận</v>
      </c>
      <c r="P36" s="3" t="str">
        <f>IFERROR(__xludf.DUMMYFUNCTION("IFERROR(
  INDEX(
    FILTER(Sheet3!$A$1:$A$100, ISNUMBER(SEARCH(Sheet3!$A$1:$A$100, Q36))),
  1),
"""")"),"Nguyễn Văn Quỳ")</f>
        <v>Nguyễn Văn Quỳ</v>
      </c>
      <c r="Q36" s="2" t="s">
        <v>42</v>
      </c>
    </row>
    <row r="37">
      <c r="A37" s="1"/>
      <c r="B37" s="1"/>
      <c r="C37" s="1"/>
      <c r="D37" s="1"/>
      <c r="E37" s="1"/>
      <c r="F37" s="1"/>
      <c r="G37" s="1"/>
      <c r="H37" s="1"/>
      <c r="K37" s="1">
        <v>2.0</v>
      </c>
      <c r="L37" s="1">
        <v>200.0</v>
      </c>
      <c r="M37" s="3">
        <f>IFERROR(__xludf.DUMMYFUNCTION("value(IFERROR(
  REGEXEXTRACT(Q37,""(\d+(?:[.,]\d+)?)\s*[Tt][ỷY]"")
,""""))"),10.6)</f>
        <v>10.6</v>
      </c>
      <c r="N37" s="3">
        <f t="shared" si="1"/>
        <v>53</v>
      </c>
      <c r="O37" s="3" t="str">
        <f>IFERROR(__xludf.DUMMYFUNCTION("IFERROR(
  INDEX(
    FILTER(Sheet3!$B$1:$B$100, ISNUMBER(SEARCH(Sheet3!$B$1:$B$100, Q37))),
  1),
"""")"),"Phú Mỹ")</f>
        <v>Phú Mỹ</v>
      </c>
      <c r="P37" s="3" t="str">
        <f>IFERROR(__xludf.DUMMYFUNCTION("IFERROR(
  INDEX(
    FILTER(Sheet3!$A$1:$A$100, ISNUMBER(SEARCH(Sheet3!$A$1:$A$100, Q37))),
  1),
"""")"),"Phạm Hữu Lầu")</f>
        <v>Phạm Hữu Lầu</v>
      </c>
      <c r="Q37" s="2" t="s">
        <v>43</v>
      </c>
    </row>
    <row r="38">
      <c r="A38" s="1"/>
      <c r="B38" s="1"/>
      <c r="C38" s="1"/>
      <c r="D38" s="1"/>
      <c r="E38" s="1"/>
      <c r="F38" s="1"/>
      <c r="G38" s="1"/>
      <c r="H38" s="1"/>
      <c r="K38" s="1">
        <v>1.0</v>
      </c>
      <c r="L38" s="1">
        <v>210.0</v>
      </c>
      <c r="M38" s="3">
        <f>IFERROR(__xludf.DUMMYFUNCTION("value(IFERROR(
  REGEXEXTRACT(Q38,""(\d+(?:[.,]\d+)?)\s*[Tt][ỷY]"")
,""""))"),11.5)</f>
        <v>11.5</v>
      </c>
      <c r="N38" s="3">
        <f t="shared" si="1"/>
        <v>55</v>
      </c>
      <c r="O38" s="3" t="str">
        <f>IFERROR(__xludf.DUMMYFUNCTION("IFERROR(
  INDEX(
    FILTER(Sheet3!$B$1:$B$100, ISNUMBER(SEARCH(Sheet3!$B$1:$B$100, Q38))),
  1),
"""")"),"Phú Mỹ")</f>
        <v>Phú Mỹ</v>
      </c>
      <c r="P38" s="3" t="str">
        <f>IFERROR(__xludf.DUMMYFUNCTION("IFERROR(
  INDEX(
    FILTER(Sheet3!$A$1:$A$100, ISNUMBER(SEARCH(Sheet3!$A$1:$A$100, Q38))),
  1),
"""")"),"Huỳnh Tấn Phát")</f>
        <v>Huỳnh Tấn Phát</v>
      </c>
      <c r="Q38" s="2" t="s">
        <v>44</v>
      </c>
    </row>
    <row r="39">
      <c r="A39" s="1"/>
      <c r="B39" s="1"/>
      <c r="C39" s="1"/>
      <c r="D39" s="1"/>
      <c r="E39" s="1"/>
      <c r="F39" s="1"/>
      <c r="G39" s="1"/>
      <c r="H39" s="1"/>
      <c r="K39" s="1">
        <v>1.0</v>
      </c>
      <c r="L39" s="1">
        <v>161.0</v>
      </c>
      <c r="M39" s="3">
        <f>IFERROR(__xludf.DUMMYFUNCTION("value(IFERROR(
  REGEXEXTRACT(Q39,""(\d+(?:[.,]\d+)?)\s*[Tt][ỷY]"")
,""""))"),8.8)</f>
        <v>8.8</v>
      </c>
      <c r="N39" s="3">
        <f t="shared" si="1"/>
        <v>55</v>
      </c>
      <c r="O39" s="3" t="str">
        <f>IFERROR(__xludf.DUMMYFUNCTION("IFERROR(
  INDEX(
    FILTER(Sheet3!$B$1:$B$100, ISNUMBER(SEARCH(Sheet3!$B$1:$B$100, Q39))),
  1),
"""")"),"Phú Thuận")</f>
        <v>Phú Thuận</v>
      </c>
      <c r="P39" s="3" t="str">
        <f>IFERROR(__xludf.DUMMYFUNCTION("IFERROR(
  INDEX(
    FILTER(Sheet3!$A$1:$A$100, ISNUMBER(SEARCH(Sheet3!$A$1:$A$100, Q39))),
  1),
"""")"),"Huỳnh Tấn Phát")</f>
        <v>Huỳnh Tấn Phát</v>
      </c>
      <c r="Q39" s="2" t="s">
        <v>45</v>
      </c>
    </row>
    <row r="40">
      <c r="A40" s="1"/>
      <c r="B40" s="1"/>
      <c r="C40" s="1"/>
      <c r="D40" s="1"/>
      <c r="E40" s="1"/>
      <c r="F40" s="1"/>
      <c r="G40" s="1"/>
      <c r="H40" s="1"/>
      <c r="K40" s="1">
        <v>1.0</v>
      </c>
      <c r="L40" s="1">
        <v>161.0</v>
      </c>
      <c r="M40" s="3">
        <f>IFERROR(__xludf.DUMMYFUNCTION("value(IFERROR(
  REGEXEXTRACT(Q40,""(\d+(?:[.,]\d+)?)\s*[Tt][ỷY]"")
,""""))"),8.8)</f>
        <v>8.8</v>
      </c>
      <c r="N40" s="3">
        <f t="shared" si="1"/>
        <v>55</v>
      </c>
      <c r="O40" s="3" t="str">
        <f>IFERROR(__xludf.DUMMYFUNCTION("IFERROR(
  INDEX(
    FILTER(Sheet3!$B$1:$B$100, ISNUMBER(SEARCH(Sheet3!$B$1:$B$100, Q40))),
  1),
"""")"),"Phú Thuận")</f>
        <v>Phú Thuận</v>
      </c>
      <c r="P40" s="3" t="str">
        <f>IFERROR(__xludf.DUMMYFUNCTION("IFERROR(
  INDEX(
    FILTER(Sheet3!$A$1:$A$100, ISNUMBER(SEARCH(Sheet3!$A$1:$A$100, Q40))),
  1),
"""")"),"Huỳnh Tấn Phát")</f>
        <v>Huỳnh Tấn Phát</v>
      </c>
      <c r="Q40" s="2" t="s">
        <v>46</v>
      </c>
    </row>
    <row r="41">
      <c r="A41" s="1"/>
      <c r="B41" s="1"/>
      <c r="C41" s="1"/>
      <c r="D41" s="1"/>
      <c r="E41" s="1"/>
      <c r="F41" s="1"/>
      <c r="G41" s="1"/>
      <c r="H41" s="1"/>
      <c r="K41" s="1">
        <v>2.0</v>
      </c>
      <c r="L41" s="1">
        <v>208.0</v>
      </c>
      <c r="M41" s="3">
        <f>IFERROR(__xludf.DUMMYFUNCTION("value(IFERROR(
  REGEXEXTRACT(Q41,""(\d+(?:[.,]\d+)?)\s*[Tt][ỷY]"")
,""""))"),11.5)</f>
        <v>11.5</v>
      </c>
      <c r="N41" s="3">
        <f t="shared" si="1"/>
        <v>55</v>
      </c>
      <c r="O41" s="3" t="str">
        <f>IFERROR(__xludf.DUMMYFUNCTION("IFERROR(
  INDEX(
    FILTER(Sheet3!$B$1:$B$100, ISNUMBER(SEARCH(Sheet3!$B$1:$B$100, Q41))),
  1),
"""")"),"Phú Mỹ")</f>
        <v>Phú Mỹ</v>
      </c>
      <c r="P41" s="3" t="str">
        <f>IFERROR(__xludf.DUMMYFUNCTION("IFERROR(
  INDEX(
    FILTER(Sheet3!$A$1:$A$100, ISNUMBER(SEARCH(Sheet3!$A$1:$A$100, Q41))),
  1),
"""")"),"đường số 1")</f>
        <v>đường số 1</v>
      </c>
      <c r="Q41" s="2" t="s">
        <v>47</v>
      </c>
    </row>
    <row r="42">
      <c r="A42" s="1"/>
      <c r="B42" s="1"/>
      <c r="C42" s="1"/>
      <c r="D42" s="1"/>
      <c r="E42" s="1"/>
      <c r="F42" s="1"/>
      <c r="G42" s="1"/>
      <c r="H42" s="1"/>
      <c r="K42" s="1">
        <v>1.0</v>
      </c>
      <c r="L42" s="1">
        <v>149.0</v>
      </c>
      <c r="M42" s="3">
        <f>IFERROR(__xludf.DUMMYFUNCTION("value(IFERROR(
  REGEXEXTRACT(Q42,""(\d+(?:[.,]\d+)?)\s*[Tt][ỷY]"")
,""""))"),8.3)</f>
        <v>8.3</v>
      </c>
      <c r="N42" s="3">
        <f t="shared" si="1"/>
        <v>56</v>
      </c>
      <c r="O42" s="3" t="str">
        <f>IFERROR(__xludf.DUMMYFUNCTION("IFERROR(
  INDEX(
    FILTER(Sheet3!$B$1:$B$100, ISNUMBER(SEARCH(Sheet3!$B$1:$B$100, Q42))),
  1),
"""")"),"Tân Phú")</f>
        <v>Tân Phú</v>
      </c>
      <c r="P42" s="3" t="str">
        <f>IFERROR(__xludf.DUMMYFUNCTION("IFERROR(
  INDEX(
    FILTER(Sheet3!$A$1:$A$100, ISNUMBER(SEARCH(Sheet3!$A$1:$A$100, Q42))),
  1),
"""")"),"")</f>
        <v/>
      </c>
      <c r="Q42" s="2" t="s">
        <v>48</v>
      </c>
    </row>
    <row r="43">
      <c r="A43" s="1"/>
      <c r="B43" s="1"/>
      <c r="C43" s="1"/>
      <c r="D43" s="1"/>
      <c r="E43" s="1"/>
      <c r="F43" s="1"/>
      <c r="G43" s="1"/>
      <c r="H43" s="1"/>
      <c r="K43" s="1">
        <v>1.0</v>
      </c>
      <c r="L43" s="1">
        <v>320.0</v>
      </c>
      <c r="M43" s="3">
        <f>IFERROR(__xludf.DUMMYFUNCTION("value(IFERROR(
  REGEXEXTRACT(Q43,""(\d+(?:[.,]\d+)?)\s*[Tt][ỷY]"")
,""""))"),18.0)</f>
        <v>18</v>
      </c>
      <c r="N43" s="3">
        <f t="shared" si="1"/>
        <v>56</v>
      </c>
      <c r="O43" s="3" t="str">
        <f>IFERROR(__xludf.DUMMYFUNCTION("IFERROR(
  INDEX(
    FILTER(Sheet3!$B$1:$B$100, ISNUMBER(SEARCH(Sheet3!$B$1:$B$100, Q43))),
  1),
"""")"),"Bình Thuận")</f>
        <v>Bình Thuận</v>
      </c>
      <c r="P43" s="3" t="str">
        <f>IFERROR(__xludf.DUMMYFUNCTION("IFERROR(
  INDEX(
    FILTER(Sheet3!$A$1:$A$100, ISNUMBER(SEARCH(Sheet3!$A$1:$A$100, Q43))),
  1),
"""")"),"Huỳnh Tấn Phát")</f>
        <v>Huỳnh Tấn Phát</v>
      </c>
      <c r="Q43" s="2" t="s">
        <v>49</v>
      </c>
    </row>
    <row r="44">
      <c r="A44" s="1"/>
      <c r="B44" s="1"/>
      <c r="C44" s="1"/>
      <c r="D44" s="1"/>
      <c r="E44" s="1"/>
      <c r="F44" s="1"/>
      <c r="G44" s="1"/>
      <c r="H44" s="1"/>
      <c r="K44" s="1">
        <v>2.0</v>
      </c>
      <c r="L44" s="1">
        <v>132.0</v>
      </c>
      <c r="M44" s="3">
        <f>IFERROR(__xludf.DUMMYFUNCTION("value(IFERROR(
  REGEXEXTRACT(Q44,""(\d+(?:[.,]\d+)?)\s*[Tt][ỷY]"")
,""""))"),7.5)</f>
        <v>7.5</v>
      </c>
      <c r="N44" s="3">
        <f t="shared" si="1"/>
        <v>57</v>
      </c>
      <c r="O44" s="3" t="str">
        <f>IFERROR(__xludf.DUMMYFUNCTION("IFERROR(
  INDEX(
    FILTER(Sheet3!$B$1:$B$100, ISNUMBER(SEARCH(Sheet3!$B$1:$B$100, Q44))),
  1),
"""")"),"Tân Thuận Tây")</f>
        <v>Tân Thuận Tây</v>
      </c>
      <c r="P44" s="3" t="str">
        <f>IFERROR(__xludf.DUMMYFUNCTION("IFERROR(
  INDEX(
    FILTER(Sheet3!$A$1:$A$100, ISNUMBER(SEARCH(Sheet3!$A$1:$A$100, Q44))),
  1),
"""")"),"Nguyễn Văn Linh")</f>
        <v>Nguyễn Văn Linh</v>
      </c>
      <c r="Q44" s="2" t="s">
        <v>50</v>
      </c>
    </row>
    <row r="45">
      <c r="A45" s="1"/>
      <c r="B45" s="1"/>
      <c r="C45" s="1"/>
      <c r="D45" s="1"/>
      <c r="E45" s="1"/>
      <c r="F45" s="1"/>
      <c r="G45" s="1"/>
      <c r="H45" s="1"/>
      <c r="K45" s="1">
        <v>2.0</v>
      </c>
      <c r="L45" s="1">
        <v>266.0</v>
      </c>
      <c r="M45" s="3">
        <f>IFERROR(__xludf.DUMMYFUNCTION("value(IFERROR(
  REGEXEXTRACT(Q45,""(\d+(?:[.,]\d+)?)\s*[Tt][ỷY]"")
,""""))"),15.2)</f>
        <v>15.2</v>
      </c>
      <c r="N45" s="3">
        <f t="shared" si="1"/>
        <v>57</v>
      </c>
      <c r="O45" s="3" t="str">
        <f>IFERROR(__xludf.DUMMYFUNCTION("IFERROR(
  INDEX(
    FILTER(Sheet3!$B$1:$B$100, ISNUMBER(SEARCH(Sheet3!$B$1:$B$100, Q45))),
  1),
"""")"),"Phú Thuận")</f>
        <v>Phú Thuận</v>
      </c>
      <c r="P45" s="3" t="str">
        <f>IFERROR(__xludf.DUMMYFUNCTION("IFERROR(
  INDEX(
    FILTER(Sheet3!$A$1:$A$100, ISNUMBER(SEARCH(Sheet3!$A$1:$A$100, Q45))),
  1),
"""")"),"Nguyễn Văn Quỳ")</f>
        <v>Nguyễn Văn Quỳ</v>
      </c>
      <c r="Q45" s="2" t="s">
        <v>51</v>
      </c>
    </row>
    <row r="46">
      <c r="A46" s="1"/>
      <c r="B46" s="1"/>
      <c r="C46" s="1"/>
      <c r="D46" s="1"/>
      <c r="E46" s="1"/>
      <c r="F46" s="1"/>
      <c r="G46" s="1"/>
      <c r="H46" s="1"/>
      <c r="K46" s="1">
        <v>3.0</v>
      </c>
      <c r="L46" s="1">
        <v>322.0</v>
      </c>
      <c r="M46" s="3">
        <f>IFERROR(__xludf.DUMMYFUNCTION("value(IFERROR(
  REGEXEXTRACT(Q46,""(\d+(?:[.,]\d+)?)\s*[Tt][ỷY]"")
,""""))"),18.5)</f>
        <v>18.5</v>
      </c>
      <c r="N46" s="3">
        <f t="shared" si="1"/>
        <v>57</v>
      </c>
      <c r="O46" s="3" t="str">
        <f>IFERROR(__xludf.DUMMYFUNCTION("IFERROR(
  INDEX(
    FILTER(Sheet3!$B$1:$B$100, ISNUMBER(SEARCH(Sheet3!$B$1:$B$100, Q46))),
  1),
"""")"),"Phú Thuận")</f>
        <v>Phú Thuận</v>
      </c>
      <c r="P46" s="3" t="str">
        <f>IFERROR(__xludf.DUMMYFUNCTION("IFERROR(
  INDEX(
    FILTER(Sheet3!$A$1:$A$100, ISNUMBER(SEARCH(Sheet3!$A$1:$A$100, Q46))),
  1),
"""")"),"Nguyễn Văn Quỳ")</f>
        <v>Nguyễn Văn Quỳ</v>
      </c>
      <c r="Q46" s="2" t="s">
        <v>52</v>
      </c>
    </row>
    <row r="47">
      <c r="A47" s="1"/>
      <c r="B47" s="1"/>
      <c r="C47" s="1"/>
      <c r="D47" s="1"/>
      <c r="E47" s="1"/>
      <c r="F47" s="1"/>
      <c r="G47" s="1"/>
      <c r="H47" s="1"/>
      <c r="K47" s="1">
        <v>1.0</v>
      </c>
      <c r="L47" s="1">
        <v>320.0</v>
      </c>
      <c r="M47" s="3">
        <f>IFERROR(__xludf.DUMMYFUNCTION("value(IFERROR(
  REGEXEXTRACT(Q47,""(\d+(?:[.,]\d+)?)\s*[Tt][ỷY]"")
,""""))"),18.5)</f>
        <v>18.5</v>
      </c>
      <c r="N47" s="3">
        <f t="shared" si="1"/>
        <v>58</v>
      </c>
      <c r="O47" s="3" t="str">
        <f>IFERROR(__xludf.DUMMYFUNCTION("IFERROR(
  INDEX(
    FILTER(Sheet3!$B$1:$B$100, ISNUMBER(SEARCH(Sheet3!$B$1:$B$100, Q47))),
  1),
"""")"),"Bình Thuận")</f>
        <v>Bình Thuận</v>
      </c>
      <c r="P47" s="3" t="str">
        <f>IFERROR(__xludf.DUMMYFUNCTION("IFERROR(
  INDEX(
    FILTER(Sheet3!$A$1:$A$100, ISNUMBER(SEARCH(Sheet3!$A$1:$A$100, Q47))),
  1),
"""")"),"Huỳnh Tấn Phát")</f>
        <v>Huỳnh Tấn Phát</v>
      </c>
      <c r="Q47" s="2" t="s">
        <v>53</v>
      </c>
    </row>
    <row r="48">
      <c r="A48" s="1"/>
      <c r="B48" s="1"/>
      <c r="C48" s="1"/>
      <c r="D48" s="1"/>
      <c r="E48" s="1"/>
      <c r="F48" s="1"/>
      <c r="G48" s="1"/>
      <c r="H48" s="1"/>
      <c r="K48" s="1">
        <v>2.0</v>
      </c>
      <c r="L48" s="1">
        <v>132.0</v>
      </c>
      <c r="M48" s="3">
        <f>IFERROR(__xludf.DUMMYFUNCTION("value(IFERROR(
  REGEXEXTRACT(Q48,""(\d+(?:[.,]\d+)?)\s*[Tt][ỷY]"")
,""""))"),7.6)</f>
        <v>7.6</v>
      </c>
      <c r="N48" s="3">
        <f t="shared" si="1"/>
        <v>58</v>
      </c>
      <c r="O48" s="3" t="str">
        <f>IFERROR(__xludf.DUMMYFUNCTION("IFERROR(
  INDEX(
    FILTER(Sheet3!$B$1:$B$100, ISNUMBER(SEARCH(Sheet3!$B$1:$B$100, Q48))),
  1),
"""")"),"Tân Thuận Tây")</f>
        <v>Tân Thuận Tây</v>
      </c>
      <c r="P48" s="3" t="str">
        <f>IFERROR(__xludf.DUMMYFUNCTION("IFERROR(
  INDEX(
    FILTER(Sheet3!$A$1:$A$100, ISNUMBER(SEARCH(Sheet3!$A$1:$A$100, Q48))),
  1),
"""")"),"Huỳnh Tấn Phát")</f>
        <v>Huỳnh Tấn Phát</v>
      </c>
      <c r="Q48" s="2" t="s">
        <v>54</v>
      </c>
    </row>
    <row r="49">
      <c r="A49" s="1"/>
      <c r="B49" s="1"/>
      <c r="C49" s="1"/>
      <c r="D49" s="1"/>
      <c r="E49" s="1"/>
      <c r="F49" s="1"/>
      <c r="G49" s="1"/>
      <c r="H49" s="1"/>
      <c r="K49" s="1">
        <v>2.0</v>
      </c>
      <c r="L49" s="1">
        <v>118.0</v>
      </c>
      <c r="M49" s="3">
        <f>IFERROR(__xludf.DUMMYFUNCTION("value(IFERROR(
  REGEXEXTRACT(Q49,""(\d+(?:[.,]\d+)?)\s*[Tt][ỷY]"")
,""""))"),6.8)</f>
        <v>6.8</v>
      </c>
      <c r="N49" s="3">
        <f t="shared" si="1"/>
        <v>58</v>
      </c>
      <c r="O49" s="3" t="str">
        <f>IFERROR(__xludf.DUMMYFUNCTION("IFERROR(
  INDEX(
    FILTER(Sheet3!$B$1:$B$100, ISNUMBER(SEARCH(Sheet3!$B$1:$B$100, Q49))),
  1),
"""")"),"Tân Kiểng")</f>
        <v>Tân Kiểng</v>
      </c>
      <c r="P49" s="3" t="str">
        <f>IFERROR(__xludf.DUMMYFUNCTION("IFERROR(
  INDEX(
    FILTER(Sheet3!$A$1:$A$100, ISNUMBER(SEARCH(Sheet3!$A$1:$A$100, Q49))),
  1),
"""")"),"Lê Văn Lương")</f>
        <v>Lê Văn Lương</v>
      </c>
      <c r="Q49" s="2" t="s">
        <v>55</v>
      </c>
    </row>
    <row r="50">
      <c r="A50" s="1"/>
      <c r="B50" s="1"/>
      <c r="C50" s="1"/>
      <c r="D50" s="1"/>
      <c r="E50" s="1"/>
      <c r="F50" s="1"/>
      <c r="G50" s="1"/>
      <c r="H50" s="1"/>
      <c r="K50" s="1">
        <v>1.0</v>
      </c>
      <c r="L50" s="1">
        <v>116.0</v>
      </c>
      <c r="M50" s="3">
        <f>IFERROR(__xludf.DUMMYFUNCTION("value(IFERROR(
  REGEXEXTRACT(Q50,""(\d+(?:[.,]\d+)?)\s*[Tt][ỷY]"")
,""""))"),6.85)</f>
        <v>6.85</v>
      </c>
      <c r="N50" s="3">
        <f t="shared" si="1"/>
        <v>59</v>
      </c>
      <c r="O50" s="3" t="str">
        <f>IFERROR(__xludf.DUMMYFUNCTION("IFERROR(
  INDEX(
    FILTER(Sheet3!$B$1:$B$100, ISNUMBER(SEARCH(Sheet3!$B$1:$B$100, Q50))),
  1),
"""")"),"Tân Hưng")</f>
        <v>Tân Hưng</v>
      </c>
      <c r="P50" s="3" t="str">
        <f>IFERROR(__xludf.DUMMYFUNCTION("IFERROR(
  INDEX(
    FILTER(Sheet3!$A$1:$A$100, ISNUMBER(SEARCH(Sheet3!$A$1:$A$100, Q50))),
  1),
"""")"),"Trần Xuân Soạn")</f>
        <v>Trần Xuân Soạn</v>
      </c>
      <c r="Q50" s="2" t="s">
        <v>56</v>
      </c>
    </row>
    <row r="51">
      <c r="A51" s="1"/>
      <c r="B51" s="1"/>
      <c r="C51" s="1"/>
      <c r="D51" s="1"/>
      <c r="E51" s="1"/>
      <c r="F51" s="1"/>
      <c r="G51" s="1"/>
      <c r="H51" s="1"/>
      <c r="K51" s="1">
        <v>2.0</v>
      </c>
      <c r="L51" s="1">
        <v>1024.0</v>
      </c>
      <c r="M51" s="3">
        <f>IFERROR(__xludf.DUMMYFUNCTION("value(IFERROR(
  REGEXEXTRACT(Q51,""(\d+(?:[.,]\d+)?)\s*[Tt][ỷY]"")
,""""))"),60.0)</f>
        <v>60</v>
      </c>
      <c r="N51" s="3">
        <f t="shared" si="1"/>
        <v>59</v>
      </c>
      <c r="O51" s="3" t="str">
        <f>IFERROR(__xludf.DUMMYFUNCTION("IFERROR(
  INDEX(
    FILTER(Sheet3!$B$1:$B$100, ISNUMBER(SEARCH(Sheet3!$B$1:$B$100, Q51))),
  1),
"""")"),"Tân Hưng")</f>
        <v>Tân Hưng</v>
      </c>
      <c r="P51" s="3" t="str">
        <f>IFERROR(__xludf.DUMMYFUNCTION("IFERROR(
  INDEX(
    FILTER(Sheet3!$A$1:$A$100, ISNUMBER(SEARCH(Sheet3!$A$1:$A$100, Q51))),
  1),
"""")"),"Trần Xuân Soạn")</f>
        <v>Trần Xuân Soạn</v>
      </c>
      <c r="Q51" s="2" t="s">
        <v>57</v>
      </c>
    </row>
    <row r="52">
      <c r="A52" s="1"/>
      <c r="B52" s="1"/>
      <c r="C52" s="1"/>
      <c r="D52" s="1"/>
      <c r="E52" s="1"/>
      <c r="F52" s="1"/>
      <c r="G52" s="1"/>
      <c r="H52" s="1"/>
      <c r="K52" s="1">
        <v>2.0</v>
      </c>
      <c r="L52" s="1">
        <v>150.0</v>
      </c>
      <c r="M52" s="3">
        <f>IFERROR(__xludf.DUMMYFUNCTION("value(IFERROR(
  REGEXEXTRACT(Q52,""(\d+(?:[.,]\d+)?)\s*[Tt][ỷY]"")
,""""))"),8.8)</f>
        <v>8.8</v>
      </c>
      <c r="N52" s="3">
        <f t="shared" si="1"/>
        <v>59</v>
      </c>
      <c r="O52" s="3" t="str">
        <f>IFERROR(__xludf.DUMMYFUNCTION("IFERROR(
  INDEX(
    FILTER(Sheet3!$B$1:$B$100, ISNUMBER(SEARCH(Sheet3!$B$1:$B$100, Q52))),
  1),
"""")"),"Phú Thuận")</f>
        <v>Phú Thuận</v>
      </c>
      <c r="P52" s="3" t="str">
        <f>IFERROR(__xludf.DUMMYFUNCTION("IFERROR(
  INDEX(
    FILTER(Sheet3!$A$1:$A$100, ISNUMBER(SEARCH(Sheet3!$A$1:$A$100, Q52))),
  1),
"""")"),"Huỳnh Tấn Phát")</f>
        <v>Huỳnh Tấn Phát</v>
      </c>
      <c r="Q52" s="2" t="s">
        <v>58</v>
      </c>
    </row>
    <row r="53">
      <c r="A53" s="1"/>
      <c r="B53" s="1"/>
      <c r="C53" s="1"/>
      <c r="D53" s="1"/>
      <c r="E53" s="1"/>
      <c r="F53" s="1"/>
      <c r="G53" s="1"/>
      <c r="H53" s="1"/>
      <c r="K53" s="1">
        <v>1.0</v>
      </c>
      <c r="L53" s="1">
        <v>168.0</v>
      </c>
      <c r="M53" s="3">
        <f>IFERROR(__xludf.DUMMYFUNCTION("value(IFERROR(
  REGEXEXTRACT(Q53,""(\d+(?:[.,]\d+)?)\s*[Tt][ỷY]"")
,""""))"),10.0)</f>
        <v>10</v>
      </c>
      <c r="N53" s="3">
        <f t="shared" si="1"/>
        <v>60</v>
      </c>
      <c r="O53" s="3" t="str">
        <f>IFERROR(__xludf.DUMMYFUNCTION("IFERROR(
  INDEX(
    FILTER(Sheet3!$B$1:$B$100, ISNUMBER(SEARCH(Sheet3!$B$1:$B$100, Q53))),
  1),
"""")"),"Phú Thuận")</f>
        <v>Phú Thuận</v>
      </c>
      <c r="P53" s="3" t="str">
        <f>IFERROR(__xludf.DUMMYFUNCTION("IFERROR(
  INDEX(
    FILTER(Sheet3!$A$1:$A$100, ISNUMBER(SEARCH(Sheet3!$A$1:$A$100, Q53))),
  1),
"""")"),"Gò Ô Môi")</f>
        <v>Gò Ô Môi</v>
      </c>
      <c r="Q53" s="2" t="s">
        <v>59</v>
      </c>
    </row>
    <row r="54">
      <c r="A54" s="1"/>
      <c r="B54" s="1"/>
      <c r="C54" s="1"/>
      <c r="D54" s="1"/>
      <c r="E54" s="1"/>
      <c r="F54" s="1"/>
      <c r="G54" s="1"/>
      <c r="H54" s="1"/>
      <c r="K54" s="1">
        <v>1.0</v>
      </c>
      <c r="L54" s="1">
        <v>164.0</v>
      </c>
      <c r="M54" s="3">
        <f>IFERROR(__xludf.DUMMYFUNCTION("value(IFERROR(
  REGEXEXTRACT(Q54,""(\d+(?:[.,]\d+)?)\s*[Tt][ỷY]"")
,""""))"),9.8)</f>
        <v>9.8</v>
      </c>
      <c r="N54" s="3">
        <f t="shared" si="1"/>
        <v>60</v>
      </c>
      <c r="O54" s="3" t="str">
        <f>IFERROR(__xludf.DUMMYFUNCTION("IFERROR(
  INDEX(
    FILTER(Sheet3!$B$1:$B$100, ISNUMBER(SEARCH(Sheet3!$B$1:$B$100, Q54))),
  1),
"""")"),"Bình Thuận")</f>
        <v>Bình Thuận</v>
      </c>
      <c r="P54" s="3" t="str">
        <f>IFERROR(__xludf.DUMMYFUNCTION("IFERROR(
  INDEX(
    FILTER(Sheet3!$A$1:$A$100, ISNUMBER(SEARCH(Sheet3!$A$1:$A$100, Q54))),
  1),
"""")"),"Nguyễn Văn Linh")</f>
        <v>Nguyễn Văn Linh</v>
      </c>
      <c r="Q54" s="2" t="s">
        <v>60</v>
      </c>
    </row>
    <row r="55">
      <c r="A55" s="1"/>
      <c r="B55" s="1"/>
      <c r="C55" s="1"/>
      <c r="D55" s="1"/>
      <c r="E55" s="1"/>
      <c r="F55" s="1"/>
      <c r="G55" s="1"/>
      <c r="H55" s="1"/>
      <c r="K55" s="1">
        <v>1.0</v>
      </c>
      <c r="L55" s="1">
        <v>200.0</v>
      </c>
      <c r="M55" s="3">
        <f>IFERROR(__xludf.DUMMYFUNCTION("value(IFERROR(
  REGEXEXTRACT(Q55,""(\d+(?:[.,]\d+)?)\s*[Tt][ỷY]"")
,""""))"),12.0)</f>
        <v>12</v>
      </c>
      <c r="N55" s="3">
        <f t="shared" si="1"/>
        <v>60</v>
      </c>
      <c r="O55" s="3" t="str">
        <f>IFERROR(__xludf.DUMMYFUNCTION("IFERROR(
  INDEX(
    FILTER(Sheet3!$B$1:$B$100, ISNUMBER(SEARCH(Sheet3!$B$1:$B$100, Q55))),
  1),
"""")"),"Tân Hưng")</f>
        <v>Tân Hưng</v>
      </c>
      <c r="P55" s="3" t="str">
        <f>IFERROR(__xludf.DUMMYFUNCTION("IFERROR(
  INDEX(
    FILTER(Sheet3!$A$1:$A$100, ISNUMBER(SEARCH(Sheet3!$A$1:$A$100, Q55))),
  1),
"""")"),"Trần Xuân Soạn")</f>
        <v>Trần Xuân Soạn</v>
      </c>
      <c r="Q55" s="2" t="s">
        <v>61</v>
      </c>
    </row>
    <row r="56">
      <c r="A56" s="1"/>
      <c r="B56" s="1"/>
      <c r="C56" s="1"/>
      <c r="D56" s="1"/>
      <c r="E56" s="1"/>
      <c r="F56" s="1"/>
      <c r="G56" s="1"/>
      <c r="H56" s="1"/>
      <c r="K56" s="1">
        <v>1.0</v>
      </c>
      <c r="L56" s="1">
        <v>200.0</v>
      </c>
      <c r="M56" s="3">
        <f>IFERROR(__xludf.DUMMYFUNCTION("value(IFERROR(
  REGEXEXTRACT(Q56,""(\d+(?:[.,]\d+)?)\s*[Tt][ỷY]"")
,""""))"),12.0)</f>
        <v>12</v>
      </c>
      <c r="N56" s="3">
        <f t="shared" si="1"/>
        <v>60</v>
      </c>
      <c r="O56" s="3" t="str">
        <f>IFERROR(__xludf.DUMMYFUNCTION("IFERROR(
  INDEX(
    FILTER(Sheet3!$B$1:$B$100, ISNUMBER(SEARCH(Sheet3!$B$1:$B$100, Q56))),
  1),
"""")"),"Tân Hưng")</f>
        <v>Tân Hưng</v>
      </c>
      <c r="P56" s="3" t="str">
        <f>IFERROR(__xludf.DUMMYFUNCTION("IFERROR(
  INDEX(
    FILTER(Sheet3!$A$1:$A$100, ISNUMBER(SEARCH(Sheet3!$A$1:$A$100, Q56))),
  1),
"""")"),"Trần Xuân Soạn")</f>
        <v>Trần Xuân Soạn</v>
      </c>
      <c r="Q56" s="2" t="s">
        <v>62</v>
      </c>
    </row>
    <row r="57">
      <c r="A57" s="1"/>
      <c r="B57" s="1"/>
      <c r="C57" s="1"/>
      <c r="D57" s="1"/>
      <c r="E57" s="1"/>
      <c r="F57" s="1"/>
      <c r="G57" s="1"/>
      <c r="H57" s="1"/>
      <c r="K57" s="1">
        <v>2.0</v>
      </c>
      <c r="L57" s="1">
        <v>142.0</v>
      </c>
      <c r="M57" s="3">
        <f>IFERROR(__xludf.DUMMYFUNCTION("value(IFERROR(
  REGEXEXTRACT(Q57,""(\d+(?:[.,]\d+)?)\s*[Tt][ỷY]"")
,""""))"),8.5)</f>
        <v>8.5</v>
      </c>
      <c r="N57" s="3">
        <f t="shared" si="1"/>
        <v>60</v>
      </c>
      <c r="O57" s="3" t="str">
        <f>IFERROR(__xludf.DUMMYFUNCTION("IFERROR(
  INDEX(
    FILTER(Sheet3!$B$1:$B$100, ISNUMBER(SEARCH(Sheet3!$B$1:$B$100, Q57))),
  1),
"""")"),"Tân Kiểng")</f>
        <v>Tân Kiểng</v>
      </c>
      <c r="P57" s="3" t="str">
        <f>IFERROR(__xludf.DUMMYFUNCTION("IFERROR(
  INDEX(
    FILTER(Sheet3!$A$1:$A$100, ISNUMBER(SEARCH(Sheet3!$A$1:$A$100, Q57))),
  1),
"""")"),"Lâm Văn Bền")</f>
        <v>Lâm Văn Bền</v>
      </c>
      <c r="Q57" s="2" t="s">
        <v>63</v>
      </c>
    </row>
    <row r="58">
      <c r="A58" s="1"/>
      <c r="B58" s="1"/>
      <c r="C58" s="1"/>
      <c r="D58" s="1"/>
      <c r="E58" s="1"/>
      <c r="F58" s="1"/>
      <c r="G58" s="1"/>
      <c r="H58" s="1"/>
      <c r="K58" s="1">
        <v>2.0</v>
      </c>
      <c r="L58" s="1">
        <v>212.0</v>
      </c>
      <c r="M58" s="3">
        <f>IFERROR(__xludf.DUMMYFUNCTION("value(IFERROR(
  REGEXEXTRACT(Q58,""(\d+(?:[.,]\d+)?)\s*[Tt][ỷY]"")
,""""))"),12.7)</f>
        <v>12.7</v>
      </c>
      <c r="N58" s="3">
        <f t="shared" si="1"/>
        <v>60</v>
      </c>
      <c r="O58" s="3" t="str">
        <f>IFERROR(__xludf.DUMMYFUNCTION("IFERROR(
  INDEX(
    FILTER(Sheet3!$B$1:$B$100, ISNUMBER(SEARCH(Sheet3!$B$1:$B$100, Q58))),
  1),
"""")"),"Tân Thuận Tây")</f>
        <v>Tân Thuận Tây</v>
      </c>
      <c r="P58" s="3" t="str">
        <f>IFERROR(__xludf.DUMMYFUNCTION("IFERROR(
  INDEX(
    FILTER(Sheet3!$A$1:$A$100, ISNUMBER(SEARCH(Sheet3!$A$1:$A$100, Q58))),
  1),
"""")"),"Huỳnh Tấn Phát")</f>
        <v>Huỳnh Tấn Phát</v>
      </c>
      <c r="Q58" s="2" t="s">
        <v>64</v>
      </c>
    </row>
    <row r="59">
      <c r="A59" s="1"/>
      <c r="B59" s="1"/>
      <c r="C59" s="1"/>
      <c r="D59" s="1"/>
      <c r="E59" s="1"/>
      <c r="F59" s="1"/>
      <c r="G59" s="1"/>
      <c r="H59" s="1"/>
      <c r="K59" s="1">
        <v>1.0</v>
      </c>
      <c r="L59" s="1">
        <v>115.0</v>
      </c>
      <c r="M59" s="3">
        <f>IFERROR(__xludf.DUMMYFUNCTION("value(IFERROR(
  REGEXEXTRACT(Q59,""(\d+(?:[.,]\d+)?)\s*[Tt][ỷY]"")
,""""))"),7.0)</f>
        <v>7</v>
      </c>
      <c r="N59" s="3">
        <f t="shared" si="1"/>
        <v>61</v>
      </c>
      <c r="O59" s="3" t="str">
        <f>IFERROR(__xludf.DUMMYFUNCTION("IFERROR(
  INDEX(
    FILTER(Sheet3!$B$1:$B$100, ISNUMBER(SEARCH(Sheet3!$B$1:$B$100, Q59))),
  1),
"""")"),"Tân Phú")</f>
        <v>Tân Phú</v>
      </c>
      <c r="P59" s="3" t="str">
        <f>IFERROR(__xludf.DUMMYFUNCTION("IFERROR(
  INDEX(
    FILTER(Sheet3!$A$1:$A$100, ISNUMBER(SEARCH(Sheet3!$A$1:$A$100, Q59))),
  1),
"""")"),"Huỳnh Tấn Phát")</f>
        <v>Huỳnh Tấn Phát</v>
      </c>
      <c r="Q59" s="2" t="s">
        <v>65</v>
      </c>
    </row>
    <row r="60">
      <c r="A60" s="1"/>
      <c r="B60" s="1"/>
      <c r="C60" s="1"/>
      <c r="D60" s="1"/>
      <c r="E60" s="1"/>
      <c r="F60" s="1"/>
      <c r="G60" s="1"/>
      <c r="H60" s="1"/>
      <c r="K60" s="1">
        <v>1.0</v>
      </c>
      <c r="L60" s="1">
        <v>215.0</v>
      </c>
      <c r="M60" s="3">
        <f>IFERROR(__xludf.DUMMYFUNCTION("value(IFERROR(
  REGEXEXTRACT(Q60,""(\d+(?:[.,]\d+)?)\s*[Tt][ỷY]"")
,""""))"),13.2)</f>
        <v>13.2</v>
      </c>
      <c r="N60" s="3">
        <f t="shared" si="1"/>
        <v>61</v>
      </c>
      <c r="O60" s="3" t="str">
        <f>IFERROR(__xludf.DUMMYFUNCTION("IFERROR(
  INDEX(
    FILTER(Sheet3!$B$1:$B$100, ISNUMBER(SEARCH(Sheet3!$B$1:$B$100, Q60))),
  1),
"""")"),"Tân Phong")</f>
        <v>Tân Phong</v>
      </c>
      <c r="P60" s="3" t="str">
        <f>IFERROR(__xludf.DUMMYFUNCTION("IFERROR(
  INDEX(
    FILTER(Sheet3!$A$1:$A$100, ISNUMBER(SEARCH(Sheet3!$A$1:$A$100, Q60))),
  1),
"""")"),"Lê Văn Lương")</f>
        <v>Lê Văn Lương</v>
      </c>
      <c r="Q60" s="2" t="s">
        <v>66</v>
      </c>
    </row>
    <row r="61">
      <c r="A61" s="1"/>
      <c r="B61" s="1"/>
      <c r="C61" s="1"/>
      <c r="D61" s="1"/>
      <c r="E61" s="1"/>
      <c r="F61" s="1"/>
      <c r="G61" s="1"/>
      <c r="H61" s="1"/>
      <c r="K61" s="1">
        <v>2.0</v>
      </c>
      <c r="L61" s="1">
        <v>165.0</v>
      </c>
      <c r="M61" s="3">
        <f>IFERROR(__xludf.DUMMYFUNCTION("value(IFERROR(
  REGEXEXTRACT(Q61,""(\d+(?:[.,]\d+)?)\s*[Tt][ỷY]"")
,""""))"),10.0)</f>
        <v>10</v>
      </c>
      <c r="N61" s="3">
        <f t="shared" si="1"/>
        <v>61</v>
      </c>
      <c r="O61" s="3" t="str">
        <f>IFERROR(__xludf.DUMMYFUNCTION("IFERROR(
  INDEX(
    FILTER(Sheet3!$B$1:$B$100, ISNUMBER(SEARCH(Sheet3!$B$1:$B$100, Q61))),
  1),
"""")"),"Tân Hưng")</f>
        <v>Tân Hưng</v>
      </c>
      <c r="P61" s="3" t="str">
        <f>IFERROR(__xludf.DUMMYFUNCTION("IFERROR(
  INDEX(
    FILTER(Sheet3!$A$1:$A$100, ISNUMBER(SEARCH(Sheet3!$A$1:$A$100, Q61))),
  1),
"""")"),"Trần Xuân Soạn")</f>
        <v>Trần Xuân Soạn</v>
      </c>
      <c r="Q61" s="2" t="s">
        <v>67</v>
      </c>
    </row>
    <row r="62">
      <c r="A62" s="1"/>
      <c r="B62" s="1"/>
      <c r="C62" s="1"/>
      <c r="D62" s="1"/>
      <c r="E62" s="1"/>
      <c r="F62" s="1"/>
      <c r="G62" s="1"/>
      <c r="H62" s="1"/>
      <c r="K62" s="1">
        <v>2.0</v>
      </c>
      <c r="L62" s="1">
        <v>101.0</v>
      </c>
      <c r="M62" s="3">
        <f>IFERROR(__xludf.DUMMYFUNCTION("value(IFERROR(
  REGEXEXTRACT(Q62,""(\d+(?:[.,]\d+)?)\s*[Tt][ỷY]"")
,""""))"),6.2)</f>
        <v>6.2</v>
      </c>
      <c r="N62" s="3">
        <f t="shared" si="1"/>
        <v>61</v>
      </c>
      <c r="O62" s="3" t="str">
        <f>IFERROR(__xludf.DUMMYFUNCTION("IFERROR(
  INDEX(
    FILTER(Sheet3!$B$1:$B$100, ISNUMBER(SEARCH(Sheet3!$B$1:$B$100, Q62))),
  1),
"""")"),"Phú Thuận")</f>
        <v>Phú Thuận</v>
      </c>
      <c r="P62" s="3" t="str">
        <f>IFERROR(__xludf.DUMMYFUNCTION("IFERROR(
  INDEX(
    FILTER(Sheet3!$A$1:$A$100, ISNUMBER(SEARCH(Sheet3!$A$1:$A$100, Q62))),
  1),
"""")"),"Nguyễn Văn Quỳ")</f>
        <v>Nguyễn Văn Quỳ</v>
      </c>
      <c r="Q62" s="2" t="s">
        <v>68</v>
      </c>
    </row>
    <row r="63">
      <c r="A63" s="1"/>
      <c r="B63" s="1"/>
      <c r="C63" s="1"/>
      <c r="D63" s="1"/>
      <c r="E63" s="1"/>
      <c r="F63" s="1"/>
      <c r="G63" s="1"/>
      <c r="H63" s="1"/>
      <c r="K63" s="1">
        <v>2.0</v>
      </c>
      <c r="L63" s="1">
        <v>122.0</v>
      </c>
      <c r="M63" s="3">
        <f>IFERROR(__xludf.DUMMYFUNCTION("value(IFERROR(
  REGEXEXTRACT(Q63,""(\d+(?:[.,]\d+)?)\s*[Tt][ỷY]"")
,""""))"),7.5)</f>
        <v>7.5</v>
      </c>
      <c r="N63" s="3">
        <f t="shared" si="1"/>
        <v>61</v>
      </c>
      <c r="O63" s="3" t="str">
        <f>IFERROR(__xludf.DUMMYFUNCTION("IFERROR(
  INDEX(
    FILTER(Sheet3!$B$1:$B$100, ISNUMBER(SEARCH(Sheet3!$B$1:$B$100, Q63))),
  1),
"""")"),"Phú Thuận")</f>
        <v>Phú Thuận</v>
      </c>
      <c r="P63" s="3" t="str">
        <f>IFERROR(__xludf.DUMMYFUNCTION("IFERROR(
  INDEX(
    FILTER(Sheet3!$A$1:$A$100, ISNUMBER(SEARCH(Sheet3!$A$1:$A$100, Q63))),
  1),
"""")"),"Huỳnh Tấn Phát")</f>
        <v>Huỳnh Tấn Phát</v>
      </c>
      <c r="Q63" s="2" t="s">
        <v>69</v>
      </c>
    </row>
    <row r="64">
      <c r="A64" s="1"/>
      <c r="B64" s="1"/>
      <c r="C64" s="1"/>
      <c r="D64" s="1"/>
      <c r="E64" s="1"/>
      <c r="F64" s="1"/>
      <c r="G64" s="1"/>
      <c r="H64" s="1"/>
      <c r="K64" s="1">
        <v>2.0</v>
      </c>
      <c r="L64" s="1">
        <v>107.0</v>
      </c>
      <c r="M64" s="3">
        <f>IFERROR(__xludf.DUMMYFUNCTION("value(IFERROR(
  REGEXEXTRACT(Q64,""(\d+(?:[.,]\d+)?)\s*[Tt][ỷY]"")
,""""))"),6.6)</f>
        <v>6.6</v>
      </c>
      <c r="N64" s="3">
        <f t="shared" si="1"/>
        <v>62</v>
      </c>
      <c r="O64" s="3" t="str">
        <f>IFERROR(__xludf.DUMMYFUNCTION("IFERROR(
  INDEX(
    FILTER(Sheet3!$B$1:$B$100, ISNUMBER(SEARCH(Sheet3!$B$1:$B$100, Q64))),
  1),
"""")"),"Tân Kiểng")</f>
        <v>Tân Kiểng</v>
      </c>
      <c r="P64" s="3" t="str">
        <f>IFERROR(__xludf.DUMMYFUNCTION("IFERROR(
  INDEX(
    FILTER(Sheet3!$A$1:$A$100, ISNUMBER(SEARCH(Sheet3!$A$1:$A$100, Q64))),
  1),
"""")"),"Trần Xuân Soạn")</f>
        <v>Trần Xuân Soạn</v>
      </c>
      <c r="Q64" s="2" t="s">
        <v>70</v>
      </c>
    </row>
    <row r="65">
      <c r="A65" s="1"/>
      <c r="B65" s="1"/>
      <c r="C65" s="1"/>
      <c r="D65" s="1"/>
      <c r="E65" s="1"/>
      <c r="F65" s="1"/>
      <c r="G65" s="1"/>
      <c r="H65" s="1"/>
      <c r="K65" s="1">
        <v>2.0</v>
      </c>
      <c r="L65" s="1">
        <v>100.0</v>
      </c>
      <c r="M65" s="3">
        <f>IFERROR(__xludf.DUMMYFUNCTION("value(IFERROR(
  REGEXEXTRACT(Q65,""(\d+(?:[.,]\d+)?)\s*[Tt][ỷY]"")
,""""))"),6.2)</f>
        <v>6.2</v>
      </c>
      <c r="N65" s="3">
        <f t="shared" si="1"/>
        <v>62</v>
      </c>
      <c r="O65" s="3" t="str">
        <f>IFERROR(__xludf.DUMMYFUNCTION("IFERROR(
  INDEX(
    FILTER(Sheet3!$B$1:$B$100, ISNUMBER(SEARCH(Sheet3!$B$1:$B$100, Q65))),
  1),
"""")"),"Phú Thuận")</f>
        <v>Phú Thuận</v>
      </c>
      <c r="P65" s="3" t="str">
        <f>IFERROR(__xludf.DUMMYFUNCTION("IFERROR(
  INDEX(
    FILTER(Sheet3!$A$1:$A$100, ISNUMBER(SEARCH(Sheet3!$A$1:$A$100, Q65))),
  1),
"""")"),"Huỳnh Tấn Phát")</f>
        <v>Huỳnh Tấn Phát</v>
      </c>
      <c r="Q65" s="2" t="s">
        <v>71</v>
      </c>
    </row>
    <row r="66">
      <c r="A66" s="1"/>
      <c r="B66" s="1"/>
      <c r="C66" s="1"/>
      <c r="D66" s="1"/>
      <c r="E66" s="1"/>
      <c r="F66" s="1"/>
      <c r="G66" s="1"/>
      <c r="H66" s="1"/>
      <c r="K66" s="1">
        <v>1.0</v>
      </c>
      <c r="L66" s="1">
        <v>159.0</v>
      </c>
      <c r="M66" s="3">
        <f>IFERROR(__xludf.DUMMYFUNCTION("value(IFERROR(
  REGEXEXTRACT(Q66,""(\d+(?:[.,]\d+)?)\s*[Tt][ỷY]"")
,""""))"),10.0)</f>
        <v>10</v>
      </c>
      <c r="N66" s="3">
        <f t="shared" si="1"/>
        <v>63</v>
      </c>
      <c r="O66" s="3" t="str">
        <f>IFERROR(__xludf.DUMMYFUNCTION("IFERROR(
  INDEX(
    FILTER(Sheet3!$B$1:$B$100, ISNUMBER(SEARCH(Sheet3!$B$1:$B$100, Q66))),
  1),
"""")"),"Phú Thuận")</f>
        <v>Phú Thuận</v>
      </c>
      <c r="P66" s="3" t="str">
        <f>IFERROR(__xludf.DUMMYFUNCTION("IFERROR(
  INDEX(
    FILTER(Sheet3!$A$1:$A$100, ISNUMBER(SEARCH(Sheet3!$A$1:$A$100, Q66))),
  1),
"""")"),"Huỳnh Tấn Phát")</f>
        <v>Huỳnh Tấn Phát</v>
      </c>
      <c r="Q66" s="2" t="s">
        <v>72</v>
      </c>
    </row>
    <row r="67">
      <c r="A67" s="1"/>
      <c r="B67" s="1"/>
      <c r="C67" s="1"/>
      <c r="D67" s="1"/>
      <c r="E67" s="1"/>
      <c r="F67" s="1"/>
      <c r="G67" s="1"/>
      <c r="H67" s="1"/>
      <c r="K67" s="1">
        <v>2.0</v>
      </c>
      <c r="L67" s="1">
        <v>153.0</v>
      </c>
      <c r="M67" s="3">
        <f>IFERROR(__xludf.DUMMYFUNCTION("value(IFERROR(
  REGEXEXTRACT(Q67,""(\d+(?:[.,]\d+)?)\s*[Tt][ỷY]"")
,""""))"),9.7)</f>
        <v>9.7</v>
      </c>
      <c r="N67" s="3">
        <f t="shared" si="1"/>
        <v>63</v>
      </c>
      <c r="O67" s="3" t="str">
        <f>IFERROR(__xludf.DUMMYFUNCTION("IFERROR(
  INDEX(
    FILTER(Sheet3!$B$1:$B$100, ISNUMBER(SEARCH(Sheet3!$B$1:$B$100, Q67))),
  1),
"""")"),"Tân Thuận Đông")</f>
        <v>Tân Thuận Đông</v>
      </c>
      <c r="P67" s="3" t="str">
        <f>IFERROR(__xludf.DUMMYFUNCTION("IFERROR(
  INDEX(
    FILTER(Sheet3!$A$1:$A$100, ISNUMBER(SEARCH(Sheet3!$A$1:$A$100, Q67))),
  1),
"""")"),"Huỳnh Tấn Phát")</f>
        <v>Huỳnh Tấn Phát</v>
      </c>
      <c r="Q67" s="2" t="s">
        <v>73</v>
      </c>
    </row>
    <row r="68">
      <c r="A68" s="1"/>
      <c r="B68" s="1"/>
      <c r="C68" s="1"/>
      <c r="D68" s="1"/>
      <c r="E68" s="1"/>
      <c r="F68" s="1"/>
      <c r="G68" s="1"/>
      <c r="H68" s="1"/>
      <c r="K68" s="1">
        <v>3.0</v>
      </c>
      <c r="L68" s="1">
        <v>275.0</v>
      </c>
      <c r="M68" s="3">
        <f>IFERROR(__xludf.DUMMYFUNCTION("value(IFERROR(
  REGEXEXTRACT(Q68,""(\d+(?:[.,]\d+)?)\s*[Tt][ỷY]"")
,""""))"),17.4)</f>
        <v>17.4</v>
      </c>
      <c r="N68" s="3">
        <f t="shared" si="1"/>
        <v>63</v>
      </c>
      <c r="O68" s="3" t="str">
        <f>IFERROR(__xludf.DUMMYFUNCTION("IFERROR(
  INDEX(
    FILTER(Sheet3!$B$1:$B$100, ISNUMBER(SEARCH(Sheet3!$B$1:$B$100, Q68))),
  1),
"""")"),"Phú Thuận")</f>
        <v>Phú Thuận</v>
      </c>
      <c r="P68" s="3" t="str">
        <f>IFERROR(__xludf.DUMMYFUNCTION("IFERROR(
  INDEX(
    FILTER(Sheet3!$A$1:$A$100, ISNUMBER(SEARCH(Sheet3!$A$1:$A$100, Q68))),
  1),
"""")"),"Huỳnh Tấn Phát")</f>
        <v>Huỳnh Tấn Phát</v>
      </c>
      <c r="Q68" s="2" t="s">
        <v>74</v>
      </c>
    </row>
    <row r="69">
      <c r="A69" s="1"/>
      <c r="B69" s="1"/>
      <c r="C69" s="1"/>
      <c r="D69" s="1"/>
      <c r="E69" s="1"/>
      <c r="F69" s="1"/>
      <c r="G69" s="1"/>
      <c r="H69" s="1"/>
      <c r="K69" s="1">
        <v>3.0</v>
      </c>
      <c r="L69" s="1">
        <v>230.0</v>
      </c>
      <c r="M69" s="3">
        <f>IFERROR(__xludf.DUMMYFUNCTION("value(IFERROR(
  REGEXEXTRACT(Q69,""(\d+(?:[.,]\d+)?)\s*[Tt][ỷY]"")
,""""))"),14.6)</f>
        <v>14.6</v>
      </c>
      <c r="N69" s="3">
        <f t="shared" si="1"/>
        <v>63</v>
      </c>
      <c r="O69" s="3" t="str">
        <f>IFERROR(__xludf.DUMMYFUNCTION("IFERROR(
  INDEX(
    FILTER(Sheet3!$B$1:$B$100, ISNUMBER(SEARCH(Sheet3!$B$1:$B$100, Q69))),
  1),
"""")"),"Phú Thuận")</f>
        <v>Phú Thuận</v>
      </c>
      <c r="P69" s="3" t="str">
        <f>IFERROR(__xludf.DUMMYFUNCTION("IFERROR(
  INDEX(
    FILTER(Sheet3!$A$1:$A$100, ISNUMBER(SEARCH(Sheet3!$A$1:$A$100, Q69))),
  1),
"""")"),"Huỳnh Tấn Phát")</f>
        <v>Huỳnh Tấn Phát</v>
      </c>
      <c r="Q69" s="2" t="s">
        <v>75</v>
      </c>
    </row>
    <row r="70">
      <c r="A70" s="1"/>
      <c r="B70" s="1"/>
      <c r="C70" s="1"/>
      <c r="D70" s="1"/>
      <c r="E70" s="1"/>
      <c r="F70" s="1"/>
      <c r="G70" s="1"/>
      <c r="H70" s="1"/>
      <c r="K70" s="1">
        <v>1.0</v>
      </c>
      <c r="L70" s="1">
        <v>102.0</v>
      </c>
      <c r="M70" s="3">
        <f>IFERROR(__xludf.DUMMYFUNCTION("value(IFERROR(
  REGEXEXTRACT(Q70,""(\d+(?:[.,]\d+)?)\s*[Tt][ỷY]"")
,""""))"),6.5)</f>
        <v>6.5</v>
      </c>
      <c r="N70" s="3">
        <f t="shared" si="1"/>
        <v>64</v>
      </c>
      <c r="O70" s="3" t="str">
        <f>IFERROR(__xludf.DUMMYFUNCTION("IFERROR(
  INDEX(
    FILTER(Sheet3!$B$1:$B$100, ISNUMBER(SEARCH(Sheet3!$B$1:$B$100, Q70))),
  1),
"""")"),"Tân Thuận Tây")</f>
        <v>Tân Thuận Tây</v>
      </c>
      <c r="P70" s="3" t="str">
        <f>IFERROR(__xludf.DUMMYFUNCTION("IFERROR(
  INDEX(
    FILTER(Sheet3!$A$1:$A$100, ISNUMBER(SEARCH(Sheet3!$A$1:$A$100, Q70))),
  1),
"""")"),"Huỳnh Tấn Phát")</f>
        <v>Huỳnh Tấn Phát</v>
      </c>
      <c r="Q70" s="2" t="s">
        <v>76</v>
      </c>
    </row>
    <row r="71">
      <c r="A71" s="1"/>
      <c r="B71" s="1"/>
      <c r="C71" s="1"/>
      <c r="D71" s="1"/>
      <c r="E71" s="1"/>
      <c r="F71" s="1"/>
      <c r="G71" s="1"/>
      <c r="H71" s="1"/>
      <c r="K71" s="1">
        <v>1.0</v>
      </c>
      <c r="L71" s="1">
        <v>156.0</v>
      </c>
      <c r="M71" s="3">
        <f>IFERROR(__xludf.DUMMYFUNCTION("value(IFERROR(
  REGEXEXTRACT(Q71,""(\d+(?:[.,]\d+)?)\s*[Tt][ỷY]"")
,""""))"),10.0)</f>
        <v>10</v>
      </c>
      <c r="N71" s="3">
        <f t="shared" si="1"/>
        <v>64</v>
      </c>
      <c r="O71" s="3" t="str">
        <f>IFERROR(__xludf.DUMMYFUNCTION("IFERROR(
  INDEX(
    FILTER(Sheet3!$B$1:$B$100, ISNUMBER(SEARCH(Sheet3!$B$1:$B$100, Q71))),
  1),
"""")"),"Phú Mỹ")</f>
        <v>Phú Mỹ</v>
      </c>
      <c r="P71" s="3" t="str">
        <f>IFERROR(__xludf.DUMMYFUNCTION("IFERROR(
  INDEX(
    FILTER(Sheet3!$A$1:$A$100, ISNUMBER(SEARCH(Sheet3!$A$1:$A$100, Q71))),
  1),
"""")"),"Huỳnh Tấn Phát")</f>
        <v>Huỳnh Tấn Phát</v>
      </c>
      <c r="Q71" s="2" t="s">
        <v>77</v>
      </c>
    </row>
    <row r="72">
      <c r="A72" s="1"/>
      <c r="B72" s="1"/>
      <c r="C72" s="1"/>
      <c r="D72" s="1"/>
      <c r="E72" s="1"/>
      <c r="F72" s="1"/>
      <c r="G72" s="1"/>
      <c r="H72" s="1"/>
      <c r="K72" s="1">
        <v>1.0</v>
      </c>
      <c r="L72" s="1">
        <v>156.0</v>
      </c>
      <c r="M72" s="3">
        <f>IFERROR(__xludf.DUMMYFUNCTION("value(IFERROR(
  REGEXEXTRACT(Q72,""(\d+(?:[.,]\d+)?)\s*[Tt][ỷY]"")
,""""))"),10.0)</f>
        <v>10</v>
      </c>
      <c r="N72" s="3">
        <f t="shared" si="1"/>
        <v>64</v>
      </c>
      <c r="O72" s="3" t="str">
        <f>IFERROR(__xludf.DUMMYFUNCTION("IFERROR(
  INDEX(
    FILTER(Sheet3!$B$1:$B$100, ISNUMBER(SEARCH(Sheet3!$B$1:$B$100, Q72))),
  1),
"""")"),"Phú Mỹ")</f>
        <v>Phú Mỹ</v>
      </c>
      <c r="P72" s="3" t="str">
        <f>IFERROR(__xludf.DUMMYFUNCTION("IFERROR(
  INDEX(
    FILTER(Sheet3!$A$1:$A$100, ISNUMBER(SEARCH(Sheet3!$A$1:$A$100, Q72))),
  1),
"""")"),"Huỳnh Tấn Phát")</f>
        <v>Huỳnh Tấn Phát</v>
      </c>
      <c r="Q72" s="2" t="s">
        <v>78</v>
      </c>
    </row>
    <row r="73">
      <c r="A73" s="1"/>
      <c r="B73" s="1"/>
      <c r="C73" s="1"/>
      <c r="D73" s="1"/>
      <c r="E73" s="1"/>
      <c r="F73" s="1"/>
      <c r="G73" s="1"/>
      <c r="H73" s="1"/>
      <c r="K73" s="1">
        <v>1.0</v>
      </c>
      <c r="L73" s="1">
        <v>106.0</v>
      </c>
      <c r="M73" s="3">
        <f>IFERROR(__xludf.DUMMYFUNCTION("value(IFERROR(
  REGEXEXTRACT(Q73,""(\d+(?:[.,]\d+)?)\s*[Tt][ỷY]"")
,""""))"),6.8)</f>
        <v>6.8</v>
      </c>
      <c r="N73" s="3">
        <f t="shared" si="1"/>
        <v>64</v>
      </c>
      <c r="O73" s="3" t="str">
        <f>IFERROR(__xludf.DUMMYFUNCTION("IFERROR(
  INDEX(
    FILTER(Sheet3!$B$1:$B$100, ISNUMBER(SEARCH(Sheet3!$B$1:$B$100, Q73))),
  1),
"""")"),"Tân Kiểng")</f>
        <v>Tân Kiểng</v>
      </c>
      <c r="P73" s="3" t="str">
        <f>IFERROR(__xludf.DUMMYFUNCTION("IFERROR(
  INDEX(
    FILTER(Sheet3!$A$1:$A$100, ISNUMBER(SEARCH(Sheet3!$A$1:$A$100, Q73))),
  1),
"""")"),"Trần Xuân Soạn")</f>
        <v>Trần Xuân Soạn</v>
      </c>
      <c r="Q73" s="2" t="s">
        <v>79</v>
      </c>
    </row>
    <row r="74">
      <c r="A74" s="1"/>
      <c r="B74" s="1"/>
      <c r="C74" s="1"/>
      <c r="D74" s="1"/>
      <c r="E74" s="1"/>
      <c r="F74" s="1"/>
      <c r="G74" s="1"/>
      <c r="H74" s="1"/>
      <c r="K74" s="1">
        <v>2.0</v>
      </c>
      <c r="L74" s="1">
        <v>435.0</v>
      </c>
      <c r="M74" s="3">
        <f>IFERROR(__xludf.DUMMYFUNCTION("value(IFERROR(
  REGEXEXTRACT(Q74,""(\d+(?:[.,]\d+)?)\s*[Tt][ỷY]"")
,""""))"),28.0)</f>
        <v>28</v>
      </c>
      <c r="N74" s="3">
        <f t="shared" si="1"/>
        <v>64</v>
      </c>
      <c r="O74" s="3" t="str">
        <f>IFERROR(__xludf.DUMMYFUNCTION("IFERROR(
  INDEX(
    FILTER(Sheet3!$B$1:$B$100, ISNUMBER(SEARCH(Sheet3!$B$1:$B$100, Q74))),
  1),
"""")"),"Tân Quy")</f>
        <v>Tân Quy</v>
      </c>
      <c r="P74" s="3" t="str">
        <f>IFERROR(__xludf.DUMMYFUNCTION("IFERROR(
  INDEX(
    FILTER(Sheet3!$A$1:$A$100, ISNUMBER(SEARCH(Sheet3!$A$1:$A$100, Q74))),
  1),
"""")"),"Lê Văn Lương")</f>
        <v>Lê Văn Lương</v>
      </c>
      <c r="Q74" s="2" t="s">
        <v>80</v>
      </c>
    </row>
    <row r="75">
      <c r="A75" s="1"/>
      <c r="B75" s="1"/>
      <c r="C75" s="1"/>
      <c r="D75" s="1"/>
      <c r="E75" s="1"/>
      <c r="F75" s="1"/>
      <c r="G75" s="1"/>
      <c r="H75" s="1"/>
      <c r="K75" s="1">
        <v>2.0</v>
      </c>
      <c r="L75" s="1">
        <v>135.0</v>
      </c>
      <c r="M75" s="3">
        <f>IFERROR(__xludf.DUMMYFUNCTION("value(IFERROR(
  REGEXEXTRACT(Q75,""(\d+(?:[.,]\d+)?)\s*[Tt][ỷY]"")
,""""))"),8.7)</f>
        <v>8.7</v>
      </c>
      <c r="N75" s="3">
        <f t="shared" si="1"/>
        <v>64</v>
      </c>
      <c r="O75" s="3" t="str">
        <f>IFERROR(__xludf.DUMMYFUNCTION("IFERROR(
  INDEX(
    FILTER(Sheet3!$B$1:$B$100, ISNUMBER(SEARCH(Sheet3!$B$1:$B$100, Q75))),
  1),
"""")"),"Tân Thuận Tây")</f>
        <v>Tân Thuận Tây</v>
      </c>
      <c r="P75" s="3" t="str">
        <f>IFERROR(__xludf.DUMMYFUNCTION("IFERROR(
  INDEX(
    FILTER(Sheet3!$A$1:$A$100, ISNUMBER(SEARCH(Sheet3!$A$1:$A$100, Q75))),
  1),
"""")"),"Tân Thuận Tây")</f>
        <v>Tân Thuận Tây</v>
      </c>
      <c r="Q75" s="2" t="s">
        <v>81</v>
      </c>
    </row>
    <row r="76">
      <c r="A76" s="1"/>
      <c r="B76" s="1"/>
      <c r="C76" s="1"/>
      <c r="D76" s="1"/>
      <c r="E76" s="1"/>
      <c r="F76" s="1"/>
      <c r="G76" s="1"/>
      <c r="H76" s="1"/>
      <c r="K76" s="1">
        <v>3.0</v>
      </c>
      <c r="L76" s="1">
        <v>169.0</v>
      </c>
      <c r="M76" s="3">
        <f>IFERROR(__xludf.DUMMYFUNCTION("value(IFERROR(
  REGEXEXTRACT(Q76,""(\d+(?:[.,]\d+)?)\s*[Tt][ỷY]"")
,""""))"),10.8)</f>
        <v>10.8</v>
      </c>
      <c r="N76" s="3">
        <f t="shared" si="1"/>
        <v>64</v>
      </c>
      <c r="O76" s="3" t="str">
        <f>IFERROR(__xludf.DUMMYFUNCTION("IFERROR(
  INDEX(
    FILTER(Sheet3!$B$1:$B$100, ISNUMBER(SEARCH(Sheet3!$B$1:$B$100, Q76))),
  1),
"""")"),"Bình Thuận")</f>
        <v>Bình Thuận</v>
      </c>
      <c r="P76" s="3" t="str">
        <f>IFERROR(__xludf.DUMMYFUNCTION("IFERROR(
  INDEX(
    FILTER(Sheet3!$A$1:$A$100, ISNUMBER(SEARCH(Sheet3!$A$1:$A$100, Q76))),
  1),
"""")"),"Huỳnh Tấn Phát")</f>
        <v>Huỳnh Tấn Phát</v>
      </c>
      <c r="Q76" s="2" t="s">
        <v>82</v>
      </c>
    </row>
    <row r="77">
      <c r="A77" s="1"/>
      <c r="B77" s="1"/>
      <c r="C77" s="1"/>
      <c r="D77" s="1"/>
      <c r="E77" s="1"/>
      <c r="F77" s="1"/>
      <c r="G77" s="1"/>
      <c r="H77" s="1"/>
      <c r="K77" s="1">
        <v>1.0</v>
      </c>
      <c r="L77" s="1">
        <v>104.0</v>
      </c>
      <c r="M77" s="3">
        <f>IFERROR(__xludf.DUMMYFUNCTION("value(IFERROR(
  REGEXEXTRACT(Q77,""(\d+(?:[.,]\d+)?)\s*[Tt][ỷY]"")
,""""))"),6.8)</f>
        <v>6.8</v>
      </c>
      <c r="N77" s="3">
        <f t="shared" si="1"/>
        <v>65</v>
      </c>
      <c r="O77" s="3" t="str">
        <f>IFERROR(__xludf.DUMMYFUNCTION("IFERROR(
  INDEX(
    FILTER(Sheet3!$B$1:$B$100, ISNUMBER(SEARCH(Sheet3!$B$1:$B$100, Q77))),
  1),
"""")"),"Tân Mỹ")</f>
        <v>Tân Mỹ</v>
      </c>
      <c r="P77" s="3" t="str">
        <f>IFERROR(__xludf.DUMMYFUNCTION("IFERROR(
  INDEX(
    FILTER(Sheet3!$A$1:$A$100, ISNUMBER(SEARCH(Sheet3!$A$1:$A$100, Q77))),
  1),
"""")"),"Tân Mỹ")</f>
        <v>Tân Mỹ</v>
      </c>
      <c r="Q77" s="2" t="s">
        <v>83</v>
      </c>
    </row>
    <row r="78">
      <c r="A78" s="1"/>
      <c r="B78" s="1"/>
      <c r="C78" s="1"/>
      <c r="D78" s="1"/>
      <c r="E78" s="1"/>
      <c r="F78" s="1"/>
      <c r="G78" s="1"/>
      <c r="H78" s="1"/>
      <c r="K78" s="1">
        <v>2.0</v>
      </c>
      <c r="L78" s="1">
        <v>400.0</v>
      </c>
      <c r="M78" s="3">
        <f>IFERROR(__xludf.DUMMYFUNCTION("value(IFERROR(
  REGEXEXTRACT(Q78,""(\d+(?:[.,]\d+)?)\s*[Tt][ỷY]"")
,""""))"),26.0)</f>
        <v>26</v>
      </c>
      <c r="N78" s="3">
        <f t="shared" si="1"/>
        <v>65</v>
      </c>
      <c r="O78" s="3" t="str">
        <f>IFERROR(__xludf.DUMMYFUNCTION("IFERROR(
  INDEX(
    FILTER(Sheet3!$B$1:$B$100, ISNUMBER(SEARCH(Sheet3!$B$1:$B$100, Q78))),
  1),
"""")"),"Phú Thuận")</f>
        <v>Phú Thuận</v>
      </c>
      <c r="P78" s="3" t="str">
        <f>IFERROR(__xludf.DUMMYFUNCTION("IFERROR(
  INDEX(
    FILTER(Sheet3!$A$1:$A$100, ISNUMBER(SEARCH(Sheet3!$A$1:$A$100, Q78))),
  1),
"""")"),"Gò Ô Môi")</f>
        <v>Gò Ô Môi</v>
      </c>
      <c r="Q78" s="2" t="s">
        <v>84</v>
      </c>
    </row>
    <row r="79">
      <c r="A79" s="1"/>
      <c r="B79" s="1"/>
      <c r="C79" s="1"/>
      <c r="D79" s="1"/>
      <c r="E79" s="1"/>
      <c r="F79" s="1"/>
      <c r="G79" s="1"/>
      <c r="H79" s="1"/>
      <c r="K79" s="1">
        <v>2.0</v>
      </c>
      <c r="L79" s="1">
        <v>400.0</v>
      </c>
      <c r="M79" s="3">
        <f>IFERROR(__xludf.DUMMYFUNCTION("value(IFERROR(
  REGEXEXTRACT(Q79,""(\d+(?:[.,]\d+)?)\s*[Tt][ỷY]"")
,""""))"),26.0)</f>
        <v>26</v>
      </c>
      <c r="N79" s="3">
        <f t="shared" si="1"/>
        <v>65</v>
      </c>
      <c r="O79" s="3" t="str">
        <f>IFERROR(__xludf.DUMMYFUNCTION("IFERROR(
  INDEX(
    FILTER(Sheet3!$B$1:$B$100, ISNUMBER(SEARCH(Sheet3!$B$1:$B$100, Q79))),
  1),
"""")"),"Phú Thuận")</f>
        <v>Phú Thuận</v>
      </c>
      <c r="P79" s="3" t="str">
        <f>IFERROR(__xludf.DUMMYFUNCTION("IFERROR(
  INDEX(
    FILTER(Sheet3!$A$1:$A$100, ISNUMBER(SEARCH(Sheet3!$A$1:$A$100, Q79))),
  1),
"""")"),"Gò Ô Môi")</f>
        <v>Gò Ô Môi</v>
      </c>
      <c r="Q79" s="2" t="s">
        <v>85</v>
      </c>
    </row>
    <row r="80">
      <c r="A80" s="1"/>
      <c r="B80" s="1"/>
      <c r="C80" s="1"/>
      <c r="D80" s="1"/>
      <c r="E80" s="1"/>
      <c r="F80" s="1"/>
      <c r="G80" s="1"/>
      <c r="H80" s="1"/>
      <c r="K80" s="1">
        <v>1.0</v>
      </c>
      <c r="L80" s="1">
        <v>105.0</v>
      </c>
      <c r="M80" s="3">
        <f>IFERROR(__xludf.DUMMYFUNCTION("value(IFERROR(
  REGEXEXTRACT(Q80,""(\d+(?:[.,]\d+)?)\s*[Tt][ỷY]"")
,""""))"),7.0)</f>
        <v>7</v>
      </c>
      <c r="N80" s="3">
        <f t="shared" si="1"/>
        <v>67</v>
      </c>
      <c r="O80" s="3" t="str">
        <f>IFERROR(__xludf.DUMMYFUNCTION("IFERROR(
  INDEX(
    FILTER(Sheet3!$B$1:$B$100, ISNUMBER(SEARCH(Sheet3!$B$1:$B$100, Q80))),
  1),
"""")"),"Bình Thuận")</f>
        <v>Bình Thuận</v>
      </c>
      <c r="P80" s="3" t="str">
        <f>IFERROR(__xludf.DUMMYFUNCTION("IFERROR(
  INDEX(
    FILTER(Sheet3!$A$1:$A$100, ISNUMBER(SEARCH(Sheet3!$A$1:$A$100, Q80))),
  1),
"""")"),"đường số 4")</f>
        <v>đường số 4</v>
      </c>
      <c r="Q80" s="2" t="s">
        <v>86</v>
      </c>
    </row>
    <row r="81">
      <c r="A81" s="1"/>
      <c r="B81" s="1"/>
      <c r="C81" s="1"/>
      <c r="D81" s="1"/>
      <c r="E81" s="1"/>
      <c r="F81" s="1"/>
      <c r="G81" s="1"/>
      <c r="H81" s="1"/>
      <c r="K81" s="1">
        <v>3.0</v>
      </c>
      <c r="L81" s="1">
        <v>100.0</v>
      </c>
      <c r="M81" s="3">
        <f>IFERROR(__xludf.DUMMYFUNCTION("value(IFERROR(
  REGEXEXTRACT(Q81,""(\d+(?:[.,]\d+)?)\s*[Tt][ỷY]"")
,""""))"),6.8)</f>
        <v>6.8</v>
      </c>
      <c r="N81" s="3">
        <f t="shared" si="1"/>
        <v>68</v>
      </c>
      <c r="O81" s="3" t="str">
        <f>IFERROR(__xludf.DUMMYFUNCTION("IFERROR(
  INDEX(
    FILTER(Sheet3!$B$1:$B$100, ISNUMBER(SEARCH(Sheet3!$B$1:$B$100, Q81))),
  1),
"""")"),"Tân Thuận Tây")</f>
        <v>Tân Thuận Tây</v>
      </c>
      <c r="P81" s="3" t="str">
        <f>IFERROR(__xludf.DUMMYFUNCTION("IFERROR(
  INDEX(
    FILTER(Sheet3!$A$1:$A$100, ISNUMBER(SEARCH(Sheet3!$A$1:$A$100, Q81))),
  1),
"""")"),"Huỳnh Tấn Phát")</f>
        <v>Huỳnh Tấn Phát</v>
      </c>
      <c r="Q81" s="2" t="s">
        <v>87</v>
      </c>
    </row>
    <row r="82">
      <c r="A82" s="1"/>
      <c r="B82" s="1"/>
      <c r="C82" s="1"/>
      <c r="D82" s="1"/>
      <c r="E82" s="1"/>
      <c r="F82" s="1"/>
      <c r="G82" s="1"/>
      <c r="H82" s="1"/>
      <c r="K82" s="1">
        <v>1.0</v>
      </c>
      <c r="L82" s="1">
        <v>610.0</v>
      </c>
      <c r="M82" s="3">
        <f>IFERROR(__xludf.DUMMYFUNCTION("value(IFERROR(
  REGEXEXTRACT(Q82,""(\d+(?:[.,]\d+)?)\s*[Tt][ỷY]"")
,""""))"),42.0)</f>
        <v>42</v>
      </c>
      <c r="N82" s="3">
        <f t="shared" si="1"/>
        <v>69</v>
      </c>
      <c r="O82" s="3" t="str">
        <f>IFERROR(__xludf.DUMMYFUNCTION("IFERROR(
  INDEX(
    FILTER(Sheet3!$B$1:$B$100, ISNUMBER(SEARCH(Sheet3!$B$1:$B$100, Q82))),
  1),
"""")"),"Tân Hưng")</f>
        <v>Tân Hưng</v>
      </c>
      <c r="P82" s="3" t="str">
        <f>IFERROR(__xludf.DUMMYFUNCTION("IFERROR(
  INDEX(
    FILTER(Sheet3!$A$1:$A$100, ISNUMBER(SEARCH(Sheet3!$A$1:$A$100, Q82))),
  1),
"""")"),"Trần Xuân Soạn")</f>
        <v>Trần Xuân Soạn</v>
      </c>
      <c r="Q82" s="2" t="s">
        <v>88</v>
      </c>
    </row>
    <row r="83">
      <c r="A83" s="1"/>
      <c r="B83" s="1"/>
      <c r="C83" s="1"/>
      <c r="D83" s="1"/>
      <c r="E83" s="1"/>
      <c r="F83" s="1"/>
      <c r="G83" s="1"/>
      <c r="H83" s="1"/>
      <c r="K83" s="1">
        <v>1.0</v>
      </c>
      <c r="L83" s="1">
        <v>200.0</v>
      </c>
      <c r="M83" s="3">
        <f>IFERROR(__xludf.DUMMYFUNCTION("value(IFERROR(
  REGEXEXTRACT(Q83,""(\d+(?:[.,]\d+)?)\s*[Tt][ỷY]"")
,""""))"),14.0)</f>
        <v>14</v>
      </c>
      <c r="N83" s="3">
        <f t="shared" si="1"/>
        <v>70</v>
      </c>
      <c r="O83" s="3" t="str">
        <f>IFERROR(__xludf.DUMMYFUNCTION("IFERROR(
  INDEX(
    FILTER(Sheet3!$B$1:$B$100, ISNUMBER(SEARCH(Sheet3!$B$1:$B$100, Q83))),
  1),
"""")"),"Phú Mỹ")</f>
        <v>Phú Mỹ</v>
      </c>
      <c r="P83" s="3" t="str">
        <f>IFERROR(__xludf.DUMMYFUNCTION("IFERROR(
  INDEX(
    FILTER(Sheet3!$A$1:$A$100, ISNUMBER(SEARCH(Sheet3!$A$1:$A$100, Q83))),
  1),
"""")"),"Huỳnh Tấn Phát")</f>
        <v>Huỳnh Tấn Phát</v>
      </c>
      <c r="Q83" s="2" t="s">
        <v>89</v>
      </c>
    </row>
    <row r="84">
      <c r="A84" s="1"/>
      <c r="B84" s="1"/>
      <c r="C84" s="1"/>
      <c r="D84" s="1"/>
      <c r="E84" s="1"/>
      <c r="F84" s="1"/>
      <c r="G84" s="1"/>
      <c r="H84" s="1"/>
      <c r="K84" s="1">
        <v>1.0</v>
      </c>
      <c r="L84" s="1">
        <v>216.0</v>
      </c>
      <c r="M84" s="3">
        <f>IFERROR(__xludf.DUMMYFUNCTION("value(IFERROR(
  REGEXEXTRACT(Q84,""(\d+(?:[.,]\d+)?)\s*[Tt][ỷY]"")
,""""))"),15.2)</f>
        <v>15.2</v>
      </c>
      <c r="N84" s="3">
        <f t="shared" si="1"/>
        <v>70</v>
      </c>
      <c r="O84" s="3" t="str">
        <f>IFERROR(__xludf.DUMMYFUNCTION("IFERROR(
  INDEX(
    FILTER(Sheet3!$B$1:$B$100, ISNUMBER(SEARCH(Sheet3!$B$1:$B$100, Q84))),
  1),
"""")"),"Tân Thuận Đông")</f>
        <v>Tân Thuận Đông</v>
      </c>
      <c r="P84" s="3" t="str">
        <f>IFERROR(__xludf.DUMMYFUNCTION("IFERROR(
  INDEX(
    FILTER(Sheet3!$A$1:$A$100, ISNUMBER(SEARCH(Sheet3!$A$1:$A$100, Q84))),
  1),
"""")"),"Huỳnh Tấn Phát")</f>
        <v>Huỳnh Tấn Phát</v>
      </c>
      <c r="Q84" s="2" t="s">
        <v>90</v>
      </c>
    </row>
    <row r="85">
      <c r="A85" s="1"/>
      <c r="B85" s="1"/>
      <c r="C85" s="1"/>
      <c r="D85" s="1"/>
      <c r="E85" s="1"/>
      <c r="F85" s="1"/>
      <c r="G85" s="1"/>
      <c r="H85" s="1"/>
      <c r="K85" s="1">
        <v>2.0</v>
      </c>
      <c r="L85" s="1">
        <v>781.0</v>
      </c>
      <c r="M85" s="3">
        <f>IFERROR(__xludf.DUMMYFUNCTION("value(IFERROR(
  REGEXEXTRACT(Q85,""(\d+(?:[.,]\d+)?)\s*[Tt][ỷY]"")
,""""))"),55.0)</f>
        <v>55</v>
      </c>
      <c r="N85" s="3">
        <f t="shared" si="1"/>
        <v>70</v>
      </c>
      <c r="O85" s="3" t="str">
        <f>IFERROR(__xludf.DUMMYFUNCTION("IFERROR(
  INDEX(
    FILTER(Sheet3!$B$1:$B$100, ISNUMBER(SEARCH(Sheet3!$B$1:$B$100, Q85))),
  1),
"""")"),"Phú Thuận")</f>
        <v>Phú Thuận</v>
      </c>
      <c r="P85" s="3" t="str">
        <f>IFERROR(__xludf.DUMMYFUNCTION("IFERROR(
  INDEX(
    FILTER(Sheet3!$A$1:$A$100, ISNUMBER(SEARCH(Sheet3!$A$1:$A$100, Q85))),
  1),
"""")"),"Huỳnh Tấn Phát")</f>
        <v>Huỳnh Tấn Phát</v>
      </c>
      <c r="Q85" s="2" t="s">
        <v>91</v>
      </c>
    </row>
    <row r="86">
      <c r="A86" s="1"/>
      <c r="B86" s="1"/>
      <c r="C86" s="1"/>
      <c r="D86" s="1"/>
      <c r="E86" s="1"/>
      <c r="F86" s="1"/>
      <c r="G86" s="1"/>
      <c r="H86" s="1"/>
      <c r="K86" s="1">
        <v>2.0</v>
      </c>
      <c r="L86" s="1">
        <v>102.0</v>
      </c>
      <c r="M86" s="3">
        <f>IFERROR(__xludf.DUMMYFUNCTION("value(IFERROR(
  REGEXEXTRACT(Q86,""(\d+(?:[.,]\d+)?)\s*[Tt][ỷY]"")
,""""))"),7.19)</f>
        <v>7.19</v>
      </c>
      <c r="N86" s="3">
        <f t="shared" si="1"/>
        <v>70</v>
      </c>
      <c r="O86" s="3" t="str">
        <f>IFERROR(__xludf.DUMMYFUNCTION("IFERROR(
  INDEX(
    FILTER(Sheet3!$B$1:$B$100, ISNUMBER(SEARCH(Sheet3!$B$1:$B$100, Q86))),
  1),
"""")"),"Phú Mỹ")</f>
        <v>Phú Mỹ</v>
      </c>
      <c r="P86" s="3" t="str">
        <f>IFERROR(__xludf.DUMMYFUNCTION("IFERROR(
  INDEX(
    FILTER(Sheet3!$A$1:$A$100, ISNUMBER(SEARCH(Sheet3!$A$1:$A$100, Q86))),
  1),
"""")"),"Huỳnh Tấn Phát")</f>
        <v>Huỳnh Tấn Phát</v>
      </c>
      <c r="Q86" s="2" t="s">
        <v>92</v>
      </c>
    </row>
    <row r="87">
      <c r="A87" s="1"/>
      <c r="B87" s="1"/>
      <c r="C87" s="1"/>
      <c r="D87" s="1"/>
      <c r="E87" s="1"/>
      <c r="F87" s="1"/>
      <c r="G87" s="1"/>
      <c r="H87" s="1"/>
      <c r="K87" s="1">
        <v>1.0</v>
      </c>
      <c r="L87" s="1">
        <v>318.0</v>
      </c>
      <c r="M87" s="3">
        <f>IFERROR(__xludf.DUMMYFUNCTION("value(IFERROR(
  REGEXEXTRACT(Q87,""(\d+(?:[.,]\d+)?)\s*[Tt][ỷY]"")
,""""))"),22.5)</f>
        <v>22.5</v>
      </c>
      <c r="N87" s="3">
        <f t="shared" si="1"/>
        <v>71</v>
      </c>
      <c r="O87" s="3" t="str">
        <f>IFERROR(__xludf.DUMMYFUNCTION("IFERROR(
  INDEX(
    FILTER(Sheet3!$B$1:$B$100, ISNUMBER(SEARCH(Sheet3!$B$1:$B$100, Q87))),
  1),
"""")"),"Tân Thuận Tây")</f>
        <v>Tân Thuận Tây</v>
      </c>
      <c r="P87" s="3" t="str">
        <f>IFERROR(__xludf.DUMMYFUNCTION("IFERROR(
  INDEX(
    FILTER(Sheet3!$A$1:$A$100, ISNUMBER(SEARCH(Sheet3!$A$1:$A$100, Q87))),
  1),
"""")"),"Tân Thuận Tây")</f>
        <v>Tân Thuận Tây</v>
      </c>
      <c r="Q87" s="2" t="s">
        <v>93</v>
      </c>
    </row>
    <row r="88">
      <c r="A88" s="1"/>
      <c r="B88" s="1"/>
      <c r="C88" s="1"/>
      <c r="D88" s="1"/>
      <c r="E88" s="1"/>
      <c r="F88" s="1"/>
      <c r="G88" s="1"/>
      <c r="H88" s="1"/>
      <c r="K88" s="1">
        <v>1.0</v>
      </c>
      <c r="L88" s="1">
        <v>450.0</v>
      </c>
      <c r="M88" s="3">
        <f>IFERROR(__xludf.DUMMYFUNCTION("value(IFERROR(
  REGEXEXTRACT(Q88,""(\d+(?:[.,]\d+)?)\s*[Tt][ỷY]"")
,""""))"),32.0)</f>
        <v>32</v>
      </c>
      <c r="N88" s="3">
        <f t="shared" si="1"/>
        <v>71</v>
      </c>
      <c r="O88" s="3" t="str">
        <f>IFERROR(__xludf.DUMMYFUNCTION("IFERROR(
  INDEX(
    FILTER(Sheet3!$B$1:$B$100, ISNUMBER(SEARCH(Sheet3!$B$1:$B$100, Q88))),
  1),
"""")"),"Tân Hưng")</f>
        <v>Tân Hưng</v>
      </c>
      <c r="P88" s="3" t="str">
        <f>IFERROR(__xludf.DUMMYFUNCTION("IFERROR(
  INDEX(
    FILTER(Sheet3!$A$1:$A$100, ISNUMBER(SEARCH(Sheet3!$A$1:$A$100, Q88))),
  1),
"""")"),"Trần Xuân Soạn")</f>
        <v>Trần Xuân Soạn</v>
      </c>
      <c r="Q88" s="2" t="s">
        <v>94</v>
      </c>
    </row>
    <row r="89">
      <c r="A89" s="1"/>
      <c r="B89" s="1"/>
      <c r="C89" s="1"/>
      <c r="D89" s="1"/>
      <c r="E89" s="1"/>
      <c r="F89" s="1"/>
      <c r="G89" s="1"/>
      <c r="H89" s="1"/>
      <c r="K89" s="1">
        <v>4.0</v>
      </c>
      <c r="L89" s="1">
        <v>120.0</v>
      </c>
      <c r="M89" s="3">
        <f>IFERROR(__xludf.DUMMYFUNCTION("value(IFERROR(
  REGEXEXTRACT(Q89,""(\d+(?:[.,]\d+)?)\s*[Tt][ỷY]"")
,""""))"),8.5)</f>
        <v>8.5</v>
      </c>
      <c r="N89" s="3">
        <f t="shared" si="1"/>
        <v>71</v>
      </c>
      <c r="O89" s="3" t="str">
        <f>IFERROR(__xludf.DUMMYFUNCTION("IFERROR(
  INDEX(
    FILTER(Sheet3!$B$1:$B$100, ISNUMBER(SEARCH(Sheet3!$B$1:$B$100, Q89))),
  1),
"""")"),"Phú Thuận")</f>
        <v>Phú Thuận</v>
      </c>
      <c r="P89" s="3" t="str">
        <f>IFERROR(__xludf.DUMMYFUNCTION("IFERROR(
  INDEX(
    FILTER(Sheet3!$A$1:$A$100, ISNUMBER(SEARCH(Sheet3!$A$1:$A$100, Q89))),
  1),
"""")"),"Nguyễn Văn Quỳ")</f>
        <v>Nguyễn Văn Quỳ</v>
      </c>
      <c r="Q89" s="2" t="s">
        <v>95</v>
      </c>
    </row>
    <row r="90">
      <c r="A90" s="1"/>
      <c r="B90" s="1"/>
      <c r="C90" s="1"/>
      <c r="D90" s="1"/>
      <c r="E90" s="1"/>
      <c r="F90" s="1"/>
      <c r="G90" s="1"/>
      <c r="H90" s="1"/>
      <c r="K90" s="1">
        <v>2.0</v>
      </c>
      <c r="L90" s="1">
        <v>96.0</v>
      </c>
      <c r="M90" s="3">
        <f>IFERROR(__xludf.DUMMYFUNCTION("value(IFERROR(
  REGEXEXTRACT(Q90,""(\d+(?:[.,]\d+)?)\s*[Tt][ỷY]"")
,""""))"),6.9)</f>
        <v>6.9</v>
      </c>
      <c r="N90" s="3">
        <f t="shared" si="1"/>
        <v>72</v>
      </c>
      <c r="O90" s="3" t="str">
        <f>IFERROR(__xludf.DUMMYFUNCTION("IFERROR(
  INDEX(
    FILTER(Sheet3!$B$1:$B$100, ISNUMBER(SEARCH(Sheet3!$B$1:$B$100, Q90))),
  1),
"""")"),"Tân Hưng")</f>
        <v>Tân Hưng</v>
      </c>
      <c r="P90" s="3" t="str">
        <f>IFERROR(__xludf.DUMMYFUNCTION("IFERROR(
  INDEX(
    FILTER(Sheet3!$A$1:$A$100, ISNUMBER(SEARCH(Sheet3!$A$1:$A$100, Q90))),
  1),
"""")"),"Trần Xuân Soạn")</f>
        <v>Trần Xuân Soạn</v>
      </c>
      <c r="Q90" s="2" t="s">
        <v>96</v>
      </c>
    </row>
    <row r="91">
      <c r="A91" s="1"/>
      <c r="B91" s="1"/>
      <c r="C91" s="1"/>
      <c r="D91" s="1"/>
      <c r="E91" s="1"/>
      <c r="F91" s="1"/>
      <c r="G91" s="1"/>
      <c r="H91" s="1"/>
      <c r="K91" s="1">
        <v>2.0</v>
      </c>
      <c r="L91" s="1">
        <v>200.0</v>
      </c>
      <c r="M91" s="3">
        <f>IFERROR(__xludf.DUMMYFUNCTION("value(IFERROR(
  REGEXEXTRACT(Q91,""(\d+(?:[.,]\d+)?)\s*[Tt][ỷY]"")
,""""))"),14.5)</f>
        <v>14.5</v>
      </c>
      <c r="N91" s="3">
        <f t="shared" si="1"/>
        <v>73</v>
      </c>
      <c r="O91" s="3" t="str">
        <f>IFERROR(__xludf.DUMMYFUNCTION("IFERROR(
  INDEX(
    FILTER(Sheet3!$B$1:$B$100, ISNUMBER(SEARCH(Sheet3!$B$1:$B$100, Q91))),
  1),
"""")"),"Tân Hưng")</f>
        <v>Tân Hưng</v>
      </c>
      <c r="P91" s="3" t="str">
        <f>IFERROR(__xludf.DUMMYFUNCTION("IFERROR(
  INDEX(
    FILTER(Sheet3!$A$1:$A$100, ISNUMBER(SEARCH(Sheet3!$A$1:$A$100, Q91))),
  1),
"""")"),"Trần Xuân Soạn")</f>
        <v>Trần Xuân Soạn</v>
      </c>
      <c r="Q91" s="2" t="s">
        <v>97</v>
      </c>
    </row>
    <row r="92">
      <c r="A92" s="1"/>
      <c r="B92" s="1"/>
      <c r="C92" s="1"/>
      <c r="D92" s="1"/>
      <c r="E92" s="1"/>
      <c r="F92" s="1"/>
      <c r="G92" s="1"/>
      <c r="H92" s="1"/>
      <c r="K92" s="1">
        <v>2.0</v>
      </c>
      <c r="L92" s="1">
        <v>280.0</v>
      </c>
      <c r="M92" s="3">
        <f>IFERROR(__xludf.DUMMYFUNCTION("value(IFERROR(
  REGEXEXTRACT(Q92,""(\d+(?:[.,]\d+)?)\s*[Tt][ỷY]"")
,""""))"),20.5)</f>
        <v>20.5</v>
      </c>
      <c r="N92" s="3">
        <f t="shared" si="1"/>
        <v>73</v>
      </c>
      <c r="O92" s="3" t="str">
        <f>IFERROR(__xludf.DUMMYFUNCTION("IFERROR(
  INDEX(
    FILTER(Sheet3!$B$1:$B$100, ISNUMBER(SEARCH(Sheet3!$B$1:$B$100, Q92))),
  1),
"""")"),"Tân Thuận Đông")</f>
        <v>Tân Thuận Đông</v>
      </c>
      <c r="P92" s="3" t="str">
        <f>IFERROR(__xludf.DUMMYFUNCTION("IFERROR(
  INDEX(
    FILTER(Sheet3!$A$1:$A$100, ISNUMBER(SEARCH(Sheet3!$A$1:$A$100, Q92))),
  1),
"""")"),"Bùi văn ba")</f>
        <v>Bùi văn ba</v>
      </c>
      <c r="Q92" s="2" t="s">
        <v>98</v>
      </c>
    </row>
    <row r="93">
      <c r="A93" s="1"/>
      <c r="B93" s="1"/>
      <c r="C93" s="1"/>
      <c r="D93" s="1"/>
      <c r="E93" s="1"/>
      <c r="F93" s="1"/>
      <c r="G93" s="1"/>
      <c r="H93" s="1"/>
      <c r="K93" s="1">
        <v>2.0</v>
      </c>
      <c r="L93" s="1">
        <v>280.0</v>
      </c>
      <c r="M93" s="3">
        <f>IFERROR(__xludf.DUMMYFUNCTION("value(IFERROR(
  REGEXEXTRACT(Q93,""(\d+(?:[.,]\d+)?)\s*[Tt][ỷY]"")
,""""))"),20.5)</f>
        <v>20.5</v>
      </c>
      <c r="N93" s="3">
        <f t="shared" si="1"/>
        <v>73</v>
      </c>
      <c r="O93" s="3" t="str">
        <f>IFERROR(__xludf.DUMMYFUNCTION("IFERROR(
  INDEX(
    FILTER(Sheet3!$B$1:$B$100, ISNUMBER(SEARCH(Sheet3!$B$1:$B$100, Q93))),
  1),
"""")"),"Tân Thuận Đông")</f>
        <v>Tân Thuận Đông</v>
      </c>
      <c r="P93" s="3" t="str">
        <f>IFERROR(__xludf.DUMMYFUNCTION("IFERROR(
  INDEX(
    FILTER(Sheet3!$A$1:$A$100, ISNUMBER(SEARCH(Sheet3!$A$1:$A$100, Q93))),
  1),
"""")"),"Bùi văn ba")</f>
        <v>Bùi văn ba</v>
      </c>
      <c r="Q93" s="2" t="s">
        <v>99</v>
      </c>
    </row>
    <row r="94">
      <c r="A94" s="1"/>
      <c r="B94" s="1"/>
      <c r="C94" s="1"/>
      <c r="D94" s="1"/>
      <c r="E94" s="1"/>
      <c r="F94" s="1"/>
      <c r="G94" s="1"/>
      <c r="H94" s="1"/>
      <c r="K94" s="1">
        <v>2.0</v>
      </c>
      <c r="L94" s="1">
        <v>210.0</v>
      </c>
      <c r="M94" s="3">
        <f>IFERROR(__xludf.DUMMYFUNCTION("value(IFERROR(
  REGEXEXTRACT(Q94,""(\d+(?:[.,]\d+)?)\s*[Tt][ỷY]"")
,""""))"),15.5)</f>
        <v>15.5</v>
      </c>
      <c r="N94" s="3">
        <f t="shared" si="1"/>
        <v>74</v>
      </c>
      <c r="O94" s="3" t="str">
        <f>IFERROR(__xludf.DUMMYFUNCTION("IFERROR(
  INDEX(
    FILTER(Sheet3!$B$1:$B$100, ISNUMBER(SEARCH(Sheet3!$B$1:$B$100, Q94))),
  1),
"""")"),"Tân Thuận Tây")</f>
        <v>Tân Thuận Tây</v>
      </c>
      <c r="P94" s="3" t="str">
        <f>IFERROR(__xludf.DUMMYFUNCTION("IFERROR(
  INDEX(
    FILTER(Sheet3!$A$1:$A$100, ISNUMBER(SEARCH(Sheet3!$A$1:$A$100, Q94))),
  1),
"""")"),"Huỳnh Tấn Phát")</f>
        <v>Huỳnh Tấn Phát</v>
      </c>
      <c r="Q94" s="2" t="s">
        <v>100</v>
      </c>
    </row>
    <row r="95">
      <c r="A95" s="1"/>
      <c r="B95" s="1"/>
      <c r="C95" s="1"/>
      <c r="D95" s="1"/>
      <c r="E95" s="1"/>
      <c r="F95" s="1"/>
      <c r="G95" s="1"/>
      <c r="H95" s="1"/>
      <c r="K95" s="1">
        <v>2.0</v>
      </c>
      <c r="L95" s="1">
        <v>90.0</v>
      </c>
      <c r="M95" s="3">
        <f>IFERROR(__xludf.DUMMYFUNCTION("value(IFERROR(
  REGEXEXTRACT(Q95,""(\d+(?:[.,]\d+)?)\s*[Tt][ỷY]"")
,""""))"),6.65)</f>
        <v>6.65</v>
      </c>
      <c r="N95" s="3">
        <f t="shared" si="1"/>
        <v>74</v>
      </c>
      <c r="O95" s="3" t="str">
        <f>IFERROR(__xludf.DUMMYFUNCTION("IFERROR(
  INDEX(
    FILTER(Sheet3!$B$1:$B$100, ISNUMBER(SEARCH(Sheet3!$B$1:$B$100, Q95))),
  1),
"""")"),"Tân Thuận Đông")</f>
        <v>Tân Thuận Đông</v>
      </c>
      <c r="P95" s="3" t="str">
        <f>IFERROR(__xludf.DUMMYFUNCTION("IFERROR(
  INDEX(
    FILTER(Sheet3!$A$1:$A$100, ISNUMBER(SEARCH(Sheet3!$A$1:$A$100, Q95))),
  1),
"""")"),"Bùi văn ba")</f>
        <v>Bùi văn ba</v>
      </c>
      <c r="Q95" s="2" t="s">
        <v>101</v>
      </c>
    </row>
    <row r="96">
      <c r="A96" s="1"/>
      <c r="B96" s="1"/>
      <c r="C96" s="1"/>
      <c r="D96" s="1"/>
      <c r="E96" s="1"/>
      <c r="F96" s="1"/>
      <c r="G96" s="1"/>
      <c r="H96" s="1"/>
      <c r="K96" s="1">
        <v>2.0</v>
      </c>
      <c r="L96" s="1">
        <v>85.0</v>
      </c>
      <c r="M96" s="3">
        <f>IFERROR(__xludf.DUMMYFUNCTION("value(IFERROR(
  REGEXEXTRACT(Q96,""(\d+(?:[.,]\d+)?)\s*[Tt][ỷY]"")
,""""))"),6.3)</f>
        <v>6.3</v>
      </c>
      <c r="N96" s="3">
        <f t="shared" si="1"/>
        <v>74</v>
      </c>
      <c r="O96" s="3" t="str">
        <f>IFERROR(__xludf.DUMMYFUNCTION("IFERROR(
  INDEX(
    FILTER(Sheet3!$B$1:$B$100, ISNUMBER(SEARCH(Sheet3!$B$1:$B$100, Q96))),
  1),
"""")"),"Tân Phú")</f>
        <v>Tân Phú</v>
      </c>
      <c r="P96" s="3" t="str">
        <f>IFERROR(__xludf.DUMMYFUNCTION("IFERROR(
  INDEX(
    FILTER(Sheet3!$A$1:$A$100, ISNUMBER(SEARCH(Sheet3!$A$1:$A$100, Q96))),
  1),
"""")"),"Nguyễn Thị Thập")</f>
        <v>Nguyễn Thị Thập</v>
      </c>
      <c r="Q96" s="2" t="s">
        <v>102</v>
      </c>
    </row>
    <row r="97">
      <c r="A97" s="1"/>
      <c r="B97" s="1"/>
      <c r="C97" s="1"/>
      <c r="D97" s="1"/>
      <c r="E97" s="1"/>
      <c r="F97" s="1"/>
      <c r="G97" s="1"/>
      <c r="H97" s="1"/>
      <c r="K97" s="1">
        <v>2.0</v>
      </c>
      <c r="L97" s="1">
        <v>101.0</v>
      </c>
      <c r="M97" s="3">
        <f>IFERROR(__xludf.DUMMYFUNCTION("value(IFERROR(
  REGEXEXTRACT(Q97,""(\d+(?:[.,]\d+)?)\s*[Tt][ỷY]"")
,""""))"),7.5)</f>
        <v>7.5</v>
      </c>
      <c r="N97" s="3">
        <f t="shared" si="1"/>
        <v>74</v>
      </c>
      <c r="O97" s="3" t="str">
        <f>IFERROR(__xludf.DUMMYFUNCTION("IFERROR(
  INDEX(
    FILTER(Sheet3!$B$1:$B$100, ISNUMBER(SEARCH(Sheet3!$B$1:$B$100, Q97))),
  1),
"""")"),"Phú Thuận")</f>
        <v>Phú Thuận</v>
      </c>
      <c r="P97" s="3" t="str">
        <f>IFERROR(__xludf.DUMMYFUNCTION("IFERROR(
  INDEX(
    FILTER(Sheet3!$A$1:$A$100, ISNUMBER(SEARCH(Sheet3!$A$1:$A$100, Q97))),
  1),
"""")"),"Phú Thuận")</f>
        <v>Phú Thuận</v>
      </c>
      <c r="Q97" s="2" t="s">
        <v>103</v>
      </c>
    </row>
    <row r="98">
      <c r="A98" s="1"/>
      <c r="B98" s="1"/>
      <c r="C98" s="1"/>
      <c r="D98" s="1"/>
      <c r="E98" s="1"/>
      <c r="F98" s="1"/>
      <c r="G98" s="1"/>
      <c r="H98" s="1"/>
      <c r="J98" s="1" t="s">
        <v>104</v>
      </c>
      <c r="K98" s="1">
        <v>1.0</v>
      </c>
      <c r="L98" s="1">
        <v>96.0</v>
      </c>
      <c r="M98" s="3">
        <f>IFERROR(__xludf.DUMMYFUNCTION("value(IFERROR(
  REGEXEXTRACT(Q98,""(\d+(?:[.,]\d+)?)\s*[Tt][ỷY]"")
,""""))"),7.2)</f>
        <v>7.2</v>
      </c>
      <c r="N98" s="3">
        <f t="shared" si="1"/>
        <v>75</v>
      </c>
      <c r="O98" s="3" t="str">
        <f>IFERROR(__xludf.DUMMYFUNCTION("IFERROR(
  INDEX(
    FILTER(Sheet3!$B$1:$B$100, ISNUMBER(SEARCH(Sheet3!$B$1:$B$100, Q98))),
  1),
"""")"),"Phú Thuận")</f>
        <v>Phú Thuận</v>
      </c>
      <c r="P98" s="3" t="str">
        <f>IFERROR(__xludf.DUMMYFUNCTION("IFERROR(
  INDEX(
    FILTER(Sheet3!$A$1:$A$100, ISNUMBER(SEARCH(Sheet3!$A$1:$A$100, Q98))),
  1),
"""")"),"Huỳnh Tấn Phát")</f>
        <v>Huỳnh Tấn Phát</v>
      </c>
      <c r="Q98" s="2" t="s">
        <v>105</v>
      </c>
    </row>
    <row r="99">
      <c r="A99" s="1"/>
      <c r="B99" s="1"/>
      <c r="C99" s="1"/>
      <c r="D99" s="1"/>
      <c r="E99" s="1"/>
      <c r="F99" s="1"/>
      <c r="G99" s="1"/>
      <c r="H99" s="1"/>
      <c r="K99" s="1">
        <v>1.0</v>
      </c>
      <c r="L99" s="1">
        <v>92.0</v>
      </c>
      <c r="M99" s="3">
        <f>IFERROR(__xludf.DUMMYFUNCTION("value(IFERROR(
  REGEXEXTRACT(Q99,""(\d+(?:[.,]\d+)?)\s*[Tt][ỷY]"")
,""""))"),6.9)</f>
        <v>6.9</v>
      </c>
      <c r="N99" s="3">
        <f t="shared" si="1"/>
        <v>75</v>
      </c>
      <c r="O99" s="3" t="str">
        <f>IFERROR(__xludf.DUMMYFUNCTION("IFERROR(
  INDEX(
    FILTER(Sheet3!$B$1:$B$100, ISNUMBER(SEARCH(Sheet3!$B$1:$B$100, Q99))),
  1),
"""")"),"Tân Phú")</f>
        <v>Tân Phú</v>
      </c>
      <c r="P99" s="3" t="str">
        <f>IFERROR(__xludf.DUMMYFUNCTION("IFERROR(
  INDEX(
    FILTER(Sheet3!$A$1:$A$100, ISNUMBER(SEARCH(Sheet3!$A$1:$A$100, Q99))),
  1),
"""")"),"")</f>
        <v/>
      </c>
      <c r="Q99" s="2" t="s">
        <v>106</v>
      </c>
    </row>
    <row r="100">
      <c r="A100" s="1"/>
      <c r="B100" s="1"/>
      <c r="C100" s="1"/>
      <c r="D100" s="1"/>
      <c r="E100" s="1"/>
      <c r="F100" s="1"/>
      <c r="G100" s="1"/>
      <c r="H100" s="1"/>
      <c r="K100" s="1">
        <v>1.0</v>
      </c>
      <c r="L100" s="1">
        <v>2000.0</v>
      </c>
      <c r="M100" s="3">
        <f>IFERROR(__xludf.DUMMYFUNCTION("value(IFERROR(
  REGEXEXTRACT(Q100,""(\d+(?:[.,]\d+)?)\s*[Tt][ỷY]"")
,""""))"),150.0)</f>
        <v>150</v>
      </c>
      <c r="N100" s="3">
        <f t="shared" si="1"/>
        <v>75</v>
      </c>
      <c r="O100" s="3" t="str">
        <f>IFERROR(__xludf.DUMMYFUNCTION("IFERROR(
  INDEX(
    FILTER(Sheet3!$B$1:$B$100, ISNUMBER(SEARCH(Sheet3!$B$1:$B$100, Q100))),
  1),
"""")"),"Tân Phú")</f>
        <v>Tân Phú</v>
      </c>
      <c r="P100" s="3" t="str">
        <f>IFERROR(__xludf.DUMMYFUNCTION("IFERROR(
  INDEX(
    FILTER(Sheet3!$A$1:$A$100, ISNUMBER(SEARCH(Sheet3!$A$1:$A$100, Q100))),
  1),
"""")"),"Huỳnh Tấn Phát")</f>
        <v>Huỳnh Tấn Phát</v>
      </c>
      <c r="Q100" s="2" t="s">
        <v>107</v>
      </c>
    </row>
    <row r="101">
      <c r="A101" s="1"/>
      <c r="B101" s="1"/>
      <c r="C101" s="1"/>
      <c r="D101" s="1"/>
      <c r="E101" s="1"/>
      <c r="F101" s="1"/>
      <c r="G101" s="1"/>
      <c r="H101" s="1"/>
      <c r="K101" s="1">
        <v>1.0</v>
      </c>
      <c r="L101" s="1">
        <v>122.0</v>
      </c>
      <c r="M101" s="3">
        <f>IFERROR(__xludf.DUMMYFUNCTION("value(IFERROR(
  REGEXEXTRACT(Q101,""(\d+(?:[.,]\d+)?)\s*[Tt][ỷY]"")
,""""))"),9.2)</f>
        <v>9.2</v>
      </c>
      <c r="N101" s="3">
        <f t="shared" si="1"/>
        <v>75</v>
      </c>
      <c r="O101" s="3" t="str">
        <f>IFERROR(__xludf.DUMMYFUNCTION("IFERROR(
  INDEX(
    FILTER(Sheet3!$B$1:$B$100, ISNUMBER(SEARCH(Sheet3!$B$1:$B$100, Q101))),
  1),
"""")"),"Tân Thuận Đông")</f>
        <v>Tân Thuận Đông</v>
      </c>
      <c r="P101" s="3" t="str">
        <f>IFERROR(__xludf.DUMMYFUNCTION("IFERROR(
  INDEX(
    FILTER(Sheet3!$A$1:$A$100, ISNUMBER(SEARCH(Sheet3!$A$1:$A$100, Q101))),
  1),
"""")"),"")</f>
        <v/>
      </c>
      <c r="Q101" s="2" t="s">
        <v>108</v>
      </c>
    </row>
    <row r="102">
      <c r="A102" s="1"/>
      <c r="B102" s="1"/>
      <c r="C102" s="1"/>
      <c r="D102" s="1"/>
      <c r="E102" s="1"/>
      <c r="F102" s="1"/>
      <c r="G102" s="1"/>
      <c r="H102" s="1"/>
      <c r="K102" s="1">
        <v>2.0</v>
      </c>
      <c r="L102" s="1">
        <v>100.0</v>
      </c>
      <c r="M102" s="3">
        <f>IFERROR(__xludf.DUMMYFUNCTION("value(IFERROR(
  REGEXEXTRACT(Q102,""(\d+(?:[.,]\d+)?)\s*[Tt][ỷY]"")
,""""))"),7.5)</f>
        <v>7.5</v>
      </c>
      <c r="N102" s="3">
        <f t="shared" si="1"/>
        <v>75</v>
      </c>
      <c r="O102" s="3" t="str">
        <f>IFERROR(__xludf.DUMMYFUNCTION("IFERROR(
  INDEX(
    FILTER(Sheet3!$B$1:$B$100, ISNUMBER(SEARCH(Sheet3!$B$1:$B$100, Q102))),
  1),
"""")"),"Phú Mỹ")</f>
        <v>Phú Mỹ</v>
      </c>
      <c r="P102" s="3" t="str">
        <f>IFERROR(__xludf.DUMMYFUNCTION("IFERROR(
  INDEX(
    FILTER(Sheet3!$A$1:$A$100, ISNUMBER(SEARCH(Sheet3!$A$1:$A$100, Q102))),
  1),
"""")"),"Phạm Hữu Lầu")</f>
        <v>Phạm Hữu Lầu</v>
      </c>
      <c r="Q102" s="2" t="s">
        <v>109</v>
      </c>
    </row>
    <row r="103">
      <c r="A103" s="1"/>
      <c r="B103" s="1"/>
      <c r="C103" s="1"/>
      <c r="D103" s="1"/>
      <c r="E103" s="1"/>
      <c r="F103" s="1"/>
      <c r="G103" s="1"/>
      <c r="H103" s="1"/>
      <c r="K103" s="1">
        <v>2.0</v>
      </c>
      <c r="L103" s="1">
        <v>88.0</v>
      </c>
      <c r="M103" s="3">
        <f>IFERROR(__xludf.DUMMYFUNCTION("value(IFERROR(
  REGEXEXTRACT(Q103,""(\d+(?:[.,]\d+)?)\s*[Tt][ỷY]"")
,""""))"),6.6)</f>
        <v>6.6</v>
      </c>
      <c r="N103" s="3">
        <f t="shared" si="1"/>
        <v>75</v>
      </c>
      <c r="O103" s="3" t="str">
        <f>IFERROR(__xludf.DUMMYFUNCTION("IFERROR(
  INDEX(
    FILTER(Sheet3!$B$1:$B$100, ISNUMBER(SEARCH(Sheet3!$B$1:$B$100, Q103))),
  1),
"""")"),"Tân Kiểng")</f>
        <v>Tân Kiểng</v>
      </c>
      <c r="P103" s="3" t="str">
        <f>IFERROR(__xludf.DUMMYFUNCTION("IFERROR(
  INDEX(
    FILTER(Sheet3!$A$1:$A$100, ISNUMBER(SEARCH(Sheet3!$A$1:$A$100, Q103))),
  1),
"""")"),"Trần Xuân Soạn")</f>
        <v>Trần Xuân Soạn</v>
      </c>
      <c r="Q103" s="2" t="s">
        <v>110</v>
      </c>
    </row>
    <row r="104">
      <c r="A104" s="1"/>
      <c r="B104" s="1"/>
      <c r="C104" s="1"/>
      <c r="D104" s="1"/>
      <c r="E104" s="1"/>
      <c r="F104" s="1"/>
      <c r="G104" s="1"/>
      <c r="H104" s="1"/>
      <c r="K104" s="1">
        <v>2.0</v>
      </c>
      <c r="L104" s="1">
        <v>173.0</v>
      </c>
      <c r="M104" s="3">
        <f>IFERROR(__xludf.DUMMYFUNCTION("value(IFERROR(
  REGEXEXTRACT(Q104,""(\d+(?:[.,]\d+)?)\s*[Tt][ỷY]"")
,""""))"),13.0)</f>
        <v>13</v>
      </c>
      <c r="N104" s="3">
        <f t="shared" si="1"/>
        <v>75</v>
      </c>
      <c r="O104" s="3" t="str">
        <f>IFERROR(__xludf.DUMMYFUNCTION("IFERROR(
  INDEX(
    FILTER(Sheet3!$B$1:$B$100, ISNUMBER(SEARCH(Sheet3!$B$1:$B$100, Q104))),
  1),
"""")"),"Phú Thuận")</f>
        <v>Phú Thuận</v>
      </c>
      <c r="P104" s="3" t="str">
        <f>IFERROR(__xludf.DUMMYFUNCTION("IFERROR(
  INDEX(
    FILTER(Sheet3!$A$1:$A$100, ISNUMBER(SEARCH(Sheet3!$A$1:$A$100, Q104))),
  1),
"""")"),"Huỳnh Tấn Phát")</f>
        <v>Huỳnh Tấn Phát</v>
      </c>
      <c r="Q104" s="2" t="s">
        <v>111</v>
      </c>
    </row>
    <row r="105">
      <c r="A105" s="1"/>
      <c r="B105" s="1"/>
      <c r="C105" s="1"/>
      <c r="D105" s="1"/>
      <c r="E105" s="1"/>
      <c r="F105" s="1"/>
      <c r="G105" s="1"/>
      <c r="H105" s="1"/>
      <c r="K105" s="1">
        <v>2.0</v>
      </c>
      <c r="L105" s="1">
        <v>86.0</v>
      </c>
      <c r="M105" s="3">
        <f>IFERROR(__xludf.DUMMYFUNCTION("value(IFERROR(
  REGEXEXTRACT(Q105,""(\d+(?:[.,]\d+)?)\s*[Tt][ỷY]"")
,""""))"),6.5)</f>
        <v>6.5</v>
      </c>
      <c r="N105" s="3">
        <f t="shared" si="1"/>
        <v>76</v>
      </c>
      <c r="O105" s="3" t="str">
        <f>IFERROR(__xludf.DUMMYFUNCTION("IFERROR(
  INDEX(
    FILTER(Sheet3!$B$1:$B$100, ISNUMBER(SEARCH(Sheet3!$B$1:$B$100, Q105))),
  1),
"""")"),"Phú Thuận")</f>
        <v>Phú Thuận</v>
      </c>
      <c r="P105" s="3" t="str">
        <f>IFERROR(__xludf.DUMMYFUNCTION("IFERROR(
  INDEX(
    FILTER(Sheet3!$A$1:$A$100, ISNUMBER(SEARCH(Sheet3!$A$1:$A$100, Q105))),
  1),
"""")"),"Huỳnh Tấn Phát")</f>
        <v>Huỳnh Tấn Phát</v>
      </c>
      <c r="Q105" s="2" t="s">
        <v>112</v>
      </c>
    </row>
    <row r="106">
      <c r="A106" s="1"/>
      <c r="B106" s="1"/>
      <c r="C106" s="1"/>
      <c r="D106" s="1"/>
      <c r="E106" s="1"/>
      <c r="F106" s="1"/>
      <c r="G106" s="1"/>
      <c r="H106" s="1"/>
      <c r="K106" s="1">
        <v>2.0</v>
      </c>
      <c r="L106" s="1">
        <v>85.0</v>
      </c>
      <c r="M106" s="3">
        <f>IFERROR(__xludf.DUMMYFUNCTION("value(IFERROR(
  REGEXEXTRACT(Q106,""(\d+(?:[.,]\d+)?)\s*[Tt][ỷY]"")
,""""))"),6.5)</f>
        <v>6.5</v>
      </c>
      <c r="N106" s="3">
        <f t="shared" si="1"/>
        <v>76</v>
      </c>
      <c r="O106" s="3" t="str">
        <f>IFERROR(__xludf.DUMMYFUNCTION("IFERROR(
  INDEX(
    FILTER(Sheet3!$B$1:$B$100, ISNUMBER(SEARCH(Sheet3!$B$1:$B$100, Q106))),
  1),
"""")"),"Tân Thuận Tây")</f>
        <v>Tân Thuận Tây</v>
      </c>
      <c r="P106" s="3" t="str">
        <f>IFERROR(__xludf.DUMMYFUNCTION("IFERROR(
  INDEX(
    FILTER(Sheet3!$A$1:$A$100, ISNUMBER(SEARCH(Sheet3!$A$1:$A$100, Q106))),
  1),
"""")"),"Huỳnh Tấn Phát")</f>
        <v>Huỳnh Tấn Phát</v>
      </c>
      <c r="Q106" s="2" t="s">
        <v>113</v>
      </c>
    </row>
    <row r="107">
      <c r="A107" s="1"/>
      <c r="B107" s="1"/>
      <c r="C107" s="1"/>
      <c r="D107" s="1"/>
      <c r="E107" s="1"/>
      <c r="F107" s="1"/>
      <c r="G107" s="1"/>
      <c r="H107" s="1"/>
      <c r="K107" s="1">
        <v>3.0</v>
      </c>
      <c r="L107" s="1">
        <v>284.0</v>
      </c>
      <c r="M107" s="3">
        <f>IFERROR(__xludf.DUMMYFUNCTION("value(IFERROR(
  REGEXEXTRACT(Q107,""(\d+(?:[.,]\d+)?)\s*[Tt][ỷY]"")
,""""))"),22.0)</f>
        <v>22</v>
      </c>
      <c r="N107" s="3">
        <f t="shared" si="1"/>
        <v>77</v>
      </c>
      <c r="O107" s="3" t="str">
        <f>IFERROR(__xludf.DUMMYFUNCTION("IFERROR(
  INDEX(
    FILTER(Sheet3!$B$1:$B$100, ISNUMBER(SEARCH(Sheet3!$B$1:$B$100, Q107))),
  1),
"""")"),"Tân Hưng")</f>
        <v>Tân Hưng</v>
      </c>
      <c r="P107" s="3" t="str">
        <f>IFERROR(__xludf.DUMMYFUNCTION("IFERROR(
  INDEX(
    FILTER(Sheet3!$A$1:$A$100, ISNUMBER(SEARCH(Sheet3!$A$1:$A$100, Q107))),
  1),
"""")"),"Lê Văn Lương")</f>
        <v>Lê Văn Lương</v>
      </c>
      <c r="Q107" s="2" t="s">
        <v>114</v>
      </c>
    </row>
    <row r="108">
      <c r="A108" s="1"/>
      <c r="B108" s="1"/>
      <c r="C108" s="1"/>
      <c r="D108" s="1"/>
      <c r="E108" s="1"/>
      <c r="F108" s="1"/>
      <c r="G108" s="1"/>
      <c r="H108" s="1"/>
      <c r="K108" s="1">
        <v>2.0</v>
      </c>
      <c r="L108" s="1">
        <v>100.0</v>
      </c>
      <c r="M108" s="3">
        <f>IFERROR(__xludf.DUMMYFUNCTION("value(IFERROR(
  REGEXEXTRACT(Q108,""(\d+(?:[.,]\d+)?)\s*[Tt][ỷY]"")
,""""))"),7.8)</f>
        <v>7.8</v>
      </c>
      <c r="N108" s="3">
        <f t="shared" si="1"/>
        <v>78</v>
      </c>
      <c r="O108" s="3" t="str">
        <f>IFERROR(__xludf.DUMMYFUNCTION("IFERROR(
  INDEX(
    FILTER(Sheet3!$B$1:$B$100, ISNUMBER(SEARCH(Sheet3!$B$1:$B$100, Q108))),
  1),
"""")"),"Tân Hưng")</f>
        <v>Tân Hưng</v>
      </c>
      <c r="P108" s="3" t="str">
        <f>IFERROR(__xludf.DUMMYFUNCTION("IFERROR(
  INDEX(
    FILTER(Sheet3!$A$1:$A$100, ISNUMBER(SEARCH(Sheet3!$A$1:$A$100, Q108))),
  1),
"""")"),"Lê Văn Lương")</f>
        <v>Lê Văn Lương</v>
      </c>
      <c r="Q108" s="2" t="s">
        <v>115</v>
      </c>
    </row>
    <row r="109">
      <c r="A109" s="1"/>
      <c r="B109" s="1"/>
      <c r="C109" s="1"/>
      <c r="D109" s="1"/>
      <c r="E109" s="1"/>
      <c r="F109" s="1"/>
      <c r="G109" s="1"/>
      <c r="H109" s="1"/>
      <c r="K109" s="1">
        <v>2.0</v>
      </c>
      <c r="L109" s="1">
        <v>105.0</v>
      </c>
      <c r="M109" s="3">
        <f>IFERROR(__xludf.DUMMYFUNCTION("value(IFERROR(
  REGEXEXTRACT(Q109,""(\d+(?:[.,]\d+)?)\s*[Tt][ỷY]"")
,""""))"),8.2)</f>
        <v>8.2</v>
      </c>
      <c r="N109" s="3">
        <f t="shared" si="1"/>
        <v>78</v>
      </c>
      <c r="O109" s="3" t="str">
        <f>IFERROR(__xludf.DUMMYFUNCTION("IFERROR(
  INDEX(
    FILTER(Sheet3!$B$1:$B$100, ISNUMBER(SEARCH(Sheet3!$B$1:$B$100, Q109))),
  1),
"""")"),"Tân Phú")</f>
        <v>Tân Phú</v>
      </c>
      <c r="P109" s="3" t="str">
        <f>IFERROR(__xludf.DUMMYFUNCTION("IFERROR(
  INDEX(
    FILTER(Sheet3!$A$1:$A$100, ISNUMBER(SEARCH(Sheet3!$A$1:$A$100, Q109))),
  1),
"""")"),"Huỳnh Tấn Phát")</f>
        <v>Huỳnh Tấn Phát</v>
      </c>
      <c r="Q109" s="2" t="s">
        <v>116</v>
      </c>
    </row>
    <row r="110">
      <c r="A110" s="1"/>
      <c r="B110" s="1"/>
      <c r="C110" s="1"/>
      <c r="D110" s="1"/>
      <c r="E110" s="1"/>
      <c r="F110" s="1"/>
      <c r="G110" s="1"/>
      <c r="H110" s="1"/>
      <c r="K110" s="1">
        <v>2.0</v>
      </c>
      <c r="L110" s="1">
        <v>102.0</v>
      </c>
      <c r="M110" s="3">
        <f>IFERROR(__xludf.DUMMYFUNCTION("value(IFERROR(
  REGEXEXTRACT(Q110,""(\d+(?:[.,]\d+)?)\s*[Tt][ỷY]"")
,""""))"),8.0)</f>
        <v>8</v>
      </c>
      <c r="N110" s="3">
        <f t="shared" si="1"/>
        <v>78</v>
      </c>
      <c r="O110" s="3" t="str">
        <f>IFERROR(__xludf.DUMMYFUNCTION("IFERROR(
  INDEX(
    FILTER(Sheet3!$B$1:$B$100, ISNUMBER(SEARCH(Sheet3!$B$1:$B$100, Q110))),
  1),
"""")"),"Tân Hưng")</f>
        <v>Tân Hưng</v>
      </c>
      <c r="P110" s="3" t="str">
        <f>IFERROR(__xludf.DUMMYFUNCTION("IFERROR(
  INDEX(
    FILTER(Sheet3!$A$1:$A$100, ISNUMBER(SEARCH(Sheet3!$A$1:$A$100, Q110))),
  1),
"""")"),"Trần Xuân Soạn")</f>
        <v>Trần Xuân Soạn</v>
      </c>
      <c r="Q110" s="2" t="s">
        <v>117</v>
      </c>
    </row>
    <row r="111">
      <c r="A111" s="1"/>
      <c r="B111" s="1"/>
      <c r="C111" s="1"/>
      <c r="D111" s="1"/>
      <c r="E111" s="1"/>
      <c r="F111" s="1"/>
      <c r="G111" s="1"/>
      <c r="H111" s="1"/>
      <c r="K111" s="1">
        <v>3.0</v>
      </c>
      <c r="L111" s="1">
        <v>128.0</v>
      </c>
      <c r="M111" s="3">
        <f>IFERROR(__xludf.DUMMYFUNCTION("value(IFERROR(
  REGEXEXTRACT(Q111,""(\d+(?:[.,]\d+)?)\s*[Tt][ỷY]"")
,""""))"),10.0)</f>
        <v>10</v>
      </c>
      <c r="N111" s="3">
        <f t="shared" si="1"/>
        <v>78</v>
      </c>
      <c r="O111" s="3" t="str">
        <f>IFERROR(__xludf.DUMMYFUNCTION("IFERROR(
  INDEX(
    FILTER(Sheet3!$B$1:$B$100, ISNUMBER(SEARCH(Sheet3!$B$1:$B$100, Q111))),
  1),
"""")"),"Phú Thuận")</f>
        <v>Phú Thuận</v>
      </c>
      <c r="P111" s="3" t="str">
        <f>IFERROR(__xludf.DUMMYFUNCTION("IFERROR(
  INDEX(
    FILTER(Sheet3!$A$1:$A$100, ISNUMBER(SEARCH(Sheet3!$A$1:$A$100, Q111))),
  1),
"""")"),"Huỳnh Tấn Phát")</f>
        <v>Huỳnh Tấn Phát</v>
      </c>
      <c r="Q111" s="2" t="s">
        <v>118</v>
      </c>
    </row>
    <row r="112">
      <c r="A112" s="1"/>
      <c r="B112" s="1"/>
      <c r="C112" s="1"/>
      <c r="D112" s="1"/>
      <c r="E112" s="1"/>
      <c r="F112" s="1"/>
      <c r="G112" s="1"/>
      <c r="H112" s="1"/>
      <c r="K112" s="1">
        <v>4.0</v>
      </c>
      <c r="L112" s="1">
        <v>96.0</v>
      </c>
      <c r="M112" s="3">
        <f>IFERROR(__xludf.DUMMYFUNCTION("value(IFERROR(
  REGEXEXTRACT(Q112,""(\d+(?:[.,]\d+)?)\s*[Tt][ỷY]"")
,""""))"),7.5)</f>
        <v>7.5</v>
      </c>
      <c r="N112" s="3">
        <f t="shared" si="1"/>
        <v>78</v>
      </c>
      <c r="O112" s="3" t="str">
        <f>IFERROR(__xludf.DUMMYFUNCTION("IFERROR(
  INDEX(
    FILTER(Sheet3!$B$1:$B$100, ISNUMBER(SEARCH(Sheet3!$B$1:$B$100, Q112))),
  1),
"""")"),"Tân Hưng")</f>
        <v>Tân Hưng</v>
      </c>
      <c r="P112" s="3" t="str">
        <f>IFERROR(__xludf.DUMMYFUNCTION("IFERROR(
  INDEX(
    FILTER(Sheet3!$A$1:$A$100, ISNUMBER(SEARCH(Sheet3!$A$1:$A$100, Q112))),
  1),
"""")"),"Lê Văn Lương")</f>
        <v>Lê Văn Lương</v>
      </c>
      <c r="Q112" s="2" t="s">
        <v>119</v>
      </c>
    </row>
    <row r="113">
      <c r="A113" s="1"/>
      <c r="B113" s="1"/>
      <c r="C113" s="1"/>
      <c r="D113" s="1"/>
      <c r="E113" s="1"/>
      <c r="F113" s="1"/>
      <c r="G113" s="1"/>
      <c r="H113" s="1"/>
      <c r="K113" s="1">
        <v>1.0</v>
      </c>
      <c r="L113" s="1">
        <v>94.0</v>
      </c>
      <c r="M113" s="3">
        <f>IFERROR(__xludf.DUMMYFUNCTION("value(IFERROR(
  REGEXEXTRACT(Q113,""(\d+(?:[.,]\d+)?)\s*[Tt][ỷY]"")
,""""))"),7.4)</f>
        <v>7.4</v>
      </c>
      <c r="N113" s="3">
        <f t="shared" si="1"/>
        <v>79</v>
      </c>
      <c r="O113" s="3" t="str">
        <f>IFERROR(__xludf.DUMMYFUNCTION("IFERROR(
  INDEX(
    FILTER(Sheet3!$B$1:$B$100, ISNUMBER(SEARCH(Sheet3!$B$1:$B$100, Q113))),
  1),
"""")"),"Tân Thuận Tây")</f>
        <v>Tân Thuận Tây</v>
      </c>
      <c r="P113" s="3" t="str">
        <f>IFERROR(__xludf.DUMMYFUNCTION("IFERROR(
  INDEX(
    FILTER(Sheet3!$A$1:$A$100, ISNUMBER(SEARCH(Sheet3!$A$1:$A$100, Q113))),
  1),
"""")"),"Huỳnh Tấn Phát")</f>
        <v>Huỳnh Tấn Phát</v>
      </c>
      <c r="Q113" s="2" t="s">
        <v>120</v>
      </c>
    </row>
    <row r="114">
      <c r="A114" s="1"/>
      <c r="B114" s="1"/>
      <c r="C114" s="1"/>
      <c r="D114" s="1"/>
      <c r="E114" s="1"/>
      <c r="F114" s="1"/>
      <c r="G114" s="1"/>
      <c r="H114" s="1"/>
      <c r="K114" s="1">
        <v>1.0</v>
      </c>
      <c r="L114" s="1">
        <v>95.0</v>
      </c>
      <c r="M114" s="3">
        <f>IFERROR(__xludf.DUMMYFUNCTION("value(IFERROR(
  REGEXEXTRACT(Q114,""(\d+(?:[.,]\d+)?)\s*[Tt][ỷY]"")
,""""))"),7.5)</f>
        <v>7.5</v>
      </c>
      <c r="N114" s="3">
        <f t="shared" si="1"/>
        <v>79</v>
      </c>
      <c r="O114" s="3" t="str">
        <f>IFERROR(__xludf.DUMMYFUNCTION("IFERROR(
  INDEX(
    FILTER(Sheet3!$B$1:$B$100, ISNUMBER(SEARCH(Sheet3!$B$1:$B$100, Q114))),
  1),
"""")"),"Phú Thuận")</f>
        <v>Phú Thuận</v>
      </c>
      <c r="P114" s="3" t="str">
        <f>IFERROR(__xludf.DUMMYFUNCTION("IFERROR(
  INDEX(
    FILTER(Sheet3!$A$1:$A$100, ISNUMBER(SEARCH(Sheet3!$A$1:$A$100, Q114))),
  1),
"""")"),"Phú Thuận")</f>
        <v>Phú Thuận</v>
      </c>
      <c r="Q114" s="2" t="s">
        <v>121</v>
      </c>
    </row>
    <row r="115">
      <c r="A115" s="1"/>
      <c r="B115" s="1"/>
      <c r="C115" s="1"/>
      <c r="D115" s="1"/>
      <c r="E115" s="1"/>
      <c r="F115" s="1"/>
      <c r="G115" s="1"/>
      <c r="H115" s="1"/>
      <c r="K115" s="1">
        <v>2.0</v>
      </c>
      <c r="L115" s="1">
        <v>109.0</v>
      </c>
      <c r="M115" s="3">
        <f>IFERROR(__xludf.DUMMYFUNCTION("value(IFERROR(
  REGEXEXTRACT(Q115,""(\d+(?:[.,]\d+)?)\s*[Tt][ỷY]"")
,""""))"),8.6)</f>
        <v>8.6</v>
      </c>
      <c r="N115" s="3">
        <f t="shared" si="1"/>
        <v>79</v>
      </c>
      <c r="O115" s="3" t="str">
        <f>IFERROR(__xludf.DUMMYFUNCTION("IFERROR(
  INDEX(
    FILTER(Sheet3!$B$1:$B$100, ISNUMBER(SEARCH(Sheet3!$B$1:$B$100, Q115))),
  1),
"""")"),"Tân Thuận Đông")</f>
        <v>Tân Thuận Đông</v>
      </c>
      <c r="P115" s="3" t="str">
        <f>IFERROR(__xludf.DUMMYFUNCTION("IFERROR(
  INDEX(
    FILTER(Sheet3!$A$1:$A$100, ISNUMBER(SEARCH(Sheet3!$A$1:$A$100, Q115))),
  1),
"""")"),"Huỳnh Tấn Phát")</f>
        <v>Huỳnh Tấn Phát</v>
      </c>
      <c r="Q115" s="2" t="s">
        <v>122</v>
      </c>
    </row>
    <row r="116">
      <c r="A116" s="1"/>
      <c r="B116" s="1"/>
      <c r="C116" s="1"/>
      <c r="D116" s="1"/>
      <c r="E116" s="1"/>
      <c r="F116" s="1"/>
      <c r="G116" s="1"/>
      <c r="H116" s="1"/>
      <c r="K116" s="1">
        <v>2.0</v>
      </c>
      <c r="L116" s="1">
        <v>215.0</v>
      </c>
      <c r="M116" s="3">
        <f>IFERROR(__xludf.DUMMYFUNCTION("value(IFERROR(
  REGEXEXTRACT(Q116,""(\d+(?:[.,]\d+)?)\s*[Tt][ỷY]"")
,""""))"),17.0)</f>
        <v>17</v>
      </c>
      <c r="N116" s="3">
        <f t="shared" si="1"/>
        <v>79</v>
      </c>
      <c r="O116" s="3" t="str">
        <f>IFERROR(__xludf.DUMMYFUNCTION("IFERROR(
  INDEX(
    FILTER(Sheet3!$B$1:$B$100, ISNUMBER(SEARCH(Sheet3!$B$1:$B$100, Q116))),
  1),
"""")"),"Tân Phú")</f>
        <v>Tân Phú</v>
      </c>
      <c r="P116" s="3" t="str">
        <f>IFERROR(__xludf.DUMMYFUNCTION("IFERROR(
  INDEX(
    FILTER(Sheet3!$A$1:$A$100, ISNUMBER(SEARCH(Sheet3!$A$1:$A$100, Q116))),
  1),
"""")"),"")</f>
        <v/>
      </c>
      <c r="Q116" s="2" t="s">
        <v>123</v>
      </c>
    </row>
    <row r="117">
      <c r="A117" s="1"/>
      <c r="B117" s="1"/>
      <c r="C117" s="1"/>
      <c r="D117" s="1"/>
      <c r="E117" s="1"/>
      <c r="F117" s="1"/>
      <c r="G117" s="1"/>
      <c r="H117" s="1"/>
      <c r="K117" s="1">
        <v>2.0</v>
      </c>
      <c r="L117" s="1">
        <v>145.0</v>
      </c>
      <c r="M117" s="3">
        <f>IFERROR(__xludf.DUMMYFUNCTION("value(IFERROR(
  REGEXEXTRACT(Q117,""(\d+(?:[.,]\d+)?)\s*[Tt][ỷY]"")
,""""))"),11.5)</f>
        <v>11.5</v>
      </c>
      <c r="N117" s="3">
        <f t="shared" si="1"/>
        <v>79</v>
      </c>
      <c r="O117" s="3" t="str">
        <f>IFERROR(__xludf.DUMMYFUNCTION("IFERROR(
  INDEX(
    FILTER(Sheet3!$B$1:$B$100, ISNUMBER(SEARCH(Sheet3!$B$1:$B$100, Q117))),
  1),
"""")"),"Tân Thuận Tây")</f>
        <v>Tân Thuận Tây</v>
      </c>
      <c r="P117" s="3" t="str">
        <f>IFERROR(__xludf.DUMMYFUNCTION("IFERROR(
  INDEX(
    FILTER(Sheet3!$A$1:$A$100, ISNUMBER(SEARCH(Sheet3!$A$1:$A$100, Q117))),
  1),
"""")"),"Huỳnh Tấn Phát")</f>
        <v>Huỳnh Tấn Phát</v>
      </c>
      <c r="Q117" s="2" t="s">
        <v>124</v>
      </c>
    </row>
    <row r="118">
      <c r="A118" s="1"/>
      <c r="B118" s="1"/>
      <c r="C118" s="1"/>
      <c r="D118" s="1"/>
      <c r="E118" s="1"/>
      <c r="F118" s="1"/>
      <c r="G118" s="1"/>
      <c r="H118" s="1"/>
      <c r="K118" s="1">
        <v>2.0</v>
      </c>
      <c r="L118" s="1">
        <v>233.0</v>
      </c>
      <c r="M118" s="3">
        <f>IFERROR(__xludf.DUMMYFUNCTION("value(IFERROR(
  REGEXEXTRACT(Q118,""(\d+(?:[.,]\d+)?)\s*[Tt][ỷY]"")
,""""))"),18.5)</f>
        <v>18.5</v>
      </c>
      <c r="N118" s="3">
        <f t="shared" si="1"/>
        <v>79</v>
      </c>
      <c r="O118" s="3" t="str">
        <f>IFERROR(__xludf.DUMMYFUNCTION("IFERROR(
  INDEX(
    FILTER(Sheet3!$B$1:$B$100, ISNUMBER(SEARCH(Sheet3!$B$1:$B$100, Q118))),
  1),
"""")"),"Bình Thuận")</f>
        <v>Bình Thuận</v>
      </c>
      <c r="P118" s="3" t="str">
        <f>IFERROR(__xludf.DUMMYFUNCTION("IFERROR(
  INDEX(
    FILTER(Sheet3!$A$1:$A$100, ISNUMBER(SEARCH(Sheet3!$A$1:$A$100, Q118))),
  1),
"""")"),"đường số 1")</f>
        <v>đường số 1</v>
      </c>
      <c r="Q118" s="2" t="s">
        <v>125</v>
      </c>
    </row>
    <row r="119">
      <c r="A119" s="1"/>
      <c r="B119" s="1"/>
      <c r="C119" s="1"/>
      <c r="D119" s="1"/>
      <c r="E119" s="1"/>
      <c r="F119" s="1"/>
      <c r="G119" s="1"/>
      <c r="H119" s="1"/>
      <c r="K119" s="1">
        <v>3.0</v>
      </c>
      <c r="L119" s="1">
        <v>290.0</v>
      </c>
      <c r="M119" s="3">
        <f>IFERROR(__xludf.DUMMYFUNCTION("value(IFERROR(
  REGEXEXTRACT(Q119,""(\d+(?:[.,]\d+)?)\s*[Tt][ỷY]"")
,""""))"),23.0)</f>
        <v>23</v>
      </c>
      <c r="N119" s="3">
        <f t="shared" si="1"/>
        <v>79</v>
      </c>
      <c r="O119" s="3" t="str">
        <f>IFERROR(__xludf.DUMMYFUNCTION("IFERROR(
  INDEX(
    FILTER(Sheet3!$B$1:$B$100, ISNUMBER(SEARCH(Sheet3!$B$1:$B$100, Q119))),
  1),
"""")"),"Tân Quy")</f>
        <v>Tân Quy</v>
      </c>
      <c r="P119" s="3" t="str">
        <f>IFERROR(__xludf.DUMMYFUNCTION("IFERROR(
  INDEX(
    FILTER(Sheet3!$A$1:$A$100, ISNUMBER(SEARCH(Sheet3!$A$1:$A$100, Q119))),
  1),
"""")"),"Lê Văn Lương")</f>
        <v>Lê Văn Lương</v>
      </c>
      <c r="Q119" s="2" t="s">
        <v>126</v>
      </c>
    </row>
    <row r="120">
      <c r="A120" s="1"/>
      <c r="B120" s="1"/>
      <c r="C120" s="1"/>
      <c r="D120" s="1"/>
      <c r="E120" s="1"/>
      <c r="F120" s="1"/>
      <c r="G120" s="1"/>
      <c r="H120" s="1"/>
      <c r="K120" s="1">
        <v>3.0</v>
      </c>
      <c r="L120" s="1">
        <v>290.0</v>
      </c>
      <c r="M120" s="3">
        <f>IFERROR(__xludf.DUMMYFUNCTION("value(IFERROR(
  REGEXEXTRACT(Q120,""(\d+(?:[.,]\d+)?)\s*[Tt][ỷY]"")
,""""))"),23.0)</f>
        <v>23</v>
      </c>
      <c r="N120" s="3">
        <f t="shared" si="1"/>
        <v>79</v>
      </c>
      <c r="O120" s="3" t="str">
        <f>IFERROR(__xludf.DUMMYFUNCTION("IFERROR(
  INDEX(
    FILTER(Sheet3!$B$1:$B$100, ISNUMBER(SEARCH(Sheet3!$B$1:$B$100, Q120))),
  1),
"""")"),"Tân Quy")</f>
        <v>Tân Quy</v>
      </c>
      <c r="P120" s="3" t="str">
        <f>IFERROR(__xludf.DUMMYFUNCTION("IFERROR(
  INDEX(
    FILTER(Sheet3!$A$1:$A$100, ISNUMBER(SEARCH(Sheet3!$A$1:$A$100, Q120))),
  1),
"""")"),"Lê Văn Lương")</f>
        <v>Lê Văn Lương</v>
      </c>
      <c r="Q120" s="2" t="s">
        <v>127</v>
      </c>
    </row>
    <row r="121">
      <c r="A121" s="1"/>
      <c r="B121" s="1"/>
      <c r="C121" s="1"/>
      <c r="D121" s="1"/>
      <c r="E121" s="1"/>
      <c r="F121" s="1"/>
      <c r="G121" s="1"/>
      <c r="H121" s="1"/>
      <c r="K121" s="1">
        <v>2.0</v>
      </c>
      <c r="L121" s="1">
        <v>210.0</v>
      </c>
      <c r="M121" s="3">
        <f>IFERROR(__xludf.DUMMYFUNCTION("value(IFERROR(
  REGEXEXTRACT(Q121,""(\d+(?:[.,]\d+)?)\s*[Tt][ỷY]"")
,""""))"),16.9)</f>
        <v>16.9</v>
      </c>
      <c r="N121" s="3">
        <f t="shared" si="1"/>
        <v>80</v>
      </c>
      <c r="O121" s="3" t="str">
        <f>IFERROR(__xludf.DUMMYFUNCTION("IFERROR(
  INDEX(
    FILTER(Sheet3!$B$1:$B$100, ISNUMBER(SEARCH(Sheet3!$B$1:$B$100, Q121))),
  1),
"""")"),"Phú Mỹ")</f>
        <v>Phú Mỹ</v>
      </c>
      <c r="P121" s="3" t="str">
        <f>IFERROR(__xludf.DUMMYFUNCTION("IFERROR(
  INDEX(
    FILTER(Sheet3!$A$1:$A$100, ISNUMBER(SEARCH(Sheet3!$A$1:$A$100, Q121))),
  1),
"""")"),"Huỳnh Tấn Phát")</f>
        <v>Huỳnh Tấn Phát</v>
      </c>
      <c r="Q121" s="2" t="s">
        <v>128</v>
      </c>
    </row>
    <row r="122">
      <c r="A122" s="1"/>
      <c r="B122" s="1"/>
      <c r="C122" s="1"/>
      <c r="D122" s="1"/>
      <c r="E122" s="1"/>
      <c r="F122" s="1"/>
      <c r="G122" s="1"/>
      <c r="H122" s="1"/>
      <c r="K122" s="1">
        <v>1.0</v>
      </c>
      <c r="L122" s="1">
        <v>130.0</v>
      </c>
      <c r="M122" s="3">
        <f>IFERROR(__xludf.DUMMYFUNCTION("value(IFERROR(
  REGEXEXTRACT(Q122,""(\d+(?:[.,]\d+)?)\s*[Tt][ỷY]"")
,""""))"),10.5)</f>
        <v>10.5</v>
      </c>
      <c r="N122" s="3">
        <f t="shared" si="1"/>
        <v>81</v>
      </c>
      <c r="O122" s="3" t="str">
        <f>IFERROR(__xludf.DUMMYFUNCTION("IFERROR(
  INDEX(
    FILTER(Sheet3!$B$1:$B$100, ISNUMBER(SEARCH(Sheet3!$B$1:$B$100, Q122))),
  1),
"""")"),"Phú Mỹ")</f>
        <v>Phú Mỹ</v>
      </c>
      <c r="P122" s="3" t="str">
        <f>IFERROR(__xludf.DUMMYFUNCTION("IFERROR(
  INDEX(
    FILTER(Sheet3!$A$1:$A$100, ISNUMBER(SEARCH(Sheet3!$A$1:$A$100, Q122))),
  1),
"""")"),"Chuyên dùng 9")</f>
        <v>Chuyên dùng 9</v>
      </c>
      <c r="Q122" s="2" t="s">
        <v>129</v>
      </c>
    </row>
    <row r="123">
      <c r="A123" s="1"/>
      <c r="B123" s="1"/>
      <c r="C123" s="1"/>
      <c r="D123" s="1"/>
      <c r="E123" s="1"/>
      <c r="F123" s="1"/>
      <c r="G123" s="1"/>
      <c r="H123" s="1"/>
      <c r="K123" s="1">
        <v>2.0</v>
      </c>
      <c r="L123" s="1">
        <v>80.0</v>
      </c>
      <c r="M123" s="3">
        <f>IFERROR(__xludf.DUMMYFUNCTION("value(IFERROR(
  REGEXEXTRACT(Q123,""(\d+(?:[.,]\d+)?)\s*[Tt][ỷY]"")
,""""))"),6.45)</f>
        <v>6.45</v>
      </c>
      <c r="N123" s="3">
        <f t="shared" si="1"/>
        <v>81</v>
      </c>
      <c r="O123" s="3" t="str">
        <f>IFERROR(__xludf.DUMMYFUNCTION("IFERROR(
  INDEX(
    FILTER(Sheet3!$B$1:$B$100, ISNUMBER(SEARCH(Sheet3!$B$1:$B$100, Q123))),
  1),
"""")"),"Tân Thuận Đông")</f>
        <v>Tân Thuận Đông</v>
      </c>
      <c r="P123" s="3" t="str">
        <f>IFERROR(__xludf.DUMMYFUNCTION("IFERROR(
  INDEX(
    FILTER(Sheet3!$A$1:$A$100, ISNUMBER(SEARCH(Sheet3!$A$1:$A$100, Q123))),
  1),
"""")"),"Huỳnh Tấn Phát")</f>
        <v>Huỳnh Tấn Phát</v>
      </c>
      <c r="Q123" s="2" t="s">
        <v>130</v>
      </c>
    </row>
    <row r="124">
      <c r="A124" s="1"/>
      <c r="B124" s="1"/>
      <c r="C124" s="1"/>
      <c r="D124" s="1"/>
      <c r="E124" s="1"/>
      <c r="F124" s="1"/>
      <c r="G124" s="1"/>
      <c r="H124" s="1"/>
      <c r="K124" s="1">
        <v>2.0</v>
      </c>
      <c r="L124" s="1">
        <v>130.0</v>
      </c>
      <c r="M124" s="3">
        <f>IFERROR(__xludf.DUMMYFUNCTION("value(IFERROR(
  REGEXEXTRACT(Q124,""(\d+(?:[.,]\d+)?)\s*[Tt][ỷY]"")
,""""))"),10.5)</f>
        <v>10.5</v>
      </c>
      <c r="N124" s="3">
        <f t="shared" si="1"/>
        <v>81</v>
      </c>
      <c r="O124" s="3" t="str">
        <f>IFERROR(__xludf.DUMMYFUNCTION("IFERROR(
  INDEX(
    FILTER(Sheet3!$B$1:$B$100, ISNUMBER(SEARCH(Sheet3!$B$1:$B$100, Q124))),
  1),
"""")"),"Tân Thuận Tây")</f>
        <v>Tân Thuận Tây</v>
      </c>
      <c r="P124" s="3" t="str">
        <f>IFERROR(__xludf.DUMMYFUNCTION("IFERROR(
  INDEX(
    FILTER(Sheet3!$A$1:$A$100, ISNUMBER(SEARCH(Sheet3!$A$1:$A$100, Q124))),
  1),
"""")"),"Huỳnh Tấn Phát")</f>
        <v>Huỳnh Tấn Phát</v>
      </c>
      <c r="Q124" s="2" t="s">
        <v>131</v>
      </c>
    </row>
    <row r="125">
      <c r="A125" s="1"/>
      <c r="B125" s="1"/>
      <c r="C125" s="1"/>
      <c r="D125" s="1"/>
      <c r="E125" s="1"/>
      <c r="F125" s="1"/>
      <c r="G125" s="1"/>
      <c r="H125" s="1"/>
      <c r="K125" s="1">
        <v>2.0</v>
      </c>
      <c r="L125" s="1">
        <v>90.0</v>
      </c>
      <c r="M125" s="3">
        <f>IFERROR(__xludf.DUMMYFUNCTION("value(IFERROR(
  REGEXEXTRACT(Q125,""(\d+(?:[.,]\d+)?)\s*[Tt][ỷY]"")
,""""))"),7.3)</f>
        <v>7.3</v>
      </c>
      <c r="N125" s="3">
        <f t="shared" si="1"/>
        <v>81</v>
      </c>
      <c r="O125" s="3" t="str">
        <f>IFERROR(__xludf.DUMMYFUNCTION("IFERROR(
  INDEX(
    FILTER(Sheet3!$B$1:$B$100, ISNUMBER(SEARCH(Sheet3!$B$1:$B$100, Q125))),
  1),
"""")"),"Phú Thuận")</f>
        <v>Phú Thuận</v>
      </c>
      <c r="P125" s="3" t="str">
        <f>IFERROR(__xludf.DUMMYFUNCTION("IFERROR(
  INDEX(
    FILTER(Sheet3!$A$1:$A$100, ISNUMBER(SEARCH(Sheet3!$A$1:$A$100, Q125))),
  1),
"""")"),"Nguyễn Văn Quỳ")</f>
        <v>Nguyễn Văn Quỳ</v>
      </c>
      <c r="Q125" s="2" t="s">
        <v>132</v>
      </c>
    </row>
    <row r="126">
      <c r="A126" s="1"/>
      <c r="B126" s="1"/>
      <c r="C126" s="1"/>
      <c r="D126" s="1"/>
      <c r="E126" s="1"/>
      <c r="F126" s="1"/>
      <c r="G126" s="1"/>
      <c r="H126" s="1"/>
      <c r="K126" s="1">
        <v>2.0</v>
      </c>
      <c r="L126" s="1">
        <v>117.0</v>
      </c>
      <c r="M126" s="3">
        <f>IFERROR(__xludf.DUMMYFUNCTION("value(IFERROR(
  REGEXEXTRACT(Q126,""(\d+(?:[.,]\d+)?)\s*[Tt][ỷY]"")
,""""))"),9.5)</f>
        <v>9.5</v>
      </c>
      <c r="N126" s="3">
        <f t="shared" si="1"/>
        <v>81</v>
      </c>
      <c r="O126" s="3" t="str">
        <f>IFERROR(__xludf.DUMMYFUNCTION("IFERROR(
  INDEX(
    FILTER(Sheet3!$B$1:$B$100, ISNUMBER(SEARCH(Sheet3!$B$1:$B$100, Q126))),
  1),
"""")"),"Tân Thuận Tây")</f>
        <v>Tân Thuận Tây</v>
      </c>
      <c r="P126" s="3" t="str">
        <f>IFERROR(__xludf.DUMMYFUNCTION("IFERROR(
  INDEX(
    FILTER(Sheet3!$A$1:$A$100, ISNUMBER(SEARCH(Sheet3!$A$1:$A$100, Q126))),
  1),
"""")"),"Huỳnh Tấn Phát")</f>
        <v>Huỳnh Tấn Phát</v>
      </c>
      <c r="Q126" s="2" t="s">
        <v>133</v>
      </c>
    </row>
    <row r="127">
      <c r="A127" s="1"/>
      <c r="B127" s="1"/>
      <c r="C127" s="1"/>
      <c r="D127" s="1"/>
      <c r="E127" s="1"/>
      <c r="F127" s="1"/>
      <c r="G127" s="1"/>
      <c r="H127" s="1"/>
      <c r="K127" s="1">
        <v>2.0</v>
      </c>
      <c r="L127" s="1">
        <v>208.0</v>
      </c>
      <c r="M127" s="3">
        <f>IFERROR(__xludf.DUMMYFUNCTION("value(IFERROR(
  REGEXEXTRACT(Q127,""(\d+(?:[.,]\d+)?)\s*[Tt][ỷY]"")
,""""))"),16.9)</f>
        <v>16.9</v>
      </c>
      <c r="N127" s="3">
        <f t="shared" si="1"/>
        <v>81</v>
      </c>
      <c r="O127" s="3" t="str">
        <f>IFERROR(__xludf.DUMMYFUNCTION("IFERROR(
  INDEX(
    FILTER(Sheet3!$B$1:$B$100, ISNUMBER(SEARCH(Sheet3!$B$1:$B$100, Q127))),
  1),
"""")"),"Phú Mỹ")</f>
        <v>Phú Mỹ</v>
      </c>
      <c r="P127" s="3" t="str">
        <f>IFERROR(__xludf.DUMMYFUNCTION("IFERROR(
  INDEX(
    FILTER(Sheet3!$A$1:$A$100, ISNUMBER(SEARCH(Sheet3!$A$1:$A$100, Q127))),
  1),
"""")"),"Huỳnh Tấn Phát")</f>
        <v>Huỳnh Tấn Phát</v>
      </c>
      <c r="Q127" s="2" t="s">
        <v>134</v>
      </c>
    </row>
    <row r="128">
      <c r="A128" s="1"/>
      <c r="B128" s="1"/>
      <c r="C128" s="1"/>
      <c r="D128" s="1"/>
      <c r="E128" s="1"/>
      <c r="F128" s="1"/>
      <c r="G128" s="1"/>
      <c r="H128" s="1"/>
      <c r="K128" s="1">
        <v>2.0</v>
      </c>
      <c r="L128" s="1">
        <v>80.0</v>
      </c>
      <c r="M128" s="3">
        <f>IFERROR(__xludf.DUMMYFUNCTION("value(IFERROR(
  REGEXEXTRACT(Q128,""(\d+(?:[.,]\d+)?)\s*[Tt][ỷY]"")
,""""))"),6.5)</f>
        <v>6.5</v>
      </c>
      <c r="N128" s="3">
        <f t="shared" si="1"/>
        <v>81</v>
      </c>
      <c r="O128" s="3" t="str">
        <f>IFERROR(__xludf.DUMMYFUNCTION("IFERROR(
  INDEX(
    FILTER(Sheet3!$B$1:$B$100, ISNUMBER(SEARCH(Sheet3!$B$1:$B$100, Q128))),
  1),
"""")"),"Tân Thuận Đông")</f>
        <v>Tân Thuận Đông</v>
      </c>
      <c r="P128" s="3" t="str">
        <f>IFERROR(__xludf.DUMMYFUNCTION("IFERROR(
  INDEX(
    FILTER(Sheet3!$A$1:$A$100, ISNUMBER(SEARCH(Sheet3!$A$1:$A$100, Q128))),
  1),
"""")"),"Huỳnh Tấn Phát")</f>
        <v>Huỳnh Tấn Phát</v>
      </c>
      <c r="Q128" s="2" t="s">
        <v>135</v>
      </c>
    </row>
    <row r="129">
      <c r="A129" s="1"/>
      <c r="B129" s="1"/>
      <c r="C129" s="1"/>
      <c r="D129" s="1"/>
      <c r="E129" s="1"/>
      <c r="F129" s="1"/>
      <c r="G129" s="1"/>
      <c r="H129" s="1"/>
      <c r="K129" s="1">
        <v>3.0</v>
      </c>
      <c r="L129" s="1">
        <v>110.0</v>
      </c>
      <c r="M129" s="3">
        <f>IFERROR(__xludf.DUMMYFUNCTION("value(IFERROR(
  REGEXEXTRACT(Q129,""(\d+(?:[.,]\d+)?)\s*[Tt][ỷY]"")
,""""))"),8.9)</f>
        <v>8.9</v>
      </c>
      <c r="N129" s="3">
        <f t="shared" si="1"/>
        <v>81</v>
      </c>
      <c r="O129" s="3" t="str">
        <f>IFERROR(__xludf.DUMMYFUNCTION("IFERROR(
  INDEX(
    FILTER(Sheet3!$B$1:$B$100, ISNUMBER(SEARCH(Sheet3!$B$1:$B$100, Q129))),
  1),
"""")"),"Phú Mỹ")</f>
        <v>Phú Mỹ</v>
      </c>
      <c r="P129" s="3" t="str">
        <f>IFERROR(__xludf.DUMMYFUNCTION("IFERROR(
  INDEX(
    FILTER(Sheet3!$A$1:$A$100, ISNUMBER(SEARCH(Sheet3!$A$1:$A$100, Q129))),
  1),
"""")"),"Phạm Hữu Lầu")</f>
        <v>Phạm Hữu Lầu</v>
      </c>
      <c r="Q129" s="2" t="s">
        <v>136</v>
      </c>
    </row>
    <row r="130">
      <c r="A130" s="1"/>
      <c r="B130" s="1"/>
      <c r="C130" s="1"/>
      <c r="D130" s="1"/>
      <c r="E130" s="1"/>
      <c r="F130" s="1"/>
      <c r="G130" s="1"/>
      <c r="H130" s="1"/>
      <c r="K130" s="1">
        <v>3.0</v>
      </c>
      <c r="L130" s="1">
        <v>96.0</v>
      </c>
      <c r="M130" s="3">
        <f>IFERROR(__xludf.DUMMYFUNCTION("value(IFERROR(
  REGEXEXTRACT(Q130,""(\d+(?:[.,]\d+)?)\s*[Tt][ỷY]"")
,""""))"),7.8)</f>
        <v>7.8</v>
      </c>
      <c r="N130" s="3">
        <f t="shared" si="1"/>
        <v>81</v>
      </c>
      <c r="O130" s="3" t="str">
        <f>IFERROR(__xludf.DUMMYFUNCTION("IFERROR(
  INDEX(
    FILTER(Sheet3!$B$1:$B$100, ISNUMBER(SEARCH(Sheet3!$B$1:$B$100, Q130))),
  1),
"""")"),"Tân Phú")</f>
        <v>Tân Phú</v>
      </c>
      <c r="P130" s="3" t="str">
        <f>IFERROR(__xludf.DUMMYFUNCTION("IFERROR(
  INDEX(
    FILTER(Sheet3!$A$1:$A$100, ISNUMBER(SEARCH(Sheet3!$A$1:$A$100, Q130))),
  1),
"""")"),"Huỳnh Tấn Phát")</f>
        <v>Huỳnh Tấn Phát</v>
      </c>
      <c r="Q130" s="2" t="s">
        <v>137</v>
      </c>
    </row>
    <row r="131">
      <c r="A131" s="1"/>
      <c r="B131" s="1"/>
      <c r="C131" s="1"/>
      <c r="D131" s="1"/>
      <c r="E131" s="1"/>
      <c r="F131" s="1"/>
      <c r="G131" s="1"/>
      <c r="H131" s="1"/>
      <c r="K131" s="1">
        <v>1.0</v>
      </c>
      <c r="L131" s="1">
        <v>116.0</v>
      </c>
      <c r="M131" s="3">
        <f>IFERROR(__xludf.DUMMYFUNCTION("value(IFERROR(
  REGEXEXTRACT(Q131,""(\d+(?:[.,]\d+)?)\s*[Tt][ỷY]"")
,""""))"),9.5)</f>
        <v>9.5</v>
      </c>
      <c r="N131" s="3">
        <f t="shared" si="1"/>
        <v>82</v>
      </c>
      <c r="O131" s="3" t="str">
        <f>IFERROR(__xludf.DUMMYFUNCTION("IFERROR(
  INDEX(
    FILTER(Sheet3!$B$1:$B$100, ISNUMBER(SEARCH(Sheet3!$B$1:$B$100, Q131))),
  1),
"""")"),"Phú Mỹ")</f>
        <v>Phú Mỹ</v>
      </c>
      <c r="P131" s="3" t="str">
        <f>IFERROR(__xludf.DUMMYFUNCTION("IFERROR(
  INDEX(
    FILTER(Sheet3!$A$1:$A$100, ISNUMBER(SEARCH(Sheet3!$A$1:$A$100, Q131))),
  1),
"""")"),"Chuyên dùng 9")</f>
        <v>Chuyên dùng 9</v>
      </c>
      <c r="Q131" s="2" t="s">
        <v>138</v>
      </c>
    </row>
    <row r="132">
      <c r="A132" s="1"/>
      <c r="B132" s="1"/>
      <c r="C132" s="1"/>
      <c r="D132" s="1"/>
      <c r="E132" s="1"/>
      <c r="F132" s="1"/>
      <c r="G132" s="1"/>
      <c r="H132" s="1"/>
      <c r="K132" s="1">
        <v>1.0</v>
      </c>
      <c r="L132" s="1">
        <v>106.0</v>
      </c>
      <c r="M132" s="3">
        <f>IFERROR(__xludf.DUMMYFUNCTION("value(IFERROR(
  REGEXEXTRACT(Q132,""(\d+(?:[.,]\d+)?)\s*[Tt][ỷY]"")
,""""))"),8.7)</f>
        <v>8.7</v>
      </c>
      <c r="N132" s="3">
        <f t="shared" si="1"/>
        <v>82</v>
      </c>
      <c r="O132" s="3" t="str">
        <f>IFERROR(__xludf.DUMMYFUNCTION("IFERROR(
  INDEX(
    FILTER(Sheet3!$B$1:$B$100, ISNUMBER(SEARCH(Sheet3!$B$1:$B$100, Q132))),
  1),
"""")"),"Tân Thuận Đông")</f>
        <v>Tân Thuận Đông</v>
      </c>
      <c r="P132" s="3" t="str">
        <f>IFERROR(__xludf.DUMMYFUNCTION("IFERROR(
  INDEX(
    FILTER(Sheet3!$A$1:$A$100, ISNUMBER(SEARCH(Sheet3!$A$1:$A$100, Q132))),
  1),
"""")"),"Huỳnh Tấn Phát")</f>
        <v>Huỳnh Tấn Phát</v>
      </c>
      <c r="Q132" s="2" t="s">
        <v>139</v>
      </c>
    </row>
    <row r="133">
      <c r="A133" s="1"/>
      <c r="B133" s="1"/>
      <c r="C133" s="1"/>
      <c r="D133" s="1"/>
      <c r="E133" s="1"/>
      <c r="F133" s="1"/>
      <c r="G133" s="1"/>
      <c r="H133" s="1"/>
      <c r="K133" s="1">
        <v>2.0</v>
      </c>
      <c r="L133" s="1">
        <v>125.0</v>
      </c>
      <c r="M133" s="3">
        <f>IFERROR(__xludf.DUMMYFUNCTION("value(IFERROR(
  REGEXEXTRACT(Q133,""(\d+(?:[.,]\d+)?)\s*[Tt][ỷY]"")
,""""))"),10.3)</f>
        <v>10.3</v>
      </c>
      <c r="N133" s="3">
        <f t="shared" si="1"/>
        <v>82</v>
      </c>
      <c r="O133" s="3" t="str">
        <f>IFERROR(__xludf.DUMMYFUNCTION("IFERROR(
  INDEX(
    FILTER(Sheet3!$B$1:$B$100, ISNUMBER(SEARCH(Sheet3!$B$1:$B$100, Q133))),
  1),
"""")"),"Tân Thuận Đông")</f>
        <v>Tân Thuận Đông</v>
      </c>
      <c r="P133" s="3" t="str">
        <f>IFERROR(__xludf.DUMMYFUNCTION("IFERROR(
  INDEX(
    FILTER(Sheet3!$A$1:$A$100, ISNUMBER(SEARCH(Sheet3!$A$1:$A$100, Q133))),
  1),
"""")"),"Bùi văn ba")</f>
        <v>Bùi văn ba</v>
      </c>
      <c r="Q133" s="2" t="s">
        <v>140</v>
      </c>
    </row>
    <row r="134">
      <c r="A134" s="1"/>
      <c r="B134" s="1"/>
      <c r="C134" s="1"/>
      <c r="D134" s="1"/>
      <c r="E134" s="1"/>
      <c r="F134" s="1"/>
      <c r="G134" s="1"/>
      <c r="H134" s="1"/>
      <c r="K134" s="1">
        <v>1.0</v>
      </c>
      <c r="L134" s="1">
        <v>156.0</v>
      </c>
      <c r="M134" s="3">
        <f>IFERROR(__xludf.DUMMYFUNCTION("value(IFERROR(
  REGEXEXTRACT(Q134,""(\d+(?:[.,]\d+)?)\s*[Tt][ỷY]"")
,""""))"),12.9)</f>
        <v>12.9</v>
      </c>
      <c r="N134" s="3">
        <f t="shared" si="1"/>
        <v>83</v>
      </c>
      <c r="O134" s="3" t="str">
        <f>IFERROR(__xludf.DUMMYFUNCTION("IFERROR(
  INDEX(
    FILTER(Sheet3!$B$1:$B$100, ISNUMBER(SEARCH(Sheet3!$B$1:$B$100, Q134))),
  1),
"""")"),"Tân Thuận Tây")</f>
        <v>Tân Thuận Tây</v>
      </c>
      <c r="P134" s="3" t="str">
        <f>IFERROR(__xludf.DUMMYFUNCTION("IFERROR(
  INDEX(
    FILTER(Sheet3!$A$1:$A$100, ISNUMBER(SEARCH(Sheet3!$A$1:$A$100, Q134))),
  1),
"""")"),"Huỳnh Tấn Phát")</f>
        <v>Huỳnh Tấn Phát</v>
      </c>
      <c r="Q134" s="2" t="s">
        <v>141</v>
      </c>
    </row>
    <row r="135">
      <c r="A135" s="1"/>
      <c r="B135" s="1"/>
      <c r="C135" s="1"/>
      <c r="D135" s="1"/>
      <c r="E135" s="1"/>
      <c r="F135" s="1"/>
      <c r="G135" s="1"/>
      <c r="H135" s="1"/>
      <c r="K135" s="1">
        <v>1.0</v>
      </c>
      <c r="L135" s="1">
        <v>237.0</v>
      </c>
      <c r="M135" s="3">
        <f>IFERROR(__xludf.DUMMYFUNCTION("value(IFERROR(
  REGEXEXTRACT(Q135,""(\d+(?:[.,]\d+)?)\s*[Tt][ỷY]"")
,""""))"),19.99)</f>
        <v>19.99</v>
      </c>
      <c r="N135" s="3">
        <f t="shared" si="1"/>
        <v>84</v>
      </c>
      <c r="O135" s="3" t="str">
        <f>IFERROR(__xludf.DUMMYFUNCTION("IFERROR(
  INDEX(
    FILTER(Sheet3!$B$1:$B$100, ISNUMBER(SEARCH(Sheet3!$B$1:$B$100, Q135))),
  1),
"""")"),"Phú Thuận")</f>
        <v>Phú Thuận</v>
      </c>
      <c r="P135" s="3" t="str">
        <f>IFERROR(__xludf.DUMMYFUNCTION("IFERROR(
  INDEX(
    FILTER(Sheet3!$A$1:$A$100, ISNUMBER(SEARCH(Sheet3!$A$1:$A$100, Q135))),
  1),
"""")"),"Gò Ô Môi")</f>
        <v>Gò Ô Môi</v>
      </c>
      <c r="Q135" s="2" t="s">
        <v>142</v>
      </c>
    </row>
    <row r="136">
      <c r="A136" s="1"/>
      <c r="B136" s="1"/>
      <c r="C136" s="1"/>
      <c r="D136" s="1"/>
      <c r="E136" s="1"/>
      <c r="F136" s="1"/>
      <c r="G136" s="1"/>
      <c r="H136" s="1"/>
      <c r="K136" s="1">
        <v>3.0</v>
      </c>
      <c r="L136" s="1">
        <v>74.0</v>
      </c>
      <c r="M136" s="3">
        <f>IFERROR(__xludf.DUMMYFUNCTION("value(IFERROR(
  REGEXEXTRACT(Q136,""(\d+(?:[.,]\d+)?)\s*[Tt][ỷY]"")
,""""))"),6.2)</f>
        <v>6.2</v>
      </c>
      <c r="N136" s="3">
        <f t="shared" si="1"/>
        <v>84</v>
      </c>
      <c r="O136" s="3" t="str">
        <f>IFERROR(__xludf.DUMMYFUNCTION("IFERROR(
  INDEX(
    FILTER(Sheet3!$B$1:$B$100, ISNUMBER(SEARCH(Sheet3!$B$1:$B$100, Q136))),
  1),
"""")"),"Phú Thuận")</f>
        <v>Phú Thuận</v>
      </c>
      <c r="P136" s="3" t="str">
        <f>IFERROR(__xludf.DUMMYFUNCTION("IFERROR(
  INDEX(
    FILTER(Sheet3!$A$1:$A$100, ISNUMBER(SEARCH(Sheet3!$A$1:$A$100, Q136))),
  1),
"""")"),"Huỳnh Tấn Phát")</f>
        <v>Huỳnh Tấn Phát</v>
      </c>
      <c r="Q136" s="2" t="s">
        <v>143</v>
      </c>
    </row>
    <row r="137">
      <c r="A137" s="1"/>
      <c r="B137" s="1"/>
      <c r="C137" s="1"/>
      <c r="D137" s="1"/>
      <c r="E137" s="1"/>
      <c r="F137" s="1"/>
      <c r="G137" s="1"/>
      <c r="H137" s="1"/>
      <c r="K137" s="1">
        <v>1.0</v>
      </c>
      <c r="L137" s="1">
        <v>80.0</v>
      </c>
      <c r="M137" s="3">
        <f>IFERROR(__xludf.DUMMYFUNCTION("value(IFERROR(
  REGEXEXTRACT(Q137,""(\d+(?:[.,]\d+)?)\s*[Tt][ỷY]"")
,""""))"),6.8)</f>
        <v>6.8</v>
      </c>
      <c r="N137" s="3">
        <f t="shared" si="1"/>
        <v>85</v>
      </c>
      <c r="O137" s="3" t="str">
        <f>IFERROR(__xludf.DUMMYFUNCTION("IFERROR(
  INDEX(
    FILTER(Sheet3!$B$1:$B$100, ISNUMBER(SEARCH(Sheet3!$B$1:$B$100, Q137))),
  1),
"""")"),"Tân Thuận Tây")</f>
        <v>Tân Thuận Tây</v>
      </c>
      <c r="P137" s="3" t="str">
        <f>IFERROR(__xludf.DUMMYFUNCTION("IFERROR(
  INDEX(
    FILTER(Sheet3!$A$1:$A$100, ISNUMBER(SEARCH(Sheet3!$A$1:$A$100, Q137))),
  1),
"""")"),"Nguyễn Văn Linh")</f>
        <v>Nguyễn Văn Linh</v>
      </c>
      <c r="Q137" s="2" t="s">
        <v>144</v>
      </c>
    </row>
    <row r="138">
      <c r="A138" s="1"/>
      <c r="B138" s="1"/>
      <c r="C138" s="1"/>
      <c r="D138" s="1"/>
      <c r="E138" s="1"/>
      <c r="F138" s="1"/>
      <c r="G138" s="1"/>
      <c r="H138" s="1"/>
      <c r="K138" s="1">
        <v>1.0</v>
      </c>
      <c r="L138" s="1">
        <v>80.0</v>
      </c>
      <c r="M138" s="3">
        <f>IFERROR(__xludf.DUMMYFUNCTION("value(IFERROR(
  REGEXEXTRACT(Q138,""(\d+(?:[.,]\d+)?)\s*[Tt][ỷY]"")
,""""))"),6.8)</f>
        <v>6.8</v>
      </c>
      <c r="N138" s="3">
        <f t="shared" si="1"/>
        <v>85</v>
      </c>
      <c r="O138" s="3" t="s">
        <v>145</v>
      </c>
      <c r="P138" s="3" t="str">
        <f>IFERROR(__xludf.DUMMYFUNCTION("IFERROR(
  INDEX(
    FILTER(Sheet3!$A$1:$A$100, ISNUMBER(SEARCH(Sheet3!$A$1:$A$100, Q138))),
  1),
"""")"),"Lâm Văn Bền")</f>
        <v>Lâm Văn Bền</v>
      </c>
      <c r="Q138" s="2" t="s">
        <v>146</v>
      </c>
    </row>
    <row r="139">
      <c r="A139" s="1"/>
      <c r="B139" s="1"/>
      <c r="C139" s="1"/>
      <c r="D139" s="1"/>
      <c r="E139" s="1"/>
      <c r="F139" s="1"/>
      <c r="G139" s="1"/>
      <c r="H139" s="1"/>
      <c r="K139" s="1">
        <v>1.0</v>
      </c>
      <c r="L139" s="1">
        <v>123.0</v>
      </c>
      <c r="M139" s="3">
        <f>IFERROR(__xludf.DUMMYFUNCTION("value(IFERROR(
  REGEXEXTRACT(Q139,""(\d+(?:[.,]\d+)?)\s*[Tt][ỷY]"")
,""""))"),10.5)</f>
        <v>10.5</v>
      </c>
      <c r="N139" s="3">
        <f t="shared" si="1"/>
        <v>85</v>
      </c>
      <c r="O139" s="3" t="str">
        <f>IFERROR(__xludf.DUMMYFUNCTION("IFERROR(
  INDEX(
    FILTER(Sheet3!$B$1:$B$100, ISNUMBER(SEARCH(Sheet3!$B$1:$B$100, Q139))),
  1),
"""")"),"Bình Thuận")</f>
        <v>Bình Thuận</v>
      </c>
      <c r="P139" s="3" t="str">
        <f>IFERROR(__xludf.DUMMYFUNCTION("IFERROR(
  INDEX(
    FILTER(Sheet3!$A$1:$A$100, ISNUMBER(SEARCH(Sheet3!$A$1:$A$100, Q139))),
  1),
"""")"),"Huỳnh Tấn Phát")</f>
        <v>Huỳnh Tấn Phát</v>
      </c>
      <c r="Q139" s="2" t="s">
        <v>147</v>
      </c>
    </row>
    <row r="140">
      <c r="A140" s="1"/>
      <c r="B140" s="1"/>
      <c r="C140" s="1"/>
      <c r="D140" s="1"/>
      <c r="E140" s="1"/>
      <c r="F140" s="1"/>
      <c r="G140" s="1"/>
      <c r="H140" s="1"/>
      <c r="K140" s="1">
        <v>2.0</v>
      </c>
      <c r="L140" s="1">
        <v>206.0</v>
      </c>
      <c r="M140" s="3">
        <f>IFERROR(__xludf.DUMMYFUNCTION("value(IFERROR(
  REGEXEXTRACT(Q140,""(\d+(?:[.,]\d+)?)\s*[Tt][ỷY]"")
,""""))"),17.5)</f>
        <v>17.5</v>
      </c>
      <c r="N140" s="3">
        <f t="shared" si="1"/>
        <v>85</v>
      </c>
      <c r="O140" s="3" t="str">
        <f>IFERROR(__xludf.DUMMYFUNCTION("IFERROR(
  INDEX(
    FILTER(Sheet3!$B$1:$B$100, ISNUMBER(SEARCH(Sheet3!$B$1:$B$100, Q140))),
  1),
"""")"),"Tân Kiểng")</f>
        <v>Tân Kiểng</v>
      </c>
      <c r="P140" s="3" t="str">
        <f>IFERROR(__xludf.DUMMYFUNCTION("IFERROR(
  INDEX(
    FILTER(Sheet3!$A$1:$A$100, ISNUMBER(SEARCH(Sheet3!$A$1:$A$100, Q140))),
  1),
"""")"),"Lê Văn Lương")</f>
        <v>Lê Văn Lương</v>
      </c>
      <c r="Q140" s="2" t="s">
        <v>148</v>
      </c>
    </row>
    <row r="141">
      <c r="A141" s="1"/>
      <c r="B141" s="1"/>
      <c r="C141" s="1"/>
      <c r="D141" s="1"/>
      <c r="E141" s="1"/>
      <c r="F141" s="1"/>
      <c r="G141" s="1"/>
      <c r="H141" s="1"/>
      <c r="K141" s="1">
        <v>2.0</v>
      </c>
      <c r="L141" s="1">
        <v>162.0</v>
      </c>
      <c r="M141" s="3">
        <f>IFERROR(__xludf.DUMMYFUNCTION("value(IFERROR(
  REGEXEXTRACT(Q141,""(\d+(?:[.,]\d+)?)\s*[Tt][ỷY]"")
,""""))"),13.8)</f>
        <v>13.8</v>
      </c>
      <c r="N141" s="3">
        <f t="shared" si="1"/>
        <v>85</v>
      </c>
      <c r="O141" s="3" t="str">
        <f>IFERROR(__xludf.DUMMYFUNCTION("IFERROR(
  INDEX(
    FILTER(Sheet3!$B$1:$B$100, ISNUMBER(SEARCH(Sheet3!$B$1:$B$100, Q141))),
  1),
"""")"),"Tân Hưng")</f>
        <v>Tân Hưng</v>
      </c>
      <c r="P141" s="3" t="str">
        <f>IFERROR(__xludf.DUMMYFUNCTION("IFERROR(
  INDEX(
    FILTER(Sheet3!$A$1:$A$100, ISNUMBER(SEARCH(Sheet3!$A$1:$A$100, Q141))),
  1),
"""")"),"Trần Xuân Soạn")</f>
        <v>Trần Xuân Soạn</v>
      </c>
      <c r="Q141" s="2" t="s">
        <v>149</v>
      </c>
    </row>
    <row r="142">
      <c r="A142" s="1"/>
      <c r="B142" s="1"/>
      <c r="C142" s="1"/>
      <c r="D142" s="1"/>
      <c r="E142" s="1"/>
      <c r="F142" s="1"/>
      <c r="G142" s="1"/>
      <c r="H142" s="1"/>
      <c r="K142" s="1">
        <v>3.0</v>
      </c>
      <c r="L142" s="1">
        <v>105.0</v>
      </c>
      <c r="M142" s="3">
        <f>IFERROR(__xludf.DUMMYFUNCTION("value(IFERROR(
  REGEXEXTRACT(Q142,""(\d+(?:[.,]\d+)?)\s*[Tt][ỷY]"")
,""""))"),8.9)</f>
        <v>8.9</v>
      </c>
      <c r="N142" s="3">
        <f t="shared" si="1"/>
        <v>85</v>
      </c>
      <c r="O142" s="3" t="str">
        <f>IFERROR(__xludf.DUMMYFUNCTION("IFERROR(
  INDEX(
    FILTER(Sheet3!$B$1:$B$100, ISNUMBER(SEARCH(Sheet3!$B$1:$B$100, Q142))),
  1),
"""")"),"Phú Thuận")</f>
        <v>Phú Thuận</v>
      </c>
      <c r="P142" s="3" t="str">
        <f>IFERROR(__xludf.DUMMYFUNCTION("IFERROR(
  INDEX(
    FILTER(Sheet3!$A$1:$A$100, ISNUMBER(SEARCH(Sheet3!$A$1:$A$100, Q142))),
  1),
"""")"),"Nguyễn Văn Quỳ")</f>
        <v>Nguyễn Văn Quỳ</v>
      </c>
      <c r="Q142" s="2" t="s">
        <v>150</v>
      </c>
    </row>
    <row r="143">
      <c r="A143" s="1"/>
      <c r="B143" s="1"/>
      <c r="C143" s="1"/>
      <c r="D143" s="1"/>
      <c r="E143" s="1"/>
      <c r="F143" s="1"/>
      <c r="G143" s="1"/>
      <c r="H143" s="1"/>
      <c r="K143" s="1">
        <v>3.0</v>
      </c>
      <c r="L143" s="1">
        <v>81.0</v>
      </c>
      <c r="M143" s="3">
        <f>IFERROR(__xludf.DUMMYFUNCTION("value(IFERROR(
  REGEXEXTRACT(Q143,""(\d+(?:[.,]\d+)?)\s*[Tt][ỷY]"")
,""""))"),6.9)</f>
        <v>6.9</v>
      </c>
      <c r="N143" s="3">
        <f t="shared" si="1"/>
        <v>85</v>
      </c>
      <c r="O143" s="3" t="str">
        <f>IFERROR(__xludf.DUMMYFUNCTION("IFERROR(
  INDEX(
    FILTER(Sheet3!$B$1:$B$100, ISNUMBER(SEARCH(Sheet3!$B$1:$B$100, Q143))),
  1),
"""")"),"Tân Hưng")</f>
        <v>Tân Hưng</v>
      </c>
      <c r="P143" s="3" t="str">
        <f>IFERROR(__xludf.DUMMYFUNCTION("IFERROR(
  INDEX(
    FILTER(Sheet3!$A$1:$A$100, ISNUMBER(SEARCH(Sheet3!$A$1:$A$100, Q143))),
  1),
"""")"),"Lê Văn Lương")</f>
        <v>Lê Văn Lương</v>
      </c>
      <c r="Q143" s="2" t="s">
        <v>151</v>
      </c>
    </row>
    <row r="144">
      <c r="A144" s="1"/>
      <c r="B144" s="1"/>
      <c r="C144" s="1"/>
      <c r="D144" s="1"/>
      <c r="E144" s="1"/>
      <c r="F144" s="1"/>
      <c r="G144" s="1"/>
      <c r="H144" s="1"/>
      <c r="K144" s="1">
        <v>4.0</v>
      </c>
      <c r="L144" s="1">
        <v>153.0</v>
      </c>
      <c r="M144" s="3">
        <f>IFERROR(__xludf.DUMMYFUNCTION("value(IFERROR(
  REGEXEXTRACT(Q144,""(\d+(?:[.,]\d+)?)\s*[Tt][ỷY]"")
,""""))"),13.0)</f>
        <v>13</v>
      </c>
      <c r="N144" s="3">
        <f t="shared" si="1"/>
        <v>85</v>
      </c>
      <c r="O144" s="3" t="str">
        <f>IFERROR(__xludf.DUMMYFUNCTION("IFERROR(
  INDEX(
    FILTER(Sheet3!$B$1:$B$100, ISNUMBER(SEARCH(Sheet3!$B$1:$B$100, Q144))),
  1),
"""")"),"Bình Thuận")</f>
        <v>Bình Thuận</v>
      </c>
      <c r="P144" s="3" t="str">
        <f>IFERROR(__xludf.DUMMYFUNCTION("IFERROR(
  INDEX(
    FILTER(Sheet3!$A$1:$A$100, ISNUMBER(SEARCH(Sheet3!$A$1:$A$100, Q144))),
  1),
"""")"),"Huỳnh Tấn Phát")</f>
        <v>Huỳnh Tấn Phát</v>
      </c>
      <c r="Q144" s="2" t="s">
        <v>152</v>
      </c>
    </row>
    <row r="145">
      <c r="A145" s="1"/>
      <c r="B145" s="1"/>
      <c r="C145" s="1"/>
      <c r="D145" s="1"/>
      <c r="E145" s="1"/>
      <c r="F145" s="1"/>
      <c r="G145" s="1"/>
      <c r="H145" s="1"/>
      <c r="K145" s="1">
        <v>4.0</v>
      </c>
      <c r="L145" s="1">
        <v>157.0</v>
      </c>
      <c r="M145" s="3">
        <f>IFERROR(__xludf.DUMMYFUNCTION("value(IFERROR(
  REGEXEXTRACT(Q145,""(\d+(?:[.,]\d+)?)\s*[Tt][ỷY]"")
,""""))"),13.4)</f>
        <v>13.4</v>
      </c>
      <c r="N145" s="3">
        <f t="shared" si="1"/>
        <v>85</v>
      </c>
      <c r="O145" s="3" t="str">
        <f>IFERROR(__xludf.DUMMYFUNCTION("IFERROR(
  INDEX(
    FILTER(Sheet3!$B$1:$B$100, ISNUMBER(SEARCH(Sheet3!$B$1:$B$100, Q145))),
  1),
"""")"),"Phú Thuận")</f>
        <v>Phú Thuận</v>
      </c>
      <c r="P145" s="3" t="str">
        <f>IFERROR(__xludf.DUMMYFUNCTION("IFERROR(
  INDEX(
    FILTER(Sheet3!$A$1:$A$100, ISNUMBER(SEARCH(Sheet3!$A$1:$A$100, Q145))),
  1),
"""")"),"Huỳnh Tấn Phát")</f>
        <v>Huỳnh Tấn Phát</v>
      </c>
      <c r="Q145" s="2" t="s">
        <v>153</v>
      </c>
    </row>
    <row r="146">
      <c r="A146" s="1"/>
      <c r="B146" s="1"/>
      <c r="C146" s="1"/>
      <c r="D146" s="1"/>
      <c r="E146" s="1"/>
      <c r="F146" s="1"/>
      <c r="G146" s="1"/>
      <c r="H146" s="1"/>
      <c r="K146" s="1">
        <v>2.0</v>
      </c>
      <c r="L146" s="1">
        <v>105.0</v>
      </c>
      <c r="M146" s="3">
        <f>IFERROR(__xludf.DUMMYFUNCTION("value(IFERROR(
  REGEXEXTRACT(Q146,""(\d+(?:[.,]\d+)?)\s*[Tt][ỷY]"")
,""""))"),9.0)</f>
        <v>9</v>
      </c>
      <c r="N146" s="3">
        <f t="shared" si="1"/>
        <v>86</v>
      </c>
      <c r="O146" s="3" t="str">
        <f>IFERROR(__xludf.DUMMYFUNCTION("IFERROR(
  INDEX(
    FILTER(Sheet3!$B$1:$B$100, ISNUMBER(SEARCH(Sheet3!$B$1:$B$100, Q146))),
  1),
"""")"),"Tân Thuận Đông")</f>
        <v>Tân Thuận Đông</v>
      </c>
      <c r="P146" s="3" t="str">
        <f>IFERROR(__xludf.DUMMYFUNCTION("IFERROR(
  INDEX(
    FILTER(Sheet3!$A$1:$A$100, ISNUMBER(SEARCH(Sheet3!$A$1:$A$100, Q146))),
  1),
"""")"),"Huỳnh Tấn Phát")</f>
        <v>Huỳnh Tấn Phát</v>
      </c>
      <c r="Q146" s="2" t="s">
        <v>154</v>
      </c>
    </row>
    <row r="147">
      <c r="A147" s="1"/>
      <c r="B147" s="1"/>
      <c r="C147" s="1"/>
      <c r="D147" s="1"/>
      <c r="E147" s="1"/>
      <c r="F147" s="1"/>
      <c r="G147" s="1"/>
      <c r="H147" s="1"/>
      <c r="K147" s="1">
        <v>2.0</v>
      </c>
      <c r="L147" s="1">
        <v>81.0</v>
      </c>
      <c r="M147" s="3">
        <f>IFERROR(__xludf.DUMMYFUNCTION("value(IFERROR(
  REGEXEXTRACT(Q147,""(\d+(?:[.,]\d+)?)\s*[Tt][ỷY]"")
,""""))"),6.99)</f>
        <v>6.99</v>
      </c>
      <c r="N147" s="3">
        <f t="shared" si="1"/>
        <v>86</v>
      </c>
      <c r="O147" s="3" t="str">
        <f>IFERROR(__xludf.DUMMYFUNCTION("IFERROR(
  INDEX(
    FILTER(Sheet3!$B$1:$B$100, ISNUMBER(SEARCH(Sheet3!$B$1:$B$100, Q147))),
  1),
"""")"),"Bình Thuận")</f>
        <v>Bình Thuận</v>
      </c>
      <c r="P147" s="3" t="str">
        <f>IFERROR(__xludf.DUMMYFUNCTION("IFERROR(
  INDEX(
    FILTER(Sheet3!$A$1:$A$100, ISNUMBER(SEARCH(Sheet3!$A$1:$A$100, Q147))),
  1),
"""")"),"Lâm Văn Bền")</f>
        <v>Lâm Văn Bền</v>
      </c>
      <c r="Q147" s="2" t="s">
        <v>155</v>
      </c>
    </row>
    <row r="148">
      <c r="A148" s="1"/>
      <c r="B148" s="1"/>
      <c r="C148" s="1"/>
      <c r="D148" s="1"/>
      <c r="E148" s="1"/>
      <c r="F148" s="1"/>
      <c r="G148" s="1"/>
      <c r="H148" s="1"/>
      <c r="K148" s="1">
        <v>3.0</v>
      </c>
      <c r="L148" s="1">
        <v>280.0</v>
      </c>
      <c r="M148" s="3">
        <f>IFERROR(__xludf.DUMMYFUNCTION("value(IFERROR(
  REGEXEXTRACT(Q148,""(\d+(?:[.,]\d+)?)\s*[Tt][ỷY]"")
,""""))"),24.0)</f>
        <v>24</v>
      </c>
      <c r="N148" s="3">
        <f t="shared" si="1"/>
        <v>86</v>
      </c>
      <c r="O148" s="3" t="str">
        <f>IFERROR(__xludf.DUMMYFUNCTION("IFERROR(
  INDEX(
    FILTER(Sheet3!$B$1:$B$100, ISNUMBER(SEARCH(Sheet3!$B$1:$B$100, Q148))),
  1),
"""")"),"Bình Thuận")</f>
        <v>Bình Thuận</v>
      </c>
      <c r="P148" s="3" t="str">
        <f>IFERROR(__xludf.DUMMYFUNCTION("IFERROR(
  INDEX(
    FILTER(Sheet3!$A$1:$A$100, ISNUMBER(SEARCH(Sheet3!$A$1:$A$100, Q148))),
  1),
"""")"),"Lý Phục Man")</f>
        <v>Lý Phục Man</v>
      </c>
      <c r="Q148" s="2" t="s">
        <v>156</v>
      </c>
    </row>
    <row r="149">
      <c r="A149" s="1"/>
      <c r="B149" s="1"/>
      <c r="C149" s="1"/>
      <c r="D149" s="1"/>
      <c r="E149" s="1"/>
      <c r="F149" s="1"/>
      <c r="G149" s="1"/>
      <c r="H149" s="1"/>
      <c r="K149" s="1">
        <v>3.0</v>
      </c>
      <c r="L149" s="1">
        <v>84.0</v>
      </c>
      <c r="M149" s="3">
        <f>IFERROR(__xludf.DUMMYFUNCTION("value(IFERROR(
  REGEXEXTRACT(Q149,""(\d+(?:[.,]\d+)?)\s*[Tt][ỷY]"")
,""""))"),7.2)</f>
        <v>7.2</v>
      </c>
      <c r="N149" s="3">
        <f t="shared" si="1"/>
        <v>86</v>
      </c>
      <c r="O149" s="3" t="str">
        <f>IFERROR(__xludf.DUMMYFUNCTION("IFERROR(
  INDEX(
    FILTER(Sheet3!$B$1:$B$100, ISNUMBER(SEARCH(Sheet3!$B$1:$B$100, Q149))),
  1),
"""")"),"Tân Hưng")</f>
        <v>Tân Hưng</v>
      </c>
      <c r="P149" s="3" t="str">
        <f>IFERROR(__xludf.DUMMYFUNCTION("IFERROR(
  INDEX(
    FILTER(Sheet3!$A$1:$A$100, ISNUMBER(SEARCH(Sheet3!$A$1:$A$100, Q149))),
  1),
"""")"),"Trần Xuân Soạn")</f>
        <v>Trần Xuân Soạn</v>
      </c>
      <c r="Q149" s="2" t="s">
        <v>157</v>
      </c>
    </row>
    <row r="150">
      <c r="A150" s="1"/>
      <c r="B150" s="1"/>
      <c r="C150" s="1"/>
      <c r="D150" s="1"/>
      <c r="E150" s="1"/>
      <c r="F150" s="1"/>
      <c r="G150" s="1"/>
      <c r="H150" s="1"/>
      <c r="K150" s="1">
        <v>4.0</v>
      </c>
      <c r="L150" s="1">
        <v>320.0</v>
      </c>
      <c r="M150" s="3">
        <f>IFERROR(__xludf.DUMMYFUNCTION("value(IFERROR(
  REGEXEXTRACT(Q150,""(\d+(?:[.,]\d+)?)\s*[Tt][ỷY]"")
,""""))"),27.5)</f>
        <v>27.5</v>
      </c>
      <c r="N150" s="3">
        <f t="shared" si="1"/>
        <v>86</v>
      </c>
      <c r="O150" s="3" t="str">
        <f>IFERROR(__xludf.DUMMYFUNCTION("IFERROR(
  INDEX(
    FILTER(Sheet3!$B$1:$B$100, ISNUMBER(SEARCH(Sheet3!$B$1:$B$100, Q150))),
  1),
"""")"),"Phú Thuận")</f>
        <v>Phú Thuận</v>
      </c>
      <c r="P150" s="3" t="str">
        <f>IFERROR(__xludf.DUMMYFUNCTION("IFERROR(
  INDEX(
    FILTER(Sheet3!$A$1:$A$100, ISNUMBER(SEARCH(Sheet3!$A$1:$A$100, Q150))),
  1),
"""")"),"Nguyễn Văn Quỳ")</f>
        <v>Nguyễn Văn Quỳ</v>
      </c>
      <c r="Q150" s="2" t="s">
        <v>158</v>
      </c>
    </row>
    <row r="151">
      <c r="A151" s="1"/>
      <c r="B151" s="1"/>
      <c r="C151" s="1"/>
      <c r="D151" s="1"/>
      <c r="E151" s="1"/>
      <c r="F151" s="1"/>
      <c r="G151" s="1"/>
      <c r="H151" s="1"/>
      <c r="K151" s="1">
        <v>4.0</v>
      </c>
      <c r="L151" s="1">
        <v>144.0</v>
      </c>
      <c r="M151" s="3">
        <f>IFERROR(__xludf.DUMMYFUNCTION("value(IFERROR(
  REGEXEXTRACT(Q151,""(\d+(?:[.,]\d+)?)\s*[Tt][ỷY]"")
,""""))"),12.45)</f>
        <v>12.45</v>
      </c>
      <c r="N151" s="3">
        <f t="shared" si="1"/>
        <v>86</v>
      </c>
      <c r="O151" s="3" t="str">
        <f>IFERROR(__xludf.DUMMYFUNCTION("IFERROR(
  INDEX(
    FILTER(Sheet3!$B$1:$B$100, ISNUMBER(SEARCH(Sheet3!$B$1:$B$100, Q151))),
  1),
"""")"),"Tân Thuận Đông")</f>
        <v>Tân Thuận Đông</v>
      </c>
      <c r="P151" s="3" t="str">
        <f>IFERROR(__xludf.DUMMYFUNCTION("IFERROR(
  INDEX(
    FILTER(Sheet3!$A$1:$A$100, ISNUMBER(SEARCH(Sheet3!$A$1:$A$100, Q151))),
  1),
"""")"),"Trần Văn Khánh")</f>
        <v>Trần Văn Khánh</v>
      </c>
      <c r="Q151" s="2" t="s">
        <v>159</v>
      </c>
    </row>
    <row r="152">
      <c r="A152" s="1"/>
      <c r="B152" s="1"/>
      <c r="C152" s="1"/>
      <c r="D152" s="1"/>
      <c r="E152" s="1"/>
      <c r="F152" s="1"/>
      <c r="G152" s="1"/>
      <c r="H152" s="1"/>
      <c r="K152" s="1">
        <v>1.0</v>
      </c>
      <c r="L152" s="1">
        <v>5830.0</v>
      </c>
      <c r="M152" s="3">
        <f>IFERROR(__xludf.DUMMYFUNCTION("value(IFERROR(
  REGEXEXTRACT(Q152,""(\d+(?:[.,]\d+)?)\s*[Tt][ỷY]"")
,""""))"),510.0)</f>
        <v>510</v>
      </c>
      <c r="N152" s="3">
        <f t="shared" si="1"/>
        <v>87</v>
      </c>
      <c r="O152" s="3" t="str">
        <f>IFERROR(__xludf.DUMMYFUNCTION("IFERROR(
  INDEX(
    FILTER(Sheet3!$B$1:$B$100, ISNUMBER(SEARCH(Sheet3!$B$1:$B$100, Q152))),
  1),
"""")"),"Phú Thuận")</f>
        <v>Phú Thuận</v>
      </c>
      <c r="P152" s="3" t="str">
        <f>IFERROR(__xludf.DUMMYFUNCTION("IFERROR(
  INDEX(
    FILTER(Sheet3!$A$1:$A$100, ISNUMBER(SEARCH(Sheet3!$A$1:$A$100, Q152))),
  1),
"""")"),"Phú Thuận")</f>
        <v>Phú Thuận</v>
      </c>
      <c r="Q152" s="2" t="s">
        <v>160</v>
      </c>
    </row>
    <row r="153">
      <c r="A153" s="1"/>
      <c r="B153" s="1"/>
      <c r="C153" s="1"/>
      <c r="D153" s="1"/>
      <c r="E153" s="1"/>
      <c r="F153" s="1"/>
      <c r="G153" s="1"/>
      <c r="H153" s="1"/>
      <c r="K153" s="1">
        <v>2.0</v>
      </c>
      <c r="L153" s="1">
        <v>334.0</v>
      </c>
      <c r="M153" s="3">
        <f>IFERROR(__xludf.DUMMYFUNCTION("value(IFERROR(
  REGEXEXTRACT(Q153,""(\d+(?:[.,]\d+)?)\s*[Tt][ỷY]"")
,""""))"),29.0)</f>
        <v>29</v>
      </c>
      <c r="N153" s="3">
        <f t="shared" si="1"/>
        <v>87</v>
      </c>
      <c r="O153" s="3" t="str">
        <f>IFERROR(__xludf.DUMMYFUNCTION("IFERROR(
  INDEX(
    FILTER(Sheet3!$B$1:$B$100, ISNUMBER(SEARCH(Sheet3!$B$1:$B$100, Q153))),
  1),
"""")"),"Bình Thuận")</f>
        <v>Bình Thuận</v>
      </c>
      <c r="P153" s="3" t="str">
        <f>IFERROR(__xludf.DUMMYFUNCTION("IFERROR(
  INDEX(
    FILTER(Sheet3!$A$1:$A$100, ISNUMBER(SEARCH(Sheet3!$A$1:$A$100, Q153))),
  1),
"""")"),"Nguyễn Thị Thập")</f>
        <v>Nguyễn Thị Thập</v>
      </c>
      <c r="Q153" s="2" t="s">
        <v>161</v>
      </c>
    </row>
    <row r="154">
      <c r="A154" s="1"/>
      <c r="B154" s="1"/>
      <c r="C154" s="1"/>
      <c r="D154" s="1"/>
      <c r="E154" s="1"/>
      <c r="F154" s="1"/>
      <c r="G154" s="1"/>
      <c r="H154" s="1"/>
      <c r="K154" s="1">
        <v>2.0</v>
      </c>
      <c r="L154" s="1">
        <v>164.0</v>
      </c>
      <c r="M154" s="3">
        <f>IFERROR(__xludf.DUMMYFUNCTION("value(IFERROR(
  REGEXEXTRACT(Q154,""(\d+(?:[.,]\d+)?)\s*[Tt][ỷY]"")
,""""))"),14.3)</f>
        <v>14.3</v>
      </c>
      <c r="N154" s="3">
        <f t="shared" si="1"/>
        <v>87</v>
      </c>
      <c r="O154" s="3" t="str">
        <f>IFERROR(__xludf.DUMMYFUNCTION("IFERROR(
  INDEX(
    FILTER(Sheet3!$B$1:$B$100, ISNUMBER(SEARCH(Sheet3!$B$1:$B$100, Q154))),
  1),
"""")"),"Tân Thuận Đông")</f>
        <v>Tân Thuận Đông</v>
      </c>
      <c r="P154" s="3" t="str">
        <f>IFERROR(__xludf.DUMMYFUNCTION("IFERROR(
  INDEX(
    FILTER(Sheet3!$A$1:$A$100, ISNUMBER(SEARCH(Sheet3!$A$1:$A$100, Q154))),
  1),
"""")"),"Trần Văn Khánh")</f>
        <v>Trần Văn Khánh</v>
      </c>
      <c r="Q154" s="2" t="s">
        <v>162</v>
      </c>
    </row>
    <row r="155">
      <c r="A155" s="1"/>
      <c r="B155" s="1"/>
      <c r="C155" s="1"/>
      <c r="D155" s="1"/>
      <c r="E155" s="1"/>
      <c r="F155" s="1"/>
      <c r="G155" s="1"/>
      <c r="H155" s="1"/>
      <c r="K155" s="1">
        <v>2.0</v>
      </c>
      <c r="L155" s="1">
        <v>206.0</v>
      </c>
      <c r="M155" s="3">
        <f>IFERROR(__xludf.DUMMYFUNCTION("value(IFERROR(
  REGEXEXTRACT(Q155,""(\d+(?:[.,]\d+)?)\s*[Tt][ỷY]"")
,""""))"),18.0)</f>
        <v>18</v>
      </c>
      <c r="N155" s="3">
        <f t="shared" si="1"/>
        <v>87</v>
      </c>
      <c r="O155" s="3" t="str">
        <f>IFERROR(__xludf.DUMMYFUNCTION("IFERROR(
  INDEX(
    FILTER(Sheet3!$B$1:$B$100, ISNUMBER(SEARCH(Sheet3!$B$1:$B$100, Q155))),
  1),
"""")"),"Tân Kiểng")</f>
        <v>Tân Kiểng</v>
      </c>
      <c r="P155" s="3" t="str">
        <f>IFERROR(__xludf.DUMMYFUNCTION("IFERROR(
  INDEX(
    FILTER(Sheet3!$A$1:$A$100, ISNUMBER(SEARCH(Sheet3!$A$1:$A$100, Q155))),
  1),
"""")"),"Lê Văn Lương")</f>
        <v>Lê Văn Lương</v>
      </c>
      <c r="Q155" s="2" t="s">
        <v>163</v>
      </c>
    </row>
    <row r="156">
      <c r="A156" s="1"/>
      <c r="B156" s="1"/>
      <c r="C156" s="1"/>
      <c r="D156" s="1"/>
      <c r="E156" s="1"/>
      <c r="F156" s="1"/>
      <c r="G156" s="1"/>
      <c r="H156" s="1"/>
      <c r="K156" s="1">
        <v>3.0</v>
      </c>
      <c r="L156" s="1">
        <v>218.0</v>
      </c>
      <c r="M156" s="3">
        <f>IFERROR(__xludf.DUMMYFUNCTION("value(IFERROR(
  REGEXEXTRACT(Q156,""(\d+(?:[.,]\d+)?)\s*[Tt][ỷY]"")
,""""))"),19.0)</f>
        <v>19</v>
      </c>
      <c r="N156" s="3">
        <f t="shared" si="1"/>
        <v>87</v>
      </c>
      <c r="O156" s="3" t="str">
        <f>IFERROR(__xludf.DUMMYFUNCTION("IFERROR(
  INDEX(
    FILTER(Sheet3!$B$1:$B$100, ISNUMBER(SEARCH(Sheet3!$B$1:$B$100, Q156))),
  1),
"""")"),"Tân Thuận Đông")</f>
        <v>Tân Thuận Đông</v>
      </c>
      <c r="P156" s="3" t="str">
        <f>IFERROR(__xludf.DUMMYFUNCTION("IFERROR(
  INDEX(
    FILTER(Sheet3!$A$1:$A$100, ISNUMBER(SEARCH(Sheet3!$A$1:$A$100, Q156))),
  1),
"""")"),"Bùi văn ba")</f>
        <v>Bùi văn ba</v>
      </c>
      <c r="Q156" s="2" t="s">
        <v>164</v>
      </c>
    </row>
    <row r="157">
      <c r="A157" s="1"/>
      <c r="B157" s="1"/>
      <c r="C157" s="1"/>
      <c r="D157" s="1"/>
      <c r="E157" s="1"/>
      <c r="F157" s="1"/>
      <c r="G157" s="1"/>
      <c r="H157" s="1"/>
      <c r="K157" s="1">
        <v>3.0</v>
      </c>
      <c r="L157" s="1">
        <v>86.0</v>
      </c>
      <c r="M157" s="3">
        <f>IFERROR(__xludf.DUMMYFUNCTION("value(IFERROR(
  REGEXEXTRACT(Q157,""(\d+(?:[.,]\d+)?)\s*[Tt][ỷY]"")
,""""))"),7.5)</f>
        <v>7.5</v>
      </c>
      <c r="N157" s="3">
        <f t="shared" si="1"/>
        <v>87</v>
      </c>
      <c r="O157" s="3" t="str">
        <f>IFERROR(__xludf.DUMMYFUNCTION("IFERROR(
  INDEX(
    FILTER(Sheet3!$B$1:$B$100, ISNUMBER(SEARCH(Sheet3!$B$1:$B$100, Q157))),
  1),
"""")"),"Bình Thuận")</f>
        <v>Bình Thuận</v>
      </c>
      <c r="P157" s="3" t="str">
        <f>IFERROR(__xludf.DUMMYFUNCTION("IFERROR(
  INDEX(
    FILTER(Sheet3!$A$1:$A$100, ISNUMBER(SEARCH(Sheet3!$A$1:$A$100, Q157))),
  1),
"""")"),"Nguyễn Thị Thập")</f>
        <v>Nguyễn Thị Thập</v>
      </c>
      <c r="Q157" s="2" t="s">
        <v>165</v>
      </c>
    </row>
    <row r="158">
      <c r="A158" s="1"/>
      <c r="B158" s="1"/>
      <c r="C158" s="1"/>
      <c r="D158" s="1"/>
      <c r="E158" s="1"/>
      <c r="F158" s="1"/>
      <c r="G158" s="1"/>
      <c r="H158" s="1"/>
      <c r="K158" s="1">
        <v>1.0</v>
      </c>
      <c r="L158" s="1">
        <v>324.0</v>
      </c>
      <c r="M158" s="3">
        <f>IFERROR(__xludf.DUMMYFUNCTION("value(IFERROR(
  REGEXEXTRACT(Q158,""(\d+(?:[.,]\d+)?)\s*[Tt][ỷY]"")
,""""))"),28.5)</f>
        <v>28.5</v>
      </c>
      <c r="N158" s="3">
        <f t="shared" si="1"/>
        <v>88</v>
      </c>
      <c r="O158" s="3" t="str">
        <f>IFERROR(__xludf.DUMMYFUNCTION("IFERROR(
  INDEX(
    FILTER(Sheet3!$B$1:$B$100, ISNUMBER(SEARCH(Sheet3!$B$1:$B$100, Q158))),
  1),
"""")"),"Phú Thuận")</f>
        <v>Phú Thuận</v>
      </c>
      <c r="P158" s="3" t="str">
        <f>IFERROR(__xludf.DUMMYFUNCTION("IFERROR(
  INDEX(
    FILTER(Sheet3!$A$1:$A$100, ISNUMBER(SEARCH(Sheet3!$A$1:$A$100, Q158))),
  1),
"""")"),"Huỳnh Tấn Phát")</f>
        <v>Huỳnh Tấn Phát</v>
      </c>
      <c r="Q158" s="2" t="s">
        <v>166</v>
      </c>
    </row>
    <row r="159">
      <c r="A159" s="1"/>
      <c r="B159" s="1"/>
      <c r="C159" s="1"/>
      <c r="D159" s="1"/>
      <c r="E159" s="1"/>
      <c r="F159" s="1"/>
      <c r="G159" s="1"/>
      <c r="H159" s="1"/>
      <c r="K159" s="1">
        <v>1.0</v>
      </c>
      <c r="L159" s="1">
        <v>324.0</v>
      </c>
      <c r="M159" s="3">
        <f>IFERROR(__xludf.DUMMYFUNCTION("value(IFERROR(
  REGEXEXTRACT(Q159,""(\d+(?:[.,]\d+)?)\s*[Tt][ỷY]"")
,""""))"),28.5)</f>
        <v>28.5</v>
      </c>
      <c r="N159" s="3">
        <f t="shared" si="1"/>
        <v>88</v>
      </c>
      <c r="O159" s="3" t="str">
        <f>IFERROR(__xludf.DUMMYFUNCTION("IFERROR(
  INDEX(
    FILTER(Sheet3!$B$1:$B$100, ISNUMBER(SEARCH(Sheet3!$B$1:$B$100, Q159))),
  1),
"""")"),"Phú Thuận")</f>
        <v>Phú Thuận</v>
      </c>
      <c r="P159" s="3" t="str">
        <f>IFERROR(__xludf.DUMMYFUNCTION("IFERROR(
  INDEX(
    FILTER(Sheet3!$A$1:$A$100, ISNUMBER(SEARCH(Sheet3!$A$1:$A$100, Q159))),
  1),
"""")"),"Huỳnh Tấn Phát")</f>
        <v>Huỳnh Tấn Phát</v>
      </c>
      <c r="Q159" s="2" t="s">
        <v>167</v>
      </c>
    </row>
    <row r="160">
      <c r="A160" s="1"/>
      <c r="B160" s="1"/>
      <c r="C160" s="1"/>
      <c r="D160" s="1"/>
      <c r="E160" s="1"/>
      <c r="F160" s="1"/>
      <c r="G160" s="1"/>
      <c r="H160" s="1"/>
      <c r="K160" s="1">
        <v>1.0</v>
      </c>
      <c r="L160" s="1">
        <v>210.0</v>
      </c>
      <c r="M160" s="3">
        <f>IFERROR(__xludf.DUMMYFUNCTION("value(IFERROR(
  REGEXEXTRACT(Q160,""(\d+(?:[.,]\d+)?)\s*[Tt][ỷY]"")
,""""))"),18.5)</f>
        <v>18.5</v>
      </c>
      <c r="N160" s="3">
        <f t="shared" si="1"/>
        <v>88</v>
      </c>
      <c r="O160" s="3" t="str">
        <f>IFERROR(__xludf.DUMMYFUNCTION("IFERROR(
  INDEX(
    FILTER(Sheet3!$B$1:$B$100, ISNUMBER(SEARCH(Sheet3!$B$1:$B$100, Q160))),
  1),
"""")"),"Phú Mỹ")</f>
        <v>Phú Mỹ</v>
      </c>
      <c r="P160" s="3" t="str">
        <f>IFERROR(__xludf.DUMMYFUNCTION("IFERROR(
  INDEX(
    FILTER(Sheet3!$A$1:$A$100, ISNUMBER(SEARCH(Sheet3!$A$1:$A$100, Q160))),
  1),
"""")"),"Huỳnh Tấn Phát")</f>
        <v>Huỳnh Tấn Phát</v>
      </c>
      <c r="Q160" s="2" t="s">
        <v>168</v>
      </c>
    </row>
    <row r="161">
      <c r="A161" s="1"/>
      <c r="B161" s="1"/>
      <c r="C161" s="1"/>
      <c r="D161" s="1"/>
      <c r="E161" s="1"/>
      <c r="F161" s="1"/>
      <c r="G161" s="1"/>
      <c r="H161" s="1"/>
      <c r="K161" s="1">
        <v>2.0</v>
      </c>
      <c r="L161" s="1">
        <v>97.0</v>
      </c>
      <c r="M161" s="3">
        <f>IFERROR(__xludf.DUMMYFUNCTION("value(IFERROR(
  REGEXEXTRACT(Q161,""(\d+(?:[.,]\d+)?)\s*[Tt][ỷY]"")
,""""))"),8.5)</f>
        <v>8.5</v>
      </c>
      <c r="N161" s="3">
        <f t="shared" si="1"/>
        <v>88</v>
      </c>
      <c r="O161" s="3" t="str">
        <f>IFERROR(__xludf.DUMMYFUNCTION("IFERROR(
  INDEX(
    FILTER(Sheet3!$B$1:$B$100, ISNUMBER(SEARCH(Sheet3!$B$1:$B$100, Q161))),
  1),
"""")"),"Bình Thuận")</f>
        <v>Bình Thuận</v>
      </c>
      <c r="P161" s="3" t="str">
        <f>IFERROR(__xludf.DUMMYFUNCTION("IFERROR(
  INDEX(
    FILTER(Sheet3!$A$1:$A$100, ISNUMBER(SEARCH(Sheet3!$A$1:$A$100, Q161))),
  1),
"""")"),"Nguyễn Văn Linh")</f>
        <v>Nguyễn Văn Linh</v>
      </c>
      <c r="Q161" s="2" t="s">
        <v>169</v>
      </c>
    </row>
    <row r="162">
      <c r="A162" s="1"/>
      <c r="B162" s="1"/>
      <c r="C162" s="1"/>
      <c r="D162" s="1"/>
      <c r="E162" s="1"/>
      <c r="F162" s="1"/>
      <c r="G162" s="1"/>
      <c r="H162" s="1"/>
      <c r="K162" s="1">
        <v>2.0</v>
      </c>
      <c r="L162" s="1">
        <v>154.0</v>
      </c>
      <c r="M162" s="3">
        <f>IFERROR(__xludf.DUMMYFUNCTION("value(IFERROR(
  REGEXEXTRACT(Q162,""(\d+(?:[.,]\d+)?)\s*[Tt][ỷY]"")
,""""))"),13.5)</f>
        <v>13.5</v>
      </c>
      <c r="N162" s="3">
        <f t="shared" si="1"/>
        <v>88</v>
      </c>
      <c r="O162" s="3" t="str">
        <f>IFERROR(__xludf.DUMMYFUNCTION("IFERROR(
  INDEX(
    FILTER(Sheet3!$B$1:$B$100, ISNUMBER(SEARCH(Sheet3!$B$1:$B$100, Q162))),
  1),
"""")"),"Tân Hưng")</f>
        <v>Tân Hưng</v>
      </c>
      <c r="P162" s="3" t="str">
        <f>IFERROR(__xludf.DUMMYFUNCTION("IFERROR(
  INDEX(
    FILTER(Sheet3!$A$1:$A$100, ISNUMBER(SEARCH(Sheet3!$A$1:$A$100, Q162))),
  1),
"""")"),"Trần Xuân Soạn")</f>
        <v>Trần Xuân Soạn</v>
      </c>
      <c r="Q162" s="2" t="s">
        <v>170</v>
      </c>
    </row>
    <row r="163">
      <c r="A163" s="1"/>
      <c r="B163" s="1"/>
      <c r="C163" s="1"/>
      <c r="D163" s="1"/>
      <c r="E163" s="1"/>
      <c r="F163" s="1"/>
      <c r="G163" s="1"/>
      <c r="H163" s="1"/>
      <c r="K163" s="1">
        <v>2.0</v>
      </c>
      <c r="L163" s="1">
        <v>147.0</v>
      </c>
      <c r="M163" s="3">
        <f>IFERROR(__xludf.DUMMYFUNCTION("value(IFERROR(
  REGEXEXTRACT(Q163,""(\d+(?:[.,]\d+)?)\s*[Tt][ỷY]"")
,""""))"),13.0)</f>
        <v>13</v>
      </c>
      <c r="N163" s="3">
        <f t="shared" si="1"/>
        <v>88</v>
      </c>
      <c r="O163" s="3" t="str">
        <f>IFERROR(__xludf.DUMMYFUNCTION("IFERROR(
  INDEX(
    FILTER(Sheet3!$B$1:$B$100, ISNUMBER(SEARCH(Sheet3!$B$1:$B$100, Q163))),
  1),
"""")"),"Tân Thuận Đông")</f>
        <v>Tân Thuận Đông</v>
      </c>
      <c r="P163" s="3" t="str">
        <f>IFERROR(__xludf.DUMMYFUNCTION("IFERROR(
  INDEX(
    FILTER(Sheet3!$A$1:$A$100, ISNUMBER(SEARCH(Sheet3!$A$1:$A$100, Q163))),
  1),
"""")"),"Huỳnh Tấn Phát")</f>
        <v>Huỳnh Tấn Phát</v>
      </c>
      <c r="Q163" s="2" t="s">
        <v>171</v>
      </c>
    </row>
    <row r="164">
      <c r="A164" s="1"/>
      <c r="B164" s="1"/>
      <c r="C164" s="1"/>
      <c r="D164" s="1"/>
      <c r="E164" s="1"/>
      <c r="F164" s="1"/>
      <c r="G164" s="1"/>
      <c r="H164" s="1"/>
      <c r="K164" s="1">
        <v>3.0</v>
      </c>
      <c r="L164" s="1">
        <v>83.0</v>
      </c>
      <c r="M164" s="3">
        <f>IFERROR(__xludf.DUMMYFUNCTION("value(IFERROR(
  REGEXEXTRACT(Q164,""(\d+(?:[.,]\d+)?)\s*[Tt][ỷY]"")
,""""))"),7.3)</f>
        <v>7.3</v>
      </c>
      <c r="N164" s="3">
        <f t="shared" si="1"/>
        <v>88</v>
      </c>
      <c r="O164" s="3" t="str">
        <f>IFERROR(__xludf.DUMMYFUNCTION("IFERROR(
  INDEX(
    FILTER(Sheet3!$B$1:$B$100, ISNUMBER(SEARCH(Sheet3!$B$1:$B$100, Q164))),
  1),
"""")"),"Phú Mỹ")</f>
        <v>Phú Mỹ</v>
      </c>
      <c r="P164" s="3" t="str">
        <f>IFERROR(__xludf.DUMMYFUNCTION("IFERROR(
  INDEX(
    FILTER(Sheet3!$A$1:$A$100, ISNUMBER(SEARCH(Sheet3!$A$1:$A$100, Q164))),
  1),
"""")"),"Huỳnh Tấn Phát")</f>
        <v>Huỳnh Tấn Phát</v>
      </c>
      <c r="Q164" s="2" t="s">
        <v>172</v>
      </c>
    </row>
    <row r="165">
      <c r="A165" s="1"/>
      <c r="B165" s="1"/>
      <c r="C165" s="1"/>
      <c r="D165" s="1"/>
      <c r="E165" s="1"/>
      <c r="F165" s="1"/>
      <c r="G165" s="1"/>
      <c r="H165" s="1"/>
      <c r="K165" s="1">
        <v>3.0</v>
      </c>
      <c r="L165" s="1">
        <v>83.0</v>
      </c>
      <c r="M165" s="3">
        <f>IFERROR(__xludf.DUMMYFUNCTION("value(IFERROR(
  REGEXEXTRACT(Q165,""(\d+(?:[.,]\d+)?)\s*[Tt][ỷY]"")
,""""))"),7.3)</f>
        <v>7.3</v>
      </c>
      <c r="N165" s="3">
        <f t="shared" si="1"/>
        <v>88</v>
      </c>
      <c r="O165" s="3" t="str">
        <f>IFERROR(__xludf.DUMMYFUNCTION("IFERROR(
  INDEX(
    FILTER(Sheet3!$B$1:$B$100, ISNUMBER(SEARCH(Sheet3!$B$1:$B$100, Q165))),
  1),
"""")"),"Phú Mỹ")</f>
        <v>Phú Mỹ</v>
      </c>
      <c r="P165" s="3" t="str">
        <f>IFERROR(__xludf.DUMMYFUNCTION("IFERROR(
  INDEX(
    FILTER(Sheet3!$A$1:$A$100, ISNUMBER(SEARCH(Sheet3!$A$1:$A$100, Q165))),
  1),
"""")"),"Huỳnh Tấn Phát")</f>
        <v>Huỳnh Tấn Phát</v>
      </c>
      <c r="Q165" s="2" t="s">
        <v>173</v>
      </c>
    </row>
    <row r="166">
      <c r="A166" s="1"/>
      <c r="B166" s="1"/>
      <c r="C166" s="1"/>
      <c r="D166" s="1"/>
      <c r="E166" s="1"/>
      <c r="F166" s="1"/>
      <c r="G166" s="1"/>
      <c r="H166" s="1"/>
      <c r="K166" s="1">
        <v>3.0</v>
      </c>
      <c r="L166" s="1">
        <v>76.0</v>
      </c>
      <c r="M166" s="3">
        <f>IFERROR(__xludf.DUMMYFUNCTION("value(IFERROR(
  REGEXEXTRACT(Q166,""(\d+(?:[.,]\d+)?)\s*[Tt][ỷY]"")
,""""))"),6.7)</f>
        <v>6.7</v>
      </c>
      <c r="N166" s="3">
        <f t="shared" si="1"/>
        <v>88</v>
      </c>
      <c r="O166" s="3" t="str">
        <f>IFERROR(__xludf.DUMMYFUNCTION("IFERROR(
  INDEX(
    FILTER(Sheet3!$B$1:$B$100, ISNUMBER(SEARCH(Sheet3!$B$1:$B$100, Q166))),
  1),
"""")"),"Bình Thuận")</f>
        <v>Bình Thuận</v>
      </c>
      <c r="P166" s="3" t="str">
        <f>IFERROR(__xludf.DUMMYFUNCTION("IFERROR(
  INDEX(
    FILTER(Sheet3!$A$1:$A$100, ISNUMBER(SEARCH(Sheet3!$A$1:$A$100, Q166))),
  1),
"""")"),"Huỳnh Tấn Phát")</f>
        <v>Huỳnh Tấn Phát</v>
      </c>
      <c r="Q166" s="2" t="s">
        <v>174</v>
      </c>
    </row>
    <row r="167">
      <c r="A167" s="1"/>
      <c r="B167" s="1"/>
      <c r="C167" s="1"/>
      <c r="D167" s="1"/>
      <c r="E167" s="1"/>
      <c r="F167" s="1"/>
      <c r="G167" s="1"/>
      <c r="H167" s="1"/>
      <c r="K167" s="1">
        <v>2.0</v>
      </c>
      <c r="L167" s="1">
        <v>300.0</v>
      </c>
      <c r="M167" s="3">
        <f>IFERROR(__xludf.DUMMYFUNCTION("value(IFERROR(
  REGEXEXTRACT(Q167,""(\d+(?:[.,]\d+)?)\s*[Tt][ỷY]"")
,""""))"),26.6)</f>
        <v>26.6</v>
      </c>
      <c r="N167" s="3">
        <f t="shared" si="1"/>
        <v>89</v>
      </c>
      <c r="O167" s="3" t="str">
        <f>IFERROR(__xludf.DUMMYFUNCTION("IFERROR(
  INDEX(
    FILTER(Sheet3!$B$1:$B$100, ISNUMBER(SEARCH(Sheet3!$B$1:$B$100, Q167))),
  1),
"""")"),"Tân Mỹ")</f>
        <v>Tân Mỹ</v>
      </c>
      <c r="P167" s="3" t="str">
        <f>IFERROR(__xludf.DUMMYFUNCTION("IFERROR(
  INDEX(
    FILTER(Sheet3!$A$1:$A$100, ISNUMBER(SEARCH(Sheet3!$A$1:$A$100, Q167))),
  1),
"""")"),"Tân Mỹ")</f>
        <v>Tân Mỹ</v>
      </c>
      <c r="Q167" s="2" t="s">
        <v>175</v>
      </c>
    </row>
    <row r="168">
      <c r="A168" s="1"/>
      <c r="B168" s="1"/>
      <c r="C168" s="1"/>
      <c r="D168" s="1"/>
      <c r="E168" s="1"/>
      <c r="F168" s="1"/>
      <c r="G168" s="1"/>
      <c r="H168" s="1"/>
      <c r="K168" s="1">
        <v>2.0</v>
      </c>
      <c r="L168" s="1">
        <v>107.0</v>
      </c>
      <c r="M168" s="3">
        <f>IFERROR(__xludf.DUMMYFUNCTION("value(IFERROR(
  REGEXEXTRACT(Q168,""(\d+(?:[.,]\d+)?)\s*[Tt][ỷY]"")
,""""))"),9.5)</f>
        <v>9.5</v>
      </c>
      <c r="N168" s="3">
        <f t="shared" si="1"/>
        <v>89</v>
      </c>
      <c r="O168" s="3" t="str">
        <f>IFERROR(__xludf.DUMMYFUNCTION("IFERROR(
  INDEX(
    FILTER(Sheet3!$B$1:$B$100, ISNUMBER(SEARCH(Sheet3!$B$1:$B$100, Q168))),
  1),
"""")"),"Phú Thuận")</f>
        <v>Phú Thuận</v>
      </c>
      <c r="P168" s="3" t="str">
        <f>IFERROR(__xludf.DUMMYFUNCTION("IFERROR(
  INDEX(
    FILTER(Sheet3!$A$1:$A$100, ISNUMBER(SEARCH(Sheet3!$A$1:$A$100, Q168))),
  1),
"""")"),"Nguyễn Văn Quỳ")</f>
        <v>Nguyễn Văn Quỳ</v>
      </c>
      <c r="Q168" s="2" t="s">
        <v>176</v>
      </c>
    </row>
    <row r="169">
      <c r="A169" s="1"/>
      <c r="B169" s="1"/>
      <c r="C169" s="1"/>
      <c r="D169" s="1"/>
      <c r="E169" s="1"/>
      <c r="F169" s="1"/>
      <c r="G169" s="1"/>
      <c r="H169" s="1"/>
      <c r="K169" s="1">
        <v>2.0</v>
      </c>
      <c r="L169" s="1">
        <v>140.0</v>
      </c>
      <c r="M169" s="3">
        <f>IFERROR(__xludf.DUMMYFUNCTION("value(IFERROR(
  REGEXEXTRACT(Q169,""(\d+(?:[.,]\d+)?)\s*[Tt][ỷY]"")
,""""))"),12.5)</f>
        <v>12.5</v>
      </c>
      <c r="N169" s="3">
        <f t="shared" si="1"/>
        <v>89</v>
      </c>
      <c r="O169" s="3" t="str">
        <f>IFERROR(__xludf.DUMMYFUNCTION("IFERROR(
  INDEX(
    FILTER(Sheet3!$B$1:$B$100, ISNUMBER(SEARCH(Sheet3!$B$1:$B$100, Q169))),
  1),
"""")"),"Tân Hưng")</f>
        <v>Tân Hưng</v>
      </c>
      <c r="P169" s="3" t="str">
        <f>IFERROR(__xludf.DUMMYFUNCTION("IFERROR(
  INDEX(
    FILTER(Sheet3!$A$1:$A$100, ISNUMBER(SEARCH(Sheet3!$A$1:$A$100, Q169))),
  1),
"""")"),"Trần Xuân Soạn")</f>
        <v>Trần Xuân Soạn</v>
      </c>
      <c r="Q169" s="2" t="s">
        <v>177</v>
      </c>
    </row>
    <row r="170">
      <c r="A170" s="1"/>
      <c r="B170" s="1"/>
      <c r="C170" s="1"/>
      <c r="D170" s="1"/>
      <c r="E170" s="1"/>
      <c r="F170" s="1"/>
      <c r="G170" s="1"/>
      <c r="H170" s="1"/>
      <c r="K170" s="1">
        <v>3.0</v>
      </c>
      <c r="L170" s="1">
        <v>90.0</v>
      </c>
      <c r="M170" s="3">
        <f>IFERROR(__xludf.DUMMYFUNCTION("value(IFERROR(
  REGEXEXTRACT(Q170,""(\d+(?:[.,]\d+)?)\s*[Tt][ỷY]"")
,""""))"),8.0)</f>
        <v>8</v>
      </c>
      <c r="N170" s="3">
        <f t="shared" si="1"/>
        <v>89</v>
      </c>
      <c r="O170" s="3" t="str">
        <f>IFERROR(__xludf.DUMMYFUNCTION("IFERROR(
  INDEX(
    FILTER(Sheet3!$B$1:$B$100, ISNUMBER(SEARCH(Sheet3!$B$1:$B$100, Q170))),
  1),
"""")"),"Tân Hưng")</f>
        <v>Tân Hưng</v>
      </c>
      <c r="P170" s="3" t="str">
        <f>IFERROR(__xludf.DUMMYFUNCTION("IFERROR(
  INDEX(
    FILTER(Sheet3!$A$1:$A$100, ISNUMBER(SEARCH(Sheet3!$A$1:$A$100, Q170))),
  1),
"""")"),"Trần Xuân Soạn")</f>
        <v>Trần Xuân Soạn</v>
      </c>
      <c r="Q170" s="2" t="s">
        <v>178</v>
      </c>
    </row>
    <row r="171">
      <c r="A171" s="1"/>
      <c r="B171" s="1"/>
      <c r="C171" s="1"/>
      <c r="D171" s="1"/>
      <c r="E171" s="1"/>
      <c r="F171" s="1"/>
      <c r="G171" s="1"/>
      <c r="H171" s="1"/>
      <c r="K171" s="1">
        <v>1.0</v>
      </c>
      <c r="L171" s="1">
        <v>101.0</v>
      </c>
      <c r="M171" s="3">
        <f>IFERROR(__xludf.DUMMYFUNCTION("value(IFERROR(
  REGEXEXTRACT(Q171,""(\d+(?:[.,]\d+)?)\s*[Tt][ỷY]"")
,""""))"),9.1)</f>
        <v>9.1</v>
      </c>
      <c r="N171" s="3">
        <f t="shared" si="1"/>
        <v>90</v>
      </c>
      <c r="O171" s="3" t="str">
        <f>IFERROR(__xludf.DUMMYFUNCTION("IFERROR(
  INDEX(
    FILTER(Sheet3!$B$1:$B$100, ISNUMBER(SEARCH(Sheet3!$B$1:$B$100, Q171))),
  1),
"""")"),"Tân Phú")</f>
        <v>Tân Phú</v>
      </c>
      <c r="P171" s="3" t="str">
        <f>IFERROR(__xludf.DUMMYFUNCTION("IFERROR(
  INDEX(
    FILTER(Sheet3!$A$1:$A$100, ISNUMBER(SEARCH(Sheet3!$A$1:$A$100, Q171))),
  1),
"""")"),"")</f>
        <v/>
      </c>
      <c r="Q171" s="2" t="s">
        <v>179</v>
      </c>
    </row>
    <row r="172">
      <c r="A172" s="1"/>
      <c r="B172" s="1"/>
      <c r="C172" s="1"/>
      <c r="D172" s="1"/>
      <c r="E172" s="1"/>
      <c r="F172" s="1"/>
      <c r="G172" s="1"/>
      <c r="H172" s="1"/>
      <c r="K172" s="1">
        <v>1.0</v>
      </c>
      <c r="L172" s="1">
        <v>253.0</v>
      </c>
      <c r="M172" s="3">
        <f>IFERROR(__xludf.DUMMYFUNCTION("value(IFERROR(
  REGEXEXTRACT(Q172,""(\d+(?:[.,]\d+)?)\s*[Tt][ỷY]"")
,""""))"),23.0)</f>
        <v>23</v>
      </c>
      <c r="N172" s="3">
        <f t="shared" si="1"/>
        <v>91</v>
      </c>
      <c r="O172" s="3" t="str">
        <f>IFERROR(__xludf.DUMMYFUNCTION("IFERROR(
  INDEX(
    FILTER(Sheet3!$B$1:$B$100, ISNUMBER(SEARCH(Sheet3!$B$1:$B$100, Q172))),
  1),
"""")"),"Tân Hưng")</f>
        <v>Tân Hưng</v>
      </c>
      <c r="P172" s="3" t="str">
        <f>IFERROR(__xludf.DUMMYFUNCTION("IFERROR(
  INDEX(
    FILTER(Sheet3!$A$1:$A$100, ISNUMBER(SEARCH(Sheet3!$A$1:$A$100, Q172))),
  1),
"""")"),"")</f>
        <v/>
      </c>
      <c r="Q172" s="2" t="s">
        <v>180</v>
      </c>
    </row>
    <row r="173">
      <c r="A173" s="1"/>
      <c r="B173" s="1"/>
      <c r="C173" s="1"/>
      <c r="D173" s="1"/>
      <c r="E173" s="1"/>
      <c r="F173" s="1"/>
      <c r="G173" s="1"/>
      <c r="H173" s="1"/>
      <c r="K173" s="1">
        <v>1.0</v>
      </c>
      <c r="L173" s="1">
        <v>8000.0</v>
      </c>
      <c r="M173" s="3">
        <f>IFERROR(__xludf.DUMMYFUNCTION("value(IFERROR(
  REGEXEXTRACT(Q173,""(\d+(?:[.,]\d+)?)\s*[Tt][ỷY]"")
,""""))"),730.0)</f>
        <v>730</v>
      </c>
      <c r="N173" s="3">
        <f t="shared" si="1"/>
        <v>91</v>
      </c>
      <c r="O173" s="3" t="str">
        <f>IFERROR(__xludf.DUMMYFUNCTION("IFERROR(
  INDEX(
    FILTER(Sheet3!$B$1:$B$100, ISNUMBER(SEARCH(Sheet3!$B$1:$B$100, Q173))),
  1),
"""")"),"Tân Hưng")</f>
        <v>Tân Hưng</v>
      </c>
      <c r="P173" s="3" t="str">
        <f>IFERROR(__xludf.DUMMYFUNCTION("IFERROR(
  INDEX(
    FILTER(Sheet3!$A$1:$A$100, ISNUMBER(SEARCH(Sheet3!$A$1:$A$100, Q173))),
  1),
"""")"),"Trần Xuân Soạn")</f>
        <v>Trần Xuân Soạn</v>
      </c>
      <c r="Q173" s="2" t="s">
        <v>181</v>
      </c>
    </row>
    <row r="174">
      <c r="A174" s="1"/>
      <c r="B174" s="1"/>
      <c r="C174" s="1"/>
      <c r="D174" s="1"/>
      <c r="E174" s="1"/>
      <c r="F174" s="1"/>
      <c r="G174" s="1"/>
      <c r="H174" s="1"/>
      <c r="K174" s="1">
        <v>2.0</v>
      </c>
      <c r="L174" s="1">
        <v>82.0</v>
      </c>
      <c r="M174" s="3">
        <f>IFERROR(__xludf.DUMMYFUNCTION("value(IFERROR(
  REGEXEXTRACT(Q174,""(\d+(?:[.,]\d+)?)\s*[Tt][ỷY]"")
,""""))"),7.5)</f>
        <v>7.5</v>
      </c>
      <c r="N174" s="3">
        <f t="shared" si="1"/>
        <v>91</v>
      </c>
      <c r="O174" s="3" t="str">
        <f>IFERROR(__xludf.DUMMYFUNCTION("IFERROR(
  INDEX(
    FILTER(Sheet3!$B$1:$B$100, ISNUMBER(SEARCH(Sheet3!$B$1:$B$100, Q174))),
  1),
"""")"),"Tân Hưng")</f>
        <v>Tân Hưng</v>
      </c>
      <c r="P174" s="3" t="str">
        <f>IFERROR(__xludf.DUMMYFUNCTION("IFERROR(
  INDEX(
    FILTER(Sheet3!$A$1:$A$100, ISNUMBER(SEARCH(Sheet3!$A$1:$A$100, Q174))),
  1),
"""")"),"Trần Xuân Soạn")</f>
        <v>Trần Xuân Soạn</v>
      </c>
      <c r="Q174" s="2" t="s">
        <v>182</v>
      </c>
    </row>
    <row r="175">
      <c r="A175" s="1"/>
      <c r="B175" s="1"/>
      <c r="C175" s="1"/>
      <c r="D175" s="1"/>
      <c r="E175" s="1"/>
      <c r="F175" s="1"/>
      <c r="G175" s="1"/>
      <c r="H175" s="1"/>
      <c r="K175" s="1">
        <v>3.0</v>
      </c>
      <c r="L175" s="1">
        <v>142.0</v>
      </c>
      <c r="M175" s="3">
        <f>IFERROR(__xludf.DUMMYFUNCTION("value(IFERROR(
  REGEXEXTRACT(Q175,""(\d+(?:[.,]\d+)?)\s*[Tt][ỷY]"")
,""""))"),12.9)</f>
        <v>12.9</v>
      </c>
      <c r="N175" s="3">
        <f t="shared" si="1"/>
        <v>91</v>
      </c>
      <c r="O175" s="3" t="str">
        <f>IFERROR(__xludf.DUMMYFUNCTION("IFERROR(
  INDEX(
    FILTER(Sheet3!$B$1:$B$100, ISNUMBER(SEARCH(Sheet3!$B$1:$B$100, Q175))),
  1),
"""")"),"Tân Thuận Đông")</f>
        <v>Tân Thuận Đông</v>
      </c>
      <c r="P175" s="3" t="str">
        <f>IFERROR(__xludf.DUMMYFUNCTION("IFERROR(
  INDEX(
    FILTER(Sheet3!$A$1:$A$100, ISNUMBER(SEARCH(Sheet3!$A$1:$A$100, Q175))),
  1),
"""")"),"Huỳnh Tấn Phát")</f>
        <v>Huỳnh Tấn Phát</v>
      </c>
      <c r="Q175" s="2" t="s">
        <v>183</v>
      </c>
    </row>
    <row r="176">
      <c r="A176" s="1"/>
      <c r="B176" s="1"/>
      <c r="C176" s="1"/>
      <c r="D176" s="1"/>
      <c r="E176" s="1"/>
      <c r="F176" s="1"/>
      <c r="G176" s="1"/>
      <c r="H176" s="1"/>
      <c r="K176" s="1">
        <v>2.0</v>
      </c>
      <c r="L176" s="1">
        <v>103.0</v>
      </c>
      <c r="M176" s="3">
        <f>IFERROR(__xludf.DUMMYFUNCTION("value(IFERROR(
  REGEXEXTRACT(Q176,""(\d+(?:[.,]\d+)?)\s*[Tt][ỷY]"")
,""""))"),9.5)</f>
        <v>9.5</v>
      </c>
      <c r="N176" s="3">
        <f t="shared" si="1"/>
        <v>92</v>
      </c>
      <c r="O176" s="3" t="str">
        <f>IFERROR(__xludf.DUMMYFUNCTION("IFERROR(
  INDEX(
    FILTER(Sheet3!$B$1:$B$100, ISNUMBER(SEARCH(Sheet3!$B$1:$B$100, Q176))),
  1),
"""")"),"Tân Hưng")</f>
        <v>Tân Hưng</v>
      </c>
      <c r="P176" s="3" t="str">
        <f>IFERROR(__xludf.DUMMYFUNCTION("IFERROR(
  INDEX(
    FILTER(Sheet3!$A$1:$A$100, ISNUMBER(SEARCH(Sheet3!$A$1:$A$100, Q176))),
  1),
"""")"),"Trần Xuân Soạn")</f>
        <v>Trần Xuân Soạn</v>
      </c>
      <c r="Q176" s="2" t="s">
        <v>184</v>
      </c>
    </row>
    <row r="177">
      <c r="A177" s="1"/>
      <c r="B177" s="1"/>
      <c r="C177" s="1"/>
      <c r="D177" s="1"/>
      <c r="E177" s="1"/>
      <c r="F177" s="1"/>
      <c r="G177" s="1"/>
      <c r="H177" s="1"/>
      <c r="K177" s="1">
        <v>2.0</v>
      </c>
      <c r="L177" s="1">
        <v>70.0</v>
      </c>
      <c r="M177" s="3">
        <f>IFERROR(__xludf.DUMMYFUNCTION("value(IFERROR(
  REGEXEXTRACT(Q177,""(\d+(?:[.,]\d+)?)\s*[Tt][ỷY]"")
,""""))"),6.5)</f>
        <v>6.5</v>
      </c>
      <c r="N177" s="3">
        <f t="shared" si="1"/>
        <v>93</v>
      </c>
      <c r="O177" s="3" t="str">
        <f>IFERROR(__xludf.DUMMYFUNCTION("IFERROR(
  INDEX(
    FILTER(Sheet3!$B$1:$B$100, ISNUMBER(SEARCH(Sheet3!$B$1:$B$100, Q177))),
  1),
"""")"),"Tân Hưng")</f>
        <v>Tân Hưng</v>
      </c>
      <c r="P177" s="3" t="str">
        <f>IFERROR(__xludf.DUMMYFUNCTION("IFERROR(
  INDEX(
    FILTER(Sheet3!$A$1:$A$100, ISNUMBER(SEARCH(Sheet3!$A$1:$A$100, Q177))),
  1),
"""")"),"Trần Xuân Soạn")</f>
        <v>Trần Xuân Soạn</v>
      </c>
      <c r="Q177" s="2" t="s">
        <v>185</v>
      </c>
    </row>
    <row r="178">
      <c r="A178" s="1"/>
      <c r="B178" s="1"/>
      <c r="C178" s="1"/>
      <c r="D178" s="1"/>
      <c r="E178" s="1"/>
      <c r="F178" s="1"/>
      <c r="G178" s="1"/>
      <c r="H178" s="1"/>
      <c r="K178" s="1">
        <v>2.0</v>
      </c>
      <c r="L178" s="1">
        <v>73.0</v>
      </c>
      <c r="M178" s="3">
        <f>IFERROR(__xludf.DUMMYFUNCTION("value(IFERROR(
  REGEXEXTRACT(Q178,""(\d+(?:[.,]\d+)?)\s*[Tt][ỷY]"")
,""""))"),6.799)</f>
        <v>6.799</v>
      </c>
      <c r="N178" s="3">
        <f t="shared" si="1"/>
        <v>93</v>
      </c>
      <c r="O178" s="3" t="str">
        <f>IFERROR(__xludf.DUMMYFUNCTION("IFERROR(
  INDEX(
    FILTER(Sheet3!$B$1:$B$100, ISNUMBER(SEARCH(Sheet3!$B$1:$B$100, Q178))),
  1),
"""")"),"Phú Thuận")</f>
        <v>Phú Thuận</v>
      </c>
      <c r="P178" s="3" t="str">
        <f>IFERROR(__xludf.DUMMYFUNCTION("IFERROR(
  INDEX(
    FILTER(Sheet3!$A$1:$A$100, ISNUMBER(SEARCH(Sheet3!$A$1:$A$100, Q178))),
  1),
"""")"),"Nguyễn Văn Quỳ")</f>
        <v>Nguyễn Văn Quỳ</v>
      </c>
      <c r="Q178" s="2" t="s">
        <v>186</v>
      </c>
    </row>
    <row r="179">
      <c r="A179" s="1"/>
      <c r="B179" s="1"/>
      <c r="C179" s="1"/>
      <c r="D179" s="1"/>
      <c r="E179" s="1"/>
      <c r="F179" s="1"/>
      <c r="G179" s="1"/>
      <c r="H179" s="1"/>
      <c r="K179" s="1">
        <v>4.0</v>
      </c>
      <c r="L179" s="1">
        <v>123.0</v>
      </c>
      <c r="M179" s="3">
        <f>IFERROR(__xludf.DUMMYFUNCTION("value(IFERROR(
  REGEXEXTRACT(Q179,""(\d+(?:[.,]\d+)?)\s*[Tt][ỷY]"")
,""""))"),11.5)</f>
        <v>11.5</v>
      </c>
      <c r="N179" s="3">
        <f t="shared" si="1"/>
        <v>93</v>
      </c>
      <c r="O179" s="3" t="str">
        <f>IFERROR(__xludf.DUMMYFUNCTION("IFERROR(
  INDEX(
    FILTER(Sheet3!$B$1:$B$100, ISNUMBER(SEARCH(Sheet3!$B$1:$B$100, Q179))),
  1),
"""")"),"Phú Thuận")</f>
        <v>Phú Thuận</v>
      </c>
      <c r="P179" s="3" t="str">
        <f>IFERROR(__xludf.DUMMYFUNCTION("IFERROR(
  INDEX(
    FILTER(Sheet3!$A$1:$A$100, ISNUMBER(SEARCH(Sheet3!$A$1:$A$100, Q179))),
  1),
"""")"),"Nguyễn Văn Quỳ")</f>
        <v>Nguyễn Văn Quỳ</v>
      </c>
      <c r="Q179" s="2" t="s">
        <v>187</v>
      </c>
    </row>
    <row r="180">
      <c r="A180" s="1"/>
      <c r="B180" s="1"/>
      <c r="C180" s="1"/>
      <c r="D180" s="1"/>
      <c r="E180" s="1"/>
      <c r="F180" s="1"/>
      <c r="G180" s="1"/>
      <c r="H180" s="1"/>
      <c r="J180" s="1" t="s">
        <v>104</v>
      </c>
      <c r="K180" s="1">
        <v>1.0</v>
      </c>
      <c r="L180" s="1">
        <v>72.0</v>
      </c>
      <c r="M180" s="3">
        <f>IFERROR(__xludf.DUMMYFUNCTION("value(IFERROR(
  REGEXEXTRACT(Q180,""(\d+(?:[.,]\d+)?)\s*[Tt][ỷY]"")
,""""))"),6.8)</f>
        <v>6.8</v>
      </c>
      <c r="N180" s="3">
        <f t="shared" si="1"/>
        <v>94</v>
      </c>
      <c r="O180" s="3" t="str">
        <f>IFERROR(__xludf.DUMMYFUNCTION("IFERROR(
  INDEX(
    FILTER(Sheet3!$B$1:$B$100, ISNUMBER(SEARCH(Sheet3!$B$1:$B$100, Q180))),
  1),
"""")"),"Phú Thuận")</f>
        <v>Phú Thuận</v>
      </c>
      <c r="P180" s="3" t="str">
        <f>IFERROR(__xludf.DUMMYFUNCTION("IFERROR(
  INDEX(
    FILTER(Sheet3!$A$1:$A$100, ISNUMBER(SEARCH(Sheet3!$A$1:$A$100, Q180))),
  1),
"""")"),"Huỳnh Tấn Phát")</f>
        <v>Huỳnh Tấn Phát</v>
      </c>
      <c r="Q180" s="2" t="s">
        <v>188</v>
      </c>
    </row>
    <row r="181">
      <c r="A181" s="1"/>
      <c r="B181" s="1"/>
      <c r="C181" s="1"/>
      <c r="D181" s="1"/>
      <c r="E181" s="1"/>
      <c r="F181" s="1"/>
      <c r="G181" s="1"/>
      <c r="H181" s="1"/>
      <c r="K181" s="1">
        <v>2.0</v>
      </c>
      <c r="L181" s="1">
        <v>160.0</v>
      </c>
      <c r="M181" s="3">
        <f>IFERROR(__xludf.DUMMYFUNCTION("value(IFERROR(
  REGEXEXTRACT(Q181,""(\d+(?:[.,]\d+)?)\s*[Tt][ỷY]"")
,""""))"),15.0)</f>
        <v>15</v>
      </c>
      <c r="N181" s="3">
        <f t="shared" si="1"/>
        <v>94</v>
      </c>
      <c r="O181" s="3" t="str">
        <f>IFERROR(__xludf.DUMMYFUNCTION("IFERROR(
  INDEX(
    FILTER(Sheet3!$B$1:$B$100, ISNUMBER(SEARCH(Sheet3!$B$1:$B$100, Q181))),
  1),
"""")"),"Phú Thuận")</f>
        <v>Phú Thuận</v>
      </c>
      <c r="P181" s="3" t="str">
        <f>IFERROR(__xludf.DUMMYFUNCTION("IFERROR(
  INDEX(
    FILTER(Sheet3!$A$1:$A$100, ISNUMBER(SEARCH(Sheet3!$A$1:$A$100, Q181))),
  1),
"""")"),"Gò Ô Môi")</f>
        <v>Gò Ô Môi</v>
      </c>
      <c r="Q181" s="2" t="s">
        <v>189</v>
      </c>
    </row>
    <row r="182">
      <c r="A182" s="1"/>
      <c r="B182" s="1"/>
      <c r="C182" s="1"/>
      <c r="D182" s="1"/>
      <c r="E182" s="1"/>
      <c r="F182" s="1"/>
      <c r="G182" s="1"/>
      <c r="H182" s="1"/>
      <c r="K182" s="1">
        <v>4.0</v>
      </c>
      <c r="L182" s="1">
        <v>79.0</v>
      </c>
      <c r="M182" s="3">
        <f>IFERROR(__xludf.DUMMYFUNCTION("value(IFERROR(
  REGEXEXTRACT(Q182,""(\d+(?:[.,]\d+)?)\s*[Tt][ỷY]"")
,""""))"),7.39)</f>
        <v>7.39</v>
      </c>
      <c r="N182" s="3">
        <f t="shared" si="1"/>
        <v>94</v>
      </c>
      <c r="O182" s="3" t="str">
        <f>IFERROR(__xludf.DUMMYFUNCTION("IFERROR(
  INDEX(
    FILTER(Sheet3!$B$1:$B$100, ISNUMBER(SEARCH(Sheet3!$B$1:$B$100, Q182))),
  1),
"""")"),"Phú Mỹ")</f>
        <v>Phú Mỹ</v>
      </c>
      <c r="P182" s="3" t="str">
        <f>IFERROR(__xludf.DUMMYFUNCTION("IFERROR(
  INDEX(
    FILTER(Sheet3!$A$1:$A$100, ISNUMBER(SEARCH(Sheet3!$A$1:$A$100, Q182))),
  1),
"""")"),"Phạm Hữu Lầu")</f>
        <v>Phạm Hữu Lầu</v>
      </c>
      <c r="Q182" s="2" t="s">
        <v>190</v>
      </c>
    </row>
    <row r="183">
      <c r="A183" s="1"/>
      <c r="B183" s="1"/>
      <c r="C183" s="1"/>
      <c r="D183" s="1"/>
      <c r="E183" s="1"/>
      <c r="F183" s="1"/>
      <c r="G183" s="1"/>
      <c r="H183" s="1"/>
      <c r="K183" s="1">
        <v>4.0</v>
      </c>
      <c r="L183" s="1">
        <v>64.0</v>
      </c>
      <c r="M183" s="3">
        <f>IFERROR(__xludf.DUMMYFUNCTION("value(IFERROR(
  REGEXEXTRACT(Q183,""(\d+(?:[.,]\d+)?)\s*[Tt][ỷY]"")
,""""))"),6.0)</f>
        <v>6</v>
      </c>
      <c r="N183" s="3">
        <f t="shared" si="1"/>
        <v>94</v>
      </c>
      <c r="O183" s="3" t="str">
        <f>IFERROR(__xludf.DUMMYFUNCTION("IFERROR(
  INDEX(
    FILTER(Sheet3!$B$1:$B$100, ISNUMBER(SEARCH(Sheet3!$B$1:$B$100, Q183))),
  1),
"""")"),"Bình Thuận")</f>
        <v>Bình Thuận</v>
      </c>
      <c r="P183" s="3" t="str">
        <f>IFERROR(__xludf.DUMMYFUNCTION("IFERROR(
  INDEX(
    FILTER(Sheet3!$A$1:$A$100, ISNUMBER(SEARCH(Sheet3!$A$1:$A$100, Q183))),
  1),
"""")"),"Nguyễn Văn Quỳ")</f>
        <v>Nguyễn Văn Quỳ</v>
      </c>
      <c r="Q183" s="2" t="s">
        <v>191</v>
      </c>
    </row>
    <row r="184">
      <c r="A184" s="1"/>
      <c r="B184" s="1"/>
      <c r="C184" s="1"/>
      <c r="D184" s="1"/>
      <c r="E184" s="1"/>
      <c r="F184" s="1"/>
      <c r="G184" s="1"/>
      <c r="H184" s="1"/>
      <c r="K184" s="1">
        <v>4.0</v>
      </c>
      <c r="L184" s="1">
        <v>137.0</v>
      </c>
      <c r="M184" s="3">
        <f>IFERROR(__xludf.DUMMYFUNCTION("value(IFERROR(
  REGEXEXTRACT(Q184,""(\d+(?:[.,]\d+)?)\s*[Tt][ỷY]"")
,""""))"),12.9)</f>
        <v>12.9</v>
      </c>
      <c r="N184" s="3">
        <f t="shared" si="1"/>
        <v>94</v>
      </c>
      <c r="O184" s="3" t="str">
        <f>IFERROR(__xludf.DUMMYFUNCTION("IFERROR(
  INDEX(
    FILTER(Sheet3!$B$1:$B$100, ISNUMBER(SEARCH(Sheet3!$B$1:$B$100, Q184))),
  1),
"""")"),"Phú Mỹ")</f>
        <v>Phú Mỹ</v>
      </c>
      <c r="P184" s="3" t="str">
        <f>IFERROR(__xludf.DUMMYFUNCTION("IFERROR(
  INDEX(
    FILTER(Sheet3!$A$1:$A$100, ISNUMBER(SEARCH(Sheet3!$A$1:$A$100, Q184))),
  1),
"""")"),"đường số 3")</f>
        <v>đường số 3</v>
      </c>
      <c r="Q184" s="2" t="s">
        <v>192</v>
      </c>
    </row>
    <row r="185">
      <c r="A185" s="1"/>
      <c r="B185" s="1"/>
      <c r="C185" s="1"/>
      <c r="D185" s="1"/>
      <c r="E185" s="1"/>
      <c r="F185" s="1"/>
      <c r="G185" s="1"/>
      <c r="H185" s="1"/>
      <c r="K185" s="1">
        <v>4.0</v>
      </c>
      <c r="L185" s="1">
        <v>371.0</v>
      </c>
      <c r="M185" s="3">
        <f>IFERROR(__xludf.DUMMYFUNCTION("value(IFERROR(
  REGEXEXTRACT(Q185,""(\d+(?:[.,]\d+)?)\s*[Tt][ỷY]"")
,""""))"),35.0)</f>
        <v>35</v>
      </c>
      <c r="N185" s="3">
        <f t="shared" si="1"/>
        <v>94</v>
      </c>
      <c r="O185" s="3" t="str">
        <f>IFERROR(__xludf.DUMMYFUNCTION("IFERROR(
  INDEX(
    FILTER(Sheet3!$B$1:$B$100, ISNUMBER(SEARCH(Sheet3!$B$1:$B$100, Q185))),
  1),
"""")"),"Tân Thuận Đông")</f>
        <v>Tân Thuận Đông</v>
      </c>
      <c r="P185" s="3" t="str">
        <f>IFERROR(__xludf.DUMMYFUNCTION("IFERROR(
  INDEX(
    FILTER(Sheet3!$A$1:$A$100, ISNUMBER(SEARCH(Sheet3!$A$1:$A$100, Q185))),
  1),
"""")"),"Huỳnh Tấn Phát")</f>
        <v>Huỳnh Tấn Phát</v>
      </c>
      <c r="Q185" s="2" t="s">
        <v>193</v>
      </c>
    </row>
    <row r="186">
      <c r="A186" s="1"/>
      <c r="B186" s="1"/>
      <c r="C186" s="1"/>
      <c r="D186" s="1"/>
      <c r="E186" s="1"/>
      <c r="F186" s="1"/>
      <c r="G186" s="1"/>
      <c r="H186" s="1"/>
      <c r="K186" s="1">
        <v>4.0</v>
      </c>
      <c r="L186" s="1">
        <v>178.0</v>
      </c>
      <c r="M186" s="3">
        <f>IFERROR(__xludf.DUMMYFUNCTION("value(IFERROR(
  REGEXEXTRACT(Q186,""(\d+(?:[.,]\d+)?)\s*[Tt][ỷY]"")
,""""))"),16.8)</f>
        <v>16.8</v>
      </c>
      <c r="N186" s="3">
        <f t="shared" si="1"/>
        <v>94</v>
      </c>
      <c r="O186" s="3" t="str">
        <f>IFERROR(__xludf.DUMMYFUNCTION("IFERROR(
  INDEX(
    FILTER(Sheet3!$B$1:$B$100, ISNUMBER(SEARCH(Sheet3!$B$1:$B$100, Q186))),
  1),
"""")"),"Bình Thuận")</f>
        <v>Bình Thuận</v>
      </c>
      <c r="P186" s="3" t="str">
        <f>IFERROR(__xludf.DUMMYFUNCTION("IFERROR(
  INDEX(
    FILTER(Sheet3!$A$1:$A$100, ISNUMBER(SEARCH(Sheet3!$A$1:$A$100, Q186))),
  1),
"""")"),"Huỳnh Tấn Phát")</f>
        <v>Huỳnh Tấn Phát</v>
      </c>
      <c r="Q186" s="2" t="s">
        <v>194</v>
      </c>
    </row>
    <row r="187">
      <c r="A187" s="1"/>
      <c r="B187" s="1"/>
      <c r="C187" s="1"/>
      <c r="D187" s="1"/>
      <c r="E187" s="1"/>
      <c r="F187" s="1"/>
      <c r="G187" s="1"/>
      <c r="H187" s="1"/>
      <c r="K187" s="1">
        <v>1.0</v>
      </c>
      <c r="L187" s="1">
        <v>148.0</v>
      </c>
      <c r="M187" s="3">
        <f>IFERROR(__xludf.DUMMYFUNCTION("value(IFERROR(
  REGEXEXTRACT(Q187,""(\d+(?:[.,]\d+)?)\s*[Tt][ỷY]"")
,""""))"),14.1)</f>
        <v>14.1</v>
      </c>
      <c r="N187" s="3">
        <f t="shared" si="1"/>
        <v>95</v>
      </c>
      <c r="O187" s="3" t="str">
        <f>IFERROR(__xludf.DUMMYFUNCTION("IFERROR(
  INDEX(
    FILTER(Sheet3!$B$1:$B$100, ISNUMBER(SEARCH(Sheet3!$B$1:$B$100, Q187))),
  1),
"""")"),"Tân Kiểng")</f>
        <v>Tân Kiểng</v>
      </c>
      <c r="P187" s="3" t="str">
        <f>IFERROR(__xludf.DUMMYFUNCTION("IFERROR(
  INDEX(
    FILTER(Sheet3!$A$1:$A$100, ISNUMBER(SEARCH(Sheet3!$A$1:$A$100, Q187))),
  1),
"""")"),"Lâm Văn Bền")</f>
        <v>Lâm Văn Bền</v>
      </c>
      <c r="Q187" s="2" t="s">
        <v>195</v>
      </c>
    </row>
    <row r="188">
      <c r="A188" s="1"/>
      <c r="B188" s="1"/>
      <c r="C188" s="1"/>
      <c r="D188" s="1"/>
      <c r="E188" s="1"/>
      <c r="F188" s="1"/>
      <c r="G188" s="1"/>
      <c r="H188" s="1"/>
      <c r="K188" s="1">
        <v>2.0</v>
      </c>
      <c r="L188" s="1">
        <v>206.0</v>
      </c>
      <c r="M188" s="3">
        <f>IFERROR(__xludf.DUMMYFUNCTION("value(IFERROR(
  REGEXEXTRACT(Q188,""(\d+(?:[.,]\d+)?)\s*[Tt][ỷY]"")
,""""))"),19.5)</f>
        <v>19.5</v>
      </c>
      <c r="N188" s="3">
        <f t="shared" si="1"/>
        <v>95</v>
      </c>
      <c r="O188" s="3" t="str">
        <f>IFERROR(__xludf.DUMMYFUNCTION("IFERROR(
  INDEX(
    FILTER(Sheet3!$B$1:$B$100, ISNUMBER(SEARCH(Sheet3!$B$1:$B$100, Q188))),
  1),
"""")"),"Tân Kiểng")</f>
        <v>Tân Kiểng</v>
      </c>
      <c r="P188" s="3" t="str">
        <f>IFERROR(__xludf.DUMMYFUNCTION("IFERROR(
  INDEX(
    FILTER(Sheet3!$A$1:$A$100, ISNUMBER(SEARCH(Sheet3!$A$1:$A$100, Q188))),
  1),
"""")"),"Lê Văn Lương")</f>
        <v>Lê Văn Lương</v>
      </c>
      <c r="Q188" s="2" t="s">
        <v>196</v>
      </c>
    </row>
    <row r="189">
      <c r="A189" s="1"/>
      <c r="B189" s="1"/>
      <c r="C189" s="1"/>
      <c r="D189" s="1"/>
      <c r="E189" s="1"/>
      <c r="F189" s="1"/>
      <c r="G189" s="1"/>
      <c r="H189" s="1"/>
      <c r="K189" s="1">
        <v>3.0</v>
      </c>
      <c r="L189" s="1">
        <v>147.0</v>
      </c>
      <c r="M189" s="3">
        <f>IFERROR(__xludf.DUMMYFUNCTION("value(IFERROR(
  REGEXEXTRACT(Q189,""(\d+(?:[.,]\d+)?)\s*[Tt][ỷY]"")
,""""))"),13.9)</f>
        <v>13.9</v>
      </c>
      <c r="N189" s="3">
        <f t="shared" si="1"/>
        <v>95</v>
      </c>
      <c r="O189" s="3" t="str">
        <f>IFERROR(__xludf.DUMMYFUNCTION("IFERROR(
  INDEX(
    FILTER(Sheet3!$B$1:$B$100, ISNUMBER(SEARCH(Sheet3!$B$1:$B$100, Q189))),
  1),
"""")"),"Tân Thuận Đông")</f>
        <v>Tân Thuận Đông</v>
      </c>
      <c r="P189" s="3" t="str">
        <f>IFERROR(__xludf.DUMMYFUNCTION("IFERROR(
  INDEX(
    FILTER(Sheet3!$A$1:$A$100, ISNUMBER(SEARCH(Sheet3!$A$1:$A$100, Q189))),
  1),
"""")"),"Bùi văn ba")</f>
        <v>Bùi văn ba</v>
      </c>
      <c r="Q189" s="2" t="s">
        <v>197</v>
      </c>
    </row>
    <row r="190">
      <c r="A190" s="1"/>
      <c r="B190" s="1"/>
      <c r="C190" s="1"/>
      <c r="D190" s="1"/>
      <c r="E190" s="1"/>
      <c r="F190" s="1"/>
      <c r="G190" s="1"/>
      <c r="H190" s="1"/>
      <c r="K190" s="1">
        <v>2.0</v>
      </c>
      <c r="L190" s="1">
        <v>334.0</v>
      </c>
      <c r="M190" s="3">
        <f>IFERROR(__xludf.DUMMYFUNCTION("value(IFERROR(
  REGEXEXTRACT(Q190,""(\d+(?:[.,]\d+)?)\s*[Tt][ỷY]"")
,""""))"),32.0)</f>
        <v>32</v>
      </c>
      <c r="N190" s="3">
        <f t="shared" si="1"/>
        <v>96</v>
      </c>
      <c r="O190" s="3" t="str">
        <f>IFERROR(__xludf.DUMMYFUNCTION("IFERROR(
  INDEX(
    FILTER(Sheet3!$B$1:$B$100, ISNUMBER(SEARCH(Sheet3!$B$1:$B$100, Q190))),
  1),
"""")"),"Bình Thuận")</f>
        <v>Bình Thuận</v>
      </c>
      <c r="P190" s="3" t="str">
        <f>IFERROR(__xludf.DUMMYFUNCTION("IFERROR(
  INDEX(
    FILTER(Sheet3!$A$1:$A$100, ISNUMBER(SEARCH(Sheet3!$A$1:$A$100, Q190))),
  1),
"""")"),"Nguyễn Thị Thập")</f>
        <v>Nguyễn Thị Thập</v>
      </c>
      <c r="Q190" s="2" t="s">
        <v>198</v>
      </c>
    </row>
    <row r="191">
      <c r="A191" s="1"/>
      <c r="B191" s="1"/>
      <c r="C191" s="1"/>
      <c r="D191" s="1"/>
      <c r="E191" s="1"/>
      <c r="F191" s="1"/>
      <c r="G191" s="1"/>
      <c r="H191" s="1"/>
      <c r="K191" s="1">
        <v>4.0</v>
      </c>
      <c r="L191" s="1">
        <v>70.0</v>
      </c>
      <c r="M191" s="3">
        <f>IFERROR(__xludf.DUMMYFUNCTION("value(IFERROR(
  REGEXEXTRACT(Q191,""(\d+(?:[.,]\d+)?)\s*[Tt][ỷY]"")
,""""))"),6.7)</f>
        <v>6.7</v>
      </c>
      <c r="N191" s="3">
        <f t="shared" si="1"/>
        <v>96</v>
      </c>
      <c r="O191" s="3" t="str">
        <f>IFERROR(__xludf.DUMMYFUNCTION("IFERROR(
  INDEX(
    FILTER(Sheet3!$B$1:$B$100, ISNUMBER(SEARCH(Sheet3!$B$1:$B$100, Q191))),
  1),
"""")"),"Phú Thuận")</f>
        <v>Phú Thuận</v>
      </c>
      <c r="P191" s="3" t="str">
        <f>IFERROR(__xludf.DUMMYFUNCTION("IFERROR(
  INDEX(
    FILTER(Sheet3!$A$1:$A$100, ISNUMBER(SEARCH(Sheet3!$A$1:$A$100, Q191))),
  1),
"""")"),"Huỳnh Tấn Phát")</f>
        <v>Huỳnh Tấn Phát</v>
      </c>
      <c r="Q191" s="2" t="s">
        <v>199</v>
      </c>
    </row>
    <row r="192">
      <c r="A192" s="1"/>
      <c r="B192" s="1"/>
      <c r="C192" s="1"/>
      <c r="D192" s="1"/>
      <c r="E192" s="1"/>
      <c r="F192" s="1"/>
      <c r="G192" s="1"/>
      <c r="H192" s="1"/>
      <c r="K192" s="1">
        <v>1.0</v>
      </c>
      <c r="L192" s="1">
        <v>300.0</v>
      </c>
      <c r="M192" s="3">
        <f>IFERROR(__xludf.DUMMYFUNCTION("value(IFERROR(
  REGEXEXTRACT(Q192,""(\d+(?:[.,]\d+)?)\s*[Tt][ỷY]"")
,""""))"),29.0)</f>
        <v>29</v>
      </c>
      <c r="N192" s="3">
        <f t="shared" si="1"/>
        <v>97</v>
      </c>
      <c r="O192" s="3" t="str">
        <f>IFERROR(__xludf.DUMMYFUNCTION("IFERROR(
  INDEX(
    FILTER(Sheet3!$B$1:$B$100, ISNUMBER(SEARCH(Sheet3!$B$1:$B$100, Q192))),
  1),
"""")"),"Phú Thuận")</f>
        <v>Phú Thuận</v>
      </c>
      <c r="P192" s="3" t="str">
        <f>IFERROR(__xludf.DUMMYFUNCTION("IFERROR(
  INDEX(
    FILTER(Sheet3!$A$1:$A$100, ISNUMBER(SEARCH(Sheet3!$A$1:$A$100, Q192))),
  1),
"""")"),"Nguyễn Văn Quỳ")</f>
        <v>Nguyễn Văn Quỳ</v>
      </c>
      <c r="Q192" s="2" t="s">
        <v>200</v>
      </c>
    </row>
    <row r="193">
      <c r="A193" s="1"/>
      <c r="B193" s="1"/>
      <c r="C193" s="1"/>
      <c r="D193" s="1"/>
      <c r="E193" s="1"/>
      <c r="F193" s="1"/>
      <c r="G193" s="1"/>
      <c r="H193" s="1"/>
      <c r="K193" s="1">
        <v>2.0</v>
      </c>
      <c r="L193" s="1">
        <v>103.0</v>
      </c>
      <c r="M193" s="3">
        <f>IFERROR(__xludf.DUMMYFUNCTION("value(IFERROR(
  REGEXEXTRACT(Q193,""(\d+(?:[.,]\d+)?)\s*[Tt][ỷY]"")
,""""))"),10.0)</f>
        <v>10</v>
      </c>
      <c r="N193" s="3">
        <f t="shared" si="1"/>
        <v>97</v>
      </c>
      <c r="O193" s="3" t="str">
        <f>IFERROR(__xludf.DUMMYFUNCTION("IFERROR(
  INDEX(
    FILTER(Sheet3!$B$1:$B$100, ISNUMBER(SEARCH(Sheet3!$B$1:$B$100, Q193))),
  1),
"""")"),"Tân Hưng")</f>
        <v>Tân Hưng</v>
      </c>
      <c r="P193" s="3" t="str">
        <f>IFERROR(__xludf.DUMMYFUNCTION("IFERROR(
  INDEX(
    FILTER(Sheet3!$A$1:$A$100, ISNUMBER(SEARCH(Sheet3!$A$1:$A$100, Q193))),
  1),
"""")"),"Trần Xuân Soạn")</f>
        <v>Trần Xuân Soạn</v>
      </c>
      <c r="Q193" s="2" t="s">
        <v>201</v>
      </c>
    </row>
    <row r="194">
      <c r="A194" s="1"/>
      <c r="B194" s="1"/>
      <c r="C194" s="1"/>
      <c r="D194" s="1"/>
      <c r="E194" s="1"/>
      <c r="F194" s="1"/>
      <c r="G194" s="1"/>
      <c r="H194" s="1"/>
      <c r="K194" s="1">
        <v>3.0</v>
      </c>
      <c r="L194" s="1">
        <v>352.0</v>
      </c>
      <c r="M194" s="3">
        <f>IFERROR(__xludf.DUMMYFUNCTION("value(IFERROR(
  REGEXEXTRACT(Q194,""(\d+(?:[.,]\d+)?)\s*[Tt][ỷY]"")
,""""))"),34.0)</f>
        <v>34</v>
      </c>
      <c r="N194" s="3">
        <f t="shared" si="1"/>
        <v>97</v>
      </c>
      <c r="O194" s="3" t="str">
        <f>IFERROR(__xludf.DUMMYFUNCTION("IFERROR(
  INDEX(
    FILTER(Sheet3!$B$1:$B$100, ISNUMBER(SEARCH(Sheet3!$B$1:$B$100, Q194))),
  1),
"""")"),"Bình Thuận")</f>
        <v>Bình Thuận</v>
      </c>
      <c r="P194" s="3" t="str">
        <f>IFERROR(__xludf.DUMMYFUNCTION("IFERROR(
  INDEX(
    FILTER(Sheet3!$A$1:$A$100, ISNUMBER(SEARCH(Sheet3!$A$1:$A$100, Q194))),
  1),
"""")"),"đường số 4")</f>
        <v>đường số 4</v>
      </c>
      <c r="Q194" s="2" t="s">
        <v>202</v>
      </c>
    </row>
    <row r="195">
      <c r="A195" s="1"/>
      <c r="B195" s="1"/>
      <c r="C195" s="1"/>
      <c r="D195" s="1"/>
      <c r="E195" s="1"/>
      <c r="F195" s="1"/>
      <c r="G195" s="1"/>
      <c r="H195" s="1"/>
      <c r="K195" s="1">
        <v>4.0</v>
      </c>
      <c r="L195" s="1">
        <v>120.0</v>
      </c>
      <c r="M195" s="3">
        <f>IFERROR(__xludf.DUMMYFUNCTION("value(IFERROR(
  REGEXEXTRACT(Q195,""(\d+(?:[.,]\d+)?)\s*[Tt][ỷY]"")
,""""))"),11.6)</f>
        <v>11.6</v>
      </c>
      <c r="N195" s="3">
        <f t="shared" si="1"/>
        <v>97</v>
      </c>
      <c r="O195" s="3" t="str">
        <f>IFERROR(__xludf.DUMMYFUNCTION("IFERROR(
  INDEX(
    FILTER(Sheet3!$B$1:$B$100, ISNUMBER(SEARCH(Sheet3!$B$1:$B$100, Q195))),
  1),
"""")"),"Bình Thuận")</f>
        <v>Bình Thuận</v>
      </c>
      <c r="P195" s="3" t="str">
        <f>IFERROR(__xludf.DUMMYFUNCTION("IFERROR(
  INDEX(
    FILTER(Sheet3!$A$1:$A$100, ISNUMBER(SEARCH(Sheet3!$A$1:$A$100, Q195))),
  1),
"""")"),"Huỳnh Tấn Phát")</f>
        <v>Huỳnh Tấn Phát</v>
      </c>
      <c r="Q195" s="2" t="s">
        <v>203</v>
      </c>
    </row>
    <row r="196">
      <c r="A196" s="1"/>
      <c r="B196" s="1"/>
      <c r="C196" s="1"/>
      <c r="D196" s="1"/>
      <c r="E196" s="1"/>
      <c r="F196" s="1"/>
      <c r="G196" s="1"/>
      <c r="H196" s="1"/>
      <c r="K196" s="1">
        <v>1.0</v>
      </c>
      <c r="L196" s="1">
        <v>121.0</v>
      </c>
      <c r="M196" s="3">
        <f>IFERROR(__xludf.DUMMYFUNCTION("value(IFERROR(
  REGEXEXTRACT(Q196,""(\d+(?:[.,]\d+)?)\s*[Tt][ỷY]"")
,""""))"),11.9)</f>
        <v>11.9</v>
      </c>
      <c r="N196" s="3">
        <f t="shared" si="1"/>
        <v>98</v>
      </c>
      <c r="O196" s="3" t="str">
        <f>IFERROR(__xludf.DUMMYFUNCTION("IFERROR(
  INDEX(
    FILTER(Sheet3!$B$1:$B$100, ISNUMBER(SEARCH(Sheet3!$B$1:$B$100, Q196))),
  1),
"""")"),"Bình Thuận")</f>
        <v>Bình Thuận</v>
      </c>
      <c r="P196" s="3" t="str">
        <f>IFERROR(__xludf.DUMMYFUNCTION("IFERROR(
  INDEX(
    FILTER(Sheet3!$A$1:$A$100, ISNUMBER(SEARCH(Sheet3!$A$1:$A$100, Q196))),
  1),
"""")"),"đường số 4")</f>
        <v>đường số 4</v>
      </c>
      <c r="Q196" s="2" t="s">
        <v>204</v>
      </c>
    </row>
    <row r="197">
      <c r="A197" s="1"/>
      <c r="B197" s="1"/>
      <c r="C197" s="1"/>
      <c r="D197" s="1"/>
      <c r="E197" s="1"/>
      <c r="F197" s="1"/>
      <c r="G197" s="1"/>
      <c r="H197" s="1"/>
      <c r="K197" s="1">
        <v>4.0</v>
      </c>
      <c r="L197" s="1">
        <v>66.0</v>
      </c>
      <c r="M197" s="3">
        <f>IFERROR(__xludf.DUMMYFUNCTION("value(IFERROR(
  REGEXEXTRACT(Q197,""(\d+(?:[.,]\d+)?)\s*[Tt][ỷY]"")
,""""))"),6.5)</f>
        <v>6.5</v>
      </c>
      <c r="N197" s="3">
        <f t="shared" si="1"/>
        <v>98</v>
      </c>
      <c r="O197" s="3" t="str">
        <f>IFERROR(__xludf.DUMMYFUNCTION("IFERROR(
  INDEX(
    FILTER(Sheet3!$B$1:$B$100, ISNUMBER(SEARCH(Sheet3!$B$1:$B$100, Q197))),
  1),
"""")"),"Tân Kiểng")</f>
        <v>Tân Kiểng</v>
      </c>
      <c r="P197" s="3" t="str">
        <f>IFERROR(__xludf.DUMMYFUNCTION("IFERROR(
  INDEX(
    FILTER(Sheet3!$A$1:$A$100, ISNUMBER(SEARCH(Sheet3!$A$1:$A$100, Q197))),
  1),
"""")"),"Lâm Văn Bền")</f>
        <v>Lâm Văn Bền</v>
      </c>
      <c r="Q197" s="2" t="s">
        <v>205</v>
      </c>
    </row>
    <row r="198">
      <c r="A198" s="1"/>
      <c r="B198" s="1"/>
      <c r="C198" s="1"/>
      <c r="D198" s="1"/>
      <c r="E198" s="1"/>
      <c r="F198" s="1"/>
      <c r="G198" s="1"/>
      <c r="H198" s="1"/>
      <c r="K198" s="1">
        <v>1.0</v>
      </c>
      <c r="L198" s="1">
        <v>180.0</v>
      </c>
      <c r="M198" s="3">
        <f>IFERROR(__xludf.DUMMYFUNCTION("value(IFERROR(
  REGEXEXTRACT(Q198,""(\d+(?:[.,]\d+)?)\s*[Tt][ỷY]"")
,""""))"),17.9)</f>
        <v>17.9</v>
      </c>
      <c r="N198" s="3">
        <f t="shared" si="1"/>
        <v>99</v>
      </c>
      <c r="O198" s="3" t="str">
        <f>IFERROR(__xludf.DUMMYFUNCTION("IFERROR(
  INDEX(
    FILTER(Sheet3!$B$1:$B$100, ISNUMBER(SEARCH(Sheet3!$B$1:$B$100, Q198))),
  1),
"""")"),"Tân Quy")</f>
        <v>Tân Quy</v>
      </c>
      <c r="P198" s="3" t="str">
        <f>IFERROR(__xludf.DUMMYFUNCTION("IFERROR(
  INDEX(
    FILTER(Sheet3!$A$1:$A$100, ISNUMBER(SEARCH(Sheet3!$A$1:$A$100, Q198))),
  1),
"""")"),"đường số 5")</f>
        <v>đường số 5</v>
      </c>
      <c r="Q198" s="2" t="s">
        <v>206</v>
      </c>
    </row>
    <row r="199">
      <c r="A199" s="1"/>
      <c r="B199" s="1"/>
      <c r="C199" s="1"/>
      <c r="D199" s="1"/>
      <c r="E199" s="1"/>
      <c r="F199" s="1"/>
      <c r="G199" s="1"/>
      <c r="H199" s="1"/>
      <c r="K199" s="1">
        <v>2.0</v>
      </c>
      <c r="L199" s="1">
        <v>76.0</v>
      </c>
      <c r="M199" s="3">
        <f>IFERROR(__xludf.DUMMYFUNCTION("value(IFERROR(
  REGEXEXTRACT(Q199,""(\d+(?:[.,]\d+)?)\s*[Tt][ỷY]"")
,""""))"),7.5)</f>
        <v>7.5</v>
      </c>
      <c r="N199" s="3">
        <f t="shared" si="1"/>
        <v>99</v>
      </c>
      <c r="O199" s="3" t="str">
        <f>IFERROR(__xludf.DUMMYFUNCTION("IFERROR(
  INDEX(
    FILTER(Sheet3!$B$1:$B$100, ISNUMBER(SEARCH(Sheet3!$B$1:$B$100, Q199))),
  1),
"""")"),"Phú Thuận")</f>
        <v>Phú Thuận</v>
      </c>
      <c r="P199" s="3" t="str">
        <f>IFERROR(__xludf.DUMMYFUNCTION("IFERROR(
  INDEX(
    FILTER(Sheet3!$A$1:$A$100, ISNUMBER(SEARCH(Sheet3!$A$1:$A$100, Q199))),
  1),
"""")"),"Nguyễn Văn Quỳ")</f>
        <v>Nguyễn Văn Quỳ</v>
      </c>
      <c r="Q199" s="2" t="s">
        <v>207</v>
      </c>
    </row>
    <row r="200">
      <c r="A200" s="1"/>
      <c r="B200" s="1"/>
      <c r="C200" s="1"/>
      <c r="D200" s="1"/>
      <c r="E200" s="1"/>
      <c r="F200" s="1"/>
      <c r="G200" s="1"/>
      <c r="H200" s="1"/>
      <c r="K200" s="1">
        <v>2.0</v>
      </c>
      <c r="L200" s="1">
        <v>86.0</v>
      </c>
      <c r="M200" s="3">
        <f>IFERROR(__xludf.DUMMYFUNCTION("value(IFERROR(
  REGEXEXTRACT(Q200,""(\d+(?:[.,]\d+)?)\s*[Tt][ỷY]"")
,""""))"),8.5)</f>
        <v>8.5</v>
      </c>
      <c r="N200" s="3">
        <f t="shared" si="1"/>
        <v>99</v>
      </c>
      <c r="O200" s="3" t="str">
        <f>IFERROR(__xludf.DUMMYFUNCTION("IFERROR(
  INDEX(
    FILTER(Sheet3!$B$1:$B$100, ISNUMBER(SEARCH(Sheet3!$B$1:$B$100, Q200))),
  1),
"""")"),"Tân Phú")</f>
        <v>Tân Phú</v>
      </c>
      <c r="P200" s="3" t="str">
        <f>IFERROR(__xludf.DUMMYFUNCTION("IFERROR(
  INDEX(
    FILTER(Sheet3!$A$1:$A$100, ISNUMBER(SEARCH(Sheet3!$A$1:$A$100, Q200))),
  1),
"""")"),"Huỳnh Tấn Phát")</f>
        <v>Huỳnh Tấn Phát</v>
      </c>
      <c r="Q200" s="2" t="s">
        <v>208</v>
      </c>
    </row>
    <row r="201">
      <c r="A201" s="1"/>
      <c r="B201" s="1"/>
      <c r="C201" s="1"/>
      <c r="D201" s="1"/>
      <c r="E201" s="1"/>
      <c r="F201" s="1"/>
      <c r="G201" s="1"/>
      <c r="H201" s="1"/>
      <c r="K201" s="1">
        <v>4.0</v>
      </c>
      <c r="L201" s="1">
        <v>70.0</v>
      </c>
      <c r="M201" s="3">
        <f>IFERROR(__xludf.DUMMYFUNCTION("value(IFERROR(
  REGEXEXTRACT(Q201,""(\d+(?:[.,]\d+)?)\s*[Tt][ỷY]"")
,""""))"),6.95)</f>
        <v>6.95</v>
      </c>
      <c r="N201" s="3">
        <f t="shared" si="1"/>
        <v>99</v>
      </c>
      <c r="O201" s="3" t="str">
        <f>IFERROR(__xludf.DUMMYFUNCTION("IFERROR(
  INDEX(
    FILTER(Sheet3!$B$1:$B$100, ISNUMBER(SEARCH(Sheet3!$B$1:$B$100, Q201))),
  1),
"""")"),"Tân Mỹ")</f>
        <v>Tân Mỹ</v>
      </c>
      <c r="P201" s="3" t="str">
        <f>IFERROR(__xludf.DUMMYFUNCTION("IFERROR(
  INDEX(
    FILTER(Sheet3!$A$1:$A$100, ISNUMBER(SEARCH(Sheet3!$A$1:$A$100, Q201))),
  1),
"""")"),"Huỳnh Tấn Phát")</f>
        <v>Huỳnh Tấn Phát</v>
      </c>
      <c r="Q201" s="2" t="s">
        <v>209</v>
      </c>
    </row>
    <row r="202">
      <c r="A202" s="1"/>
      <c r="B202" s="1"/>
      <c r="C202" s="1"/>
      <c r="D202" s="1"/>
      <c r="E202" s="1"/>
      <c r="F202" s="1"/>
      <c r="G202" s="1"/>
      <c r="H202" s="1"/>
      <c r="K202" s="1">
        <v>2.0</v>
      </c>
      <c r="L202" s="1">
        <v>476.0</v>
      </c>
      <c r="M202" s="3">
        <f>IFERROR(__xludf.DUMMYFUNCTION("value(IFERROR(
  REGEXEXTRACT(Q202,""(\d+(?:[.,]\d+)?)\s*[Tt][ỷY]"")
,""""))"),47.5)</f>
        <v>47.5</v>
      </c>
      <c r="N202" s="3">
        <f t="shared" si="1"/>
        <v>100</v>
      </c>
      <c r="O202" s="3" t="str">
        <f>IFERROR(__xludf.DUMMYFUNCTION("IFERROR(
  INDEX(
    FILTER(Sheet3!$B$1:$B$100, ISNUMBER(SEARCH(Sheet3!$B$1:$B$100, Q202))),
  1),
"""")"),"Bình Thuận")</f>
        <v>Bình Thuận</v>
      </c>
      <c r="P202" s="3" t="str">
        <f>IFERROR(__xludf.DUMMYFUNCTION("IFERROR(
  INDEX(
    FILTER(Sheet3!$A$1:$A$100, ISNUMBER(SEARCH(Sheet3!$A$1:$A$100, Q202))),
  1),
"""")"),"đường số 4")</f>
        <v>đường số 4</v>
      </c>
      <c r="Q202" s="2" t="s">
        <v>210</v>
      </c>
    </row>
    <row r="203">
      <c r="A203" s="1"/>
      <c r="B203" s="1"/>
      <c r="C203" s="1"/>
      <c r="D203" s="1"/>
      <c r="E203" s="1"/>
      <c r="F203" s="1"/>
      <c r="G203" s="1"/>
      <c r="H203" s="1"/>
      <c r="K203" s="1">
        <v>2.0</v>
      </c>
      <c r="L203" s="1">
        <v>89.0</v>
      </c>
      <c r="M203" s="3">
        <f>IFERROR(__xludf.DUMMYFUNCTION("value(IFERROR(
  REGEXEXTRACT(Q203,""(\d+(?:[.,]\d+)?)\s*[Tt][ỷY]"")
,""""))"),8.9)</f>
        <v>8.9</v>
      </c>
      <c r="N203" s="3">
        <f t="shared" si="1"/>
        <v>100</v>
      </c>
      <c r="O203" s="3" t="str">
        <f>IFERROR(__xludf.DUMMYFUNCTION("IFERROR(
  INDEX(
    FILTER(Sheet3!$B$1:$B$100, ISNUMBER(SEARCH(Sheet3!$B$1:$B$100, Q203))),
  1),
"""")"),"Tân Hưng")</f>
        <v>Tân Hưng</v>
      </c>
      <c r="P203" s="3" t="str">
        <f>IFERROR(__xludf.DUMMYFUNCTION("IFERROR(
  INDEX(
    FILTER(Sheet3!$A$1:$A$100, ISNUMBER(SEARCH(Sheet3!$A$1:$A$100, Q203))),
  1),
"""")"),"Lê Văn Lương")</f>
        <v>Lê Văn Lương</v>
      </c>
      <c r="Q203" s="2" t="s">
        <v>211</v>
      </c>
    </row>
    <row r="204">
      <c r="A204" s="1"/>
      <c r="B204" s="1"/>
      <c r="C204" s="1"/>
      <c r="D204" s="1"/>
      <c r="E204" s="1"/>
      <c r="F204" s="1"/>
      <c r="G204" s="1"/>
      <c r="H204" s="1"/>
      <c r="K204" s="1">
        <v>2.0</v>
      </c>
      <c r="L204" s="1">
        <v>65.0</v>
      </c>
      <c r="M204" s="3">
        <f>IFERROR(__xludf.DUMMYFUNCTION("value(IFERROR(
  REGEXEXTRACT(Q204,""(\d+(?:[.,]\d+)?)\s*[Tt][ỷY]"")
,""""))"),6.5)</f>
        <v>6.5</v>
      </c>
      <c r="N204" s="3">
        <f t="shared" si="1"/>
        <v>100</v>
      </c>
      <c r="O204" s="3" t="str">
        <f>IFERROR(__xludf.DUMMYFUNCTION("IFERROR(
  INDEX(
    FILTER(Sheet3!$B$1:$B$100, ISNUMBER(SEARCH(Sheet3!$B$1:$B$100, Q204))),
  1),
"""")"),"Tân Quy")</f>
        <v>Tân Quy</v>
      </c>
      <c r="P204" s="3" t="str">
        <f>IFERROR(__xludf.DUMMYFUNCTION("IFERROR(
  INDEX(
    FILTER(Sheet3!$A$1:$A$100, ISNUMBER(SEARCH(Sheet3!$A$1:$A$100, Q204))),
  1),
"""")"),"đường số 1")</f>
        <v>đường số 1</v>
      </c>
      <c r="Q204" s="2" t="s">
        <v>212</v>
      </c>
    </row>
    <row r="205">
      <c r="A205" s="1"/>
      <c r="B205" s="1"/>
      <c r="C205" s="1"/>
      <c r="D205" s="1"/>
      <c r="E205" s="1"/>
      <c r="F205" s="1"/>
      <c r="G205" s="1"/>
      <c r="H205" s="1"/>
      <c r="K205" s="1">
        <v>2.0</v>
      </c>
      <c r="L205" s="1">
        <v>65.0</v>
      </c>
      <c r="M205" s="3">
        <f>IFERROR(__xludf.DUMMYFUNCTION("value(IFERROR(
  REGEXEXTRACT(Q205,""(\d+(?:[.,]\d+)?)\s*[Tt][ỷY]"")
,""""))"),6.5)</f>
        <v>6.5</v>
      </c>
      <c r="N205" s="3">
        <f t="shared" si="1"/>
        <v>100</v>
      </c>
      <c r="O205" s="3" t="str">
        <f>IFERROR(__xludf.DUMMYFUNCTION("IFERROR(
  INDEX(
    FILTER(Sheet3!$B$1:$B$100, ISNUMBER(SEARCH(Sheet3!$B$1:$B$100, Q205))),
  1),
"""")"),"Tân Thuận Đông")</f>
        <v>Tân Thuận Đông</v>
      </c>
      <c r="P205" s="3" t="str">
        <f>IFERROR(__xludf.DUMMYFUNCTION("IFERROR(
  INDEX(
    FILTER(Sheet3!$A$1:$A$100, ISNUMBER(SEARCH(Sheet3!$A$1:$A$100, Q205))),
  1),
"""")"),"Huỳnh Tấn Phát")</f>
        <v>Huỳnh Tấn Phát</v>
      </c>
      <c r="Q205" s="2" t="s">
        <v>213</v>
      </c>
    </row>
    <row r="206">
      <c r="A206" s="1"/>
      <c r="B206" s="1"/>
      <c r="C206" s="1"/>
      <c r="D206" s="1"/>
      <c r="E206" s="1"/>
      <c r="F206" s="1"/>
      <c r="G206" s="1"/>
      <c r="H206" s="1"/>
      <c r="K206" s="1">
        <v>2.0</v>
      </c>
      <c r="L206" s="1">
        <v>60.0</v>
      </c>
      <c r="M206" s="3">
        <f>IFERROR(__xludf.DUMMYFUNCTION("value(IFERROR(
  REGEXEXTRACT(Q206,""(\d+(?:[.,]\d+)?)\s*[Tt][ỷY]"")
,""""))"),6.0)</f>
        <v>6</v>
      </c>
      <c r="N206" s="3">
        <f t="shared" si="1"/>
        <v>100</v>
      </c>
      <c r="O206" s="3" t="str">
        <f>IFERROR(__xludf.DUMMYFUNCTION("IFERROR(
  INDEX(
    FILTER(Sheet3!$B$1:$B$100, ISNUMBER(SEARCH(Sheet3!$B$1:$B$100, Q206))),
  1),
"""")"),"Tân Thuận Tây")</f>
        <v>Tân Thuận Tây</v>
      </c>
      <c r="P206" s="3" t="str">
        <f>IFERROR(__xludf.DUMMYFUNCTION("IFERROR(
  INDEX(
    FILTER(Sheet3!$A$1:$A$100, ISNUMBER(SEARCH(Sheet3!$A$1:$A$100, Q206))),
  1),
"""")"),"Huỳnh Tấn Phát")</f>
        <v>Huỳnh Tấn Phát</v>
      </c>
      <c r="Q206" s="2" t="s">
        <v>214</v>
      </c>
    </row>
    <row r="207">
      <c r="A207" s="1"/>
      <c r="B207" s="1"/>
      <c r="C207" s="1"/>
      <c r="D207" s="1"/>
      <c r="E207" s="1"/>
      <c r="F207" s="1"/>
      <c r="G207" s="1"/>
      <c r="H207" s="1"/>
      <c r="K207" s="1">
        <v>3.0</v>
      </c>
      <c r="L207" s="1">
        <v>268.0</v>
      </c>
      <c r="M207" s="3">
        <f>IFERROR(__xludf.DUMMYFUNCTION("value(IFERROR(
  REGEXEXTRACT(Q207,""(\d+(?:[.,]\d+)?)\s*[Tt][ỷY]"")
,""""))"),26.68)</f>
        <v>26.68</v>
      </c>
      <c r="N207" s="3">
        <f t="shared" si="1"/>
        <v>100</v>
      </c>
      <c r="O207" s="3" t="str">
        <f>IFERROR(__xludf.DUMMYFUNCTION("IFERROR(
  INDEX(
    FILTER(Sheet3!$B$1:$B$100, ISNUMBER(SEARCH(Sheet3!$B$1:$B$100, Q207))),
  1),
"""")"),"Bình Thuận")</f>
        <v>Bình Thuận</v>
      </c>
      <c r="P207" s="3" t="str">
        <f>IFERROR(__xludf.DUMMYFUNCTION("IFERROR(
  INDEX(
    FILTER(Sheet3!$A$1:$A$100, ISNUMBER(SEARCH(Sheet3!$A$1:$A$100, Q207))),
  1),
"""")"),"Lý Phục Man")</f>
        <v>Lý Phục Man</v>
      </c>
      <c r="Q207" s="2" t="s">
        <v>215</v>
      </c>
    </row>
    <row r="208">
      <c r="A208" s="1"/>
      <c r="B208" s="1"/>
      <c r="C208" s="1"/>
      <c r="D208" s="1"/>
      <c r="E208" s="1"/>
      <c r="F208" s="1"/>
      <c r="G208" s="1"/>
      <c r="H208" s="1"/>
      <c r="K208" s="1">
        <v>3.0</v>
      </c>
      <c r="L208" s="1">
        <v>86.0</v>
      </c>
      <c r="M208" s="3">
        <f>IFERROR(__xludf.DUMMYFUNCTION("value(IFERROR(
  REGEXEXTRACT(Q208,""(\d+(?:[.,]\d+)?)\s*[Tt][ỷY]"")
,""""))"),8.6)</f>
        <v>8.6</v>
      </c>
      <c r="N208" s="3">
        <f t="shared" si="1"/>
        <v>100</v>
      </c>
      <c r="O208" s="3" t="str">
        <f>IFERROR(__xludf.DUMMYFUNCTION("IFERROR(
  INDEX(
    FILTER(Sheet3!$B$1:$B$100, ISNUMBER(SEARCH(Sheet3!$B$1:$B$100, Q208))),
  1),
"""")"),"Tân Kiểng")</f>
        <v>Tân Kiểng</v>
      </c>
      <c r="P208" s="3" t="str">
        <f>IFERROR(__xludf.DUMMYFUNCTION("IFERROR(
  INDEX(
    FILTER(Sheet3!$A$1:$A$100, ISNUMBER(SEARCH(Sheet3!$A$1:$A$100, Q208))),
  1),
"""")"),"đường số 3")</f>
        <v>đường số 3</v>
      </c>
      <c r="Q208" s="2" t="s">
        <v>216</v>
      </c>
    </row>
    <row r="209">
      <c r="A209" s="1"/>
      <c r="B209" s="1"/>
      <c r="C209" s="1"/>
      <c r="D209" s="1"/>
      <c r="E209" s="1"/>
      <c r="F209" s="1"/>
      <c r="G209" s="1"/>
      <c r="H209" s="1"/>
      <c r="K209" s="1">
        <v>4.0</v>
      </c>
      <c r="L209" s="1">
        <v>110.0</v>
      </c>
      <c r="M209" s="3">
        <f>IFERROR(__xludf.DUMMYFUNCTION("value(IFERROR(
  REGEXEXTRACT(Q209,""(\d+(?:[.,]\d+)?)\s*[Tt][ỷY]"")
,""""))"),11.0)</f>
        <v>11</v>
      </c>
      <c r="N209" s="3">
        <f t="shared" si="1"/>
        <v>100</v>
      </c>
      <c r="O209" s="3" t="str">
        <f>IFERROR(__xludf.DUMMYFUNCTION("IFERROR(
  INDEX(
    FILTER(Sheet3!$B$1:$B$100, ISNUMBER(SEARCH(Sheet3!$B$1:$B$100, Q209))),
  1),
"""")"),"Phú Thuận")</f>
        <v>Phú Thuận</v>
      </c>
      <c r="P209" s="3" t="str">
        <f>IFERROR(__xludf.DUMMYFUNCTION("IFERROR(
  INDEX(
    FILTER(Sheet3!$A$1:$A$100, ISNUMBER(SEARCH(Sheet3!$A$1:$A$100, Q209))),
  1),
"""")"),"Phú Thuận")</f>
        <v>Phú Thuận</v>
      </c>
      <c r="Q209" s="2" t="s">
        <v>217</v>
      </c>
    </row>
    <row r="210">
      <c r="A210" s="1"/>
      <c r="B210" s="1"/>
      <c r="C210" s="1"/>
      <c r="D210" s="1"/>
      <c r="E210" s="1"/>
      <c r="F210" s="1"/>
      <c r="G210" s="1"/>
      <c r="H210" s="1"/>
      <c r="K210" s="1">
        <v>4.0</v>
      </c>
      <c r="L210" s="1">
        <v>86.0</v>
      </c>
      <c r="M210" s="3">
        <f>IFERROR(__xludf.DUMMYFUNCTION("value(IFERROR(
  REGEXEXTRACT(Q210,""(\d+(?:[.,]\d+)?)\s*[Tt][ỷY]"")
,""""))"),8.6)</f>
        <v>8.6</v>
      </c>
      <c r="N210" s="3">
        <f t="shared" si="1"/>
        <v>100</v>
      </c>
      <c r="O210" s="3" t="str">
        <f>IFERROR(__xludf.DUMMYFUNCTION("IFERROR(
  INDEX(
    FILTER(Sheet3!$B$1:$B$100, ISNUMBER(SEARCH(Sheet3!$B$1:$B$100, Q210))),
  1),
"""")"),"Tân Kiểng")</f>
        <v>Tân Kiểng</v>
      </c>
      <c r="P210" s="3" t="str">
        <f>IFERROR(__xludf.DUMMYFUNCTION("IFERROR(
  INDEX(
    FILTER(Sheet3!$A$1:$A$100, ISNUMBER(SEARCH(Sheet3!$A$1:$A$100, Q210))),
  1),
"""")"),"đường số 3")</f>
        <v>đường số 3</v>
      </c>
      <c r="Q210" s="2" t="s">
        <v>218</v>
      </c>
    </row>
    <row r="211">
      <c r="A211" s="1"/>
      <c r="B211" s="1"/>
      <c r="C211" s="1"/>
      <c r="D211" s="1"/>
      <c r="E211" s="1"/>
      <c r="F211" s="1"/>
      <c r="G211" s="1"/>
      <c r="H211" s="1"/>
      <c r="K211" s="1">
        <v>5.0</v>
      </c>
      <c r="L211" s="1">
        <v>220.0</v>
      </c>
      <c r="M211" s="3">
        <f>IFERROR(__xludf.DUMMYFUNCTION("value(IFERROR(
  REGEXEXTRACT(Q211,""(\d+(?:[.,]\d+)?)\s*[Tt][ỷY]"")
,""""))"),22.0)</f>
        <v>22</v>
      </c>
      <c r="N211" s="3">
        <f t="shared" si="1"/>
        <v>100</v>
      </c>
      <c r="O211" s="3" t="str">
        <f>IFERROR(__xludf.DUMMYFUNCTION("IFERROR(
  INDEX(
    FILTER(Sheet3!$B$1:$B$100, ISNUMBER(SEARCH(Sheet3!$B$1:$B$100, Q211))),
  1),
"""")"),"Phú Thuận")</f>
        <v>Phú Thuận</v>
      </c>
      <c r="P211" s="3" t="str">
        <f>IFERROR(__xludf.DUMMYFUNCTION("IFERROR(
  INDEX(
    FILTER(Sheet3!$A$1:$A$100, ISNUMBER(SEARCH(Sheet3!$A$1:$A$100, Q211))),
  1),
"""")"),"Gò Ô Môi")</f>
        <v>Gò Ô Môi</v>
      </c>
      <c r="Q211" s="2" t="s">
        <v>219</v>
      </c>
    </row>
    <row r="212">
      <c r="A212" s="1"/>
      <c r="B212" s="1"/>
      <c r="C212" s="1"/>
      <c r="D212" s="1"/>
      <c r="E212" s="1"/>
      <c r="F212" s="1"/>
      <c r="G212" s="1"/>
      <c r="H212" s="1"/>
      <c r="K212" s="1">
        <v>1.0</v>
      </c>
      <c r="L212" s="1">
        <v>100.0</v>
      </c>
      <c r="M212" s="3">
        <f>IFERROR(__xludf.DUMMYFUNCTION("value(IFERROR(
  REGEXEXTRACT(Q212,""(\d+(?:[.,]\d+)?)\s*[Tt][ỷY]"")
,""""))"),10.1)</f>
        <v>10.1</v>
      </c>
      <c r="N212" s="3">
        <f t="shared" si="1"/>
        <v>101</v>
      </c>
      <c r="O212" s="3" t="str">
        <f>IFERROR(__xludf.DUMMYFUNCTION("IFERROR(
  INDEX(
    FILTER(Sheet3!$B$1:$B$100, ISNUMBER(SEARCH(Sheet3!$B$1:$B$100, Q212))),
  1),
"""")"),"Tân Thuận Đông")</f>
        <v>Tân Thuận Đông</v>
      </c>
      <c r="P212" s="3" t="str">
        <f>IFERROR(__xludf.DUMMYFUNCTION("IFERROR(
  INDEX(
    FILTER(Sheet3!$A$1:$A$100, ISNUMBER(SEARCH(Sheet3!$A$1:$A$100, Q212))),
  1),
"""")"),"Trần Văn Khánh")</f>
        <v>Trần Văn Khánh</v>
      </c>
      <c r="Q212" s="2" t="s">
        <v>220</v>
      </c>
    </row>
    <row r="213">
      <c r="A213" s="1"/>
      <c r="B213" s="1"/>
      <c r="C213" s="1"/>
      <c r="D213" s="1"/>
      <c r="E213" s="1"/>
      <c r="F213" s="1"/>
      <c r="G213" s="1"/>
      <c r="H213" s="1"/>
      <c r="K213" s="1">
        <v>3.0</v>
      </c>
      <c r="L213" s="1">
        <v>86.0</v>
      </c>
      <c r="M213" s="3">
        <f>IFERROR(__xludf.DUMMYFUNCTION("value(IFERROR(
  REGEXEXTRACT(Q213,""(\d+(?:[.,]\d+)?)\s*[Tt][ỷY]"")
,""""))"),8.7)</f>
        <v>8.7</v>
      </c>
      <c r="N213" s="3">
        <f t="shared" si="1"/>
        <v>101</v>
      </c>
      <c r="O213" s="3" t="str">
        <f>IFERROR(__xludf.DUMMYFUNCTION("IFERROR(
  INDEX(
    FILTER(Sheet3!$B$1:$B$100, ISNUMBER(SEARCH(Sheet3!$B$1:$B$100, Q213))),
  1),
"""")"),"Phú Mỹ")</f>
        <v>Phú Mỹ</v>
      </c>
      <c r="P213" s="3" t="str">
        <f>IFERROR(__xludf.DUMMYFUNCTION("IFERROR(
  INDEX(
    FILTER(Sheet3!$A$1:$A$100, ISNUMBER(SEARCH(Sheet3!$A$1:$A$100, Q213))),
  1),
"""")"),"đường số 3")</f>
        <v>đường số 3</v>
      </c>
      <c r="Q213" s="2" t="s">
        <v>221</v>
      </c>
    </row>
    <row r="214">
      <c r="A214" s="1"/>
      <c r="B214" s="1"/>
      <c r="C214" s="1"/>
      <c r="D214" s="1"/>
      <c r="E214" s="1"/>
      <c r="F214" s="1"/>
      <c r="G214" s="1"/>
      <c r="H214" s="1"/>
      <c r="K214" s="1">
        <v>2.0</v>
      </c>
      <c r="L214" s="1">
        <v>60.0</v>
      </c>
      <c r="M214" s="3">
        <f>IFERROR(__xludf.DUMMYFUNCTION("value(IFERROR(
  REGEXEXTRACT(Q214,""(\d+(?:[.,]\d+)?)\s*[Tt][ỷY]"")
,""""))"),6.1)</f>
        <v>6.1</v>
      </c>
      <c r="N214" s="3">
        <f t="shared" si="1"/>
        <v>102</v>
      </c>
      <c r="O214" s="3" t="str">
        <f>IFERROR(__xludf.DUMMYFUNCTION("IFERROR(
  INDEX(
    FILTER(Sheet3!$B$1:$B$100, ISNUMBER(SEARCH(Sheet3!$B$1:$B$100, Q214))),
  1),
"""")"),"Tân Quy")</f>
        <v>Tân Quy</v>
      </c>
      <c r="P214" s="3" t="str">
        <f>IFERROR(__xludf.DUMMYFUNCTION("IFERROR(
  INDEX(
    FILTER(Sheet3!$A$1:$A$100, ISNUMBER(SEARCH(Sheet3!$A$1:$A$100, Q214))),
  1),
"""")"),"Mai Văn Vĩnh")</f>
        <v>Mai Văn Vĩnh</v>
      </c>
      <c r="Q214" s="2" t="s">
        <v>222</v>
      </c>
    </row>
    <row r="215">
      <c r="A215" s="1"/>
      <c r="B215" s="1"/>
      <c r="C215" s="1"/>
      <c r="D215" s="1"/>
      <c r="E215" s="1"/>
      <c r="F215" s="1"/>
      <c r="G215" s="1"/>
      <c r="H215" s="1"/>
      <c r="K215" s="1">
        <v>2.0</v>
      </c>
      <c r="L215" s="1">
        <v>93.0</v>
      </c>
      <c r="M215" s="3">
        <f>IFERROR(__xludf.DUMMYFUNCTION("value(IFERROR(
  REGEXEXTRACT(Q215,""(\d+(?:[.,]\d+)?)\s*[Tt][ỷY]"")
,""""))"),9.5)</f>
        <v>9.5</v>
      </c>
      <c r="N215" s="3">
        <f t="shared" si="1"/>
        <v>102</v>
      </c>
      <c r="O215" s="3" t="str">
        <f>IFERROR(__xludf.DUMMYFUNCTION("IFERROR(
  INDEX(
    FILTER(Sheet3!$B$1:$B$100, ISNUMBER(SEARCH(Sheet3!$B$1:$B$100, Q215))),
  1),
"""")"),"Tân Kiểng")</f>
        <v>Tân Kiểng</v>
      </c>
      <c r="P215" s="3" t="str">
        <f>IFERROR(__xludf.DUMMYFUNCTION("IFERROR(
  INDEX(
    FILTER(Sheet3!$A$1:$A$100, ISNUMBER(SEARCH(Sheet3!$A$1:$A$100, Q215))),
  1),
"""")"),"Trần Xuân Soạn")</f>
        <v>Trần Xuân Soạn</v>
      </c>
      <c r="Q215" s="2" t="s">
        <v>223</v>
      </c>
    </row>
    <row r="216">
      <c r="A216" s="1"/>
      <c r="B216" s="1"/>
      <c r="C216" s="1"/>
      <c r="D216" s="1"/>
      <c r="E216" s="1"/>
      <c r="F216" s="1"/>
      <c r="G216" s="1"/>
      <c r="H216" s="1"/>
      <c r="K216" s="1">
        <v>1.0</v>
      </c>
      <c r="L216" s="1">
        <v>102.0</v>
      </c>
      <c r="M216" s="3">
        <f>IFERROR(__xludf.DUMMYFUNCTION("value(IFERROR(
  REGEXEXTRACT(Q216,""(\d+(?:[.,]\d+)?)\s*[Tt][ỷY]"")
,""""))"),10.5)</f>
        <v>10.5</v>
      </c>
      <c r="N216" s="3">
        <f t="shared" si="1"/>
        <v>103</v>
      </c>
      <c r="O216" s="3" t="str">
        <f>IFERROR(__xludf.DUMMYFUNCTION("IFERROR(
  INDEX(
    FILTER(Sheet3!$B$1:$B$100, ISNUMBER(SEARCH(Sheet3!$B$1:$B$100, Q216))),
  1),
"""")"),"Phú Thuận")</f>
        <v>Phú Thuận</v>
      </c>
      <c r="P216" s="3" t="str">
        <f>IFERROR(__xludf.DUMMYFUNCTION("IFERROR(
  INDEX(
    FILTER(Sheet3!$A$1:$A$100, ISNUMBER(SEARCH(Sheet3!$A$1:$A$100, Q216))),
  1),
"""")"),"Huỳnh Tấn Phát")</f>
        <v>Huỳnh Tấn Phát</v>
      </c>
      <c r="Q216" s="2" t="s">
        <v>224</v>
      </c>
    </row>
    <row r="217">
      <c r="A217" s="1"/>
      <c r="B217" s="1"/>
      <c r="C217" s="1"/>
      <c r="D217" s="1"/>
      <c r="E217" s="1"/>
      <c r="F217" s="1"/>
      <c r="G217" s="1"/>
      <c r="H217" s="1"/>
      <c r="K217" s="1">
        <v>2.0</v>
      </c>
      <c r="L217" s="1">
        <v>68.0</v>
      </c>
      <c r="M217" s="3">
        <f>IFERROR(__xludf.DUMMYFUNCTION("value(IFERROR(
  REGEXEXTRACT(Q217,""(\d+(?:[.,]\d+)?)\s*[Tt][ỷY]"")
,""""))"),7.0)</f>
        <v>7</v>
      </c>
      <c r="N217" s="3">
        <f t="shared" si="1"/>
        <v>103</v>
      </c>
      <c r="O217" s="3" t="str">
        <f>IFERROR(__xludf.DUMMYFUNCTION("IFERROR(
  INDEX(
    FILTER(Sheet3!$B$1:$B$100, ISNUMBER(SEARCH(Sheet3!$B$1:$B$100, Q217))),
  1),
"""")"),"Tân Quy")</f>
        <v>Tân Quy</v>
      </c>
      <c r="P217" s="3" t="str">
        <f>IFERROR(__xludf.DUMMYFUNCTION("IFERROR(
  INDEX(
    FILTER(Sheet3!$A$1:$A$100, ISNUMBER(SEARCH(Sheet3!$A$1:$A$100, Q217))),
  1),
"""")"),"Lê Văn Lương")</f>
        <v>Lê Văn Lương</v>
      </c>
      <c r="Q217" s="2" t="s">
        <v>225</v>
      </c>
    </row>
    <row r="218">
      <c r="A218" s="1"/>
      <c r="B218" s="1"/>
      <c r="C218" s="1"/>
      <c r="D218" s="1"/>
      <c r="E218" s="1"/>
      <c r="F218" s="1"/>
      <c r="G218" s="1"/>
      <c r="H218" s="1"/>
      <c r="K218" s="1">
        <v>1.0</v>
      </c>
      <c r="L218" s="1">
        <v>172.0</v>
      </c>
      <c r="M218" s="3">
        <f>IFERROR(__xludf.DUMMYFUNCTION("value(IFERROR(
  REGEXEXTRACT(Q218,""(\d+(?:[.,]\d+)?)\s*[Tt][ỷY]"")
,""""))"),18.0)</f>
        <v>18</v>
      </c>
      <c r="N218" s="3">
        <f t="shared" si="1"/>
        <v>105</v>
      </c>
      <c r="O218" s="3" t="str">
        <f>IFERROR(__xludf.DUMMYFUNCTION("IFERROR(
  INDEX(
    FILTER(Sheet3!$B$1:$B$100, ISNUMBER(SEARCH(Sheet3!$B$1:$B$100, Q218))),
  1),
"""")"),"Tân Phong")</f>
        <v>Tân Phong</v>
      </c>
      <c r="P218" s="3" t="str">
        <f>IFERROR(__xludf.DUMMYFUNCTION("IFERROR(
  INDEX(
    FILTER(Sheet3!$A$1:$A$100, ISNUMBER(SEARCH(Sheet3!$A$1:$A$100, Q218))),
  1),
"""")"),"Lê Văn Lương")</f>
        <v>Lê Văn Lương</v>
      </c>
      <c r="Q218" s="2" t="s">
        <v>226</v>
      </c>
    </row>
    <row r="219">
      <c r="A219" s="1"/>
      <c r="B219" s="1"/>
      <c r="C219" s="1"/>
      <c r="D219" s="1"/>
      <c r="E219" s="1"/>
      <c r="F219" s="1"/>
      <c r="G219" s="1"/>
      <c r="H219" s="1"/>
      <c r="K219" s="1">
        <v>2.0</v>
      </c>
      <c r="L219" s="1">
        <v>65.0</v>
      </c>
      <c r="M219" s="3">
        <f>IFERROR(__xludf.DUMMYFUNCTION("value(IFERROR(
  REGEXEXTRACT(Q219,""(\d+(?:[.,]\d+)?)\s*[Tt][ỷY]"")
,""""))"),6.8)</f>
        <v>6.8</v>
      </c>
      <c r="N219" s="3">
        <f t="shared" si="1"/>
        <v>105</v>
      </c>
      <c r="O219" s="3" t="str">
        <f>IFERROR(__xludf.DUMMYFUNCTION("IFERROR(
  INDEX(
    FILTER(Sheet3!$B$1:$B$100, ISNUMBER(SEARCH(Sheet3!$B$1:$B$100, Q219))),
  1),
"""")"),"Phú Thuận")</f>
        <v>Phú Thuận</v>
      </c>
      <c r="P219" s="3" t="str">
        <f>IFERROR(__xludf.DUMMYFUNCTION("IFERROR(
  INDEX(
    FILTER(Sheet3!$A$1:$A$100, ISNUMBER(SEARCH(Sheet3!$A$1:$A$100, Q219))),
  1),
"""")"),"Nguyễn Văn Quỳ")</f>
        <v>Nguyễn Văn Quỳ</v>
      </c>
      <c r="Q219" s="2" t="s">
        <v>227</v>
      </c>
    </row>
    <row r="220">
      <c r="A220" s="1"/>
      <c r="B220" s="1"/>
      <c r="C220" s="1"/>
      <c r="D220" s="1"/>
      <c r="E220" s="1"/>
      <c r="F220" s="1"/>
      <c r="G220" s="1"/>
      <c r="H220" s="1"/>
      <c r="K220" s="1">
        <v>2.0</v>
      </c>
      <c r="L220" s="1">
        <v>65.0</v>
      </c>
      <c r="M220" s="3">
        <f>IFERROR(__xludf.DUMMYFUNCTION("value(IFERROR(
  REGEXEXTRACT(Q220,""(\d+(?:[.,]\d+)?)\s*[Tt][ỷY]"")
,""""))"),6.8)</f>
        <v>6.8</v>
      </c>
      <c r="N220" s="3">
        <f t="shared" si="1"/>
        <v>105</v>
      </c>
      <c r="O220" s="3" t="str">
        <f>IFERROR(__xludf.DUMMYFUNCTION("IFERROR(
  INDEX(
    FILTER(Sheet3!$B$1:$B$100, ISNUMBER(SEARCH(Sheet3!$B$1:$B$100, Q220))),
  1),
"""")"),"Phú Thuận")</f>
        <v>Phú Thuận</v>
      </c>
      <c r="P220" s="3" t="str">
        <f>IFERROR(__xludf.DUMMYFUNCTION("IFERROR(
  INDEX(
    FILTER(Sheet3!$A$1:$A$100, ISNUMBER(SEARCH(Sheet3!$A$1:$A$100, Q220))),
  1),
"""")"),"Nguyễn Văn Quỳ")</f>
        <v>Nguyễn Văn Quỳ</v>
      </c>
      <c r="Q220" s="2" t="s">
        <v>228</v>
      </c>
    </row>
    <row r="221">
      <c r="A221" s="1"/>
      <c r="B221" s="1"/>
      <c r="C221" s="1"/>
      <c r="D221" s="1"/>
      <c r="E221" s="1"/>
      <c r="F221" s="1"/>
      <c r="G221" s="1"/>
      <c r="H221" s="1"/>
      <c r="K221" s="1">
        <v>2.0</v>
      </c>
      <c r="L221" s="1">
        <v>123.0</v>
      </c>
      <c r="M221" s="3">
        <f>IFERROR(__xludf.DUMMYFUNCTION("value(IFERROR(
  REGEXEXTRACT(Q221,""(\d+(?:[.,]\d+)?)\s*[Tt][ỷY]"")
,""""))"),12.9)</f>
        <v>12.9</v>
      </c>
      <c r="N221" s="3">
        <f t="shared" si="1"/>
        <v>105</v>
      </c>
      <c r="O221" s="3" t="str">
        <f>IFERROR(__xludf.DUMMYFUNCTION("IFERROR(
  INDEX(
    FILTER(Sheet3!$B$1:$B$100, ISNUMBER(SEARCH(Sheet3!$B$1:$B$100, Q221))),
  1),
"""")"),"Tân Quy")</f>
        <v>Tân Quy</v>
      </c>
      <c r="P221" s="3" t="str">
        <f>IFERROR(__xludf.DUMMYFUNCTION("IFERROR(
  INDEX(
    FILTER(Sheet3!$A$1:$A$100, ISNUMBER(SEARCH(Sheet3!$A$1:$A$100, Q221))),
  1),
"""")"),"")</f>
        <v/>
      </c>
      <c r="Q221" s="2" t="s">
        <v>229</v>
      </c>
    </row>
    <row r="222">
      <c r="A222" s="1"/>
      <c r="B222" s="1"/>
      <c r="C222" s="1"/>
      <c r="D222" s="1"/>
      <c r="E222" s="1"/>
      <c r="F222" s="1"/>
      <c r="G222" s="1"/>
      <c r="H222" s="1"/>
      <c r="K222" s="1">
        <v>2.0</v>
      </c>
      <c r="L222" s="1">
        <v>119.0</v>
      </c>
      <c r="M222" s="3">
        <f>IFERROR(__xludf.DUMMYFUNCTION("value(IFERROR(
  REGEXEXTRACT(Q222,""(\d+(?:[.,]\d+)?)\s*[Tt][ỷY]"")
,""""))"),12.5)</f>
        <v>12.5</v>
      </c>
      <c r="N222" s="3">
        <f t="shared" si="1"/>
        <v>105</v>
      </c>
      <c r="O222" s="3" t="str">
        <f>IFERROR(__xludf.DUMMYFUNCTION("IFERROR(
  INDEX(
    FILTER(Sheet3!$B$1:$B$100, ISNUMBER(SEARCH(Sheet3!$B$1:$B$100, Q222))),
  1),
"""")"),"Tân Mỹ")</f>
        <v>Tân Mỹ</v>
      </c>
      <c r="P222" s="3" t="str">
        <f>IFERROR(__xludf.DUMMYFUNCTION("IFERROR(
  INDEX(
    FILTER(Sheet3!$A$1:$A$100, ISNUMBER(SEARCH(Sheet3!$A$1:$A$100, Q222))),
  1),
"""")"),"Tân Mỹ")</f>
        <v>Tân Mỹ</v>
      </c>
      <c r="Q222" s="2" t="s">
        <v>230</v>
      </c>
    </row>
    <row r="223">
      <c r="A223" s="1"/>
      <c r="B223" s="1"/>
      <c r="C223" s="1"/>
      <c r="D223" s="1"/>
      <c r="E223" s="1"/>
      <c r="F223" s="1"/>
      <c r="G223" s="1"/>
      <c r="H223" s="1"/>
      <c r="K223" s="1">
        <v>2.0</v>
      </c>
      <c r="L223" s="1">
        <v>119.0</v>
      </c>
      <c r="M223" s="3">
        <f>IFERROR(__xludf.DUMMYFUNCTION("value(IFERROR(
  REGEXEXTRACT(Q223,""(\d+(?:[.,]\d+)?)\s*[Tt][ỷY]"")
,""""))"),12.5)</f>
        <v>12.5</v>
      </c>
      <c r="N223" s="3">
        <f t="shared" si="1"/>
        <v>105</v>
      </c>
      <c r="O223" s="3" t="str">
        <f>IFERROR(__xludf.DUMMYFUNCTION("IFERROR(
  INDEX(
    FILTER(Sheet3!$B$1:$B$100, ISNUMBER(SEARCH(Sheet3!$B$1:$B$100, Q223))),
  1),
"""")"),"Tân Mỹ")</f>
        <v>Tân Mỹ</v>
      </c>
      <c r="P223" s="3" t="str">
        <f>IFERROR(__xludf.DUMMYFUNCTION("IFERROR(
  INDEX(
    FILTER(Sheet3!$A$1:$A$100, ISNUMBER(SEARCH(Sheet3!$A$1:$A$100, Q223))),
  1),
"""")"),"Tân Mỹ")</f>
        <v>Tân Mỹ</v>
      </c>
      <c r="Q223" s="2" t="s">
        <v>231</v>
      </c>
    </row>
    <row r="224">
      <c r="A224" s="1"/>
      <c r="B224" s="1"/>
      <c r="C224" s="1"/>
      <c r="D224" s="1"/>
      <c r="E224" s="1"/>
      <c r="F224" s="1"/>
      <c r="G224" s="1"/>
      <c r="H224" s="1"/>
      <c r="K224" s="1">
        <v>3.0</v>
      </c>
      <c r="L224" s="1">
        <v>85.0</v>
      </c>
      <c r="M224" s="3">
        <f>IFERROR(__xludf.DUMMYFUNCTION("value(IFERROR(
  REGEXEXTRACT(Q224,""(\d+(?:[.,]\d+)?)\s*[Tt][ỷY]"")
,""""))"),8.9)</f>
        <v>8.9</v>
      </c>
      <c r="N224" s="3">
        <f t="shared" si="1"/>
        <v>105</v>
      </c>
      <c r="O224" s="3" t="str">
        <f>IFERROR(__xludf.DUMMYFUNCTION("IFERROR(
  INDEX(
    FILTER(Sheet3!$B$1:$B$100, ISNUMBER(SEARCH(Sheet3!$B$1:$B$100, Q224))),
  1),
"""")"),"Tân Thuận Đông")</f>
        <v>Tân Thuận Đông</v>
      </c>
      <c r="P224" s="3" t="str">
        <f>IFERROR(__xludf.DUMMYFUNCTION("IFERROR(
  INDEX(
    FILTER(Sheet3!$A$1:$A$100, ISNUMBER(SEARCH(Sheet3!$A$1:$A$100, Q224))),
  1),
"""")"),"Nguyễn Văn Quỳ")</f>
        <v>Nguyễn Văn Quỳ</v>
      </c>
      <c r="Q224" s="2" t="s">
        <v>232</v>
      </c>
    </row>
    <row r="225">
      <c r="A225" s="1"/>
      <c r="B225" s="1"/>
      <c r="C225" s="1"/>
      <c r="D225" s="1"/>
      <c r="E225" s="1"/>
      <c r="F225" s="1"/>
      <c r="G225" s="1"/>
      <c r="H225" s="1"/>
      <c r="K225" s="1">
        <v>3.0</v>
      </c>
      <c r="L225" s="1">
        <v>97.0</v>
      </c>
      <c r="M225" s="3">
        <f>IFERROR(__xludf.DUMMYFUNCTION("value(IFERROR(
  REGEXEXTRACT(Q225,""(\d+(?:[.,]\d+)?)\s*[Tt][ỷY]"")
,""""))"),10.2)</f>
        <v>10.2</v>
      </c>
      <c r="N225" s="3">
        <f t="shared" si="1"/>
        <v>105</v>
      </c>
      <c r="O225" s="3" t="str">
        <f>IFERROR(__xludf.DUMMYFUNCTION("IFERROR(
  INDEX(
    FILTER(Sheet3!$B$1:$B$100, ISNUMBER(SEARCH(Sheet3!$B$1:$B$100, Q225))),
  1),
"""")"),"Tân Mỹ")</f>
        <v>Tân Mỹ</v>
      </c>
      <c r="P225" s="3" t="str">
        <f>IFERROR(__xludf.DUMMYFUNCTION("IFERROR(
  INDEX(
    FILTER(Sheet3!$A$1:$A$100, ISNUMBER(SEARCH(Sheet3!$A$1:$A$100, Q225))),
  1),
"""")"),"Tân Mỹ")</f>
        <v>Tân Mỹ</v>
      </c>
      <c r="Q225" s="2" t="s">
        <v>233</v>
      </c>
    </row>
    <row r="226">
      <c r="A226" s="1"/>
      <c r="B226" s="1"/>
      <c r="C226" s="1"/>
      <c r="D226" s="1"/>
      <c r="E226" s="1"/>
      <c r="F226" s="1"/>
      <c r="G226" s="1"/>
      <c r="H226" s="1"/>
      <c r="K226" s="1">
        <v>3.0</v>
      </c>
      <c r="L226" s="1">
        <v>95.0</v>
      </c>
      <c r="M226" s="3">
        <f>IFERROR(__xludf.DUMMYFUNCTION("value(IFERROR(
  REGEXEXTRACT(Q226,""(\d+(?:[.,]\d+)?)\s*[Tt][ỷY]"")
,""""))"),9.99)</f>
        <v>9.99</v>
      </c>
      <c r="N226" s="3">
        <f t="shared" si="1"/>
        <v>105</v>
      </c>
      <c r="O226" s="3" t="str">
        <f>IFERROR(__xludf.DUMMYFUNCTION("IFERROR(
  INDEX(
    FILTER(Sheet3!$B$1:$B$100, ISNUMBER(SEARCH(Sheet3!$B$1:$B$100, Q226))),
  1),
"""")"),"Tân Hưng")</f>
        <v>Tân Hưng</v>
      </c>
      <c r="P226" s="3" t="str">
        <f>IFERROR(__xludf.DUMMYFUNCTION("IFERROR(
  INDEX(
    FILTER(Sheet3!$A$1:$A$100, ISNUMBER(SEARCH(Sheet3!$A$1:$A$100, Q226))),
  1),
"""")"),"Lê Văn Lương")</f>
        <v>Lê Văn Lương</v>
      </c>
      <c r="Q226" s="2" t="s">
        <v>234</v>
      </c>
    </row>
    <row r="227">
      <c r="A227" s="1"/>
      <c r="B227" s="1"/>
      <c r="C227" s="1"/>
      <c r="D227" s="1"/>
      <c r="E227" s="1"/>
      <c r="F227" s="1"/>
      <c r="G227" s="1"/>
      <c r="H227" s="1"/>
      <c r="K227" s="1">
        <v>3.0</v>
      </c>
      <c r="L227" s="1">
        <v>93.0</v>
      </c>
      <c r="M227" s="3">
        <f>IFERROR(__xludf.DUMMYFUNCTION("value(IFERROR(
  REGEXEXTRACT(Q227,""(\d+(?:[.,]\d+)?)\s*[Tt][ỷY]"")
,""""))"),9.8)</f>
        <v>9.8</v>
      </c>
      <c r="N227" s="3">
        <f t="shared" si="1"/>
        <v>105</v>
      </c>
      <c r="O227" s="3" t="str">
        <f>IFERROR(__xludf.DUMMYFUNCTION("IFERROR(
  INDEX(
    FILTER(Sheet3!$B$1:$B$100, ISNUMBER(SEARCH(Sheet3!$B$1:$B$100, Q227))),
  1),
"""")"),"Tân Kiểng")</f>
        <v>Tân Kiểng</v>
      </c>
      <c r="P227" s="3" t="str">
        <f>IFERROR(__xludf.DUMMYFUNCTION("IFERROR(
  INDEX(
    FILTER(Sheet3!$A$1:$A$100, ISNUMBER(SEARCH(Sheet3!$A$1:$A$100, Q227))),
  1),
"""")"),"Lâm Văn Bền")</f>
        <v>Lâm Văn Bền</v>
      </c>
      <c r="Q227" s="2" t="s">
        <v>235</v>
      </c>
    </row>
    <row r="228">
      <c r="A228" s="1"/>
      <c r="B228" s="1"/>
      <c r="C228" s="1"/>
      <c r="D228" s="1"/>
      <c r="E228" s="1"/>
      <c r="F228" s="1"/>
      <c r="G228" s="1"/>
      <c r="H228" s="1"/>
      <c r="K228" s="1">
        <v>4.0</v>
      </c>
      <c r="L228" s="1">
        <v>75.0</v>
      </c>
      <c r="M228" s="3">
        <f>IFERROR(__xludf.DUMMYFUNCTION("value(IFERROR(
  REGEXEXTRACT(Q228,""(\d+(?:[.,]\d+)?)\s*[Tt][ỷY]"")
,""""))"),7.9)</f>
        <v>7.9</v>
      </c>
      <c r="N228" s="3">
        <f t="shared" si="1"/>
        <v>105</v>
      </c>
      <c r="O228" s="3" t="str">
        <f>IFERROR(__xludf.DUMMYFUNCTION("IFERROR(
  INDEX(
    FILTER(Sheet3!$B$1:$B$100, ISNUMBER(SEARCH(Sheet3!$B$1:$B$100, Q228))),
  1),
"""")"),"Phú Mỹ")</f>
        <v>Phú Mỹ</v>
      </c>
      <c r="P228" s="3" t="str">
        <f>IFERROR(__xludf.DUMMYFUNCTION("IFERROR(
  INDEX(
    FILTER(Sheet3!$A$1:$A$100, ISNUMBER(SEARCH(Sheet3!$A$1:$A$100, Q228))),
  1),
"""")"),"Phạm Hữu Lầu")</f>
        <v>Phạm Hữu Lầu</v>
      </c>
      <c r="Q228" s="2" t="s">
        <v>236</v>
      </c>
    </row>
    <row r="229">
      <c r="A229" s="1"/>
      <c r="B229" s="1"/>
      <c r="C229" s="1"/>
      <c r="D229" s="1"/>
      <c r="E229" s="1"/>
      <c r="F229" s="1"/>
      <c r="G229" s="1"/>
      <c r="H229" s="1"/>
      <c r="K229" s="1">
        <v>4.0</v>
      </c>
      <c r="L229" s="1">
        <v>93.0</v>
      </c>
      <c r="M229" s="3">
        <f>IFERROR(__xludf.DUMMYFUNCTION("value(IFERROR(
  REGEXEXTRACT(Q229,""(\d+(?:[.,]\d+)?)\s*[Tt][ỷY]"")
,""""))"),9.8)</f>
        <v>9.8</v>
      </c>
      <c r="N229" s="3">
        <f t="shared" si="1"/>
        <v>105</v>
      </c>
      <c r="O229" s="3" t="str">
        <f>IFERROR(__xludf.DUMMYFUNCTION("IFERROR(
  INDEX(
    FILTER(Sheet3!$B$1:$B$100, ISNUMBER(SEARCH(Sheet3!$B$1:$B$100, Q229))),
  1),
"""")"),"Bình Thuận")</f>
        <v>Bình Thuận</v>
      </c>
      <c r="P229" s="3" t="str">
        <f>IFERROR(__xludf.DUMMYFUNCTION("IFERROR(
  INDEX(
    FILTER(Sheet3!$A$1:$A$100, ISNUMBER(SEARCH(Sheet3!$A$1:$A$100, Q229))),
  1),
"""")"),"Nguyễn Thị Thập")</f>
        <v>Nguyễn Thị Thập</v>
      </c>
      <c r="Q229" s="2" t="s">
        <v>237</v>
      </c>
    </row>
    <row r="230">
      <c r="A230" s="1"/>
      <c r="B230" s="1"/>
      <c r="C230" s="1"/>
      <c r="D230" s="1"/>
      <c r="E230" s="1"/>
      <c r="F230" s="1"/>
      <c r="G230" s="1"/>
      <c r="H230" s="1"/>
      <c r="K230" s="1">
        <v>5.0</v>
      </c>
      <c r="L230" s="1">
        <v>76.0</v>
      </c>
      <c r="M230" s="3">
        <f>IFERROR(__xludf.DUMMYFUNCTION("value(IFERROR(
  REGEXEXTRACT(Q230,""(\d+(?:[.,]\d+)?)\s*[Tt][ỷY]"")
,""""))"),8.0)</f>
        <v>8</v>
      </c>
      <c r="N230" s="3">
        <f t="shared" si="1"/>
        <v>105</v>
      </c>
      <c r="O230" s="3" t="str">
        <f>IFERROR(__xludf.DUMMYFUNCTION("IFERROR(
  INDEX(
    FILTER(Sheet3!$B$1:$B$100, ISNUMBER(SEARCH(Sheet3!$B$1:$B$100, Q230))),
  1),
"""")"),"Phú Thuận")</f>
        <v>Phú Thuận</v>
      </c>
      <c r="P230" s="3" t="str">
        <f>IFERROR(__xludf.DUMMYFUNCTION("IFERROR(
  INDEX(
    FILTER(Sheet3!$A$1:$A$100, ISNUMBER(SEARCH(Sheet3!$A$1:$A$100, Q230))),
  1),
"""")"),"Huỳnh Tấn Phát")</f>
        <v>Huỳnh Tấn Phát</v>
      </c>
      <c r="Q230" s="2" t="s">
        <v>238</v>
      </c>
    </row>
    <row r="231">
      <c r="A231" s="1"/>
      <c r="B231" s="1"/>
      <c r="C231" s="1"/>
      <c r="D231" s="1"/>
      <c r="E231" s="1"/>
      <c r="F231" s="1"/>
      <c r="G231" s="1"/>
      <c r="H231" s="1"/>
      <c r="K231" s="1">
        <v>2.0</v>
      </c>
      <c r="L231" s="1">
        <v>80.0</v>
      </c>
      <c r="M231" s="3">
        <f>IFERROR(__xludf.DUMMYFUNCTION("value(IFERROR(
  REGEXEXTRACT(Q231,""(\d+(?:[.,]\d+)?)\s*[Tt][ỷY]"")
,""""))"),8.5)</f>
        <v>8.5</v>
      </c>
      <c r="N231" s="3">
        <f t="shared" si="1"/>
        <v>106</v>
      </c>
      <c r="O231" s="3" t="str">
        <f>IFERROR(__xludf.DUMMYFUNCTION("IFERROR(
  INDEX(
    FILTER(Sheet3!$B$1:$B$100, ISNUMBER(SEARCH(Sheet3!$B$1:$B$100, Q231))),
  1),
"""")"),"Tân Quy")</f>
        <v>Tân Quy</v>
      </c>
      <c r="P231" s="3" t="str">
        <f>IFERROR(__xludf.DUMMYFUNCTION("IFERROR(
  INDEX(
    FILTER(Sheet3!$A$1:$A$100, ISNUMBER(SEARCH(Sheet3!$A$1:$A$100, Q231))),
  1),
"""")"),"đường số 1")</f>
        <v>đường số 1</v>
      </c>
      <c r="Q231" s="2" t="s">
        <v>239</v>
      </c>
    </row>
    <row r="232">
      <c r="A232" s="1"/>
      <c r="B232" s="1"/>
      <c r="C232" s="1"/>
      <c r="D232" s="1"/>
      <c r="E232" s="1"/>
      <c r="F232" s="1"/>
      <c r="G232" s="1"/>
      <c r="H232" s="1"/>
      <c r="K232" s="1">
        <v>3.0</v>
      </c>
      <c r="L232" s="1">
        <v>83.0</v>
      </c>
      <c r="M232" s="3">
        <f>IFERROR(__xludf.DUMMYFUNCTION("value(IFERROR(
  REGEXEXTRACT(Q232,""(\d+(?:[.,]\d+)?)\s*[Tt][ỷY]"")
,""""))"),8.8)</f>
        <v>8.8</v>
      </c>
      <c r="N232" s="3">
        <f t="shared" si="1"/>
        <v>106</v>
      </c>
      <c r="O232" s="3" t="str">
        <f>IFERROR(__xludf.DUMMYFUNCTION("IFERROR(
  INDEX(
    FILTER(Sheet3!$B$1:$B$100, ISNUMBER(SEARCH(Sheet3!$B$1:$B$100, Q232))),
  1),
"""")"),"Tân Phú")</f>
        <v>Tân Phú</v>
      </c>
      <c r="P232" s="3" t="str">
        <f>IFERROR(__xludf.DUMMYFUNCTION("IFERROR(
  INDEX(
    FILTER(Sheet3!$A$1:$A$100, ISNUMBER(SEARCH(Sheet3!$A$1:$A$100, Q232))),
  1),
"""")"),"Huỳnh Tấn Phát")</f>
        <v>Huỳnh Tấn Phát</v>
      </c>
      <c r="Q232" s="2" t="s">
        <v>240</v>
      </c>
    </row>
    <row r="233">
      <c r="A233" s="1"/>
      <c r="B233" s="1"/>
      <c r="C233" s="1"/>
      <c r="D233" s="1"/>
      <c r="E233" s="1"/>
      <c r="F233" s="1"/>
      <c r="G233" s="1"/>
      <c r="H233" s="1"/>
      <c r="K233" s="1">
        <v>3.0</v>
      </c>
      <c r="L233" s="1">
        <v>64.0</v>
      </c>
      <c r="M233" s="3">
        <f>IFERROR(__xludf.DUMMYFUNCTION("value(IFERROR(
  REGEXEXTRACT(Q233,""(\d+(?:[.,]\d+)?)\s*[Tt][ỷY]"")
,""""))"),6.8)</f>
        <v>6.8</v>
      </c>
      <c r="N233" s="3">
        <f t="shared" si="1"/>
        <v>106</v>
      </c>
      <c r="O233" s="3" t="str">
        <f>IFERROR(__xludf.DUMMYFUNCTION("IFERROR(
  INDEX(
    FILTER(Sheet3!$B$1:$B$100, ISNUMBER(SEARCH(Sheet3!$B$1:$B$100, Q233))),
  1),
"""")"),"Tân Quy")</f>
        <v>Tân Quy</v>
      </c>
      <c r="P233" s="3" t="str">
        <f>IFERROR(__xludf.DUMMYFUNCTION("IFERROR(
  INDEX(
    FILTER(Sheet3!$A$1:$A$100, ISNUMBER(SEARCH(Sheet3!$A$1:$A$100, Q233))),
  1),
"""")"),"đường số 1")</f>
        <v>đường số 1</v>
      </c>
      <c r="Q233" s="2" t="s">
        <v>241</v>
      </c>
    </row>
    <row r="234">
      <c r="A234" s="1"/>
      <c r="B234" s="1"/>
      <c r="C234" s="1"/>
      <c r="D234" s="1"/>
      <c r="E234" s="1"/>
      <c r="F234" s="1"/>
      <c r="G234" s="1"/>
      <c r="H234" s="1"/>
      <c r="K234" s="1">
        <v>4.0</v>
      </c>
      <c r="L234" s="1">
        <v>80.0</v>
      </c>
      <c r="M234" s="3">
        <f>IFERROR(__xludf.DUMMYFUNCTION("value(IFERROR(
  REGEXEXTRACT(Q234,""(\d+(?:[.,]\d+)?)\s*[Tt][ỷY]"")
,""""))"),8.5)</f>
        <v>8.5</v>
      </c>
      <c r="N234" s="3">
        <f t="shared" si="1"/>
        <v>106</v>
      </c>
      <c r="O234" s="3" t="str">
        <f>IFERROR(__xludf.DUMMYFUNCTION("IFERROR(
  INDEX(
    FILTER(Sheet3!$B$1:$B$100, ISNUMBER(SEARCH(Sheet3!$B$1:$B$100, Q234))),
  1),
"""")"),"Phú Thuận")</f>
        <v>Phú Thuận</v>
      </c>
      <c r="P234" s="3" t="str">
        <f>IFERROR(__xludf.DUMMYFUNCTION("IFERROR(
  INDEX(
    FILTER(Sheet3!$A$1:$A$100, ISNUMBER(SEARCH(Sheet3!$A$1:$A$100, Q234))),
  1),
"""")"),"Huỳnh Tấn Phát")</f>
        <v>Huỳnh Tấn Phát</v>
      </c>
      <c r="Q234" s="2" t="s">
        <v>242</v>
      </c>
    </row>
    <row r="235">
      <c r="A235" s="1"/>
      <c r="B235" s="1"/>
      <c r="C235" s="1"/>
      <c r="D235" s="1"/>
      <c r="E235" s="1"/>
      <c r="F235" s="1"/>
      <c r="G235" s="1"/>
      <c r="H235" s="1"/>
      <c r="K235" s="1">
        <v>2.0</v>
      </c>
      <c r="L235" s="1">
        <v>70.0</v>
      </c>
      <c r="M235" s="3">
        <f>IFERROR(__xludf.DUMMYFUNCTION("value(IFERROR(
  REGEXEXTRACT(Q235,""(\d+(?:[.,]\d+)?)\s*[Tt][ỷY]"")
,""""))"),7.5)</f>
        <v>7.5</v>
      </c>
      <c r="N235" s="3">
        <f t="shared" si="1"/>
        <v>107</v>
      </c>
      <c r="O235" s="3" t="str">
        <f>IFERROR(__xludf.DUMMYFUNCTION("IFERROR(
  INDEX(
    FILTER(Sheet3!$B$1:$B$100, ISNUMBER(SEARCH(Sheet3!$B$1:$B$100, Q235))),
  1),
"""")"),"Tân Thuận Tây")</f>
        <v>Tân Thuận Tây</v>
      </c>
      <c r="P235" s="3" t="str">
        <f>IFERROR(__xludf.DUMMYFUNCTION("IFERROR(
  INDEX(
    FILTER(Sheet3!$A$1:$A$100, ISNUMBER(SEARCH(Sheet3!$A$1:$A$100, Q235))),
  1),
"""")"),"Huỳnh Tấn Phát")</f>
        <v>Huỳnh Tấn Phát</v>
      </c>
      <c r="Q235" s="2" t="s">
        <v>243</v>
      </c>
    </row>
    <row r="236">
      <c r="A236" s="1"/>
      <c r="B236" s="1"/>
      <c r="C236" s="1"/>
      <c r="D236" s="1"/>
      <c r="E236" s="1"/>
      <c r="F236" s="1"/>
      <c r="G236" s="1"/>
      <c r="H236" s="1"/>
      <c r="K236" s="1">
        <v>3.0</v>
      </c>
      <c r="L236" s="1">
        <v>750.0</v>
      </c>
      <c r="M236" s="3">
        <f>IFERROR(__xludf.DUMMYFUNCTION("value(IFERROR(
  REGEXEXTRACT(Q236,""(\d+(?:[.,]\d+)?)\s*[Tt][ỷY]"")
,""""))"),80.0)</f>
        <v>80</v>
      </c>
      <c r="N236" s="3">
        <f t="shared" si="1"/>
        <v>107</v>
      </c>
      <c r="O236" s="3" t="str">
        <f>IFERROR(__xludf.DUMMYFUNCTION("IFERROR(
  INDEX(
    FILTER(Sheet3!$B$1:$B$100, ISNUMBER(SEARCH(Sheet3!$B$1:$B$100, Q236))),
  1),
"""")"),"Tân Thuận Đông")</f>
        <v>Tân Thuận Đông</v>
      </c>
      <c r="P236" s="3" t="str">
        <f>IFERROR(__xludf.DUMMYFUNCTION("IFERROR(
  INDEX(
    FILTER(Sheet3!$A$1:$A$100, ISNUMBER(SEARCH(Sheet3!$A$1:$A$100, Q236))),
  1),
"""")"),"Huỳnh Tấn Phát")</f>
        <v>Huỳnh Tấn Phát</v>
      </c>
      <c r="Q236" s="2" t="s">
        <v>244</v>
      </c>
    </row>
    <row r="237">
      <c r="A237" s="1"/>
      <c r="B237" s="1"/>
      <c r="C237" s="1"/>
      <c r="D237" s="1"/>
      <c r="E237" s="1"/>
      <c r="F237" s="1"/>
      <c r="G237" s="1"/>
      <c r="H237" s="1"/>
      <c r="K237" s="1">
        <v>3.0</v>
      </c>
      <c r="L237" s="1">
        <v>70.0</v>
      </c>
      <c r="M237" s="3">
        <f>IFERROR(__xludf.DUMMYFUNCTION("value(IFERROR(
  REGEXEXTRACT(Q237,""(\d+(?:[.,]\d+)?)\s*[Tt][ỷY]"")
,""""))"),7.5)</f>
        <v>7.5</v>
      </c>
      <c r="N237" s="3">
        <f t="shared" si="1"/>
        <v>107</v>
      </c>
      <c r="O237" s="3" t="str">
        <f>IFERROR(__xludf.DUMMYFUNCTION("IFERROR(
  INDEX(
    FILTER(Sheet3!$B$1:$B$100, ISNUMBER(SEARCH(Sheet3!$B$1:$B$100, Q237))),
  1),
"""")"),"Tân Hưng")</f>
        <v>Tân Hưng</v>
      </c>
      <c r="P237" s="3" t="str">
        <f>IFERROR(__xludf.DUMMYFUNCTION("IFERROR(
  INDEX(
    FILTER(Sheet3!$A$1:$A$100, ISNUMBER(SEARCH(Sheet3!$A$1:$A$100, Q237))),
  1),
"""")"),"Trần Xuân Soạn")</f>
        <v>Trần Xuân Soạn</v>
      </c>
      <c r="Q237" s="2" t="s">
        <v>245</v>
      </c>
    </row>
    <row r="238">
      <c r="A238" s="1"/>
      <c r="B238" s="1"/>
      <c r="C238" s="1"/>
      <c r="D238" s="1"/>
      <c r="E238" s="1"/>
      <c r="F238" s="1"/>
      <c r="G238" s="1"/>
      <c r="H238" s="1"/>
      <c r="K238" s="1">
        <v>3.0</v>
      </c>
      <c r="L238" s="1">
        <v>214.0</v>
      </c>
      <c r="M238" s="3">
        <f>IFERROR(__xludf.DUMMYFUNCTION("value(IFERROR(
  REGEXEXTRACT(Q238,""(\d+(?:[.,]\d+)?)\s*[Tt][ỷY]"")
,""""))"),23.0)</f>
        <v>23</v>
      </c>
      <c r="N238" s="3">
        <f t="shared" si="1"/>
        <v>107</v>
      </c>
      <c r="O238" s="3" t="str">
        <f>IFERROR(__xludf.DUMMYFUNCTION("IFERROR(
  INDEX(
    FILTER(Sheet3!$B$1:$B$100, ISNUMBER(SEARCH(Sheet3!$B$1:$B$100, Q238))),
  1),
"""")"),"Phú Mỹ")</f>
        <v>Phú Mỹ</v>
      </c>
      <c r="P238" s="3" t="str">
        <f>IFERROR(__xludf.DUMMYFUNCTION("IFERROR(
  INDEX(
    FILTER(Sheet3!$A$1:$A$100, ISNUMBER(SEARCH(Sheet3!$A$1:$A$100, Q238))),
  1),
"""")"),"Chuyên dùng 9")</f>
        <v>Chuyên dùng 9</v>
      </c>
      <c r="Q238" s="2" t="s">
        <v>246</v>
      </c>
    </row>
    <row r="239">
      <c r="A239" s="1"/>
      <c r="B239" s="1"/>
      <c r="C239" s="1"/>
      <c r="D239" s="1"/>
      <c r="E239" s="1"/>
      <c r="F239" s="1"/>
      <c r="G239" s="1"/>
      <c r="H239" s="1"/>
      <c r="K239" s="1">
        <v>4.0</v>
      </c>
      <c r="L239" s="1">
        <v>60.0</v>
      </c>
      <c r="M239" s="3">
        <f>IFERROR(__xludf.DUMMYFUNCTION("value(IFERROR(
  REGEXEXTRACT(Q239,""(\d+(?:[.,]\d+)?)\s*[Tt][ỷY]"")
,""""))"),6.4)</f>
        <v>6.4</v>
      </c>
      <c r="N239" s="3">
        <f t="shared" si="1"/>
        <v>107</v>
      </c>
      <c r="O239" s="3" t="str">
        <f>IFERROR(__xludf.DUMMYFUNCTION("IFERROR(
  INDEX(
    FILTER(Sheet3!$B$1:$B$100, ISNUMBER(SEARCH(Sheet3!$B$1:$B$100, Q239))),
  1),
"""")"),"Phú Thuận")</f>
        <v>Phú Thuận</v>
      </c>
      <c r="P239" s="3" t="str">
        <f>IFERROR(__xludf.DUMMYFUNCTION("IFERROR(
  INDEX(
    FILTER(Sheet3!$A$1:$A$100, ISNUMBER(SEARCH(Sheet3!$A$1:$A$100, Q239))),
  1),
"""")"),"Huỳnh Tấn Phát")</f>
        <v>Huỳnh Tấn Phát</v>
      </c>
      <c r="Q239" s="2" t="s">
        <v>247</v>
      </c>
    </row>
    <row r="240">
      <c r="A240" s="1"/>
      <c r="B240" s="1"/>
      <c r="C240" s="1"/>
      <c r="D240" s="1"/>
      <c r="E240" s="1"/>
      <c r="F240" s="1"/>
      <c r="G240" s="1"/>
      <c r="H240" s="1"/>
      <c r="K240" s="1">
        <v>2.0</v>
      </c>
      <c r="L240" s="1">
        <v>64.0</v>
      </c>
      <c r="M240" s="3">
        <f>IFERROR(__xludf.DUMMYFUNCTION("value(IFERROR(
  REGEXEXTRACT(Q240,""(\d+(?:[.,]\d+)?)\s*[Tt][ỷY]"")
,""""))"),6.9)</f>
        <v>6.9</v>
      </c>
      <c r="N240" s="3">
        <f t="shared" si="1"/>
        <v>108</v>
      </c>
      <c r="O240" s="3" t="str">
        <f>IFERROR(__xludf.DUMMYFUNCTION("IFERROR(
  INDEX(
    FILTER(Sheet3!$B$1:$B$100, ISNUMBER(SEARCH(Sheet3!$B$1:$B$100, Q240))),
  1),
"""")"),"Tân Thuận Đông")</f>
        <v>Tân Thuận Đông</v>
      </c>
      <c r="P240" s="3" t="str">
        <f>IFERROR(__xludf.DUMMYFUNCTION("IFERROR(
  INDEX(
    FILTER(Sheet3!$A$1:$A$100, ISNUMBER(SEARCH(Sheet3!$A$1:$A$100, Q240))),
  1),
"""")"),"Huỳnh Tấn Phát")</f>
        <v>Huỳnh Tấn Phát</v>
      </c>
      <c r="Q240" s="2" t="s">
        <v>248</v>
      </c>
    </row>
    <row r="241">
      <c r="A241" s="1"/>
      <c r="B241" s="1"/>
      <c r="C241" s="1"/>
      <c r="D241" s="1"/>
      <c r="E241" s="1"/>
      <c r="F241" s="1"/>
      <c r="G241" s="1"/>
      <c r="H241" s="1"/>
      <c r="K241" s="1">
        <v>4.0</v>
      </c>
      <c r="L241" s="1">
        <v>176.0</v>
      </c>
      <c r="M241" s="3">
        <f>IFERROR(__xludf.DUMMYFUNCTION("value(IFERROR(
  REGEXEXTRACT(Q241,""(\d+(?:[.,]\d+)?)\s*[Tt][ỷY]"")
,""""))"),18.99)</f>
        <v>18.99</v>
      </c>
      <c r="N241" s="3">
        <f t="shared" si="1"/>
        <v>108</v>
      </c>
      <c r="O241" s="3" t="str">
        <f>IFERROR(__xludf.DUMMYFUNCTION("IFERROR(
  INDEX(
    FILTER(Sheet3!$B$1:$B$100, ISNUMBER(SEARCH(Sheet3!$B$1:$B$100, Q241))),
  1),
"""")"),"Tân Thuận Đông")</f>
        <v>Tân Thuận Đông</v>
      </c>
      <c r="P241" s="3" t="str">
        <f>IFERROR(__xludf.DUMMYFUNCTION("IFERROR(
  INDEX(
    FILTER(Sheet3!$A$1:$A$100, ISNUMBER(SEARCH(Sheet3!$A$1:$A$100, Q241))),
  1),
"""")"),"Bùi văn ba")</f>
        <v>Bùi văn ba</v>
      </c>
      <c r="Q241" s="2" t="s">
        <v>249</v>
      </c>
    </row>
    <row r="242">
      <c r="A242" s="1"/>
      <c r="B242" s="1"/>
      <c r="C242" s="1"/>
      <c r="D242" s="1"/>
      <c r="E242" s="1"/>
      <c r="F242" s="1"/>
      <c r="G242" s="1"/>
      <c r="H242" s="1"/>
      <c r="K242" s="1">
        <v>2.0</v>
      </c>
      <c r="L242" s="1">
        <v>69.0</v>
      </c>
      <c r="M242" s="3">
        <f>IFERROR(__xludf.DUMMYFUNCTION("value(IFERROR(
  REGEXEXTRACT(Q242,""(\d+(?:[.,]\d+)?)\s*[Tt][ỷY]"")
,""""))"),7.5)</f>
        <v>7.5</v>
      </c>
      <c r="N242" s="3">
        <f t="shared" si="1"/>
        <v>109</v>
      </c>
      <c r="O242" s="3" t="str">
        <f>IFERROR(__xludf.DUMMYFUNCTION("IFERROR(
  INDEX(
    FILTER(Sheet3!$B$1:$B$100, ISNUMBER(SEARCH(Sheet3!$B$1:$B$100, Q242))),
  1),
"""")"),"Tân Hưng")</f>
        <v>Tân Hưng</v>
      </c>
      <c r="P242" s="3" t="str">
        <f>IFERROR(__xludf.DUMMYFUNCTION("IFERROR(
  INDEX(
    FILTER(Sheet3!$A$1:$A$100, ISNUMBER(SEARCH(Sheet3!$A$1:$A$100, Q242))),
  1),
"""")"),"Trần Xuân Soạn")</f>
        <v>Trần Xuân Soạn</v>
      </c>
      <c r="Q242" s="2" t="s">
        <v>250</v>
      </c>
    </row>
    <row r="243">
      <c r="A243" s="1"/>
      <c r="B243" s="1"/>
      <c r="C243" s="1"/>
      <c r="D243" s="1"/>
      <c r="E243" s="1"/>
      <c r="F243" s="1"/>
      <c r="G243" s="1"/>
      <c r="H243" s="1"/>
      <c r="K243" s="1">
        <v>2.0</v>
      </c>
      <c r="L243" s="1">
        <v>69.0</v>
      </c>
      <c r="M243" s="3">
        <f>IFERROR(__xludf.DUMMYFUNCTION("value(IFERROR(
  REGEXEXTRACT(Q243,""(\d+(?:[.,]\d+)?)\s*[Tt][ỷY]"")
,""""))"),7.5)</f>
        <v>7.5</v>
      </c>
      <c r="N243" s="3">
        <f t="shared" si="1"/>
        <v>109</v>
      </c>
      <c r="O243" s="3" t="str">
        <f>IFERROR(__xludf.DUMMYFUNCTION("IFERROR(
  INDEX(
    FILTER(Sheet3!$B$1:$B$100, ISNUMBER(SEARCH(Sheet3!$B$1:$B$100, Q243))),
  1),
"""")"),"Tân Hưng")</f>
        <v>Tân Hưng</v>
      </c>
      <c r="P243" s="3" t="str">
        <f>IFERROR(__xludf.DUMMYFUNCTION("IFERROR(
  INDEX(
    FILTER(Sheet3!$A$1:$A$100, ISNUMBER(SEARCH(Sheet3!$A$1:$A$100, Q243))),
  1),
"""")"),"Trần Xuân Soạn")</f>
        <v>Trần Xuân Soạn</v>
      </c>
      <c r="Q243" s="2" t="s">
        <v>251</v>
      </c>
    </row>
    <row r="244">
      <c r="A244" s="1"/>
      <c r="B244" s="1"/>
      <c r="C244" s="1"/>
      <c r="D244" s="1"/>
      <c r="E244" s="1"/>
      <c r="F244" s="1"/>
      <c r="G244" s="1"/>
      <c r="H244" s="1"/>
      <c r="K244" s="1">
        <v>2.0</v>
      </c>
      <c r="L244" s="1">
        <v>80.0</v>
      </c>
      <c r="M244" s="3">
        <f>IFERROR(__xludf.DUMMYFUNCTION("value(IFERROR(
  REGEXEXTRACT(Q244,""(\d+(?:[.,]\d+)?)\s*[Tt][ỷY]"")
,""""))"),8.7)</f>
        <v>8.7</v>
      </c>
      <c r="N244" s="3">
        <f t="shared" si="1"/>
        <v>109</v>
      </c>
      <c r="O244" s="3" t="str">
        <f>IFERROR(__xludf.DUMMYFUNCTION("IFERROR(
  INDEX(
    FILTER(Sheet3!$B$1:$B$100, ISNUMBER(SEARCH(Sheet3!$B$1:$B$100, Q244))),
  1),
"""")"),"Phú Thuận")</f>
        <v>Phú Thuận</v>
      </c>
      <c r="P244" s="3" t="str">
        <f>IFERROR(__xludf.DUMMYFUNCTION("IFERROR(
  INDEX(
    FILTER(Sheet3!$A$1:$A$100, ISNUMBER(SEARCH(Sheet3!$A$1:$A$100, Q244))),
  1),
"""")"),"Huỳnh Tấn Phát")</f>
        <v>Huỳnh Tấn Phát</v>
      </c>
      <c r="Q244" s="2" t="s">
        <v>252</v>
      </c>
    </row>
    <row r="245">
      <c r="A245" s="1"/>
      <c r="B245" s="1"/>
      <c r="C245" s="1"/>
      <c r="D245" s="1"/>
      <c r="E245" s="1"/>
      <c r="F245" s="1"/>
      <c r="G245" s="1"/>
      <c r="H245" s="1"/>
      <c r="K245" s="1">
        <v>2.0</v>
      </c>
      <c r="L245" s="1">
        <v>90.0</v>
      </c>
      <c r="M245" s="3">
        <f>IFERROR(__xludf.DUMMYFUNCTION("value(IFERROR(
  REGEXEXTRACT(Q245,""(\d+(?:[.,]\d+)?)\s*[Tt][ỷY]"")
,""""))"),9.8)</f>
        <v>9.8</v>
      </c>
      <c r="N245" s="3">
        <f t="shared" si="1"/>
        <v>109</v>
      </c>
      <c r="O245" s="3" t="str">
        <f>IFERROR(__xludf.DUMMYFUNCTION("IFERROR(
  INDEX(
    FILTER(Sheet3!$B$1:$B$100, ISNUMBER(SEARCH(Sheet3!$B$1:$B$100, Q245))),
  1),
"""")"),"Tân Thuận Đông")</f>
        <v>Tân Thuận Đông</v>
      </c>
      <c r="P245" s="3" t="str">
        <f>IFERROR(__xludf.DUMMYFUNCTION("IFERROR(
  INDEX(
    FILTER(Sheet3!$A$1:$A$100, ISNUMBER(SEARCH(Sheet3!$A$1:$A$100, Q245))),
  1),
"""")"),"Huỳnh Tấn Phát")</f>
        <v>Huỳnh Tấn Phát</v>
      </c>
      <c r="Q245" s="2" t="s">
        <v>253</v>
      </c>
    </row>
    <row r="246">
      <c r="A246" s="1"/>
      <c r="B246" s="1"/>
      <c r="C246" s="1"/>
      <c r="D246" s="1"/>
      <c r="E246" s="1"/>
      <c r="F246" s="1"/>
      <c r="G246" s="1"/>
      <c r="H246" s="1"/>
      <c r="K246" s="1">
        <v>1.0</v>
      </c>
      <c r="L246" s="1">
        <v>317.0</v>
      </c>
      <c r="M246" s="3">
        <f>IFERROR(__xludf.DUMMYFUNCTION("value(IFERROR(
  REGEXEXTRACT(Q246,""(\d+(?:[.,]\d+)?)\s*[Tt][ỷY]"")
,""""))"),35.0)</f>
        <v>35</v>
      </c>
      <c r="N246" s="3">
        <f t="shared" si="1"/>
        <v>110</v>
      </c>
      <c r="O246" s="3" t="str">
        <f>IFERROR(__xludf.DUMMYFUNCTION("IFERROR(
  INDEX(
    FILTER(Sheet3!$B$1:$B$100, ISNUMBER(SEARCH(Sheet3!$B$1:$B$100, Q246))),
  1),
"""")"),"Bình Thuận")</f>
        <v>Bình Thuận</v>
      </c>
      <c r="P246" s="3" t="str">
        <f>IFERROR(__xludf.DUMMYFUNCTION("IFERROR(
  INDEX(
    FILTER(Sheet3!$A$1:$A$100, ISNUMBER(SEARCH(Sheet3!$A$1:$A$100, Q246))),
  1),
"""")"),"Lâm Văn Bền")</f>
        <v>Lâm Văn Bền</v>
      </c>
      <c r="Q246" s="2" t="s">
        <v>254</v>
      </c>
    </row>
    <row r="247">
      <c r="A247" s="1"/>
      <c r="B247" s="1"/>
      <c r="C247" s="1"/>
      <c r="D247" s="1"/>
      <c r="E247" s="1"/>
      <c r="F247" s="1"/>
      <c r="G247" s="1"/>
      <c r="H247" s="1"/>
      <c r="K247" s="1">
        <v>2.0</v>
      </c>
      <c r="L247" s="1">
        <v>563.0</v>
      </c>
      <c r="M247" s="3">
        <f>IFERROR(__xludf.DUMMYFUNCTION("value(IFERROR(
  REGEXEXTRACT(Q247,""(\d+(?:[.,]\d+)?)\s*[Tt][ỷY]"")
,""""))"),62.0)</f>
        <v>62</v>
      </c>
      <c r="N247" s="3">
        <f t="shared" si="1"/>
        <v>110</v>
      </c>
      <c r="O247" s="3" t="str">
        <f>IFERROR(__xludf.DUMMYFUNCTION("IFERROR(
  INDEX(
    FILTER(Sheet3!$B$1:$B$100, ISNUMBER(SEARCH(Sheet3!$B$1:$B$100, Q247))),
  1),
"""")"),"Phú Mỹ")</f>
        <v>Phú Mỹ</v>
      </c>
      <c r="P247" s="3" t="str">
        <f>IFERROR(__xludf.DUMMYFUNCTION("IFERROR(
  INDEX(
    FILTER(Sheet3!$A$1:$A$100, ISNUMBER(SEARCH(Sheet3!$A$1:$A$100, Q247))),
  1),
"""")"),"Huỳnh Tấn Phát")</f>
        <v>Huỳnh Tấn Phát</v>
      </c>
      <c r="Q247" s="2" t="s">
        <v>255</v>
      </c>
    </row>
    <row r="248">
      <c r="A248" s="1"/>
      <c r="B248" s="1"/>
      <c r="C248" s="1"/>
      <c r="D248" s="1"/>
      <c r="E248" s="1"/>
      <c r="F248" s="1"/>
      <c r="G248" s="1"/>
      <c r="H248" s="1"/>
      <c r="K248" s="1">
        <v>2.0</v>
      </c>
      <c r="L248" s="1">
        <v>118.0</v>
      </c>
      <c r="M248" s="3">
        <f>IFERROR(__xludf.DUMMYFUNCTION("value(IFERROR(
  REGEXEXTRACT(Q248,""(\d+(?:[.,]\d+)?)\s*[Tt][ỷY]"")
,""""))"),13.0)</f>
        <v>13</v>
      </c>
      <c r="N248" s="3">
        <f t="shared" si="1"/>
        <v>110</v>
      </c>
      <c r="O248" s="3" t="str">
        <f>IFERROR(__xludf.DUMMYFUNCTION("IFERROR(
  INDEX(
    FILTER(Sheet3!$B$1:$B$100, ISNUMBER(SEARCH(Sheet3!$B$1:$B$100, Q248))),
  1),
"""")"),"Tân Hưng")</f>
        <v>Tân Hưng</v>
      </c>
      <c r="P248" s="3" t="str">
        <f>IFERROR(__xludf.DUMMYFUNCTION("IFERROR(
  INDEX(
    FILTER(Sheet3!$A$1:$A$100, ISNUMBER(SEARCH(Sheet3!$A$1:$A$100, Q248))),
  1),
"""")"),"Trần Xuân Soạn")</f>
        <v>Trần Xuân Soạn</v>
      </c>
      <c r="Q248" s="2" t="s">
        <v>256</v>
      </c>
    </row>
    <row r="249">
      <c r="A249" s="1"/>
      <c r="B249" s="1"/>
      <c r="C249" s="1"/>
      <c r="D249" s="1"/>
      <c r="E249" s="1"/>
      <c r="F249" s="1"/>
      <c r="G249" s="1"/>
      <c r="H249" s="1"/>
      <c r="K249" s="1">
        <v>2.0</v>
      </c>
      <c r="L249" s="1">
        <v>135.0</v>
      </c>
      <c r="M249" s="3">
        <f>IFERROR(__xludf.DUMMYFUNCTION("value(IFERROR(
  REGEXEXTRACT(Q249,""(\d+(?:[.,]\d+)?)\s*[Tt][ỷY]"")
,""""))"),14.9)</f>
        <v>14.9</v>
      </c>
      <c r="N249" s="3">
        <f t="shared" si="1"/>
        <v>110</v>
      </c>
      <c r="O249" s="3" t="str">
        <f>IFERROR(__xludf.DUMMYFUNCTION("IFERROR(
  INDEX(
    FILTER(Sheet3!$B$1:$B$100, ISNUMBER(SEARCH(Sheet3!$B$1:$B$100, Q249))),
  1),
"""")"),"Tân Thuận Tây")</f>
        <v>Tân Thuận Tây</v>
      </c>
      <c r="P249" s="3" t="str">
        <f>IFERROR(__xludf.DUMMYFUNCTION("IFERROR(
  INDEX(
    FILTER(Sheet3!$A$1:$A$100, ISNUMBER(SEARCH(Sheet3!$A$1:$A$100, Q249))),
  1),
"""")"),"Tân Thuận Tây")</f>
        <v>Tân Thuận Tây</v>
      </c>
      <c r="Q249" s="2" t="s">
        <v>257</v>
      </c>
    </row>
    <row r="250">
      <c r="A250" s="1"/>
      <c r="B250" s="1"/>
      <c r="C250" s="1"/>
      <c r="D250" s="1"/>
      <c r="E250" s="1"/>
      <c r="F250" s="1"/>
      <c r="G250" s="1"/>
      <c r="H250" s="1"/>
      <c r="K250" s="1">
        <v>3.0</v>
      </c>
      <c r="L250" s="1">
        <v>62.0</v>
      </c>
      <c r="M250" s="3">
        <f>IFERROR(__xludf.DUMMYFUNCTION("value(IFERROR(
  REGEXEXTRACT(Q250,""(\d+(?:[.,]\d+)?)\s*[Tt][ỷY]"")
,""""))"),6.8)</f>
        <v>6.8</v>
      </c>
      <c r="N250" s="3">
        <f t="shared" si="1"/>
        <v>110</v>
      </c>
      <c r="O250" s="3" t="str">
        <f>IFERROR(__xludf.DUMMYFUNCTION("IFERROR(
  INDEX(
    FILTER(Sheet3!$B$1:$B$100, ISNUMBER(SEARCH(Sheet3!$B$1:$B$100, Q250))),
  1),
"""")"),"Tân Thuận Đông")</f>
        <v>Tân Thuận Đông</v>
      </c>
      <c r="P250" s="3" t="str">
        <f>IFERROR(__xludf.DUMMYFUNCTION("IFERROR(
  INDEX(
    FILTER(Sheet3!$A$1:$A$100, ISNUMBER(SEARCH(Sheet3!$A$1:$A$100, Q250))),
  1),
"""")"),"Huỳnh Tấn Phát")</f>
        <v>Huỳnh Tấn Phát</v>
      </c>
      <c r="Q250" s="2" t="s">
        <v>258</v>
      </c>
    </row>
    <row r="251">
      <c r="A251" s="1"/>
      <c r="B251" s="1"/>
      <c r="C251" s="1"/>
      <c r="D251" s="1"/>
      <c r="E251" s="1"/>
      <c r="F251" s="1"/>
      <c r="G251" s="1"/>
      <c r="H251" s="1"/>
      <c r="K251" s="1">
        <v>4.0</v>
      </c>
      <c r="L251" s="1">
        <v>105.0</v>
      </c>
      <c r="M251" s="3">
        <f>IFERROR(__xludf.DUMMYFUNCTION("value(IFERROR(
  REGEXEXTRACT(Q251,""(\d+(?:[.,]\d+)?)\s*[Tt][ỷY]"")
,""""))"),11.5)</f>
        <v>11.5</v>
      </c>
      <c r="N251" s="3">
        <f t="shared" si="1"/>
        <v>110</v>
      </c>
      <c r="O251" s="3" t="str">
        <f>IFERROR(__xludf.DUMMYFUNCTION("IFERROR(
  INDEX(
    FILTER(Sheet3!$B$1:$B$100, ISNUMBER(SEARCH(Sheet3!$B$1:$B$100, Q251))),
  1),
"""")"),"Tân Thuận Đông")</f>
        <v>Tân Thuận Đông</v>
      </c>
      <c r="P251" s="3" t="str">
        <f>IFERROR(__xludf.DUMMYFUNCTION("IFERROR(
  INDEX(
    FILTER(Sheet3!$A$1:$A$100, ISNUMBER(SEARCH(Sheet3!$A$1:$A$100, Q251))),
  1),
"""")"),"Bùi văn ba")</f>
        <v>Bùi văn ba</v>
      </c>
      <c r="Q251" s="2" t="s">
        <v>259</v>
      </c>
    </row>
    <row r="252">
      <c r="A252" s="1"/>
      <c r="B252" s="1"/>
      <c r="C252" s="1"/>
      <c r="D252" s="1"/>
      <c r="E252" s="1"/>
      <c r="F252" s="1"/>
      <c r="G252" s="1"/>
      <c r="H252" s="1"/>
      <c r="K252" s="1">
        <v>4.0</v>
      </c>
      <c r="L252" s="1">
        <v>100.0</v>
      </c>
      <c r="M252" s="3">
        <f>IFERROR(__xludf.DUMMYFUNCTION("value(IFERROR(
  REGEXEXTRACT(Q252,""(\d+(?:[.,]\d+)?)\s*[Tt][ỷY]"")
,""""))"),11.0)</f>
        <v>11</v>
      </c>
      <c r="N252" s="3">
        <f t="shared" si="1"/>
        <v>110</v>
      </c>
      <c r="O252" s="3" t="str">
        <f>IFERROR(__xludf.DUMMYFUNCTION("IFERROR(
  INDEX(
    FILTER(Sheet3!$B$1:$B$100, ISNUMBER(SEARCH(Sheet3!$B$1:$B$100, Q252))),
  1),
"""")"),"Tân Thuận Tây")</f>
        <v>Tân Thuận Tây</v>
      </c>
      <c r="P252" s="3" t="str">
        <f>IFERROR(__xludf.DUMMYFUNCTION("IFERROR(
  INDEX(
    FILTER(Sheet3!$A$1:$A$100, ISNUMBER(SEARCH(Sheet3!$A$1:$A$100, Q252))),
  1),
"""")"),"Huỳnh Tấn Phát")</f>
        <v>Huỳnh Tấn Phát</v>
      </c>
      <c r="Q252" s="2" t="s">
        <v>260</v>
      </c>
    </row>
    <row r="253">
      <c r="A253" s="1"/>
      <c r="B253" s="1"/>
      <c r="C253" s="1"/>
      <c r="D253" s="1"/>
      <c r="E253" s="1"/>
      <c r="F253" s="1"/>
      <c r="G253" s="1"/>
      <c r="H253" s="1"/>
      <c r="K253" s="1">
        <v>1.0</v>
      </c>
      <c r="L253" s="1">
        <v>94.0</v>
      </c>
      <c r="M253" s="3">
        <f>IFERROR(__xludf.DUMMYFUNCTION("value(IFERROR(
  REGEXEXTRACT(Q253,""(\d+(?:[.,]\d+)?)\s*[Tt][ỷY]"")
,""""))"),10.4)</f>
        <v>10.4</v>
      </c>
      <c r="N253" s="3">
        <f t="shared" si="1"/>
        <v>111</v>
      </c>
      <c r="O253" s="3" t="str">
        <f>IFERROR(__xludf.DUMMYFUNCTION("IFERROR(
  INDEX(
    FILTER(Sheet3!$B$1:$B$100, ISNUMBER(SEARCH(Sheet3!$B$1:$B$100, Q253))),
  1),
"""")"),"Tân Thuận Tây")</f>
        <v>Tân Thuận Tây</v>
      </c>
      <c r="P253" s="3" t="str">
        <f>IFERROR(__xludf.DUMMYFUNCTION("IFERROR(
  INDEX(
    FILTER(Sheet3!$A$1:$A$100, ISNUMBER(SEARCH(Sheet3!$A$1:$A$100, Q253))),
  1),
"""")"),"Tân Thuận Tây")</f>
        <v>Tân Thuận Tây</v>
      </c>
      <c r="Q253" s="2" t="s">
        <v>261</v>
      </c>
    </row>
    <row r="254">
      <c r="A254" s="1"/>
      <c r="B254" s="1"/>
      <c r="C254" s="1"/>
      <c r="D254" s="1"/>
      <c r="E254" s="1"/>
      <c r="F254" s="1"/>
      <c r="G254" s="1"/>
      <c r="H254" s="1"/>
      <c r="K254" s="1">
        <v>1.0</v>
      </c>
      <c r="L254" s="1">
        <v>108.0</v>
      </c>
      <c r="M254" s="3">
        <f>IFERROR(__xludf.DUMMYFUNCTION("value(IFERROR(
  REGEXEXTRACT(Q254,""(\d+(?:[.,]\d+)?)\s*[Tt][ỷY]"")
,""""))"),12.0)</f>
        <v>12</v>
      </c>
      <c r="N254" s="3">
        <f t="shared" si="1"/>
        <v>111</v>
      </c>
      <c r="O254" s="3" t="str">
        <f>IFERROR(__xludf.DUMMYFUNCTION("IFERROR(
  INDEX(
    FILTER(Sheet3!$B$1:$B$100, ISNUMBER(SEARCH(Sheet3!$B$1:$B$100, Q254))),
  1),
"""")"),"Tân Hưng")</f>
        <v>Tân Hưng</v>
      </c>
      <c r="P254" s="3" t="str">
        <f>IFERROR(__xludf.DUMMYFUNCTION("IFERROR(
  INDEX(
    FILTER(Sheet3!$A$1:$A$100, ISNUMBER(SEARCH(Sheet3!$A$1:$A$100, Q254))),
  1),
"""")"),"Trần Xuân Soạn")</f>
        <v>Trần Xuân Soạn</v>
      </c>
      <c r="Q254" s="2" t="s">
        <v>262</v>
      </c>
    </row>
    <row r="255">
      <c r="A255" s="1"/>
      <c r="B255" s="1"/>
      <c r="C255" s="1"/>
      <c r="D255" s="1"/>
      <c r="E255" s="1"/>
      <c r="F255" s="1"/>
      <c r="G255" s="1"/>
      <c r="H255" s="1"/>
      <c r="K255" s="1">
        <v>2.0</v>
      </c>
      <c r="L255" s="1">
        <v>157.0</v>
      </c>
      <c r="M255" s="3">
        <f>IFERROR(__xludf.DUMMYFUNCTION("value(IFERROR(
  REGEXEXTRACT(Q255,""(\d+(?:[.,]\d+)?)\s*[Tt][ỷY]"")
,""""))"),17.4)</f>
        <v>17.4</v>
      </c>
      <c r="N255" s="3">
        <f t="shared" si="1"/>
        <v>111</v>
      </c>
      <c r="O255" s="3" t="str">
        <f>IFERROR(__xludf.DUMMYFUNCTION("IFERROR(
  INDEX(
    FILTER(Sheet3!$B$1:$B$100, ISNUMBER(SEARCH(Sheet3!$B$1:$B$100, Q255))),
  1),
"""")"),"Bình Thuận")</f>
        <v>Bình Thuận</v>
      </c>
      <c r="P255" s="3" t="str">
        <f>IFERROR(__xludf.DUMMYFUNCTION("IFERROR(
  INDEX(
    FILTER(Sheet3!$A$1:$A$100, ISNUMBER(SEARCH(Sheet3!$A$1:$A$100, Q255))),
  1),
"""")"),"Nguyễn Thị Thập")</f>
        <v>Nguyễn Thị Thập</v>
      </c>
      <c r="Q255" s="2" t="s">
        <v>263</v>
      </c>
    </row>
    <row r="256">
      <c r="A256" s="1"/>
      <c r="B256" s="1"/>
      <c r="C256" s="1"/>
      <c r="D256" s="1"/>
      <c r="E256" s="1"/>
      <c r="F256" s="1"/>
      <c r="G256" s="1"/>
      <c r="H256" s="1"/>
      <c r="K256" s="1">
        <v>2.0</v>
      </c>
      <c r="L256" s="1">
        <v>136.0</v>
      </c>
      <c r="M256" s="3">
        <f>IFERROR(__xludf.DUMMYFUNCTION("value(IFERROR(
  REGEXEXTRACT(Q256,""(\d+(?:[.,]\d+)?)\s*[Tt][ỷY]"")
,""""))"),15.1)</f>
        <v>15.1</v>
      </c>
      <c r="N256" s="3">
        <f t="shared" si="1"/>
        <v>111</v>
      </c>
      <c r="O256" s="3" t="str">
        <f>IFERROR(__xludf.DUMMYFUNCTION("IFERROR(
  INDEX(
    FILTER(Sheet3!$B$1:$B$100, ISNUMBER(SEARCH(Sheet3!$B$1:$B$100, Q256))),
  1),
"""")"),"Tân Phú")</f>
        <v>Tân Phú</v>
      </c>
      <c r="P256" s="3" t="str">
        <f>IFERROR(__xludf.DUMMYFUNCTION("IFERROR(
  INDEX(
    FILTER(Sheet3!$A$1:$A$100, ISNUMBER(SEARCH(Sheet3!$A$1:$A$100, Q256))),
  1),
"""")"),"Huỳnh Tấn Phát")</f>
        <v>Huỳnh Tấn Phát</v>
      </c>
      <c r="Q256" s="2" t="s">
        <v>264</v>
      </c>
    </row>
    <row r="257">
      <c r="A257" s="1"/>
      <c r="B257" s="1"/>
      <c r="C257" s="1"/>
      <c r="D257" s="1"/>
      <c r="E257" s="1"/>
      <c r="F257" s="1"/>
      <c r="G257" s="1"/>
      <c r="H257" s="1"/>
      <c r="K257" s="1">
        <v>2.0</v>
      </c>
      <c r="L257" s="1">
        <v>70.0</v>
      </c>
      <c r="M257" s="3">
        <f>IFERROR(__xludf.DUMMYFUNCTION("value(IFERROR(
  REGEXEXTRACT(Q257,""(\d+(?:[.,]\d+)?)\s*[Tt][ỷY]"")
,""""))"),7.8)</f>
        <v>7.8</v>
      </c>
      <c r="N257" s="3">
        <f t="shared" si="1"/>
        <v>111</v>
      </c>
      <c r="O257" s="3" t="str">
        <f>IFERROR(__xludf.DUMMYFUNCTION("IFERROR(
  INDEX(
    FILTER(Sheet3!$B$1:$B$100, ISNUMBER(SEARCH(Sheet3!$B$1:$B$100, Q257))),
  1),
"""")"),"Tân Thuận Tây")</f>
        <v>Tân Thuận Tây</v>
      </c>
      <c r="P257" s="3" t="str">
        <f>IFERROR(__xludf.DUMMYFUNCTION("IFERROR(
  INDEX(
    FILTER(Sheet3!$A$1:$A$100, ISNUMBER(SEARCH(Sheet3!$A$1:$A$100, Q257))),
  1),
"""")"),"Huỳnh Tấn Phát")</f>
        <v>Huỳnh Tấn Phát</v>
      </c>
      <c r="Q257" s="2" t="s">
        <v>265</v>
      </c>
    </row>
    <row r="258">
      <c r="A258" s="1"/>
      <c r="B258" s="1"/>
      <c r="C258" s="1"/>
      <c r="D258" s="1"/>
      <c r="E258" s="1"/>
      <c r="F258" s="1"/>
      <c r="G258" s="1"/>
      <c r="H258" s="1"/>
      <c r="K258" s="1">
        <v>3.0</v>
      </c>
      <c r="L258" s="1">
        <v>61.0</v>
      </c>
      <c r="M258" s="3">
        <f>IFERROR(__xludf.DUMMYFUNCTION("value(IFERROR(
  REGEXEXTRACT(Q258,""(\d+(?:[.,]\d+)?)\s*[Tt][ỷY]"")
,""""))"),6.8)</f>
        <v>6.8</v>
      </c>
      <c r="N258" s="3">
        <f t="shared" si="1"/>
        <v>111</v>
      </c>
      <c r="O258" s="3" t="str">
        <f>IFERROR(__xludf.DUMMYFUNCTION("IFERROR(
  INDEX(
    FILTER(Sheet3!$B$1:$B$100, ISNUMBER(SEARCH(Sheet3!$B$1:$B$100, Q258))),
  1),
"""")"),"Phú Thuận")</f>
        <v>Phú Thuận</v>
      </c>
      <c r="P258" s="3" t="str">
        <f>IFERROR(__xludf.DUMMYFUNCTION("IFERROR(
  INDEX(
    FILTER(Sheet3!$A$1:$A$100, ISNUMBER(SEARCH(Sheet3!$A$1:$A$100, Q258))),
  1),
"""")"),"Huỳnh Tấn Phát")</f>
        <v>Huỳnh Tấn Phát</v>
      </c>
      <c r="Q258" s="2" t="s">
        <v>266</v>
      </c>
    </row>
    <row r="259">
      <c r="A259" s="1"/>
      <c r="B259" s="1"/>
      <c r="C259" s="1"/>
      <c r="D259" s="1"/>
      <c r="E259" s="1"/>
      <c r="F259" s="1"/>
      <c r="G259" s="1"/>
      <c r="H259" s="1"/>
      <c r="K259" s="1">
        <v>1.0</v>
      </c>
      <c r="L259" s="1">
        <v>60.0</v>
      </c>
      <c r="M259" s="3">
        <f>IFERROR(__xludf.DUMMYFUNCTION("value(IFERROR(
  REGEXEXTRACT(Q259,""(\d+(?:[.,]\d+)?)\s*[Tt][ỷY]"")
,""""))"),6.7)</f>
        <v>6.7</v>
      </c>
      <c r="N259" s="3">
        <f t="shared" si="1"/>
        <v>112</v>
      </c>
      <c r="O259" s="3" t="str">
        <f>IFERROR(__xludf.DUMMYFUNCTION("IFERROR(
  INDEX(
    FILTER(Sheet3!$B$1:$B$100, ISNUMBER(SEARCH(Sheet3!$B$1:$B$100, Q259))),
  1),
"""")"),"Tân Thuận Đông")</f>
        <v>Tân Thuận Đông</v>
      </c>
      <c r="P259" s="3" t="str">
        <f>IFERROR(__xludf.DUMMYFUNCTION("IFERROR(
  INDEX(
    FILTER(Sheet3!$A$1:$A$100, ISNUMBER(SEARCH(Sheet3!$A$1:$A$100, Q259))),
  1),
"""")"),"Bùi văn ba")</f>
        <v>Bùi văn ba</v>
      </c>
      <c r="Q259" s="2" t="s">
        <v>267</v>
      </c>
    </row>
    <row r="260">
      <c r="A260" s="1"/>
      <c r="B260" s="1"/>
      <c r="C260" s="1"/>
      <c r="D260" s="1"/>
      <c r="E260" s="1"/>
      <c r="F260" s="1"/>
      <c r="G260" s="1"/>
      <c r="H260" s="1"/>
      <c r="K260" s="1">
        <v>1.0</v>
      </c>
      <c r="L260" s="1">
        <v>94.0</v>
      </c>
      <c r="M260" s="3">
        <f>IFERROR(__xludf.DUMMYFUNCTION("value(IFERROR(
  REGEXEXTRACT(Q260,""(\d+(?:[.,]\d+)?)\s*[Tt][ỷY]"")
,""""))"),10.5)</f>
        <v>10.5</v>
      </c>
      <c r="N260" s="3">
        <f t="shared" si="1"/>
        <v>112</v>
      </c>
      <c r="O260" s="3" t="str">
        <f>IFERROR(__xludf.DUMMYFUNCTION("IFERROR(
  INDEX(
    FILTER(Sheet3!$B$1:$B$100, ISNUMBER(SEARCH(Sheet3!$B$1:$B$100, Q260))),
  1),
"""")"),"Tân Thuận Tây")</f>
        <v>Tân Thuận Tây</v>
      </c>
      <c r="P260" s="3" t="str">
        <f>IFERROR(__xludf.DUMMYFUNCTION("IFERROR(
  INDEX(
    FILTER(Sheet3!$A$1:$A$100, ISNUMBER(SEARCH(Sheet3!$A$1:$A$100, Q260))),
  1),
"""")"),"Tân Thuận Tây")</f>
        <v>Tân Thuận Tây</v>
      </c>
      <c r="Q260" s="2" t="s">
        <v>268</v>
      </c>
    </row>
    <row r="261">
      <c r="A261" s="1"/>
      <c r="B261" s="1"/>
      <c r="C261" s="1"/>
      <c r="D261" s="1"/>
      <c r="E261" s="1"/>
      <c r="F261" s="1"/>
      <c r="G261" s="1"/>
      <c r="H261" s="1"/>
      <c r="K261" s="1">
        <v>2.0</v>
      </c>
      <c r="L261" s="1">
        <v>260.0</v>
      </c>
      <c r="M261" s="3">
        <f>IFERROR(__xludf.DUMMYFUNCTION("value(IFERROR(
  REGEXEXTRACT(Q261,""(\d+(?:[.,]\d+)?)\s*[Tt][ỷY]"")
,""""))"),29.0)</f>
        <v>29</v>
      </c>
      <c r="N261" s="3">
        <f t="shared" si="1"/>
        <v>112</v>
      </c>
      <c r="O261" s="3" t="str">
        <f>IFERROR(__xludf.DUMMYFUNCTION("IFERROR(
  INDEX(
    FILTER(Sheet3!$B$1:$B$100, ISNUMBER(SEARCH(Sheet3!$B$1:$B$100, Q261))),
  1),
"""")"),"Tân Quy")</f>
        <v>Tân Quy</v>
      </c>
      <c r="P261" s="3" t="str">
        <f>IFERROR(__xludf.DUMMYFUNCTION("IFERROR(
  INDEX(
    FILTER(Sheet3!$A$1:$A$100, ISNUMBER(SEARCH(Sheet3!$A$1:$A$100, Q261))),
  1),
"""")"),"đường số 4")</f>
        <v>đường số 4</v>
      </c>
      <c r="Q261" s="2" t="s">
        <v>269</v>
      </c>
    </row>
    <row r="262">
      <c r="A262" s="1"/>
      <c r="B262" s="1"/>
      <c r="C262" s="1"/>
      <c r="D262" s="1"/>
      <c r="E262" s="1"/>
      <c r="F262" s="1"/>
      <c r="G262" s="1"/>
      <c r="H262" s="1"/>
      <c r="K262" s="1">
        <v>2.0</v>
      </c>
      <c r="L262" s="1">
        <v>75.0</v>
      </c>
      <c r="M262" s="3">
        <f>IFERROR(__xludf.DUMMYFUNCTION("value(IFERROR(
  REGEXEXTRACT(Q262,""(\d+(?:[.,]\d+)?)\s*[Tt][ỷY]"")
,""""))"),8.4)</f>
        <v>8.4</v>
      </c>
      <c r="N262" s="3">
        <f t="shared" si="1"/>
        <v>112</v>
      </c>
      <c r="O262" s="3" t="str">
        <f>IFERROR(__xludf.DUMMYFUNCTION("IFERROR(
  INDEX(
    FILTER(Sheet3!$B$1:$B$100, ISNUMBER(SEARCH(Sheet3!$B$1:$B$100, Q262))),
  1),
"""")"),"Tân Phú")</f>
        <v>Tân Phú</v>
      </c>
      <c r="P262" s="3" t="str">
        <f>IFERROR(__xludf.DUMMYFUNCTION("IFERROR(
  INDEX(
    FILTER(Sheet3!$A$1:$A$100, ISNUMBER(SEARCH(Sheet3!$A$1:$A$100, Q262))),
  1),
"""")"),"Nguyễn Thị Thập")</f>
        <v>Nguyễn Thị Thập</v>
      </c>
      <c r="Q262" s="2" t="s">
        <v>270</v>
      </c>
    </row>
    <row r="263">
      <c r="A263" s="1"/>
      <c r="B263" s="1"/>
      <c r="C263" s="1"/>
      <c r="D263" s="1"/>
      <c r="E263" s="1"/>
      <c r="F263" s="1"/>
      <c r="G263" s="1"/>
      <c r="H263" s="1"/>
      <c r="K263" s="1">
        <v>3.0</v>
      </c>
      <c r="L263" s="1">
        <v>105.0</v>
      </c>
      <c r="M263" s="3">
        <f>IFERROR(__xludf.DUMMYFUNCTION("value(IFERROR(
  REGEXEXTRACT(Q263,""(\d+(?:[.,]\d+)?)\s*[Tt][ỷY]"")
,""""))"),11.9)</f>
        <v>11.9</v>
      </c>
      <c r="N263" s="3">
        <f t="shared" si="1"/>
        <v>113</v>
      </c>
      <c r="O263" s="3" t="str">
        <f>IFERROR(__xludf.DUMMYFUNCTION("IFERROR(
  INDEX(
    FILTER(Sheet3!$B$1:$B$100, ISNUMBER(SEARCH(Sheet3!$B$1:$B$100, Q263))),
  1),
"""")"),"Tân Mỹ")</f>
        <v>Tân Mỹ</v>
      </c>
      <c r="P263" s="3" t="str">
        <f>IFERROR(__xludf.DUMMYFUNCTION("IFERROR(
  INDEX(
    FILTER(Sheet3!$A$1:$A$100, ISNUMBER(SEARCH(Sheet3!$A$1:$A$100, Q263))),
  1),
"""")"),"Tân Mỹ")</f>
        <v>Tân Mỹ</v>
      </c>
      <c r="Q263" s="2" t="s">
        <v>271</v>
      </c>
    </row>
    <row r="264">
      <c r="A264" s="1"/>
      <c r="B264" s="1"/>
      <c r="C264" s="1"/>
      <c r="D264" s="1"/>
      <c r="E264" s="1"/>
      <c r="F264" s="1"/>
      <c r="G264" s="1"/>
      <c r="H264" s="1"/>
      <c r="K264" s="1">
        <v>3.0</v>
      </c>
      <c r="L264" s="1">
        <v>105.0</v>
      </c>
      <c r="M264" s="3">
        <f>IFERROR(__xludf.DUMMYFUNCTION("value(IFERROR(
  REGEXEXTRACT(Q264,""(\d+(?:[.,]\d+)?)\s*[Tt][ỷY]"")
,""""))"),11.9)</f>
        <v>11.9</v>
      </c>
      <c r="N264" s="3">
        <f t="shared" si="1"/>
        <v>113</v>
      </c>
      <c r="O264" s="3" t="str">
        <f>IFERROR(__xludf.DUMMYFUNCTION("IFERROR(
  INDEX(
    FILTER(Sheet3!$B$1:$B$100, ISNUMBER(SEARCH(Sheet3!$B$1:$B$100, Q264))),
  1),
"""")"),"Tân Mỹ")</f>
        <v>Tân Mỹ</v>
      </c>
      <c r="P264" s="3" t="str">
        <f>IFERROR(__xludf.DUMMYFUNCTION("IFERROR(
  INDEX(
    FILTER(Sheet3!$A$1:$A$100, ISNUMBER(SEARCH(Sheet3!$A$1:$A$100, Q264))),
  1),
"""")"),"Tân Mỹ")</f>
        <v>Tân Mỹ</v>
      </c>
      <c r="Q264" s="2" t="s">
        <v>272</v>
      </c>
    </row>
    <row r="265">
      <c r="A265" s="1"/>
      <c r="B265" s="1"/>
      <c r="C265" s="1"/>
      <c r="D265" s="1"/>
      <c r="E265" s="1"/>
      <c r="F265" s="1"/>
      <c r="G265" s="1"/>
      <c r="H265" s="1"/>
      <c r="K265" s="1">
        <v>3.0</v>
      </c>
      <c r="L265" s="1">
        <v>60.0</v>
      </c>
      <c r="M265" s="3">
        <f>IFERROR(__xludf.DUMMYFUNCTION("value(IFERROR(
  REGEXEXTRACT(Q265,""(\d+(?:[.,]\d+)?)\s*[Tt][ỷY]"")
,""""))"),6.8)</f>
        <v>6.8</v>
      </c>
      <c r="N265" s="3">
        <f t="shared" si="1"/>
        <v>113</v>
      </c>
      <c r="O265" s="3" t="str">
        <f>IFERROR(__xludf.DUMMYFUNCTION("IFERROR(
  INDEX(
    FILTER(Sheet3!$B$1:$B$100, ISNUMBER(SEARCH(Sheet3!$B$1:$B$100, Q265))),
  1),
"""")"),"Tân Thuận Tây")</f>
        <v>Tân Thuận Tây</v>
      </c>
      <c r="P265" s="3" t="str">
        <f>IFERROR(__xludf.DUMMYFUNCTION("IFERROR(
  INDEX(
    FILTER(Sheet3!$A$1:$A$100, ISNUMBER(SEARCH(Sheet3!$A$1:$A$100, Q265))),
  1),
"""")"),"Huỳnh Tấn Phát")</f>
        <v>Huỳnh Tấn Phát</v>
      </c>
      <c r="Q265" s="2" t="s">
        <v>273</v>
      </c>
    </row>
    <row r="266">
      <c r="A266" s="1"/>
      <c r="B266" s="1"/>
      <c r="C266" s="1"/>
      <c r="D266" s="1"/>
      <c r="E266" s="1"/>
      <c r="F266" s="1"/>
      <c r="G266" s="1"/>
      <c r="H266" s="1"/>
      <c r="K266" s="1">
        <v>2.0</v>
      </c>
      <c r="L266" s="1">
        <v>172.0</v>
      </c>
      <c r="M266" s="3">
        <f>IFERROR(__xludf.DUMMYFUNCTION("value(IFERROR(
  REGEXEXTRACT(Q266,""(\d+(?:[.,]\d+)?)\s*[Tt][ỷY]"")
,""""))"),19.6)</f>
        <v>19.6</v>
      </c>
      <c r="N266" s="3">
        <f t="shared" si="1"/>
        <v>114</v>
      </c>
      <c r="O266" s="3" t="str">
        <f>IFERROR(__xludf.DUMMYFUNCTION("IFERROR(
  INDEX(
    FILTER(Sheet3!$B$1:$B$100, ISNUMBER(SEARCH(Sheet3!$B$1:$B$100, Q266))),
  1),
"""")"),"Tân Phong")</f>
        <v>Tân Phong</v>
      </c>
      <c r="P266" s="3" t="str">
        <f>IFERROR(__xludf.DUMMYFUNCTION("IFERROR(
  INDEX(
    FILTER(Sheet3!$A$1:$A$100, ISNUMBER(SEARCH(Sheet3!$A$1:$A$100, Q266))),
  1),
"""")"),"Nguyễn Thị Thập")</f>
        <v>Nguyễn Thị Thập</v>
      </c>
      <c r="Q266" s="2" t="s">
        <v>274</v>
      </c>
    </row>
    <row r="267">
      <c r="A267" s="1"/>
      <c r="B267" s="1"/>
      <c r="C267" s="1"/>
      <c r="D267" s="1"/>
      <c r="E267" s="1"/>
      <c r="F267" s="1"/>
      <c r="G267" s="1"/>
      <c r="H267" s="1"/>
      <c r="K267" s="1">
        <v>2.0</v>
      </c>
      <c r="L267" s="1">
        <v>666.0</v>
      </c>
      <c r="M267" s="3">
        <f>IFERROR(__xludf.DUMMYFUNCTION("value(IFERROR(
  REGEXEXTRACT(Q267,""(\d+(?:[.,]\d+)?)\s*[Tt][ỷY]"")
,""""))"),76.0)</f>
        <v>76</v>
      </c>
      <c r="N267" s="3">
        <f t="shared" si="1"/>
        <v>114</v>
      </c>
      <c r="O267" s="3" t="str">
        <f>IFERROR(__xludf.DUMMYFUNCTION("IFERROR(
  INDEX(
    FILTER(Sheet3!$B$1:$B$100, ISNUMBER(SEARCH(Sheet3!$B$1:$B$100, Q267))),
  1),
"""")"),"Phú Thuận")</f>
        <v>Phú Thuận</v>
      </c>
      <c r="P267" s="3" t="str">
        <f>IFERROR(__xludf.DUMMYFUNCTION("IFERROR(
  INDEX(
    FILTER(Sheet3!$A$1:$A$100, ISNUMBER(SEARCH(Sheet3!$A$1:$A$100, Q267))),
  1),
"""")"),"Huỳnh Tấn Phát")</f>
        <v>Huỳnh Tấn Phát</v>
      </c>
      <c r="Q267" s="2" t="s">
        <v>275</v>
      </c>
    </row>
    <row r="268">
      <c r="A268" s="1"/>
      <c r="B268" s="1"/>
      <c r="C268" s="1"/>
      <c r="D268" s="1"/>
      <c r="E268" s="1"/>
      <c r="F268" s="1"/>
      <c r="G268" s="1"/>
      <c r="H268" s="1"/>
      <c r="K268" s="1">
        <v>3.0</v>
      </c>
      <c r="L268" s="1">
        <v>70.0</v>
      </c>
      <c r="M268" s="3">
        <f>IFERROR(__xludf.DUMMYFUNCTION("value(IFERROR(
  REGEXEXTRACT(Q268,""(\d+(?:[.,]\d+)?)\s*[Tt][ỷY]"")
,""""))"),7.95)</f>
        <v>7.95</v>
      </c>
      <c r="N268" s="3">
        <f t="shared" si="1"/>
        <v>114</v>
      </c>
      <c r="O268" s="3" t="str">
        <f>IFERROR(__xludf.DUMMYFUNCTION("IFERROR(
  INDEX(
    FILTER(Sheet3!$B$1:$B$100, ISNUMBER(SEARCH(Sheet3!$B$1:$B$100, Q268))),
  1),
"""")"),"Phú Thuận")</f>
        <v>Phú Thuận</v>
      </c>
      <c r="P268" s="3" t="str">
        <f>IFERROR(__xludf.DUMMYFUNCTION("IFERROR(
  INDEX(
    FILTER(Sheet3!$A$1:$A$100, ISNUMBER(SEARCH(Sheet3!$A$1:$A$100, Q268))),
  1),
"""")"),"Huỳnh Tấn Phát")</f>
        <v>Huỳnh Tấn Phát</v>
      </c>
      <c r="Q268" s="2" t="s">
        <v>276</v>
      </c>
    </row>
    <row r="269">
      <c r="A269" s="1"/>
      <c r="B269" s="1"/>
      <c r="C269" s="1"/>
      <c r="D269" s="1"/>
      <c r="E269" s="1"/>
      <c r="F269" s="1"/>
      <c r="G269" s="1"/>
      <c r="H269" s="1"/>
      <c r="K269" s="1">
        <v>3.0</v>
      </c>
      <c r="L269" s="1">
        <v>70.0</v>
      </c>
      <c r="M269" s="3">
        <f>IFERROR(__xludf.DUMMYFUNCTION("value(IFERROR(
  REGEXEXTRACT(Q269,""(\d+(?:[.,]\d+)?)\s*[Tt][ỷY]"")
,""""))"),7.95)</f>
        <v>7.95</v>
      </c>
      <c r="N269" s="3">
        <f t="shared" si="1"/>
        <v>114</v>
      </c>
      <c r="O269" s="3" t="str">
        <f>IFERROR(__xludf.DUMMYFUNCTION("IFERROR(
  INDEX(
    FILTER(Sheet3!$B$1:$B$100, ISNUMBER(SEARCH(Sheet3!$B$1:$B$100, Q269))),
  1),
"""")"),"Phú Thuận")</f>
        <v>Phú Thuận</v>
      </c>
      <c r="P269" s="3" t="str">
        <f>IFERROR(__xludf.DUMMYFUNCTION("IFERROR(
  INDEX(
    FILTER(Sheet3!$A$1:$A$100, ISNUMBER(SEARCH(Sheet3!$A$1:$A$100, Q269))),
  1),
"""")"),"Huỳnh Tấn Phát")</f>
        <v>Huỳnh Tấn Phát</v>
      </c>
      <c r="Q269" s="2" t="s">
        <v>277</v>
      </c>
    </row>
    <row r="270">
      <c r="A270" s="1"/>
      <c r="B270" s="1"/>
      <c r="C270" s="1"/>
      <c r="D270" s="1"/>
      <c r="E270" s="1"/>
      <c r="F270" s="1"/>
      <c r="G270" s="1"/>
      <c r="H270" s="1"/>
      <c r="K270" s="1">
        <v>3.0</v>
      </c>
      <c r="L270" s="1">
        <v>61.0</v>
      </c>
      <c r="M270" s="3">
        <f>IFERROR(__xludf.DUMMYFUNCTION("value(IFERROR(
  REGEXEXTRACT(Q270,""(\d+(?:[.,]\d+)?)\s*[Tt][ỷY]"")
,""""))"),6.98)</f>
        <v>6.98</v>
      </c>
      <c r="N270" s="3">
        <f t="shared" si="1"/>
        <v>114</v>
      </c>
      <c r="O270" s="3" t="str">
        <f>IFERROR(__xludf.DUMMYFUNCTION("IFERROR(
  INDEX(
    FILTER(Sheet3!$B$1:$B$100, ISNUMBER(SEARCH(Sheet3!$B$1:$B$100, Q270))),
  1),
"""")"),"Phú Thuận")</f>
        <v>Phú Thuận</v>
      </c>
      <c r="P270" s="3" t="str">
        <f>IFERROR(__xludf.DUMMYFUNCTION("IFERROR(
  INDEX(
    FILTER(Sheet3!$A$1:$A$100, ISNUMBER(SEARCH(Sheet3!$A$1:$A$100, Q270))),
  1),
"""")"),"Huỳnh Tấn Phát")</f>
        <v>Huỳnh Tấn Phát</v>
      </c>
      <c r="Q270" s="2" t="s">
        <v>278</v>
      </c>
    </row>
    <row r="271">
      <c r="A271" s="1"/>
      <c r="B271" s="1"/>
      <c r="C271" s="1"/>
      <c r="D271" s="1"/>
      <c r="E271" s="1"/>
      <c r="F271" s="1"/>
      <c r="G271" s="1"/>
      <c r="H271" s="1"/>
      <c r="K271" s="1">
        <v>4.0</v>
      </c>
      <c r="L271" s="1">
        <v>66.0</v>
      </c>
      <c r="M271" s="3">
        <f>IFERROR(__xludf.DUMMYFUNCTION("value(IFERROR(
  REGEXEXTRACT(Q271,""(\d+(?:[.,]\d+)?)\s*[Tt][ỷY]"")
,""""))"),7.5)</f>
        <v>7.5</v>
      </c>
      <c r="N271" s="3">
        <f t="shared" si="1"/>
        <v>114</v>
      </c>
      <c r="O271" s="3" t="str">
        <f>IFERROR(__xludf.DUMMYFUNCTION("IFERROR(
  INDEX(
    FILTER(Sheet3!$B$1:$B$100, ISNUMBER(SEARCH(Sheet3!$B$1:$B$100, Q271))),
  1),
"""")"),"Phú Mỹ")</f>
        <v>Phú Mỹ</v>
      </c>
      <c r="P271" s="3" t="str">
        <f>IFERROR(__xludf.DUMMYFUNCTION("IFERROR(
  INDEX(
    FILTER(Sheet3!$A$1:$A$100, ISNUMBER(SEARCH(Sheet3!$A$1:$A$100, Q271))),
  1),
"""")"),"Phạm Hữu Lầu")</f>
        <v>Phạm Hữu Lầu</v>
      </c>
      <c r="Q271" s="2" t="s">
        <v>279</v>
      </c>
    </row>
    <row r="272">
      <c r="A272" s="1"/>
      <c r="B272" s="1"/>
      <c r="C272" s="1"/>
      <c r="D272" s="1"/>
      <c r="E272" s="1"/>
      <c r="F272" s="1"/>
      <c r="G272" s="1"/>
      <c r="H272" s="1"/>
      <c r="K272" s="1">
        <v>4.0</v>
      </c>
      <c r="L272" s="1">
        <v>66.0</v>
      </c>
      <c r="M272" s="3">
        <f>IFERROR(__xludf.DUMMYFUNCTION("value(IFERROR(
  REGEXEXTRACT(Q272,""(\d+(?:[.,]\d+)?)\s*[Tt][ỷY]"")
,""""))"),7.5)</f>
        <v>7.5</v>
      </c>
      <c r="N272" s="3">
        <f t="shared" si="1"/>
        <v>114</v>
      </c>
      <c r="O272" s="3" t="str">
        <f>IFERROR(__xludf.DUMMYFUNCTION("IFERROR(
  INDEX(
    FILTER(Sheet3!$B$1:$B$100, ISNUMBER(SEARCH(Sheet3!$B$1:$B$100, Q272))),
  1),
"""")"),"Phú Mỹ")</f>
        <v>Phú Mỹ</v>
      </c>
      <c r="P272" s="3" t="str">
        <f>IFERROR(__xludf.DUMMYFUNCTION("IFERROR(
  INDEX(
    FILTER(Sheet3!$A$1:$A$100, ISNUMBER(SEARCH(Sheet3!$A$1:$A$100, Q272))),
  1),
"""")"),"Phạm Hữu Lầu")</f>
        <v>Phạm Hữu Lầu</v>
      </c>
      <c r="Q272" s="2" t="s">
        <v>280</v>
      </c>
    </row>
    <row r="273">
      <c r="A273" s="1"/>
      <c r="B273" s="1"/>
      <c r="C273" s="1"/>
      <c r="D273" s="1"/>
      <c r="E273" s="1"/>
      <c r="F273" s="1"/>
      <c r="G273" s="1"/>
      <c r="H273" s="1"/>
      <c r="K273" s="1">
        <v>4.0</v>
      </c>
      <c r="L273" s="1">
        <v>235.0</v>
      </c>
      <c r="M273" s="3">
        <f>IFERROR(__xludf.DUMMYFUNCTION("value(IFERROR(
  REGEXEXTRACT(Q273,""(\d+(?:[.,]\d+)?)\s*[Tt][ỷY]"")
,""""))"),26.8)</f>
        <v>26.8</v>
      </c>
      <c r="N273" s="3">
        <f t="shared" si="1"/>
        <v>114</v>
      </c>
      <c r="O273" s="3" t="str">
        <f>IFERROR(__xludf.DUMMYFUNCTION("IFERROR(
  INDEX(
    FILTER(Sheet3!$B$1:$B$100, ISNUMBER(SEARCH(Sheet3!$B$1:$B$100, Q273))),
  1),
"""")"),"Tân Hưng")</f>
        <v>Tân Hưng</v>
      </c>
      <c r="P273" s="3" t="str">
        <f>IFERROR(__xludf.DUMMYFUNCTION("IFERROR(
  INDEX(
    FILTER(Sheet3!$A$1:$A$100, ISNUMBER(SEARCH(Sheet3!$A$1:$A$100, Q273))),
  1),
"""")"),"Trần Xuân Soạn")</f>
        <v>Trần Xuân Soạn</v>
      </c>
      <c r="Q273" s="2" t="s">
        <v>281</v>
      </c>
    </row>
    <row r="274">
      <c r="A274" s="1"/>
      <c r="B274" s="1"/>
      <c r="C274" s="1"/>
      <c r="D274" s="1"/>
      <c r="E274" s="1"/>
      <c r="F274" s="1"/>
      <c r="G274" s="1"/>
      <c r="H274" s="1"/>
      <c r="K274" s="1">
        <v>4.0</v>
      </c>
      <c r="L274" s="1">
        <v>153.0</v>
      </c>
      <c r="M274" s="3">
        <f>IFERROR(__xludf.DUMMYFUNCTION("value(IFERROR(
  REGEXEXTRACT(Q274,""(\d+(?:[.,]\d+)?)\s*[Tt][ỷY]"")
,""""))"),17.5)</f>
        <v>17.5</v>
      </c>
      <c r="N274" s="3">
        <f t="shared" si="1"/>
        <v>114</v>
      </c>
      <c r="O274" s="3" t="str">
        <f>IFERROR(__xludf.DUMMYFUNCTION("IFERROR(
  INDEX(
    FILTER(Sheet3!$B$1:$B$100, ISNUMBER(SEARCH(Sheet3!$B$1:$B$100, Q274))),
  1),
"""")"),"Phú Mỹ")</f>
        <v>Phú Mỹ</v>
      </c>
      <c r="P274" s="3" t="str">
        <f>IFERROR(__xludf.DUMMYFUNCTION("IFERROR(
  INDEX(
    FILTER(Sheet3!$A$1:$A$100, ISNUMBER(SEARCH(Sheet3!$A$1:$A$100, Q274))),
  1),
"""")"),"Phạm Hữu Lầu")</f>
        <v>Phạm Hữu Lầu</v>
      </c>
      <c r="Q274" s="2" t="s">
        <v>282</v>
      </c>
    </row>
    <row r="275">
      <c r="A275" s="1"/>
      <c r="B275" s="1"/>
      <c r="C275" s="1"/>
      <c r="D275" s="1"/>
      <c r="E275" s="1"/>
      <c r="F275" s="1"/>
      <c r="G275" s="1"/>
      <c r="H275" s="1"/>
      <c r="J275" s="1" t="s">
        <v>104</v>
      </c>
      <c r="K275" s="1">
        <v>4.0</v>
      </c>
      <c r="L275" s="1">
        <v>155.0</v>
      </c>
      <c r="M275" s="3">
        <f>IFERROR(__xludf.DUMMYFUNCTION("value(IFERROR(
  REGEXEXTRACT(Q275,""(\d+(?:[.,]\d+)?)\s*[Tt][ỷY]"")
,""""))"),17.8)</f>
        <v>17.8</v>
      </c>
      <c r="N275" s="3">
        <f t="shared" si="1"/>
        <v>115</v>
      </c>
      <c r="O275" s="3" t="str">
        <f>IFERROR(__xludf.DUMMYFUNCTION("IFERROR(
  INDEX(
    FILTER(Sheet3!$B$1:$B$100, ISNUMBER(SEARCH(Sheet3!$B$1:$B$100, Q275))),
  1),
"""")"),"Bình Thuận")</f>
        <v>Bình Thuận</v>
      </c>
      <c r="P275" s="3" t="str">
        <f>IFERROR(__xludf.DUMMYFUNCTION("IFERROR(
  INDEX(
    FILTER(Sheet3!$A$1:$A$100, ISNUMBER(SEARCH(Sheet3!$A$1:$A$100, Q275))),
  1),
"""")"),"Huỳnh Tấn Phát")</f>
        <v>Huỳnh Tấn Phát</v>
      </c>
      <c r="Q275" s="2" t="s">
        <v>283</v>
      </c>
    </row>
    <row r="276">
      <c r="A276" s="1"/>
      <c r="B276" s="1"/>
      <c r="C276" s="1"/>
      <c r="D276" s="1"/>
      <c r="E276" s="1"/>
      <c r="F276" s="1"/>
      <c r="G276" s="1"/>
      <c r="H276" s="1"/>
      <c r="K276" s="1">
        <v>1.0</v>
      </c>
      <c r="L276" s="1">
        <v>120.0</v>
      </c>
      <c r="M276" s="3">
        <f>IFERROR(__xludf.DUMMYFUNCTION("value(IFERROR(
  REGEXEXTRACT(Q276,""(\d+(?:[.,]\d+)?)\s*[Tt][ỷY]"")
,""""))"),13.8)</f>
        <v>13.8</v>
      </c>
      <c r="N276" s="3">
        <f t="shared" si="1"/>
        <v>115</v>
      </c>
      <c r="O276" s="3" t="str">
        <f>IFERROR(__xludf.DUMMYFUNCTION("IFERROR(
  INDEX(
    FILTER(Sheet3!$B$1:$B$100, ISNUMBER(SEARCH(Sheet3!$B$1:$B$100, Q276))),
  1),
"""")"),"Bình Thuận")</f>
        <v>Bình Thuận</v>
      </c>
      <c r="P276" s="3" t="str">
        <f>IFERROR(__xludf.DUMMYFUNCTION("IFERROR(
  INDEX(
    FILTER(Sheet3!$A$1:$A$100, ISNUMBER(SEARCH(Sheet3!$A$1:$A$100, Q276))),
  1),
"""")"),"Huỳnh Tấn Phát")</f>
        <v>Huỳnh Tấn Phát</v>
      </c>
      <c r="Q276" s="2" t="s">
        <v>284</v>
      </c>
    </row>
    <row r="277">
      <c r="A277" s="1"/>
      <c r="B277" s="1"/>
      <c r="C277" s="1"/>
      <c r="D277" s="1"/>
      <c r="E277" s="1"/>
      <c r="F277" s="1"/>
      <c r="G277" s="1"/>
      <c r="H277" s="1"/>
      <c r="K277" s="1">
        <v>2.0</v>
      </c>
      <c r="L277" s="1">
        <v>62.0</v>
      </c>
      <c r="M277" s="3">
        <f>IFERROR(__xludf.DUMMYFUNCTION("value(IFERROR(
  REGEXEXTRACT(Q277,""(\d+(?:[.,]\d+)?)\s*[Tt][ỷY]"")
,""""))"),7.1)</f>
        <v>7.1</v>
      </c>
      <c r="N277" s="3">
        <f t="shared" si="1"/>
        <v>115</v>
      </c>
      <c r="O277" s="3" t="str">
        <f>IFERROR(__xludf.DUMMYFUNCTION("IFERROR(
  INDEX(
    FILTER(Sheet3!$B$1:$B$100, ISNUMBER(SEARCH(Sheet3!$B$1:$B$100, Q277))),
  1),
"""")"),"Tân Thuận Tây")</f>
        <v>Tân Thuận Tây</v>
      </c>
      <c r="P277" s="3" t="str">
        <f>IFERROR(__xludf.DUMMYFUNCTION("IFERROR(
  INDEX(
    FILTER(Sheet3!$A$1:$A$100, ISNUMBER(SEARCH(Sheet3!$A$1:$A$100, Q277))),
  1),
"""")"),"Tân Thuận Tây")</f>
        <v>Tân Thuận Tây</v>
      </c>
      <c r="Q277" s="2" t="s">
        <v>285</v>
      </c>
    </row>
    <row r="278">
      <c r="A278" s="1"/>
      <c r="B278" s="1"/>
      <c r="C278" s="1"/>
      <c r="D278" s="1"/>
      <c r="E278" s="1"/>
      <c r="F278" s="1"/>
      <c r="G278" s="1"/>
      <c r="H278" s="1"/>
      <c r="K278" s="1">
        <v>2.0</v>
      </c>
      <c r="L278" s="1">
        <v>136.0</v>
      </c>
      <c r="M278" s="3">
        <f>IFERROR(__xludf.DUMMYFUNCTION("value(IFERROR(
  REGEXEXTRACT(Q278,""(\d+(?:[.,]\d+)?)\s*[Tt][ỷY]"")
,""""))"),15.6)</f>
        <v>15.6</v>
      </c>
      <c r="N278" s="3">
        <f t="shared" si="1"/>
        <v>115</v>
      </c>
      <c r="O278" s="3" t="str">
        <f>IFERROR(__xludf.DUMMYFUNCTION("IFERROR(
  INDEX(
    FILTER(Sheet3!$B$1:$B$100, ISNUMBER(SEARCH(Sheet3!$B$1:$B$100, Q278))),
  1),
"""")"),"Phú Thuận")</f>
        <v>Phú Thuận</v>
      </c>
      <c r="P278" s="3" t="str">
        <f>IFERROR(__xludf.DUMMYFUNCTION("IFERROR(
  INDEX(
    FILTER(Sheet3!$A$1:$A$100, ISNUMBER(SEARCH(Sheet3!$A$1:$A$100, Q278))),
  1),
"""")"),"Phú Thuận")</f>
        <v>Phú Thuận</v>
      </c>
      <c r="Q278" s="2" t="s">
        <v>286</v>
      </c>
    </row>
    <row r="279">
      <c r="A279" s="1"/>
      <c r="B279" s="1"/>
      <c r="C279" s="1"/>
      <c r="D279" s="1"/>
      <c r="E279" s="1"/>
      <c r="F279" s="1"/>
      <c r="G279" s="1"/>
      <c r="H279" s="1"/>
      <c r="K279" s="1">
        <v>2.0</v>
      </c>
      <c r="L279" s="1">
        <v>87.0</v>
      </c>
      <c r="M279" s="3">
        <f>IFERROR(__xludf.DUMMYFUNCTION("value(IFERROR(
  REGEXEXTRACT(Q279,""(\d+(?:[.,]\d+)?)\s*[Tt][ỷY]"")
,""""))"),9.99)</f>
        <v>9.99</v>
      </c>
      <c r="N279" s="3">
        <f t="shared" si="1"/>
        <v>115</v>
      </c>
      <c r="O279" s="3" t="str">
        <f>IFERROR(__xludf.DUMMYFUNCTION("IFERROR(
  INDEX(
    FILTER(Sheet3!$B$1:$B$100, ISNUMBER(SEARCH(Sheet3!$B$1:$B$100, Q279))),
  1),
"""")"),"Phú Thuận")</f>
        <v>Phú Thuận</v>
      </c>
      <c r="P279" s="3" t="str">
        <f>IFERROR(__xludf.DUMMYFUNCTION("IFERROR(
  INDEX(
    FILTER(Sheet3!$A$1:$A$100, ISNUMBER(SEARCH(Sheet3!$A$1:$A$100, Q279))),
  1),
"""")"),"Nguyễn Văn Quỳ")</f>
        <v>Nguyễn Văn Quỳ</v>
      </c>
      <c r="Q279" s="2" t="s">
        <v>287</v>
      </c>
    </row>
    <row r="280">
      <c r="A280" s="1"/>
      <c r="B280" s="1"/>
      <c r="C280" s="1"/>
      <c r="D280" s="1"/>
      <c r="E280" s="1"/>
      <c r="F280" s="1"/>
      <c r="G280" s="1"/>
      <c r="H280" s="1"/>
      <c r="K280" s="1">
        <v>4.0</v>
      </c>
      <c r="L280" s="1">
        <v>100.0</v>
      </c>
      <c r="M280" s="1">
        <v>11.5</v>
      </c>
      <c r="N280" s="3">
        <f t="shared" si="1"/>
        <v>115</v>
      </c>
      <c r="O280" s="3" t="str">
        <f>IFERROR(__xludf.DUMMYFUNCTION("IFERROR(
  INDEX(
    FILTER(Sheet3!$B$1:$B$100, ISNUMBER(SEARCH(Sheet3!$B$1:$B$100, Q280))),
  1),
"""")"),"Phú Thuận")</f>
        <v>Phú Thuận</v>
      </c>
      <c r="P280" s="3" t="str">
        <f>IFERROR(__xludf.DUMMYFUNCTION("IFERROR(
  INDEX(
    FILTER(Sheet3!$A$1:$A$100, ISNUMBER(SEARCH(Sheet3!$A$1:$A$100, Q280))),
  1),
"""")"),"Phú Thuận")</f>
        <v>Phú Thuận</v>
      </c>
      <c r="Q280" s="2" t="s">
        <v>288</v>
      </c>
    </row>
    <row r="281">
      <c r="A281" s="1"/>
      <c r="B281" s="1"/>
      <c r="C281" s="1"/>
      <c r="D281" s="1"/>
      <c r="E281" s="1"/>
      <c r="F281" s="1"/>
      <c r="G281" s="1"/>
      <c r="H281" s="1"/>
      <c r="K281" s="1">
        <v>4.0</v>
      </c>
      <c r="L281" s="1">
        <v>252.0</v>
      </c>
      <c r="M281" s="3">
        <f>IFERROR(__xludf.DUMMYFUNCTION("value(IFERROR(
  REGEXEXTRACT(Q281,""(\d+(?:[.,]\d+)?)\s*[Tt][ỷY]"")
,""""))"),28.99)</f>
        <v>28.99</v>
      </c>
      <c r="N281" s="3">
        <f t="shared" si="1"/>
        <v>115</v>
      </c>
      <c r="O281" s="3" t="str">
        <f>IFERROR(__xludf.DUMMYFUNCTION("IFERROR(
  INDEX(
    FILTER(Sheet3!$B$1:$B$100, ISNUMBER(SEARCH(Sheet3!$B$1:$B$100, Q281))),
  1),
"""")"),"Tân Kiểng")</f>
        <v>Tân Kiểng</v>
      </c>
      <c r="P281" s="3" t="str">
        <f>IFERROR(__xludf.DUMMYFUNCTION("IFERROR(
  INDEX(
    FILTER(Sheet3!$A$1:$A$100, ISNUMBER(SEARCH(Sheet3!$A$1:$A$100, Q281))),
  1),
"""")"),"Trần Xuân Soạn")</f>
        <v>Trần Xuân Soạn</v>
      </c>
      <c r="Q281" s="2" t="s">
        <v>289</v>
      </c>
    </row>
    <row r="282">
      <c r="A282" s="1"/>
      <c r="B282" s="1"/>
      <c r="C282" s="1"/>
      <c r="D282" s="1"/>
      <c r="E282" s="1"/>
      <c r="F282" s="1"/>
      <c r="G282" s="1"/>
      <c r="H282" s="1"/>
      <c r="K282" s="1">
        <v>4.0</v>
      </c>
      <c r="L282" s="1">
        <v>252.0</v>
      </c>
      <c r="M282" s="3">
        <f>IFERROR(__xludf.DUMMYFUNCTION("value(IFERROR(
  REGEXEXTRACT(Q282,""(\d+(?:[.,]\d+)?)\s*[Tt][ỷY]"")
,""""))"),29.0)</f>
        <v>29</v>
      </c>
      <c r="N282" s="3">
        <f t="shared" si="1"/>
        <v>115</v>
      </c>
      <c r="O282" s="3" t="str">
        <f>IFERROR(__xludf.DUMMYFUNCTION("IFERROR(
  INDEX(
    FILTER(Sheet3!$B$1:$B$100, ISNUMBER(SEARCH(Sheet3!$B$1:$B$100, Q282))),
  1),
"""")"),"Tân Kiểng")</f>
        <v>Tân Kiểng</v>
      </c>
      <c r="P282" s="3" t="str">
        <f>IFERROR(__xludf.DUMMYFUNCTION("IFERROR(
  INDEX(
    FILTER(Sheet3!$A$1:$A$100, ISNUMBER(SEARCH(Sheet3!$A$1:$A$100, Q282))),
  1),
"""")"),"Trần Xuân Soạn")</f>
        <v>Trần Xuân Soạn</v>
      </c>
      <c r="Q282" s="2" t="s">
        <v>290</v>
      </c>
    </row>
    <row r="283">
      <c r="A283" s="1"/>
      <c r="B283" s="1"/>
      <c r="C283" s="1"/>
      <c r="D283" s="1"/>
      <c r="E283" s="1"/>
      <c r="F283" s="1"/>
      <c r="G283" s="1"/>
      <c r="H283" s="1"/>
      <c r="K283" s="1">
        <v>2.0</v>
      </c>
      <c r="L283" s="1">
        <v>335.0</v>
      </c>
      <c r="M283" s="3">
        <f>IFERROR(__xludf.DUMMYFUNCTION("value(IFERROR(
  REGEXEXTRACT(Q283,""(\d+(?:[.,]\d+)?)\s*[Tt][ỷY]"")
,""""))"),39.0)</f>
        <v>39</v>
      </c>
      <c r="N283" s="3">
        <f t="shared" si="1"/>
        <v>116</v>
      </c>
      <c r="O283" s="3" t="str">
        <f>IFERROR(__xludf.DUMMYFUNCTION("IFERROR(
  INDEX(
    FILTER(Sheet3!$B$1:$B$100, ISNUMBER(SEARCH(Sheet3!$B$1:$B$100, Q283))),
  1),
"""")"),"Tân Thuận Tây")</f>
        <v>Tân Thuận Tây</v>
      </c>
      <c r="P283" s="3" t="str">
        <f>IFERROR(__xludf.DUMMYFUNCTION("IFERROR(
  INDEX(
    FILTER(Sheet3!$A$1:$A$100, ISNUMBER(SEARCH(Sheet3!$A$1:$A$100, Q283))),
  1),
"""")"),"Huỳnh Tấn Phát")</f>
        <v>Huỳnh Tấn Phát</v>
      </c>
      <c r="Q283" s="2" t="s">
        <v>291</v>
      </c>
    </row>
    <row r="284">
      <c r="A284" s="1"/>
      <c r="B284" s="1"/>
      <c r="C284" s="1"/>
      <c r="D284" s="1"/>
      <c r="E284" s="1"/>
      <c r="F284" s="1"/>
      <c r="G284" s="1"/>
      <c r="H284" s="1"/>
      <c r="K284" s="1">
        <v>2.0</v>
      </c>
      <c r="L284" s="1">
        <v>335.0</v>
      </c>
      <c r="M284" s="3">
        <f>IFERROR(__xludf.DUMMYFUNCTION("value(IFERROR(
  REGEXEXTRACT(Q284,""(\d+(?:[.,]\d+)?)\s*[Tt][ỷY]"")
,""""))"),39.0)</f>
        <v>39</v>
      </c>
      <c r="N284" s="3">
        <f t="shared" si="1"/>
        <v>116</v>
      </c>
      <c r="O284" s="3" t="str">
        <f>IFERROR(__xludf.DUMMYFUNCTION("IFERROR(
  INDEX(
    FILTER(Sheet3!$B$1:$B$100, ISNUMBER(SEARCH(Sheet3!$B$1:$B$100, Q284))),
  1),
"""")"),"Tân Thuận Tây")</f>
        <v>Tân Thuận Tây</v>
      </c>
      <c r="P284" s="3" t="str">
        <f>IFERROR(__xludf.DUMMYFUNCTION("IFERROR(
  INDEX(
    FILTER(Sheet3!$A$1:$A$100, ISNUMBER(SEARCH(Sheet3!$A$1:$A$100, Q284))),
  1),
"""")"),"Huỳnh Tấn Phát")</f>
        <v>Huỳnh Tấn Phát</v>
      </c>
      <c r="Q284" s="2" t="s">
        <v>292</v>
      </c>
    </row>
    <row r="285">
      <c r="A285" s="1"/>
      <c r="B285" s="1"/>
      <c r="C285" s="1"/>
      <c r="D285" s="1"/>
      <c r="E285" s="1"/>
      <c r="F285" s="1"/>
      <c r="G285" s="1"/>
      <c r="H285" s="1"/>
      <c r="K285" s="1">
        <v>3.0</v>
      </c>
      <c r="L285" s="1">
        <v>64.0</v>
      </c>
      <c r="M285" s="3">
        <f>IFERROR(__xludf.DUMMYFUNCTION("value(IFERROR(
  REGEXEXTRACT(Q285,""(\d+(?:[.,]\d+)?)\s*[Tt][ỷY]"")
,""""))"),7.4)</f>
        <v>7.4</v>
      </c>
      <c r="N285" s="3">
        <f t="shared" si="1"/>
        <v>116</v>
      </c>
      <c r="O285" s="3" t="str">
        <f>IFERROR(__xludf.DUMMYFUNCTION("IFERROR(
  INDEX(
    FILTER(Sheet3!$B$1:$B$100, ISNUMBER(SEARCH(Sheet3!$B$1:$B$100, Q285))),
  1),
"""")"),"Tân Hưng")</f>
        <v>Tân Hưng</v>
      </c>
      <c r="P285" s="3" t="str">
        <f>IFERROR(__xludf.DUMMYFUNCTION("IFERROR(
  INDEX(
    FILTER(Sheet3!$A$1:$A$100, ISNUMBER(SEARCH(Sheet3!$A$1:$A$100, Q285))),
  1),
"""")"),"Trần Xuân Soạn")</f>
        <v>Trần Xuân Soạn</v>
      </c>
      <c r="Q285" s="2" t="s">
        <v>293</v>
      </c>
    </row>
    <row r="286">
      <c r="A286" s="1"/>
      <c r="B286" s="1"/>
      <c r="C286" s="1"/>
      <c r="D286" s="1"/>
      <c r="E286" s="1"/>
      <c r="F286" s="1"/>
      <c r="G286" s="1"/>
      <c r="H286" s="1"/>
      <c r="K286" s="1">
        <v>3.0</v>
      </c>
      <c r="L286" s="1">
        <v>138.0</v>
      </c>
      <c r="M286" s="3">
        <f>IFERROR(__xludf.DUMMYFUNCTION("value(IFERROR(
  REGEXEXTRACT(Q286,""(\d+(?:[.,]\d+)?)\s*[Tt][ỷY]"")
,""""))"),16.0)</f>
        <v>16</v>
      </c>
      <c r="N286" s="3">
        <f t="shared" si="1"/>
        <v>116</v>
      </c>
      <c r="O286" s="3" t="str">
        <f>IFERROR(__xludf.DUMMYFUNCTION("IFERROR(
  INDEX(
    FILTER(Sheet3!$B$1:$B$100, ISNUMBER(SEARCH(Sheet3!$B$1:$B$100, Q286))),
  1),
"""")"),"Tân Phú")</f>
        <v>Tân Phú</v>
      </c>
      <c r="P286" s="3" t="str">
        <f>IFERROR(__xludf.DUMMYFUNCTION("IFERROR(
  INDEX(
    FILTER(Sheet3!$A$1:$A$100, ISNUMBER(SEARCH(Sheet3!$A$1:$A$100, Q286))),
  1),
"""")"),"Nguyễn Thị Thập")</f>
        <v>Nguyễn Thị Thập</v>
      </c>
      <c r="Q286" s="2" t="s">
        <v>294</v>
      </c>
    </row>
    <row r="287">
      <c r="A287" s="1"/>
      <c r="B287" s="1"/>
      <c r="C287" s="1"/>
      <c r="D287" s="1"/>
      <c r="E287" s="1"/>
      <c r="F287" s="1"/>
      <c r="G287" s="1"/>
      <c r="H287" s="1"/>
      <c r="K287" s="1">
        <v>4.0</v>
      </c>
      <c r="L287" s="1">
        <v>143.0</v>
      </c>
      <c r="M287" s="3">
        <f>IFERROR(__xludf.DUMMYFUNCTION("value(IFERROR(
  REGEXEXTRACT(Q287,""(\d+(?:[.,]\d+)?)\s*[Tt][ỷY]"")
,""""))"),16.6)</f>
        <v>16.6</v>
      </c>
      <c r="N287" s="3">
        <f t="shared" si="1"/>
        <v>116</v>
      </c>
      <c r="O287" s="3" t="str">
        <f>IFERROR(__xludf.DUMMYFUNCTION("IFERROR(
  INDEX(
    FILTER(Sheet3!$B$1:$B$100, ISNUMBER(SEARCH(Sheet3!$B$1:$B$100, Q287))),
  1),
"""")"),"Bình Thuận")</f>
        <v>Bình Thuận</v>
      </c>
      <c r="P287" s="3" t="str">
        <f>IFERROR(__xludf.DUMMYFUNCTION("IFERROR(
  INDEX(
    FILTER(Sheet3!$A$1:$A$100, ISNUMBER(SEARCH(Sheet3!$A$1:$A$100, Q287))),
  1),
"""")"),"Nguyễn Thị Thập")</f>
        <v>Nguyễn Thị Thập</v>
      </c>
      <c r="Q287" s="2" t="s">
        <v>295</v>
      </c>
    </row>
    <row r="288">
      <c r="A288" s="1"/>
      <c r="B288" s="1"/>
      <c r="C288" s="1"/>
      <c r="D288" s="1"/>
      <c r="E288" s="1"/>
      <c r="F288" s="1"/>
      <c r="G288" s="1"/>
      <c r="H288" s="1"/>
      <c r="K288" s="1">
        <v>1.0</v>
      </c>
      <c r="L288" s="1">
        <v>60.0</v>
      </c>
      <c r="M288" s="3">
        <f>IFERROR(__xludf.DUMMYFUNCTION("value(IFERROR(
  REGEXEXTRACT(Q288,""(\d+(?:[.,]\d+)?)\s*[Tt][ỷY]"")
,""""))"),6.99)</f>
        <v>6.99</v>
      </c>
      <c r="N288" s="3">
        <f t="shared" si="1"/>
        <v>117</v>
      </c>
      <c r="O288" s="3" t="str">
        <f>IFERROR(__xludf.DUMMYFUNCTION("IFERROR(
  INDEX(
    FILTER(Sheet3!$B$1:$B$100, ISNUMBER(SEARCH(Sheet3!$B$1:$B$100, Q288))),
  1),
"""")"),"Tân Mỹ")</f>
        <v>Tân Mỹ</v>
      </c>
      <c r="P288" s="3" t="str">
        <f>IFERROR(__xludf.DUMMYFUNCTION("IFERROR(
  INDEX(
    FILTER(Sheet3!$A$1:$A$100, ISNUMBER(SEARCH(Sheet3!$A$1:$A$100, Q288))),
  1),
"""")"),"Tân Mỹ")</f>
        <v>Tân Mỹ</v>
      </c>
      <c r="Q288" s="2" t="s">
        <v>296</v>
      </c>
    </row>
    <row r="289">
      <c r="A289" s="1"/>
      <c r="B289" s="1"/>
      <c r="C289" s="1"/>
      <c r="D289" s="1"/>
      <c r="E289" s="1"/>
      <c r="F289" s="1"/>
      <c r="G289" s="1"/>
      <c r="H289" s="1"/>
      <c r="K289" s="1">
        <v>2.0</v>
      </c>
      <c r="L289" s="1">
        <v>90.0</v>
      </c>
      <c r="M289" s="3">
        <f>IFERROR(__xludf.DUMMYFUNCTION("value(IFERROR(
  REGEXEXTRACT(Q289,""(\d+(?:[.,]\d+)?)\s*[Tt][ỷY]"")
,""""))"),10.5)</f>
        <v>10.5</v>
      </c>
      <c r="N289" s="3">
        <f t="shared" si="1"/>
        <v>117</v>
      </c>
      <c r="O289" s="3" t="str">
        <f>IFERROR(__xludf.DUMMYFUNCTION("IFERROR(
  INDEX(
    FILTER(Sheet3!$B$1:$B$100, ISNUMBER(SEARCH(Sheet3!$B$1:$B$100, Q289))),
  1),
"""")"),"Tân Thuận Đông")</f>
        <v>Tân Thuận Đông</v>
      </c>
      <c r="P289" s="3" t="str">
        <f>IFERROR(__xludf.DUMMYFUNCTION("IFERROR(
  INDEX(
    FILTER(Sheet3!$A$1:$A$100, ISNUMBER(SEARCH(Sheet3!$A$1:$A$100, Q289))),
  1),
"""")"),"Huỳnh Tấn Phát")</f>
        <v>Huỳnh Tấn Phát</v>
      </c>
      <c r="Q289" s="2" t="s">
        <v>297</v>
      </c>
    </row>
    <row r="290">
      <c r="A290" s="1"/>
      <c r="B290" s="1"/>
      <c r="C290" s="1"/>
      <c r="D290" s="1"/>
      <c r="E290" s="1"/>
      <c r="F290" s="1"/>
      <c r="G290" s="1"/>
      <c r="H290" s="1"/>
      <c r="K290" s="1">
        <v>2.0</v>
      </c>
      <c r="L290" s="1">
        <v>136.0</v>
      </c>
      <c r="M290" s="3">
        <f>IFERROR(__xludf.DUMMYFUNCTION("value(IFERROR(
  REGEXEXTRACT(Q290,""(\d+(?:[.,]\d+)?)\s*[Tt][ỷY]"")
,""""))"),15.9)</f>
        <v>15.9</v>
      </c>
      <c r="N290" s="3">
        <f t="shared" si="1"/>
        <v>117</v>
      </c>
      <c r="O290" s="3" t="str">
        <f>IFERROR(__xludf.DUMMYFUNCTION("IFERROR(
  INDEX(
    FILTER(Sheet3!$B$1:$B$100, ISNUMBER(SEARCH(Sheet3!$B$1:$B$100, Q290))),
  1),
"""")"),"Tân Phú")</f>
        <v>Tân Phú</v>
      </c>
      <c r="P290" s="3" t="str">
        <f>IFERROR(__xludf.DUMMYFUNCTION("IFERROR(
  INDEX(
    FILTER(Sheet3!$A$1:$A$100, ISNUMBER(SEARCH(Sheet3!$A$1:$A$100, Q290))),
  1),
"""")"),"Huỳnh Tấn Phát")</f>
        <v>Huỳnh Tấn Phát</v>
      </c>
      <c r="Q290" s="2" t="s">
        <v>298</v>
      </c>
    </row>
    <row r="291">
      <c r="A291" s="1"/>
      <c r="B291" s="1"/>
      <c r="C291" s="1"/>
      <c r="D291" s="1"/>
      <c r="E291" s="1"/>
      <c r="F291" s="1"/>
      <c r="G291" s="1"/>
      <c r="H291" s="1"/>
      <c r="K291" s="1">
        <v>4.0</v>
      </c>
      <c r="L291" s="1">
        <v>130.0</v>
      </c>
      <c r="M291" s="3">
        <f>IFERROR(__xludf.DUMMYFUNCTION("value(IFERROR(
  REGEXEXTRACT(Q291,""(\d+(?:[.,]\d+)?)\s*[Tt][ỷY]"")
,""""))"),15.2)</f>
        <v>15.2</v>
      </c>
      <c r="N291" s="3">
        <f t="shared" si="1"/>
        <v>117</v>
      </c>
      <c r="O291" s="3" t="str">
        <f>IFERROR(__xludf.DUMMYFUNCTION("IFERROR(
  INDEX(
    FILTER(Sheet3!$B$1:$B$100, ISNUMBER(SEARCH(Sheet3!$B$1:$B$100, Q291))),
  1),
"""")"),"Phú Thuận")</f>
        <v>Phú Thuận</v>
      </c>
      <c r="P291" s="3" t="str">
        <f>IFERROR(__xludf.DUMMYFUNCTION("IFERROR(
  INDEX(
    FILTER(Sheet3!$A$1:$A$100, ISNUMBER(SEARCH(Sheet3!$A$1:$A$100, Q291))),
  1),
"""")"),"Nguyễn Văn Quỳ")</f>
        <v>Nguyễn Văn Quỳ</v>
      </c>
      <c r="Q291" s="2" t="s">
        <v>299</v>
      </c>
    </row>
    <row r="292">
      <c r="A292" s="1"/>
      <c r="B292" s="1"/>
      <c r="C292" s="1"/>
      <c r="D292" s="1"/>
      <c r="E292" s="1"/>
      <c r="F292" s="1"/>
      <c r="G292" s="1"/>
      <c r="H292" s="1"/>
      <c r="J292" s="1" t="s">
        <v>104</v>
      </c>
      <c r="K292" s="1">
        <v>1.0</v>
      </c>
      <c r="L292" s="1">
        <v>51.0</v>
      </c>
      <c r="M292" s="3">
        <f>IFERROR(__xludf.DUMMYFUNCTION("value(IFERROR(
  REGEXEXTRACT(Q292,""(\d+(?:[.,]\d+)?)\s*[Tt][ỷY]"")
,""""))"),6.0)</f>
        <v>6</v>
      </c>
      <c r="N292" s="3">
        <f t="shared" si="1"/>
        <v>118</v>
      </c>
      <c r="O292" s="3" t="str">
        <f>IFERROR(__xludf.DUMMYFUNCTION("IFERROR(
  INDEX(
    FILTER(Sheet3!$B$1:$B$100, ISNUMBER(SEARCH(Sheet3!$B$1:$B$100, Q292))),
  1),
"""")"),"Phú Mỹ")</f>
        <v>Phú Mỹ</v>
      </c>
      <c r="P292" s="3" t="str">
        <f>IFERROR(__xludf.DUMMYFUNCTION("IFERROR(
  INDEX(
    FILTER(Sheet3!$A$1:$A$100, ISNUMBER(SEARCH(Sheet3!$A$1:$A$100, Q292))),
  1),
"""")"),"Huỳnh Tấn Phát")</f>
        <v>Huỳnh Tấn Phát</v>
      </c>
      <c r="Q292" s="2" t="s">
        <v>300</v>
      </c>
    </row>
    <row r="293">
      <c r="A293" s="1"/>
      <c r="B293" s="1"/>
      <c r="C293" s="1"/>
      <c r="D293" s="1"/>
      <c r="E293" s="1"/>
      <c r="F293" s="1"/>
      <c r="G293" s="1"/>
      <c r="H293" s="1"/>
      <c r="K293" s="1">
        <v>2.0</v>
      </c>
      <c r="L293" s="1">
        <v>106.0</v>
      </c>
      <c r="M293" s="1">
        <v>12.5</v>
      </c>
      <c r="N293" s="3">
        <f t="shared" si="1"/>
        <v>118</v>
      </c>
      <c r="O293" s="3" t="str">
        <f>IFERROR(__xludf.DUMMYFUNCTION("IFERROR(
  INDEX(
    FILTER(Sheet3!$B$1:$B$100, ISNUMBER(SEARCH(Sheet3!$B$1:$B$100, Q293))),
  1),
"""")"),"Bình Thuận")</f>
        <v>Bình Thuận</v>
      </c>
      <c r="P293" s="3" t="str">
        <f>IFERROR(__xludf.DUMMYFUNCTION("IFERROR(
  INDEX(
    FILTER(Sheet3!$A$1:$A$100, ISNUMBER(SEARCH(Sheet3!$A$1:$A$100, Q293))),
  1),
"""")"),"đường số 4")</f>
        <v>đường số 4</v>
      </c>
      <c r="Q293" s="2" t="s">
        <v>301</v>
      </c>
    </row>
    <row r="294">
      <c r="A294" s="1"/>
      <c r="B294" s="1"/>
      <c r="C294" s="1"/>
      <c r="D294" s="1"/>
      <c r="E294" s="1"/>
      <c r="F294" s="1"/>
      <c r="G294" s="1"/>
      <c r="H294" s="1"/>
      <c r="K294" s="1">
        <v>4.0</v>
      </c>
      <c r="L294" s="1">
        <v>60.0</v>
      </c>
      <c r="M294" s="3">
        <f>IFERROR(__xludf.DUMMYFUNCTION("value(IFERROR(
  REGEXEXTRACT(Q294,""(\d+(?:[.,]\d+)?)\s*[Tt][ỷY]"")
,""""))"),7.05)</f>
        <v>7.05</v>
      </c>
      <c r="N294" s="3">
        <f t="shared" si="1"/>
        <v>118</v>
      </c>
      <c r="O294" s="3" t="str">
        <f>IFERROR(__xludf.DUMMYFUNCTION("IFERROR(
  INDEX(
    FILTER(Sheet3!$B$1:$B$100, ISNUMBER(SEARCH(Sheet3!$B$1:$B$100, Q294))),
  1),
"""")"),"Tân Thuận Tây")</f>
        <v>Tân Thuận Tây</v>
      </c>
      <c r="P294" s="3" t="str">
        <f>IFERROR(__xludf.DUMMYFUNCTION("IFERROR(
  INDEX(
    FILTER(Sheet3!$A$1:$A$100, ISNUMBER(SEARCH(Sheet3!$A$1:$A$100, Q294))),
  1),
"""")"),"Tân Thuận Tây")</f>
        <v>Tân Thuận Tây</v>
      </c>
      <c r="Q294" s="2" t="s">
        <v>302</v>
      </c>
    </row>
    <row r="295">
      <c r="A295" s="1"/>
      <c r="B295" s="1"/>
      <c r="C295" s="1"/>
      <c r="D295" s="1"/>
      <c r="E295" s="1"/>
      <c r="F295" s="1"/>
      <c r="G295" s="1"/>
      <c r="H295" s="1"/>
      <c r="K295" s="1">
        <v>1.0</v>
      </c>
      <c r="L295" s="1">
        <v>143.0</v>
      </c>
      <c r="M295" s="3">
        <f>IFERROR(__xludf.DUMMYFUNCTION("value(IFERROR(
  REGEXEXTRACT(Q295,""(\d+(?:[.,]\d+)?)\s*[Tt][ỷY]"")
,""""))"),17.0)</f>
        <v>17</v>
      </c>
      <c r="N295" s="3">
        <f t="shared" si="1"/>
        <v>119</v>
      </c>
      <c r="O295" s="3" t="str">
        <f>IFERROR(__xludf.DUMMYFUNCTION("IFERROR(
  INDEX(
    FILTER(Sheet3!$B$1:$B$100, ISNUMBER(SEARCH(Sheet3!$B$1:$B$100, Q295))),
  1),
"""")"),"Bình Thuận")</f>
        <v>Bình Thuận</v>
      </c>
      <c r="P295" s="3" t="str">
        <f>IFERROR(__xludf.DUMMYFUNCTION("IFERROR(
  INDEX(
    FILTER(Sheet3!$A$1:$A$100, ISNUMBER(SEARCH(Sheet3!$A$1:$A$100, Q295))),
  1),
"""")"),"đường số 5")</f>
        <v>đường số 5</v>
      </c>
      <c r="Q295" s="2" t="s">
        <v>303</v>
      </c>
    </row>
    <row r="296">
      <c r="A296" s="1"/>
      <c r="B296" s="1"/>
      <c r="C296" s="1"/>
      <c r="D296" s="1"/>
      <c r="E296" s="1"/>
      <c r="F296" s="1"/>
      <c r="G296" s="1"/>
      <c r="H296" s="1"/>
      <c r="K296" s="1">
        <v>2.0</v>
      </c>
      <c r="L296" s="1">
        <v>80.0</v>
      </c>
      <c r="M296" s="3">
        <f>IFERROR(__xludf.DUMMYFUNCTION("value(IFERROR(
  REGEXEXTRACT(Q296,""(\d+(?:[.,]\d+)?)\s*[Tt][ỷY]"")
,""""))"),9.5)</f>
        <v>9.5</v>
      </c>
      <c r="N296" s="3">
        <f t="shared" si="1"/>
        <v>119</v>
      </c>
      <c r="O296" s="3" t="str">
        <f>IFERROR(__xludf.DUMMYFUNCTION("IFERROR(
  INDEX(
    FILTER(Sheet3!$B$1:$B$100, ISNUMBER(SEARCH(Sheet3!$B$1:$B$100, Q296))),
  1),
"""")"),"Bình Thuận")</f>
        <v>Bình Thuận</v>
      </c>
      <c r="P296" s="3" t="str">
        <f>IFERROR(__xludf.DUMMYFUNCTION("IFERROR(
  INDEX(
    FILTER(Sheet3!$A$1:$A$100, ISNUMBER(SEARCH(Sheet3!$A$1:$A$100, Q296))),
  1),
"""")"),"đường số 4")</f>
        <v>đường số 4</v>
      </c>
      <c r="Q296" s="2" t="s">
        <v>304</v>
      </c>
    </row>
    <row r="297">
      <c r="A297" s="1"/>
      <c r="B297" s="1"/>
      <c r="C297" s="1"/>
      <c r="D297" s="1"/>
      <c r="E297" s="1"/>
      <c r="F297" s="1"/>
      <c r="G297" s="1"/>
      <c r="H297" s="1"/>
      <c r="K297" s="1">
        <v>4.0</v>
      </c>
      <c r="L297" s="1">
        <v>101.0</v>
      </c>
      <c r="M297" s="3">
        <f>IFERROR(__xludf.DUMMYFUNCTION("value(IFERROR(
  REGEXEXTRACT(Q297,""(\d+(?:[.,]\d+)?)\s*[Tt][ỷY]"")
,""""))"),12.0)</f>
        <v>12</v>
      </c>
      <c r="N297" s="3">
        <f t="shared" si="1"/>
        <v>119</v>
      </c>
      <c r="O297" s="3" t="str">
        <f>IFERROR(__xludf.DUMMYFUNCTION("IFERROR(
  INDEX(
    FILTER(Sheet3!$B$1:$B$100, ISNUMBER(SEARCH(Sheet3!$B$1:$B$100, Q297))),
  1),
"""")"),"Tân Thuận Đông")</f>
        <v>Tân Thuận Đông</v>
      </c>
      <c r="P297" s="3" t="str">
        <f>IFERROR(__xludf.DUMMYFUNCTION("IFERROR(
  INDEX(
    FILTER(Sheet3!$A$1:$A$100, ISNUMBER(SEARCH(Sheet3!$A$1:$A$100, Q297))),
  1),
"""")"),"Huỳnh Tấn Phát")</f>
        <v>Huỳnh Tấn Phát</v>
      </c>
      <c r="Q297" s="2" t="s">
        <v>305</v>
      </c>
    </row>
    <row r="298">
      <c r="A298" s="1"/>
      <c r="B298" s="1"/>
      <c r="C298" s="1"/>
      <c r="D298" s="1"/>
      <c r="E298" s="1"/>
      <c r="F298" s="1"/>
      <c r="G298" s="1"/>
      <c r="H298" s="1"/>
      <c r="K298" s="1">
        <v>4.0</v>
      </c>
      <c r="L298" s="1">
        <v>130.0</v>
      </c>
      <c r="M298" s="3">
        <f>IFERROR(__xludf.DUMMYFUNCTION("value(IFERROR(
  REGEXEXTRACT(Q298,""(\d+(?:[.,]\d+)?)\s*[Tt][ỷY]"")
,""""))"),15.5)</f>
        <v>15.5</v>
      </c>
      <c r="N298" s="3">
        <f t="shared" si="1"/>
        <v>119</v>
      </c>
      <c r="O298" s="3" t="str">
        <f>IFERROR(__xludf.DUMMYFUNCTION("IFERROR(
  INDEX(
    FILTER(Sheet3!$B$1:$B$100, ISNUMBER(SEARCH(Sheet3!$B$1:$B$100, Q298))),
  1),
"""")"),"Tân Kiểng")</f>
        <v>Tân Kiểng</v>
      </c>
      <c r="P298" s="3" t="str">
        <f>IFERROR(__xludf.DUMMYFUNCTION("IFERROR(
  INDEX(
    FILTER(Sheet3!$A$1:$A$100, ISNUMBER(SEARCH(Sheet3!$A$1:$A$100, Q298))),
  1),
"""")"),"Trần Xuân Soạn")</f>
        <v>Trần Xuân Soạn</v>
      </c>
      <c r="Q298" s="2" t="s">
        <v>306</v>
      </c>
    </row>
    <row r="299">
      <c r="A299" s="1"/>
      <c r="B299" s="1"/>
      <c r="C299" s="1"/>
      <c r="D299" s="1"/>
      <c r="E299" s="1"/>
      <c r="F299" s="1"/>
      <c r="G299" s="1"/>
      <c r="H299" s="1"/>
      <c r="K299" s="1">
        <v>4.0</v>
      </c>
      <c r="L299" s="1">
        <v>176.0</v>
      </c>
      <c r="M299" s="3">
        <f>IFERROR(__xludf.DUMMYFUNCTION("value(IFERROR(
  REGEXEXTRACT(Q299,""(\d+(?:[.,]\d+)?)\s*[Tt][ỷY]"")
,""""))"),21.0)</f>
        <v>21</v>
      </c>
      <c r="N299" s="3">
        <f t="shared" si="1"/>
        <v>119</v>
      </c>
      <c r="O299" s="3" t="str">
        <f>IFERROR(__xludf.DUMMYFUNCTION("IFERROR(
  INDEX(
    FILTER(Sheet3!$B$1:$B$100, ISNUMBER(SEARCH(Sheet3!$B$1:$B$100, Q299))),
  1),
"""")"),"Tân Thuận Đông")</f>
        <v>Tân Thuận Đông</v>
      </c>
      <c r="P299" s="3" t="str">
        <f>IFERROR(__xludf.DUMMYFUNCTION("IFERROR(
  INDEX(
    FILTER(Sheet3!$A$1:$A$100, ISNUMBER(SEARCH(Sheet3!$A$1:$A$100, Q299))),
  1),
"""")"),"Bùi văn ba")</f>
        <v>Bùi văn ba</v>
      </c>
      <c r="Q299" s="2" t="s">
        <v>307</v>
      </c>
    </row>
    <row r="300">
      <c r="A300" s="1"/>
      <c r="B300" s="1"/>
      <c r="C300" s="1"/>
      <c r="D300" s="1"/>
      <c r="E300" s="1"/>
      <c r="F300" s="1"/>
      <c r="G300" s="1"/>
      <c r="H300" s="1"/>
      <c r="K300" s="1">
        <v>1.0</v>
      </c>
      <c r="L300" s="1">
        <v>125.0</v>
      </c>
      <c r="M300" s="3">
        <f>IFERROR(__xludf.DUMMYFUNCTION("value(IFERROR(
  REGEXEXTRACT(Q300,""(\d+(?:[.,]\d+)?)\s*[Tt][ỷY]"")
,""""))"),15.0)</f>
        <v>15</v>
      </c>
      <c r="N300" s="3">
        <f t="shared" si="1"/>
        <v>120</v>
      </c>
      <c r="O300" s="3" t="str">
        <f>IFERROR(__xludf.DUMMYFUNCTION("IFERROR(
  INDEX(
    FILTER(Sheet3!$B$1:$B$100, ISNUMBER(SEARCH(Sheet3!$B$1:$B$100, Q300))),
  1),
"""")"),"Bình Thuận")</f>
        <v>Bình Thuận</v>
      </c>
      <c r="P300" s="3" t="str">
        <f>IFERROR(__xludf.DUMMYFUNCTION("IFERROR(
  INDEX(
    FILTER(Sheet3!$A$1:$A$100, ISNUMBER(SEARCH(Sheet3!$A$1:$A$100, Q300))),
  1),
"""")"),"Lý Phục Man")</f>
        <v>Lý Phục Man</v>
      </c>
      <c r="Q300" s="2" t="s">
        <v>308</v>
      </c>
    </row>
    <row r="301">
      <c r="A301" s="1"/>
      <c r="B301" s="1"/>
      <c r="C301" s="1"/>
      <c r="D301" s="1"/>
      <c r="E301" s="1"/>
      <c r="F301" s="1"/>
      <c r="G301" s="1"/>
      <c r="H301" s="1"/>
      <c r="K301" s="1">
        <v>3.0</v>
      </c>
      <c r="L301" s="1">
        <v>81.0</v>
      </c>
      <c r="M301" s="3">
        <f>IFERROR(__xludf.DUMMYFUNCTION("value(IFERROR(
  REGEXEXTRACT(Q301,""(\d+(?:[.,]\d+)?)\s*[Tt][ỷY]"")
,""""))"),9.7)</f>
        <v>9.7</v>
      </c>
      <c r="N301" s="3">
        <f t="shared" si="1"/>
        <v>120</v>
      </c>
      <c r="O301" s="3" t="str">
        <f>IFERROR(__xludf.DUMMYFUNCTION("IFERROR(
  INDEX(
    FILTER(Sheet3!$B$1:$B$100, ISNUMBER(SEARCH(Sheet3!$B$1:$B$100, Q301))),
  1),
"""")"),"Phú Thuận")</f>
        <v>Phú Thuận</v>
      </c>
      <c r="P301" s="3" t="str">
        <f>IFERROR(__xludf.DUMMYFUNCTION("IFERROR(
  INDEX(
    FILTER(Sheet3!$A$1:$A$100, ISNUMBER(SEARCH(Sheet3!$A$1:$A$100, Q301))),
  1),
"""")"),"Huỳnh Tấn Phát")</f>
        <v>Huỳnh Tấn Phát</v>
      </c>
      <c r="Q301" s="2" t="s">
        <v>309</v>
      </c>
    </row>
    <row r="302">
      <c r="A302" s="1"/>
      <c r="B302" s="1"/>
      <c r="C302" s="1"/>
      <c r="D302" s="1"/>
      <c r="E302" s="1"/>
      <c r="F302" s="1"/>
      <c r="G302" s="1"/>
      <c r="H302" s="1"/>
      <c r="K302" s="1">
        <v>3.0</v>
      </c>
      <c r="L302" s="1">
        <v>64.0</v>
      </c>
      <c r="M302" s="3">
        <f>IFERROR(__xludf.DUMMYFUNCTION("value(IFERROR(
  REGEXEXTRACT(Q302,""(\d+(?:[.,]\d+)?)\s*[Tt][ỷY]"")
,""""))"),7.68)</f>
        <v>7.68</v>
      </c>
      <c r="N302" s="3">
        <f t="shared" si="1"/>
        <v>120</v>
      </c>
      <c r="O302" s="3" t="str">
        <f>IFERROR(__xludf.DUMMYFUNCTION("IFERROR(
  INDEX(
    FILTER(Sheet3!$B$1:$B$100, ISNUMBER(SEARCH(Sheet3!$B$1:$B$100, Q302))),
  1),
"""")"),"Phú Mỹ")</f>
        <v>Phú Mỹ</v>
      </c>
      <c r="P302" s="3" t="str">
        <f>IFERROR(__xludf.DUMMYFUNCTION("IFERROR(
  INDEX(
    FILTER(Sheet3!$A$1:$A$100, ISNUMBER(SEARCH(Sheet3!$A$1:$A$100, Q302))),
  1),
"""")"),"Phạm Hữu Lầu")</f>
        <v>Phạm Hữu Lầu</v>
      </c>
      <c r="Q302" s="2" t="s">
        <v>310</v>
      </c>
    </row>
    <row r="303">
      <c r="A303" s="1"/>
      <c r="B303" s="1"/>
      <c r="C303" s="1"/>
      <c r="D303" s="1"/>
      <c r="E303" s="1"/>
      <c r="F303" s="1"/>
      <c r="G303" s="1"/>
      <c r="H303" s="1"/>
      <c r="K303" s="1">
        <v>4.0</v>
      </c>
      <c r="L303" s="1">
        <v>66.0</v>
      </c>
      <c r="M303" s="3">
        <f>IFERROR(__xludf.DUMMYFUNCTION("value(IFERROR(
  REGEXEXTRACT(Q303,""(\d+(?:[.,]\d+)?)\s*[Tt][ỷY]"")
,""""))"),7.9)</f>
        <v>7.9</v>
      </c>
      <c r="N303" s="3">
        <f t="shared" si="1"/>
        <v>120</v>
      </c>
      <c r="O303" s="3" t="str">
        <f>IFERROR(__xludf.DUMMYFUNCTION("IFERROR(
  INDEX(
    FILTER(Sheet3!$B$1:$B$100, ISNUMBER(SEARCH(Sheet3!$B$1:$B$100, Q303))),
  1),
"""")"),"Bình Thuận")</f>
        <v>Bình Thuận</v>
      </c>
      <c r="P303" s="3" t="str">
        <f>IFERROR(__xludf.DUMMYFUNCTION("IFERROR(
  INDEX(
    FILTER(Sheet3!$A$1:$A$100, ISNUMBER(SEARCH(Sheet3!$A$1:$A$100, Q303))),
  1),
"""")"),"Nguyễn Thị Thập")</f>
        <v>Nguyễn Thị Thập</v>
      </c>
      <c r="Q303" s="2" t="s">
        <v>311</v>
      </c>
    </row>
    <row r="304">
      <c r="A304" s="1"/>
      <c r="B304" s="1"/>
      <c r="C304" s="1"/>
      <c r="D304" s="1"/>
      <c r="E304" s="1"/>
      <c r="F304" s="1"/>
      <c r="G304" s="1"/>
      <c r="H304" s="1"/>
      <c r="K304" s="1">
        <v>4.0</v>
      </c>
      <c r="L304" s="1">
        <v>60.0</v>
      </c>
      <c r="M304" s="3">
        <f>IFERROR(__xludf.DUMMYFUNCTION("value(IFERROR(
  REGEXEXTRACT(Q304,""(\d+(?:[.,]\d+)?)\s*[Tt][ỷY]"")
,""""))"),7.2)</f>
        <v>7.2</v>
      </c>
      <c r="N304" s="3">
        <f t="shared" si="1"/>
        <v>120</v>
      </c>
      <c r="O304" s="3" t="str">
        <f>IFERROR(__xludf.DUMMYFUNCTION("IFERROR(
  INDEX(
    FILTER(Sheet3!$B$1:$B$100, ISNUMBER(SEARCH(Sheet3!$B$1:$B$100, Q304))),
  1),
"""")"),"Phú Thuận")</f>
        <v>Phú Thuận</v>
      </c>
      <c r="P304" s="3" t="str">
        <f>IFERROR(__xludf.DUMMYFUNCTION("IFERROR(
  INDEX(
    FILTER(Sheet3!$A$1:$A$100, ISNUMBER(SEARCH(Sheet3!$A$1:$A$100, Q304))),
  1),
"""")"),"Nguyễn Văn Quỳ")</f>
        <v>Nguyễn Văn Quỳ</v>
      </c>
      <c r="Q304" s="2" t="s">
        <v>312</v>
      </c>
    </row>
    <row r="305">
      <c r="A305" s="1"/>
      <c r="B305" s="1"/>
      <c r="C305" s="1"/>
      <c r="D305" s="1"/>
      <c r="E305" s="1"/>
      <c r="F305" s="1"/>
      <c r="G305" s="1"/>
      <c r="H305" s="1"/>
      <c r="K305" s="1">
        <v>4.0</v>
      </c>
      <c r="L305" s="1">
        <v>60.0</v>
      </c>
      <c r="M305" s="3">
        <f>IFERROR(__xludf.DUMMYFUNCTION("value(IFERROR(
  REGEXEXTRACT(Q305,""(\d+(?:[.,]\d+)?)\s*[Tt][ỷY]"")
,""""))"),7.2)</f>
        <v>7.2</v>
      </c>
      <c r="N305" s="3">
        <f t="shared" si="1"/>
        <v>120</v>
      </c>
      <c r="O305" s="3" t="str">
        <f>IFERROR(__xludf.DUMMYFUNCTION("IFERROR(
  INDEX(
    FILTER(Sheet3!$B$1:$B$100, ISNUMBER(SEARCH(Sheet3!$B$1:$B$100, Q305))),
  1),
"""")"),"Phú Thuận")</f>
        <v>Phú Thuận</v>
      </c>
      <c r="P305" s="3" t="str">
        <f>IFERROR(__xludf.DUMMYFUNCTION("IFERROR(
  INDEX(
    FILTER(Sheet3!$A$1:$A$100, ISNUMBER(SEARCH(Sheet3!$A$1:$A$100, Q305))),
  1),
"""")"),"Nguyễn Văn Quỳ")</f>
        <v>Nguyễn Văn Quỳ</v>
      </c>
      <c r="Q305" s="2" t="s">
        <v>313</v>
      </c>
    </row>
    <row r="306">
      <c r="A306" s="1"/>
      <c r="B306" s="1"/>
      <c r="C306" s="1"/>
      <c r="D306" s="1"/>
      <c r="E306" s="1"/>
      <c r="F306" s="1"/>
      <c r="G306" s="1"/>
      <c r="H306" s="1"/>
      <c r="K306" s="1">
        <v>4.0</v>
      </c>
      <c r="L306" s="1">
        <v>62.0</v>
      </c>
      <c r="M306" s="3">
        <f>IFERROR(__xludf.DUMMYFUNCTION("value(IFERROR(
  REGEXEXTRACT(Q306,""(\d+(?:[.,]\d+)?)\s*[Tt][ỷY]"")
,""""))"),7.45)</f>
        <v>7.45</v>
      </c>
      <c r="N306" s="3">
        <f t="shared" si="1"/>
        <v>120</v>
      </c>
      <c r="O306" s="3" t="str">
        <f>IFERROR(__xludf.DUMMYFUNCTION("IFERROR(
  INDEX(
    FILTER(Sheet3!$B$1:$B$100, ISNUMBER(SEARCH(Sheet3!$B$1:$B$100, Q306))),
  1),
"""")"),"Phú Mỹ")</f>
        <v>Phú Mỹ</v>
      </c>
      <c r="P306" s="3" t="str">
        <f>IFERROR(__xludf.DUMMYFUNCTION("IFERROR(
  INDEX(
    FILTER(Sheet3!$A$1:$A$100, ISNUMBER(SEARCH(Sheet3!$A$1:$A$100, Q306))),
  1),
"""")"),"Chuyên dùng 9")</f>
        <v>Chuyên dùng 9</v>
      </c>
      <c r="Q306" s="2" t="s">
        <v>314</v>
      </c>
    </row>
    <row r="307">
      <c r="A307" s="1"/>
      <c r="B307" s="1"/>
      <c r="C307" s="1"/>
      <c r="D307" s="1"/>
      <c r="E307" s="1"/>
      <c r="F307" s="1"/>
      <c r="G307" s="1"/>
      <c r="H307" s="1"/>
      <c r="K307" s="1">
        <v>4.0</v>
      </c>
      <c r="L307" s="1">
        <v>62.0</v>
      </c>
      <c r="M307" s="3">
        <f>IFERROR(__xludf.DUMMYFUNCTION("value(IFERROR(
  REGEXEXTRACT(Q307,""(\d+(?:[.,]\d+)?)\s*[Tt][ỷY]"")
,""""))"),7.45)</f>
        <v>7.45</v>
      </c>
      <c r="N307" s="3">
        <f t="shared" si="1"/>
        <v>120</v>
      </c>
      <c r="O307" s="3" t="str">
        <f>IFERROR(__xludf.DUMMYFUNCTION("IFERROR(
  INDEX(
    FILTER(Sheet3!$B$1:$B$100, ISNUMBER(SEARCH(Sheet3!$B$1:$B$100, Q307))),
  1),
"""")"),"Phú Mỹ")</f>
        <v>Phú Mỹ</v>
      </c>
      <c r="P307" s="3" t="str">
        <f>IFERROR(__xludf.DUMMYFUNCTION("IFERROR(
  INDEX(
    FILTER(Sheet3!$A$1:$A$100, ISNUMBER(SEARCH(Sheet3!$A$1:$A$100, Q307))),
  1),
"""")"),"Chuyên dùng 9")</f>
        <v>Chuyên dùng 9</v>
      </c>
      <c r="Q307" s="2" t="s">
        <v>315</v>
      </c>
    </row>
    <row r="308">
      <c r="A308" s="1"/>
      <c r="B308" s="1"/>
      <c r="C308" s="1"/>
      <c r="D308" s="1"/>
      <c r="E308" s="1"/>
      <c r="F308" s="1"/>
      <c r="G308" s="1"/>
      <c r="H308" s="1"/>
      <c r="K308" s="1">
        <v>1.0</v>
      </c>
      <c r="L308" s="1">
        <v>116.0</v>
      </c>
      <c r="M308" s="3">
        <f>IFERROR(__xludf.DUMMYFUNCTION("value(IFERROR(
  REGEXEXTRACT(Q308,""(\d+(?:[.,]\d+)?)\s*[Tt][ỷY]"")
,""""))"),14.0)</f>
        <v>14</v>
      </c>
      <c r="N308" s="3">
        <f t="shared" si="1"/>
        <v>121</v>
      </c>
      <c r="O308" s="3" t="str">
        <f>IFERROR(__xludf.DUMMYFUNCTION("IFERROR(
  INDEX(
    FILTER(Sheet3!$B$1:$B$100, ISNUMBER(SEARCH(Sheet3!$B$1:$B$100, Q308))),
  1),
"""")"),"Tân Mỹ")</f>
        <v>Tân Mỹ</v>
      </c>
      <c r="P308" s="3" t="str">
        <f>IFERROR(__xludf.DUMMYFUNCTION("IFERROR(
  INDEX(
    FILTER(Sheet3!$A$1:$A$100, ISNUMBER(SEARCH(Sheet3!$A$1:$A$100, Q308))),
  1),
"""")"),"Tân Mỹ")</f>
        <v>Tân Mỹ</v>
      </c>
      <c r="Q308" s="2" t="s">
        <v>316</v>
      </c>
    </row>
    <row r="309">
      <c r="A309" s="1"/>
      <c r="B309" s="1"/>
      <c r="C309" s="1"/>
      <c r="D309" s="1"/>
      <c r="E309" s="1"/>
      <c r="F309" s="1"/>
      <c r="G309" s="1"/>
      <c r="H309" s="1"/>
      <c r="K309" s="1">
        <v>1.0</v>
      </c>
      <c r="L309" s="1">
        <v>131.0</v>
      </c>
      <c r="M309" s="3">
        <f>IFERROR(__xludf.DUMMYFUNCTION("value(IFERROR(
  REGEXEXTRACT(Q309,""(\d+(?:[.,]\d+)?)\s*[Tt][ỷY]"")
,""""))"),15.9)</f>
        <v>15.9</v>
      </c>
      <c r="N309" s="3">
        <f t="shared" si="1"/>
        <v>121</v>
      </c>
      <c r="O309" s="3" t="str">
        <f>IFERROR(__xludf.DUMMYFUNCTION("IFERROR(
  INDEX(
    FILTER(Sheet3!$B$1:$B$100, ISNUMBER(SEARCH(Sheet3!$B$1:$B$100, Q309))),
  1),
"""")"),"Tân Thuận Tây")</f>
        <v>Tân Thuận Tây</v>
      </c>
      <c r="P309" s="3" t="str">
        <f>IFERROR(__xludf.DUMMYFUNCTION("IFERROR(
  INDEX(
    FILTER(Sheet3!$A$1:$A$100, ISNUMBER(SEARCH(Sheet3!$A$1:$A$100, Q309))),
  1),
"""")"),"Tân Thuận Tây")</f>
        <v>Tân Thuận Tây</v>
      </c>
      <c r="Q309" s="2" t="s">
        <v>317</v>
      </c>
    </row>
    <row r="310">
      <c r="A310" s="1"/>
      <c r="B310" s="1"/>
      <c r="C310" s="1"/>
      <c r="D310" s="1"/>
      <c r="E310" s="1"/>
      <c r="F310" s="1"/>
      <c r="G310" s="1"/>
      <c r="H310" s="1"/>
      <c r="K310" s="1">
        <v>1.0</v>
      </c>
      <c r="L310" s="1">
        <v>70.0</v>
      </c>
      <c r="M310" s="3">
        <f>IFERROR(__xludf.DUMMYFUNCTION("value(IFERROR(
  REGEXEXTRACT(Q310,""(\d+(?:[.,]\d+)?)\s*[Tt][ỷY]"")
,""""))"),8.5)</f>
        <v>8.5</v>
      </c>
      <c r="N310" s="3">
        <f t="shared" si="1"/>
        <v>121</v>
      </c>
      <c r="O310" s="3" t="str">
        <f>IFERROR(__xludf.DUMMYFUNCTION("IFERROR(
  INDEX(
    FILTER(Sheet3!$B$1:$B$100, ISNUMBER(SEARCH(Sheet3!$B$1:$B$100, Q310))),
  1),
"""")"),"Tân Thuận Tây")</f>
        <v>Tân Thuận Tây</v>
      </c>
      <c r="P310" s="3" t="str">
        <f>IFERROR(__xludf.DUMMYFUNCTION("IFERROR(
  INDEX(
    FILTER(Sheet3!$A$1:$A$100, ISNUMBER(SEARCH(Sheet3!$A$1:$A$100, Q310))),
  1),
"""")"),"Tân Thuận Tây")</f>
        <v>Tân Thuận Tây</v>
      </c>
      <c r="Q310" s="2" t="s">
        <v>318</v>
      </c>
    </row>
    <row r="311">
      <c r="A311" s="1"/>
      <c r="B311" s="1"/>
      <c r="C311" s="1"/>
      <c r="D311" s="1"/>
      <c r="E311" s="1"/>
      <c r="F311" s="1"/>
      <c r="G311" s="1"/>
      <c r="H311" s="1"/>
      <c r="K311" s="1">
        <v>1.0</v>
      </c>
      <c r="L311" s="1">
        <v>70.0</v>
      </c>
      <c r="M311" s="3">
        <f>IFERROR(__xludf.DUMMYFUNCTION("value(IFERROR(
  REGEXEXTRACT(Q311,""(\d+(?:[.,]\d+)?)\s*[Tt][ỷY]"")
,""""))"),8.5)</f>
        <v>8.5</v>
      </c>
      <c r="N311" s="3">
        <f t="shared" si="1"/>
        <v>121</v>
      </c>
      <c r="O311" s="3" t="str">
        <f>IFERROR(__xludf.DUMMYFUNCTION("IFERROR(
  INDEX(
    FILTER(Sheet3!$B$1:$B$100, ISNUMBER(SEARCH(Sheet3!$B$1:$B$100, Q311))),
  1),
"""")"),"Tân Thuận Tây")</f>
        <v>Tân Thuận Tây</v>
      </c>
      <c r="P311" s="3" t="str">
        <f>IFERROR(__xludf.DUMMYFUNCTION("IFERROR(
  INDEX(
    FILTER(Sheet3!$A$1:$A$100, ISNUMBER(SEARCH(Sheet3!$A$1:$A$100, Q311))),
  1),
"""")"),"Tân Thuận Tây")</f>
        <v>Tân Thuận Tây</v>
      </c>
      <c r="Q311" s="2" t="s">
        <v>319</v>
      </c>
    </row>
    <row r="312">
      <c r="A312" s="1"/>
      <c r="B312" s="1"/>
      <c r="C312" s="1"/>
      <c r="D312" s="1"/>
      <c r="E312" s="1"/>
      <c r="F312" s="1"/>
      <c r="G312" s="1"/>
      <c r="H312" s="1"/>
      <c r="K312" s="1">
        <v>2.0</v>
      </c>
      <c r="L312" s="1">
        <v>265.0</v>
      </c>
      <c r="M312" s="3">
        <f>IFERROR(__xludf.DUMMYFUNCTION("value(IFERROR(
  REGEXEXTRACT(Q312,""(\d+(?:[.,]\d+)?)\s*[Tt][ỷY]"")
,""""))"),32.0)</f>
        <v>32</v>
      </c>
      <c r="N312" s="3">
        <f t="shared" si="1"/>
        <v>121</v>
      </c>
      <c r="O312" s="3" t="str">
        <f>IFERROR(__xludf.DUMMYFUNCTION("IFERROR(
  INDEX(
    FILTER(Sheet3!$B$1:$B$100, ISNUMBER(SEARCH(Sheet3!$B$1:$B$100, Q312))),
  1),
"""")"),"Tân Phú")</f>
        <v>Tân Phú</v>
      </c>
      <c r="P312" s="3" t="str">
        <f>IFERROR(__xludf.DUMMYFUNCTION("IFERROR(
  INDEX(
    FILTER(Sheet3!$A$1:$A$100, ISNUMBER(SEARCH(Sheet3!$A$1:$A$100, Q312))),
  1),
"""")"),"Huỳnh Tấn Phát")</f>
        <v>Huỳnh Tấn Phát</v>
      </c>
      <c r="Q312" s="2" t="s">
        <v>320</v>
      </c>
    </row>
    <row r="313">
      <c r="A313" s="1"/>
      <c r="B313" s="1"/>
      <c r="C313" s="1"/>
      <c r="D313" s="1"/>
      <c r="E313" s="1"/>
      <c r="F313" s="1"/>
      <c r="G313" s="1"/>
      <c r="H313" s="1"/>
      <c r="K313" s="1">
        <v>4.0</v>
      </c>
      <c r="L313" s="1">
        <v>62.0</v>
      </c>
      <c r="M313" s="3">
        <f>IFERROR(__xludf.DUMMYFUNCTION("value(IFERROR(
  REGEXEXTRACT(Q313,""(\d+(?:[.,]\d+)?)\s*[Tt][ỷY]"")
,""""))"),7.5)</f>
        <v>7.5</v>
      </c>
      <c r="N313" s="3">
        <f t="shared" si="1"/>
        <v>121</v>
      </c>
      <c r="O313" s="3" t="str">
        <f>IFERROR(__xludf.DUMMYFUNCTION("IFERROR(
  INDEX(
    FILTER(Sheet3!$B$1:$B$100, ISNUMBER(SEARCH(Sheet3!$B$1:$B$100, Q313))),
  1),
"""")"),"Phú Mỹ")</f>
        <v>Phú Mỹ</v>
      </c>
      <c r="P313" s="3" t="str">
        <f>IFERROR(__xludf.DUMMYFUNCTION("IFERROR(
  INDEX(
    FILTER(Sheet3!$A$1:$A$100, ISNUMBER(SEARCH(Sheet3!$A$1:$A$100, Q313))),
  1),
"""")"),"Huỳnh Tấn Phát")</f>
        <v>Huỳnh Tấn Phát</v>
      </c>
      <c r="Q313" s="2" t="s">
        <v>321</v>
      </c>
    </row>
    <row r="314">
      <c r="A314" s="1"/>
      <c r="B314" s="1"/>
      <c r="C314" s="1"/>
      <c r="D314" s="1"/>
      <c r="E314" s="1"/>
      <c r="F314" s="1"/>
      <c r="G314" s="1"/>
      <c r="H314" s="1"/>
      <c r="K314" s="1">
        <v>5.0</v>
      </c>
      <c r="L314" s="1">
        <v>82.0</v>
      </c>
      <c r="M314" s="3">
        <f>IFERROR(__xludf.DUMMYFUNCTION("value(IFERROR(
  REGEXEXTRACT(Q314,""(\d+(?:[.,]\d+)?)\s*[Tt][ỷY]"")
,""""))"),9.9)</f>
        <v>9.9</v>
      </c>
      <c r="N314" s="3">
        <f t="shared" si="1"/>
        <v>121</v>
      </c>
      <c r="O314" s="3" t="str">
        <f>IFERROR(__xludf.DUMMYFUNCTION("IFERROR(
  INDEX(
    FILTER(Sheet3!$B$1:$B$100, ISNUMBER(SEARCH(Sheet3!$B$1:$B$100, Q314))),
  1),
"""")"),"Bình Thuận")</f>
        <v>Bình Thuận</v>
      </c>
      <c r="P314" s="3" t="str">
        <f>IFERROR(__xludf.DUMMYFUNCTION("IFERROR(
  INDEX(
    FILTER(Sheet3!$A$1:$A$100, ISNUMBER(SEARCH(Sheet3!$A$1:$A$100, Q314))),
  1),
"""")"),"Huỳnh Tấn Phát")</f>
        <v>Huỳnh Tấn Phát</v>
      </c>
      <c r="Q314" s="2" t="s">
        <v>322</v>
      </c>
    </row>
    <row r="315">
      <c r="A315" s="1"/>
      <c r="B315" s="1"/>
      <c r="C315" s="1"/>
      <c r="D315" s="1"/>
      <c r="E315" s="1"/>
      <c r="F315" s="1"/>
      <c r="G315" s="1"/>
      <c r="H315" s="1"/>
      <c r="K315" s="1">
        <v>1.0</v>
      </c>
      <c r="L315" s="1">
        <v>71.0</v>
      </c>
      <c r="M315" s="3">
        <f>IFERROR(__xludf.DUMMYFUNCTION("value(IFERROR(
  REGEXEXTRACT(Q315,""(\d+(?:[.,]\d+)?)\s*[Tt][ỷY]"")
,""""))"),8.65)</f>
        <v>8.65</v>
      </c>
      <c r="N315" s="3">
        <f t="shared" si="1"/>
        <v>122</v>
      </c>
      <c r="O315" s="3" t="str">
        <f>IFERROR(__xludf.DUMMYFUNCTION("IFERROR(
  INDEX(
    FILTER(Sheet3!$B$1:$B$100, ISNUMBER(SEARCH(Sheet3!$B$1:$B$100, Q315))),
  1),
"""")"),"Tân Quy")</f>
        <v>Tân Quy</v>
      </c>
      <c r="P315" s="3" t="str">
        <f>IFERROR(__xludf.DUMMYFUNCTION("IFERROR(
  INDEX(
    FILTER(Sheet3!$A$1:$A$100, ISNUMBER(SEARCH(Sheet3!$A$1:$A$100, Q315))),
  1),
"""")"),"đường số 1")</f>
        <v>đường số 1</v>
      </c>
      <c r="Q315" s="2" t="s">
        <v>323</v>
      </c>
    </row>
    <row r="316">
      <c r="A316" s="1"/>
      <c r="B316" s="1"/>
      <c r="C316" s="1"/>
      <c r="D316" s="1"/>
      <c r="E316" s="1"/>
      <c r="F316" s="1"/>
      <c r="G316" s="1"/>
      <c r="H316" s="1"/>
      <c r="K316" s="1">
        <v>2.0</v>
      </c>
      <c r="L316" s="1">
        <v>152.0</v>
      </c>
      <c r="M316" s="3">
        <f>IFERROR(__xludf.DUMMYFUNCTION("value(IFERROR(
  REGEXEXTRACT(Q316,""(\d+(?:[.,]\d+)?)\s*[Tt][ỷY]"")
,""""))"),18.5)</f>
        <v>18.5</v>
      </c>
      <c r="N316" s="3">
        <f t="shared" si="1"/>
        <v>122</v>
      </c>
      <c r="O316" s="3" t="str">
        <f>IFERROR(__xludf.DUMMYFUNCTION("IFERROR(
  INDEX(
    FILTER(Sheet3!$B$1:$B$100, ISNUMBER(SEARCH(Sheet3!$B$1:$B$100, Q316))),
  1),
"""")"),"Tân Thuận Đông")</f>
        <v>Tân Thuận Đông</v>
      </c>
      <c r="P316" s="3" t="str">
        <f>IFERROR(__xludf.DUMMYFUNCTION("IFERROR(
  INDEX(
    FILTER(Sheet3!$A$1:$A$100, ISNUMBER(SEARCH(Sheet3!$A$1:$A$100, Q316))),
  1),
"""")"),"Bùi văn ba")</f>
        <v>Bùi văn ba</v>
      </c>
      <c r="Q316" s="2" t="s">
        <v>324</v>
      </c>
    </row>
    <row r="317">
      <c r="A317" s="1"/>
      <c r="B317" s="1"/>
      <c r="C317" s="1"/>
      <c r="D317" s="1"/>
      <c r="E317" s="1"/>
      <c r="F317" s="1"/>
      <c r="G317" s="1"/>
      <c r="H317" s="1"/>
      <c r="K317" s="1">
        <v>3.0</v>
      </c>
      <c r="L317" s="1">
        <v>650.0</v>
      </c>
      <c r="M317" s="3">
        <f>IFERROR(__xludf.DUMMYFUNCTION("value(IFERROR(
  REGEXEXTRACT(Q317,""(\d+(?:[.,]\d+)?)\s*[Tt][ỷY]"")
,""""))"),79.0)</f>
        <v>79</v>
      </c>
      <c r="N317" s="3">
        <f t="shared" si="1"/>
        <v>122</v>
      </c>
      <c r="O317" s="3" t="str">
        <f>IFERROR(__xludf.DUMMYFUNCTION("IFERROR(
  INDEX(
    FILTER(Sheet3!$B$1:$B$100, ISNUMBER(SEARCH(Sheet3!$B$1:$B$100, Q317))),
  1),
"""")"),"Phú Thuận")</f>
        <v>Phú Thuận</v>
      </c>
      <c r="P317" s="3" t="str">
        <f>IFERROR(__xludf.DUMMYFUNCTION("IFERROR(
  INDEX(
    FILTER(Sheet3!$A$1:$A$100, ISNUMBER(SEARCH(Sheet3!$A$1:$A$100, Q317))),
  1),
"""")"),"Hoàng Quốc Việt")</f>
        <v>Hoàng Quốc Việt</v>
      </c>
      <c r="Q317" s="2" t="s">
        <v>325</v>
      </c>
    </row>
    <row r="318">
      <c r="A318" s="1"/>
      <c r="B318" s="1"/>
      <c r="C318" s="1"/>
      <c r="D318" s="1"/>
      <c r="E318" s="1"/>
      <c r="F318" s="1"/>
      <c r="G318" s="1"/>
      <c r="H318" s="1"/>
      <c r="K318" s="1">
        <v>3.0</v>
      </c>
      <c r="L318" s="1">
        <v>650.0</v>
      </c>
      <c r="M318" s="3">
        <f>IFERROR(__xludf.DUMMYFUNCTION("value(IFERROR(
  REGEXEXTRACT(Q318,""(\d+(?:[.,]\d+)?)\s*[Tt][ỷY]"")
,""""))"),79.0)</f>
        <v>79</v>
      </c>
      <c r="N318" s="3">
        <f t="shared" si="1"/>
        <v>122</v>
      </c>
      <c r="O318" s="3" t="str">
        <f>IFERROR(__xludf.DUMMYFUNCTION("IFERROR(
  INDEX(
    FILTER(Sheet3!$B$1:$B$100, ISNUMBER(SEARCH(Sheet3!$B$1:$B$100, Q318))),
  1),
"""")"),"Phú Thuận")</f>
        <v>Phú Thuận</v>
      </c>
      <c r="P318" s="3" t="str">
        <f>IFERROR(__xludf.DUMMYFUNCTION("IFERROR(
  INDEX(
    FILTER(Sheet3!$A$1:$A$100, ISNUMBER(SEARCH(Sheet3!$A$1:$A$100, Q318))),
  1),
"""")"),"Hoàng Quốc Việt")</f>
        <v>Hoàng Quốc Việt</v>
      </c>
      <c r="Q318" s="2" t="s">
        <v>326</v>
      </c>
    </row>
    <row r="319">
      <c r="A319" s="1"/>
      <c r="B319" s="1"/>
      <c r="C319" s="1"/>
      <c r="D319" s="1"/>
      <c r="E319" s="1"/>
      <c r="F319" s="1"/>
      <c r="G319" s="1"/>
      <c r="H319" s="1"/>
      <c r="K319" s="1">
        <v>4.0</v>
      </c>
      <c r="L319" s="1">
        <v>60.0</v>
      </c>
      <c r="M319" s="3">
        <f>IFERROR(__xludf.DUMMYFUNCTION("value(IFERROR(
  REGEXEXTRACT(Q319,""(\d+(?:[.,]\d+)?)\s*[Tt][ỷY]"")
,""""))"),7.32)</f>
        <v>7.32</v>
      </c>
      <c r="N319" s="3">
        <f t="shared" si="1"/>
        <v>122</v>
      </c>
      <c r="O319" s="3" t="str">
        <f>IFERROR(__xludf.DUMMYFUNCTION("IFERROR(
  INDEX(
    FILTER(Sheet3!$B$1:$B$100, ISNUMBER(SEARCH(Sheet3!$B$1:$B$100, Q319))),
  1),
"""")"),"Tân Hưng")</f>
        <v>Tân Hưng</v>
      </c>
      <c r="P319" s="3" t="str">
        <f>IFERROR(__xludf.DUMMYFUNCTION("IFERROR(
  INDEX(
    FILTER(Sheet3!$A$1:$A$100, ISNUMBER(SEARCH(Sheet3!$A$1:$A$100, Q319))),
  1),
"""")"),"Trần Xuân Soạn")</f>
        <v>Trần Xuân Soạn</v>
      </c>
      <c r="Q319" s="2" t="s">
        <v>327</v>
      </c>
    </row>
    <row r="320">
      <c r="A320" s="1"/>
      <c r="B320" s="1"/>
      <c r="C320" s="1"/>
      <c r="D320" s="1"/>
      <c r="E320" s="1"/>
      <c r="F320" s="1"/>
      <c r="G320" s="1"/>
      <c r="H320" s="1"/>
      <c r="K320" s="1">
        <v>5.0</v>
      </c>
      <c r="L320" s="1">
        <v>135.0</v>
      </c>
      <c r="M320" s="3">
        <f>IFERROR(__xludf.DUMMYFUNCTION("value(IFERROR(
  REGEXEXTRACT(Q320,""(\d+(?:[.,]\d+)?)\s*[Tt][ỷY]"")
,""""))"),16.5)</f>
        <v>16.5</v>
      </c>
      <c r="N320" s="3">
        <f t="shared" si="1"/>
        <v>122</v>
      </c>
      <c r="O320" s="3" t="str">
        <f>IFERROR(__xludf.DUMMYFUNCTION("IFERROR(
  INDEX(
    FILTER(Sheet3!$B$1:$B$100, ISNUMBER(SEARCH(Sheet3!$B$1:$B$100, Q320))),
  1),
"""")"),"Phú Mỹ")</f>
        <v>Phú Mỹ</v>
      </c>
      <c r="P320" s="3" t="str">
        <f>IFERROR(__xludf.DUMMYFUNCTION("IFERROR(
  INDEX(
    FILTER(Sheet3!$A$1:$A$100, ISNUMBER(SEARCH(Sheet3!$A$1:$A$100, Q320))),
  1),
"""")"),"Chuyên dùng 9")</f>
        <v>Chuyên dùng 9</v>
      </c>
      <c r="Q320" s="2" t="s">
        <v>328</v>
      </c>
    </row>
    <row r="321">
      <c r="A321" s="1"/>
      <c r="B321" s="1"/>
      <c r="C321" s="1"/>
      <c r="D321" s="1"/>
      <c r="E321" s="1"/>
      <c r="F321" s="1"/>
      <c r="G321" s="1"/>
      <c r="H321" s="1"/>
      <c r="K321" s="1">
        <v>1.0</v>
      </c>
      <c r="L321" s="1">
        <v>61.0</v>
      </c>
      <c r="M321" s="3">
        <f>IFERROR(__xludf.DUMMYFUNCTION("value(IFERROR(
  REGEXEXTRACT(Q321,""(\d+(?:[.,]\d+)?)\s*[Tt][ỷY]"")
,""""))"),7.5)</f>
        <v>7.5</v>
      </c>
      <c r="N321" s="3">
        <f t="shared" si="1"/>
        <v>123</v>
      </c>
      <c r="O321" s="3" t="str">
        <f>IFERROR(__xludf.DUMMYFUNCTION("IFERROR(
  INDEX(
    FILTER(Sheet3!$B$1:$B$100, ISNUMBER(SEARCH(Sheet3!$B$1:$B$100, Q321))),
  1),
"""")"),"Phú Mỹ")</f>
        <v>Phú Mỹ</v>
      </c>
      <c r="P321" s="3" t="str">
        <f>IFERROR(__xludf.DUMMYFUNCTION("IFERROR(
  INDEX(
    FILTER(Sheet3!$A$1:$A$100, ISNUMBER(SEARCH(Sheet3!$A$1:$A$100, Q321))),
  1),
"""")"),"đường số 2")</f>
        <v>đường số 2</v>
      </c>
      <c r="Q321" s="2" t="s">
        <v>329</v>
      </c>
    </row>
    <row r="322">
      <c r="A322" s="1"/>
      <c r="B322" s="1"/>
      <c r="C322" s="1"/>
      <c r="D322" s="1"/>
      <c r="E322" s="1"/>
      <c r="F322" s="1"/>
      <c r="G322" s="1"/>
      <c r="H322" s="1"/>
      <c r="K322" s="1">
        <v>4.0</v>
      </c>
      <c r="L322" s="1">
        <v>324.0</v>
      </c>
      <c r="M322" s="3">
        <f>IFERROR(__xludf.DUMMYFUNCTION("value(IFERROR(
  REGEXEXTRACT(Q322,""(\d+(?:[.,]\d+)?)\s*[Tt][ỷY]"")
,""""))"),39.9)</f>
        <v>39.9</v>
      </c>
      <c r="N322" s="3">
        <f t="shared" si="1"/>
        <v>123</v>
      </c>
      <c r="O322" s="3" t="str">
        <f>IFERROR(__xludf.DUMMYFUNCTION("IFERROR(
  INDEX(
    FILTER(Sheet3!$B$1:$B$100, ISNUMBER(SEARCH(Sheet3!$B$1:$B$100, Q322))),
  1),
"""")"),"Bình Thuận")</f>
        <v>Bình Thuận</v>
      </c>
      <c r="P322" s="3" t="str">
        <f>IFERROR(__xludf.DUMMYFUNCTION("IFERROR(
  INDEX(
    FILTER(Sheet3!$A$1:$A$100, ISNUMBER(SEARCH(Sheet3!$A$1:$A$100, Q322))),
  1),
"""")"),"Nguyễn Thị Thập")</f>
        <v>Nguyễn Thị Thập</v>
      </c>
      <c r="Q322" s="2" t="s">
        <v>330</v>
      </c>
    </row>
    <row r="323">
      <c r="A323" s="1"/>
      <c r="B323" s="1"/>
      <c r="C323" s="1"/>
      <c r="D323" s="1"/>
      <c r="E323" s="1"/>
      <c r="F323" s="1"/>
      <c r="G323" s="1"/>
      <c r="H323" s="1"/>
      <c r="K323" s="1">
        <v>1.0</v>
      </c>
      <c r="L323" s="1">
        <v>250.0</v>
      </c>
      <c r="M323" s="3">
        <f>IFERROR(__xludf.DUMMYFUNCTION("value(IFERROR(
  REGEXEXTRACT(Q323,""(\d+(?:[.,]\d+)?)\s*[Tt][ỷY]"")
,""""))"),31.0)</f>
        <v>31</v>
      </c>
      <c r="N323" s="3">
        <f t="shared" si="1"/>
        <v>124</v>
      </c>
      <c r="O323" s="3" t="str">
        <f>IFERROR(__xludf.DUMMYFUNCTION("IFERROR(
  INDEX(
    FILTER(Sheet3!$B$1:$B$100, ISNUMBER(SEARCH(Sheet3!$B$1:$B$100, Q323))),
  1),
"""")"),"Tân Hưng")</f>
        <v>Tân Hưng</v>
      </c>
      <c r="P323" s="3" t="str">
        <f>IFERROR(__xludf.DUMMYFUNCTION("IFERROR(
  INDEX(
    FILTER(Sheet3!$A$1:$A$100, ISNUMBER(SEARCH(Sheet3!$A$1:$A$100, Q323))),
  1),
"""")"),"Trần Xuân Soạn")</f>
        <v>Trần Xuân Soạn</v>
      </c>
      <c r="Q323" s="2" t="s">
        <v>331</v>
      </c>
    </row>
    <row r="324">
      <c r="A324" s="1"/>
      <c r="B324" s="1"/>
      <c r="C324" s="1"/>
      <c r="D324" s="1"/>
      <c r="E324" s="1"/>
      <c r="F324" s="1"/>
      <c r="G324" s="1"/>
      <c r="H324" s="1"/>
      <c r="K324" s="1">
        <v>1.0</v>
      </c>
      <c r="L324" s="1">
        <v>50.0</v>
      </c>
      <c r="M324" s="3">
        <f>IFERROR(__xludf.DUMMYFUNCTION("value(IFERROR(
  REGEXEXTRACT(Q324,""(\d+(?:[.,]\d+)?)\s*[Tt][ỷY]"")
,""""))"),6.2)</f>
        <v>6.2</v>
      </c>
      <c r="N324" s="3">
        <f t="shared" si="1"/>
        <v>124</v>
      </c>
      <c r="O324" s="3" t="str">
        <f>IFERROR(__xludf.DUMMYFUNCTION("IFERROR(
  INDEX(
    FILTER(Sheet3!$B$1:$B$100, ISNUMBER(SEARCH(Sheet3!$B$1:$B$100, Q324))),
  1),
"""")"),"Tân Quy")</f>
        <v>Tân Quy</v>
      </c>
      <c r="P324" s="3" t="str">
        <f>IFERROR(__xludf.DUMMYFUNCTION("IFERROR(
  INDEX(
    FILTER(Sheet3!$A$1:$A$100, ISNUMBER(SEARCH(Sheet3!$A$1:$A$100, Q324))),
  1),
"""")"),"đường số 1")</f>
        <v>đường số 1</v>
      </c>
      <c r="Q324" s="2" t="s">
        <v>332</v>
      </c>
    </row>
    <row r="325">
      <c r="A325" s="1"/>
      <c r="B325" s="1"/>
      <c r="C325" s="1"/>
      <c r="D325" s="1"/>
      <c r="E325" s="1"/>
      <c r="F325" s="1"/>
      <c r="G325" s="1"/>
      <c r="H325" s="1"/>
      <c r="K325" s="1">
        <v>2.0</v>
      </c>
      <c r="L325" s="1">
        <v>109.0</v>
      </c>
      <c r="M325" s="3">
        <f>IFERROR(__xludf.DUMMYFUNCTION("value(IFERROR(
  REGEXEXTRACT(Q325,""(\d+(?:[.,]\d+)?)\s*[Tt][ỷY]"")
,""""))"),13.5)</f>
        <v>13.5</v>
      </c>
      <c r="N325" s="3">
        <f t="shared" si="1"/>
        <v>124</v>
      </c>
      <c r="O325" s="3" t="str">
        <f>IFERROR(__xludf.DUMMYFUNCTION("IFERROR(
  INDEX(
    FILTER(Sheet3!$B$1:$B$100, ISNUMBER(SEARCH(Sheet3!$B$1:$B$100, Q325))),
  1),
"""")"),"Bình Thuận")</f>
        <v>Bình Thuận</v>
      </c>
      <c r="P325" s="3" t="str">
        <f>IFERROR(__xludf.DUMMYFUNCTION("IFERROR(
  INDEX(
    FILTER(Sheet3!$A$1:$A$100, ISNUMBER(SEARCH(Sheet3!$A$1:$A$100, Q325))),
  1),
"""")"),"đường số 1")</f>
        <v>đường số 1</v>
      </c>
      <c r="Q325" s="2" t="s">
        <v>333</v>
      </c>
    </row>
    <row r="326">
      <c r="A326" s="1"/>
      <c r="B326" s="1"/>
      <c r="C326" s="1"/>
      <c r="D326" s="1"/>
      <c r="E326" s="1"/>
      <c r="F326" s="1"/>
      <c r="G326" s="1"/>
      <c r="H326" s="1"/>
      <c r="K326" s="1">
        <v>3.0</v>
      </c>
      <c r="L326" s="1">
        <v>85.0</v>
      </c>
      <c r="M326" s="3">
        <f>IFERROR(__xludf.DUMMYFUNCTION("value(IFERROR(
  REGEXEXTRACT(Q326,""(\d+(?:[.,]\d+)?)\s*[Tt][ỷY]"")
,""""))"),10.5)</f>
        <v>10.5</v>
      </c>
      <c r="N326" s="3">
        <f t="shared" si="1"/>
        <v>124</v>
      </c>
      <c r="O326" s="3" t="str">
        <f>IFERROR(__xludf.DUMMYFUNCTION("IFERROR(
  INDEX(
    FILTER(Sheet3!$B$1:$B$100, ISNUMBER(SEARCH(Sheet3!$B$1:$B$100, Q326))),
  1),
"""")"),"Phú Thuận")</f>
        <v>Phú Thuận</v>
      </c>
      <c r="P326" s="3" t="str">
        <f>IFERROR(__xludf.DUMMYFUNCTION("IFERROR(
  INDEX(
    FILTER(Sheet3!$A$1:$A$100, ISNUMBER(SEARCH(Sheet3!$A$1:$A$100, Q326))),
  1),
"""")"),"Huỳnh Tấn Phát")</f>
        <v>Huỳnh Tấn Phát</v>
      </c>
      <c r="Q326" s="2" t="s">
        <v>334</v>
      </c>
    </row>
    <row r="327">
      <c r="A327" s="1"/>
      <c r="B327" s="1"/>
      <c r="C327" s="1"/>
      <c r="D327" s="1"/>
      <c r="E327" s="1"/>
      <c r="F327" s="1"/>
      <c r="G327" s="1"/>
      <c r="H327" s="1"/>
      <c r="K327" s="1">
        <v>3.0</v>
      </c>
      <c r="L327" s="1">
        <v>120.0</v>
      </c>
      <c r="M327" s="3">
        <f>IFERROR(__xludf.DUMMYFUNCTION("value(IFERROR(
  REGEXEXTRACT(Q327,""(\d+(?:[.,]\d+)?)\s*[Tt][ỷY]"")
,""""))"),14.9)</f>
        <v>14.9</v>
      </c>
      <c r="N327" s="3">
        <f t="shared" si="1"/>
        <v>124</v>
      </c>
      <c r="O327" s="3" t="str">
        <f>IFERROR(__xludf.DUMMYFUNCTION("IFERROR(
  INDEX(
    FILTER(Sheet3!$B$1:$B$100, ISNUMBER(SEARCH(Sheet3!$B$1:$B$100, Q327))),
  1),
"""")"),"Tân Thuận Tây")</f>
        <v>Tân Thuận Tây</v>
      </c>
      <c r="P327" s="3" t="str">
        <f>IFERROR(__xludf.DUMMYFUNCTION("IFERROR(
  INDEX(
    FILTER(Sheet3!$A$1:$A$100, ISNUMBER(SEARCH(Sheet3!$A$1:$A$100, Q327))),
  1),
"""")"),"Tân Thuận Tây")</f>
        <v>Tân Thuận Tây</v>
      </c>
      <c r="Q327" s="2" t="s">
        <v>335</v>
      </c>
    </row>
    <row r="328">
      <c r="A328" s="1"/>
      <c r="B328" s="1"/>
      <c r="C328" s="1"/>
      <c r="D328" s="1"/>
      <c r="E328" s="1"/>
      <c r="F328" s="1"/>
      <c r="G328" s="1"/>
      <c r="H328" s="1"/>
      <c r="K328" s="1">
        <v>3.0</v>
      </c>
      <c r="L328" s="1">
        <v>66.0</v>
      </c>
      <c r="M328" s="3">
        <f>IFERROR(__xludf.DUMMYFUNCTION("value(IFERROR(
  REGEXEXTRACT(Q328,""(\d+(?:[.,]\d+)?)\s*[Tt][ỷY]"")
,""""))"),8.2)</f>
        <v>8.2</v>
      </c>
      <c r="N328" s="3">
        <f t="shared" si="1"/>
        <v>124</v>
      </c>
      <c r="O328" s="3" t="str">
        <f>IFERROR(__xludf.DUMMYFUNCTION("IFERROR(
  INDEX(
    FILTER(Sheet3!$B$1:$B$100, ISNUMBER(SEARCH(Sheet3!$B$1:$B$100, Q328))),
  1),
"""")"),"Tân Hưng")</f>
        <v>Tân Hưng</v>
      </c>
      <c r="P328" s="3" t="str">
        <f>IFERROR(__xludf.DUMMYFUNCTION("IFERROR(
  INDEX(
    FILTER(Sheet3!$A$1:$A$100, ISNUMBER(SEARCH(Sheet3!$A$1:$A$100, Q328))),
  1),
"""")"),"Trần Xuân Soạn")</f>
        <v>Trần Xuân Soạn</v>
      </c>
      <c r="Q328" s="2" t="s">
        <v>336</v>
      </c>
    </row>
    <row r="329">
      <c r="A329" s="1"/>
      <c r="B329" s="1"/>
      <c r="C329" s="1"/>
      <c r="D329" s="1"/>
      <c r="E329" s="1"/>
      <c r="F329" s="1"/>
      <c r="G329" s="1"/>
      <c r="H329" s="1"/>
      <c r="K329" s="1">
        <v>4.0</v>
      </c>
      <c r="L329" s="1">
        <v>55.0</v>
      </c>
      <c r="M329" s="3">
        <f>IFERROR(__xludf.DUMMYFUNCTION("value(IFERROR(
  REGEXEXTRACT(Q329,""(\d+(?:[.,]\d+)?)\s*[Tt][ỷY]"")
,""""))"),6.8)</f>
        <v>6.8</v>
      </c>
      <c r="N329" s="3">
        <f t="shared" si="1"/>
        <v>124</v>
      </c>
      <c r="O329" s="3" t="str">
        <f>IFERROR(__xludf.DUMMYFUNCTION("IFERROR(
  INDEX(
    FILTER(Sheet3!$B$1:$B$100, ISNUMBER(SEARCH(Sheet3!$B$1:$B$100, Q329))),
  1),
"""")"),"Phú Mỹ")</f>
        <v>Phú Mỹ</v>
      </c>
      <c r="P329" s="3" t="str">
        <f>IFERROR(__xludf.DUMMYFUNCTION("IFERROR(
  INDEX(
    FILTER(Sheet3!$A$1:$A$100, ISNUMBER(SEARCH(Sheet3!$A$1:$A$100, Q329))),
  1),
"""")"),"Huỳnh Tấn Phát")</f>
        <v>Huỳnh Tấn Phát</v>
      </c>
      <c r="Q329" s="2" t="s">
        <v>337</v>
      </c>
    </row>
    <row r="330">
      <c r="A330" s="1"/>
      <c r="B330" s="1"/>
      <c r="C330" s="1"/>
      <c r="D330" s="1"/>
      <c r="E330" s="1"/>
      <c r="F330" s="1"/>
      <c r="G330" s="1"/>
      <c r="H330" s="1"/>
      <c r="K330" s="1">
        <v>2.0</v>
      </c>
      <c r="L330" s="1">
        <v>240.0</v>
      </c>
      <c r="M330" s="3">
        <f>IFERROR(__xludf.DUMMYFUNCTION("value(IFERROR(
  REGEXEXTRACT(Q330,""(\d+(?:[.,]\d+)?)\s*[Tt][ỷY]"")
,""""))"),30.0)</f>
        <v>30</v>
      </c>
      <c r="N330" s="3">
        <f t="shared" si="1"/>
        <v>125</v>
      </c>
      <c r="O330" s="3" t="str">
        <f>IFERROR(__xludf.DUMMYFUNCTION("IFERROR(
  INDEX(
    FILTER(Sheet3!$B$1:$B$100, ISNUMBER(SEARCH(Sheet3!$B$1:$B$100, Q330))),
  1),
"""")"),"Phú Mỹ")</f>
        <v>Phú Mỹ</v>
      </c>
      <c r="P330" s="3" t="str">
        <f>IFERROR(__xludf.DUMMYFUNCTION("IFERROR(
  INDEX(
    FILTER(Sheet3!$A$1:$A$100, ISNUMBER(SEARCH(Sheet3!$A$1:$A$100, Q330))),
  1),
"""")"),"đường số 4")</f>
        <v>đường số 4</v>
      </c>
      <c r="Q330" s="2" t="s">
        <v>338</v>
      </c>
    </row>
    <row r="331">
      <c r="A331" s="1"/>
      <c r="B331" s="1"/>
      <c r="C331" s="1"/>
      <c r="D331" s="1"/>
      <c r="E331" s="1"/>
      <c r="F331" s="1"/>
      <c r="G331" s="1"/>
      <c r="H331" s="1"/>
      <c r="K331" s="1">
        <v>3.0</v>
      </c>
      <c r="L331" s="1">
        <v>88.0</v>
      </c>
      <c r="M331" s="3">
        <f>IFERROR(__xludf.DUMMYFUNCTION("value(IFERROR(
  REGEXEXTRACT(Q331,""(\d+(?:[.,]\d+)?)\s*[Tt][ỷY]"")
,""""))"),11.0)</f>
        <v>11</v>
      </c>
      <c r="N331" s="3">
        <f t="shared" si="1"/>
        <v>125</v>
      </c>
      <c r="O331" s="3" t="str">
        <f>IFERROR(__xludf.DUMMYFUNCTION("IFERROR(
  INDEX(
    FILTER(Sheet3!$B$1:$B$100, ISNUMBER(SEARCH(Sheet3!$B$1:$B$100, Q331))),
  1),
"""")"),"Bình Thuận")</f>
        <v>Bình Thuận</v>
      </c>
      <c r="P331" s="3" t="str">
        <f>IFERROR(__xludf.DUMMYFUNCTION("IFERROR(
  INDEX(
    FILTER(Sheet3!$A$1:$A$100, ISNUMBER(SEARCH(Sheet3!$A$1:$A$100, Q331))),
  1),
"""")"),"đường số 1")</f>
        <v>đường số 1</v>
      </c>
      <c r="Q331" s="2" t="s">
        <v>339</v>
      </c>
    </row>
    <row r="332">
      <c r="A332" s="1"/>
      <c r="B332" s="1"/>
      <c r="C332" s="1"/>
      <c r="D332" s="1"/>
      <c r="E332" s="1"/>
      <c r="F332" s="1"/>
      <c r="G332" s="1"/>
      <c r="H332" s="1"/>
      <c r="K332" s="1">
        <v>3.0</v>
      </c>
      <c r="L332" s="1">
        <v>152.0</v>
      </c>
      <c r="M332" s="3">
        <f>IFERROR(__xludf.DUMMYFUNCTION("value(IFERROR(
  REGEXEXTRACT(Q332,""(\d+(?:[.,]\d+)?)\s*[Tt][ỷY]"")
,""""))"),19.0)</f>
        <v>19</v>
      </c>
      <c r="N332" s="3">
        <f t="shared" si="1"/>
        <v>125</v>
      </c>
      <c r="O332" s="3" t="str">
        <f>IFERROR(__xludf.DUMMYFUNCTION("IFERROR(
  INDEX(
    FILTER(Sheet3!$B$1:$B$100, ISNUMBER(SEARCH(Sheet3!$B$1:$B$100, Q332))),
  1),
"""")"),"Phú Mỹ")</f>
        <v>Phú Mỹ</v>
      </c>
      <c r="P332" s="3" t="str">
        <f>IFERROR(__xludf.DUMMYFUNCTION("IFERROR(
  INDEX(
    FILTER(Sheet3!$A$1:$A$100, ISNUMBER(SEARCH(Sheet3!$A$1:$A$100, Q332))),
  1),
"""")"),"Huỳnh Tấn Phát")</f>
        <v>Huỳnh Tấn Phát</v>
      </c>
      <c r="Q332" s="2" t="s">
        <v>340</v>
      </c>
    </row>
    <row r="333">
      <c r="A333" s="1"/>
      <c r="B333" s="1"/>
      <c r="C333" s="1"/>
      <c r="D333" s="1"/>
      <c r="E333" s="1"/>
      <c r="F333" s="1"/>
      <c r="G333" s="1"/>
      <c r="H333" s="1"/>
      <c r="K333" s="1">
        <v>5.0</v>
      </c>
      <c r="L333" s="1">
        <v>53.0</v>
      </c>
      <c r="M333" s="3">
        <f>IFERROR(__xludf.DUMMYFUNCTION("value(IFERROR(
  REGEXEXTRACT(Q333,""(\d+(?:[.,]\d+)?)\s*[Tt][ỷY]"")
,""""))"),6.6)</f>
        <v>6.6</v>
      </c>
      <c r="N333" s="3">
        <f t="shared" si="1"/>
        <v>125</v>
      </c>
      <c r="O333" s="3" t="str">
        <f>IFERROR(__xludf.DUMMYFUNCTION("IFERROR(
  INDEX(
    FILTER(Sheet3!$B$1:$B$100, ISNUMBER(SEARCH(Sheet3!$B$1:$B$100, Q333))),
  1),
"""")"),"Tân Hưng")</f>
        <v>Tân Hưng</v>
      </c>
      <c r="P333" s="3" t="str">
        <f>IFERROR(__xludf.DUMMYFUNCTION("IFERROR(
  INDEX(
    FILTER(Sheet3!$A$1:$A$100, ISNUMBER(SEARCH(Sheet3!$A$1:$A$100, Q333))),
  1),
"""")"),"Trần Xuân Soạn")</f>
        <v>Trần Xuân Soạn</v>
      </c>
      <c r="Q333" s="2" t="s">
        <v>341</v>
      </c>
    </row>
    <row r="334">
      <c r="A334" s="1"/>
      <c r="B334" s="1"/>
      <c r="C334" s="1"/>
      <c r="D334" s="1"/>
      <c r="E334" s="1"/>
      <c r="F334" s="1"/>
      <c r="G334" s="1"/>
      <c r="H334" s="1"/>
      <c r="K334" s="1">
        <v>2.0</v>
      </c>
      <c r="L334" s="1">
        <v>112.0</v>
      </c>
      <c r="M334" s="3">
        <f>IFERROR(__xludf.DUMMYFUNCTION("value(IFERROR(
  REGEXEXTRACT(Q334,""(\d+(?:[.,]\d+)?)\s*[Tt][ỷY]"")
,""""))"),14.2)</f>
        <v>14.2</v>
      </c>
      <c r="N334" s="3">
        <f t="shared" si="1"/>
        <v>127</v>
      </c>
      <c r="O334" s="3" t="str">
        <f>IFERROR(__xludf.DUMMYFUNCTION("IFERROR(
  INDEX(
    FILTER(Sheet3!$B$1:$B$100, ISNUMBER(SEARCH(Sheet3!$B$1:$B$100, Q334))),
  1),
"""")"),"Tân Hưng")</f>
        <v>Tân Hưng</v>
      </c>
      <c r="P334" s="3" t="str">
        <f>IFERROR(__xludf.DUMMYFUNCTION("IFERROR(
  INDEX(
    FILTER(Sheet3!$A$1:$A$100, ISNUMBER(SEARCH(Sheet3!$A$1:$A$100, Q334))),
  1),
"""")"),"Trần Xuân Soạn")</f>
        <v>Trần Xuân Soạn</v>
      </c>
      <c r="Q334" s="2" t="s">
        <v>342</v>
      </c>
    </row>
    <row r="335">
      <c r="A335" s="1"/>
      <c r="B335" s="1"/>
      <c r="C335" s="1"/>
      <c r="D335" s="1"/>
      <c r="E335" s="1"/>
      <c r="F335" s="1"/>
      <c r="G335" s="1"/>
      <c r="H335" s="1"/>
      <c r="K335" s="1">
        <v>3.0</v>
      </c>
      <c r="L335" s="1">
        <v>60.0</v>
      </c>
      <c r="M335" s="3">
        <f>IFERROR(__xludf.DUMMYFUNCTION("value(IFERROR(
  REGEXEXTRACT(Q335,""(\d+(?:[.,]\d+)?)\s*[Tt][ỷY]"")
,""""))"),7.6)</f>
        <v>7.6</v>
      </c>
      <c r="N335" s="3">
        <f t="shared" si="1"/>
        <v>127</v>
      </c>
      <c r="O335" s="3" t="str">
        <f>IFERROR(__xludf.DUMMYFUNCTION("IFERROR(
  INDEX(
    FILTER(Sheet3!$B$1:$B$100, ISNUMBER(SEARCH(Sheet3!$B$1:$B$100, Q335))),
  1),
"""")"),"Tân Thuận Đông")</f>
        <v>Tân Thuận Đông</v>
      </c>
      <c r="P335" s="3" t="str">
        <f>IFERROR(__xludf.DUMMYFUNCTION("IFERROR(
  INDEX(
    FILTER(Sheet3!$A$1:$A$100, ISNUMBER(SEARCH(Sheet3!$A$1:$A$100, Q335))),
  1),
"""")"),"Huỳnh Tấn Phát")</f>
        <v>Huỳnh Tấn Phát</v>
      </c>
      <c r="Q335" s="2" t="s">
        <v>343</v>
      </c>
    </row>
    <row r="336">
      <c r="A336" s="1"/>
      <c r="B336" s="1"/>
      <c r="C336" s="1"/>
      <c r="D336" s="1"/>
      <c r="E336" s="1"/>
      <c r="F336" s="1"/>
      <c r="G336" s="1"/>
      <c r="H336" s="1"/>
      <c r="K336" s="1">
        <v>4.0</v>
      </c>
      <c r="L336" s="1">
        <v>140.0</v>
      </c>
      <c r="M336" s="3">
        <f>IFERROR(__xludf.DUMMYFUNCTION("value(IFERROR(
  REGEXEXTRACT(Q336,""(\d+(?:[.,]\d+)?)\s*[Tt][ỷY]"")
,""""))"),17.8)</f>
        <v>17.8</v>
      </c>
      <c r="N336" s="3">
        <f t="shared" si="1"/>
        <v>127</v>
      </c>
      <c r="O336" s="3" t="str">
        <f>IFERROR(__xludf.DUMMYFUNCTION("IFERROR(
  INDEX(
    FILTER(Sheet3!$B$1:$B$100, ISNUMBER(SEARCH(Sheet3!$B$1:$B$100, Q336))),
  1),
"""")"),"Phú Thuận")</f>
        <v>Phú Thuận</v>
      </c>
      <c r="P336" s="3" t="str">
        <f>IFERROR(__xludf.DUMMYFUNCTION("IFERROR(
  INDEX(
    FILTER(Sheet3!$A$1:$A$100, ISNUMBER(SEARCH(Sheet3!$A$1:$A$100, Q336))),
  1),
"""")"),"Nguyễn Văn Quỳ")</f>
        <v>Nguyễn Văn Quỳ</v>
      </c>
      <c r="Q336" s="2" t="s">
        <v>344</v>
      </c>
    </row>
    <row r="337">
      <c r="A337" s="1"/>
      <c r="B337" s="1"/>
      <c r="C337" s="1"/>
      <c r="D337" s="1"/>
      <c r="E337" s="1"/>
      <c r="F337" s="1"/>
      <c r="G337" s="1"/>
      <c r="H337" s="1"/>
      <c r="K337" s="1">
        <v>5.0</v>
      </c>
      <c r="L337" s="1">
        <v>70.0</v>
      </c>
      <c r="M337" s="3">
        <f>IFERROR(__xludf.DUMMYFUNCTION("value(IFERROR(
  REGEXEXTRACT(Q337,""(\d+(?:[.,]\d+)?)\s*[Tt][ỷY]"")
,""""))"),8.9)</f>
        <v>8.9</v>
      </c>
      <c r="N337" s="3">
        <f t="shared" si="1"/>
        <v>127</v>
      </c>
      <c r="O337" s="3" t="str">
        <f>IFERROR(__xludf.DUMMYFUNCTION("IFERROR(
  INDEX(
    FILTER(Sheet3!$B$1:$B$100, ISNUMBER(SEARCH(Sheet3!$B$1:$B$100, Q337))),
  1),
"""")"),"Tân Thuận Tây")</f>
        <v>Tân Thuận Tây</v>
      </c>
      <c r="P337" s="3" t="str">
        <f>IFERROR(__xludf.DUMMYFUNCTION("IFERROR(
  INDEX(
    FILTER(Sheet3!$A$1:$A$100, ISNUMBER(SEARCH(Sheet3!$A$1:$A$100, Q337))),
  1),
"""")"),"Huỳnh Tấn Phát")</f>
        <v>Huỳnh Tấn Phát</v>
      </c>
      <c r="Q337" s="2" t="s">
        <v>345</v>
      </c>
    </row>
    <row r="338">
      <c r="A338" s="1"/>
      <c r="B338" s="1"/>
      <c r="C338" s="1"/>
      <c r="D338" s="1"/>
      <c r="E338" s="1"/>
      <c r="F338" s="1"/>
      <c r="G338" s="1"/>
      <c r="H338" s="1"/>
      <c r="K338" s="1">
        <v>2.0</v>
      </c>
      <c r="L338" s="1">
        <v>54.0</v>
      </c>
      <c r="M338" s="3">
        <f>IFERROR(__xludf.DUMMYFUNCTION("value(IFERROR(
  REGEXEXTRACT(Q338,""(\d+(?:[.,]\d+)?)\s*[Tt][ỷY]"")
,""""))"),6.9)</f>
        <v>6.9</v>
      </c>
      <c r="N338" s="3">
        <f t="shared" si="1"/>
        <v>128</v>
      </c>
      <c r="O338" s="3" t="str">
        <f>IFERROR(__xludf.DUMMYFUNCTION("IFERROR(
  INDEX(
    FILTER(Sheet3!$B$1:$B$100, ISNUMBER(SEARCH(Sheet3!$B$1:$B$100, Q338))),
  1),
"""")"),"Tân Quy")</f>
        <v>Tân Quy</v>
      </c>
      <c r="P338" s="3" t="str">
        <f>IFERROR(__xludf.DUMMYFUNCTION("IFERROR(
  INDEX(
    FILTER(Sheet3!$A$1:$A$100, ISNUMBER(SEARCH(Sheet3!$A$1:$A$100, Q338))),
  1),
"""")"),"đường số 4")</f>
        <v>đường số 4</v>
      </c>
      <c r="Q338" s="2" t="s">
        <v>346</v>
      </c>
    </row>
    <row r="339">
      <c r="A339" s="1"/>
      <c r="B339" s="1"/>
      <c r="C339" s="1"/>
      <c r="D339" s="1"/>
      <c r="E339" s="1"/>
      <c r="F339" s="1"/>
      <c r="G339" s="1"/>
      <c r="H339" s="1"/>
      <c r="K339" s="1">
        <v>1.0</v>
      </c>
      <c r="L339" s="1">
        <v>527.0</v>
      </c>
      <c r="M339" s="3">
        <f>IFERROR(__xludf.DUMMYFUNCTION("value(IFERROR(
  REGEXEXTRACT(Q339,""(\d+(?:[.,]\d+)?)\s*[Tt][ỷY]"")
,""""))"),68.0)</f>
        <v>68</v>
      </c>
      <c r="N339" s="3">
        <f t="shared" si="1"/>
        <v>129</v>
      </c>
      <c r="O339" s="3" t="str">
        <f>IFERROR(__xludf.DUMMYFUNCTION("IFERROR(
  INDEX(
    FILTER(Sheet3!$B$1:$B$100, ISNUMBER(SEARCH(Sheet3!$B$1:$B$100, Q339))),
  1),
"""")"),"Phú Mỹ")</f>
        <v>Phú Mỹ</v>
      </c>
      <c r="P339" s="3" t="str">
        <f>IFERROR(__xludf.DUMMYFUNCTION("IFERROR(
  INDEX(
    FILTER(Sheet3!$A$1:$A$100, ISNUMBER(SEARCH(Sheet3!$A$1:$A$100, Q339))),
  1),
"""")"),"Huỳnh Tấn Phát")</f>
        <v>Huỳnh Tấn Phát</v>
      </c>
      <c r="Q339" s="2" t="s">
        <v>347</v>
      </c>
    </row>
    <row r="340">
      <c r="A340" s="1"/>
      <c r="B340" s="1"/>
      <c r="C340" s="1"/>
      <c r="D340" s="1"/>
      <c r="E340" s="1"/>
      <c r="F340" s="1"/>
      <c r="G340" s="1"/>
      <c r="H340" s="1"/>
      <c r="K340" s="1">
        <v>2.0</v>
      </c>
      <c r="L340" s="1">
        <v>100.0</v>
      </c>
      <c r="M340" s="3">
        <f>IFERROR(__xludf.DUMMYFUNCTION("value(IFERROR(
  REGEXEXTRACT(Q340,""(\d+(?:[.,]\d+)?)\s*[Tt][ỷY]"")
,""""))"),12.9)</f>
        <v>12.9</v>
      </c>
      <c r="N340" s="3">
        <f t="shared" si="1"/>
        <v>129</v>
      </c>
      <c r="O340" s="3" t="str">
        <f>IFERROR(__xludf.DUMMYFUNCTION("IFERROR(
  INDEX(
    FILTER(Sheet3!$B$1:$B$100, ISNUMBER(SEARCH(Sheet3!$B$1:$B$100, Q340))),
  1),
"""")"),"Tân Thuận Tây")</f>
        <v>Tân Thuận Tây</v>
      </c>
      <c r="P340" s="3" t="str">
        <f>IFERROR(__xludf.DUMMYFUNCTION("IFERROR(
  INDEX(
    FILTER(Sheet3!$A$1:$A$100, ISNUMBER(SEARCH(Sheet3!$A$1:$A$100, Q340))),
  1),
"""")"),"Tân Thuận Tây")</f>
        <v>Tân Thuận Tây</v>
      </c>
      <c r="Q340" s="2" t="s">
        <v>348</v>
      </c>
    </row>
    <row r="341">
      <c r="A341" s="1"/>
      <c r="B341" s="1"/>
      <c r="C341" s="1"/>
      <c r="D341" s="1"/>
      <c r="E341" s="1"/>
      <c r="F341" s="1"/>
      <c r="G341" s="1"/>
      <c r="H341" s="1"/>
      <c r="K341" s="1">
        <v>3.0</v>
      </c>
      <c r="L341" s="1">
        <v>55.0</v>
      </c>
      <c r="M341" s="3">
        <f>IFERROR(__xludf.DUMMYFUNCTION("value(IFERROR(
  REGEXEXTRACT(Q341,""(\d+(?:[.,]\d+)?)\s*[Tt][ỷY]"")
,""""))"),7.1)</f>
        <v>7.1</v>
      </c>
      <c r="N341" s="3">
        <f t="shared" si="1"/>
        <v>129</v>
      </c>
      <c r="O341" s="3" t="str">
        <f>IFERROR(__xludf.DUMMYFUNCTION("IFERROR(
  INDEX(
    FILTER(Sheet3!$B$1:$B$100, ISNUMBER(SEARCH(Sheet3!$B$1:$B$100, Q341))),
  1),
"""")"),"Tân Kiểng")</f>
        <v>Tân Kiểng</v>
      </c>
      <c r="P341" s="3" t="str">
        <f>IFERROR(__xludf.DUMMYFUNCTION("IFERROR(
  INDEX(
    FILTER(Sheet3!$A$1:$A$100, ISNUMBER(SEARCH(Sheet3!$A$1:$A$100, Q341))),
  1),
"""")"),"Lâm Văn Bền")</f>
        <v>Lâm Văn Bền</v>
      </c>
      <c r="Q341" s="2" t="s">
        <v>349</v>
      </c>
    </row>
    <row r="342">
      <c r="A342" s="1"/>
      <c r="B342" s="1"/>
      <c r="C342" s="1"/>
      <c r="D342" s="1"/>
      <c r="E342" s="1"/>
      <c r="F342" s="1"/>
      <c r="G342" s="1"/>
      <c r="H342" s="1"/>
      <c r="K342" s="1">
        <v>4.0</v>
      </c>
      <c r="L342" s="1">
        <v>68.0</v>
      </c>
      <c r="M342" s="3">
        <f>IFERROR(__xludf.DUMMYFUNCTION("value(IFERROR(
  REGEXEXTRACT(Q342,""(\d+(?:[.,]\d+)?)\s*[Tt][ỷY]"")
,""""))"),8.8)</f>
        <v>8.8</v>
      </c>
      <c r="N342" s="3">
        <f t="shared" si="1"/>
        <v>129</v>
      </c>
      <c r="O342" s="3" t="str">
        <f>IFERROR(__xludf.DUMMYFUNCTION("IFERROR(
  INDEX(
    FILTER(Sheet3!$B$1:$B$100, ISNUMBER(SEARCH(Sheet3!$B$1:$B$100, Q342))),
  1),
"""")"),"Tân Thuận Đông")</f>
        <v>Tân Thuận Đông</v>
      </c>
      <c r="P342" s="3" t="str">
        <f>IFERROR(__xludf.DUMMYFUNCTION("IFERROR(
  INDEX(
    FILTER(Sheet3!$A$1:$A$100, ISNUMBER(SEARCH(Sheet3!$A$1:$A$100, Q342))),
  1),
"""")"),"Võ Thị Nhờ")</f>
        <v>Võ Thị Nhờ</v>
      </c>
      <c r="Q342" s="2" t="s">
        <v>350</v>
      </c>
    </row>
    <row r="343">
      <c r="A343" s="1"/>
      <c r="B343" s="1"/>
      <c r="C343" s="1"/>
      <c r="D343" s="1"/>
      <c r="E343" s="1"/>
      <c r="F343" s="1"/>
      <c r="G343" s="1"/>
      <c r="H343" s="1"/>
      <c r="K343" s="1">
        <v>3.0</v>
      </c>
      <c r="L343" s="1">
        <v>110.0</v>
      </c>
      <c r="M343" s="3">
        <f>IFERROR(__xludf.DUMMYFUNCTION("value(IFERROR(
  REGEXEXTRACT(Q343,""(\d+(?:[.,]\d+)?)\s*[Tt][ỷY]"")
,""""))"),14.299)</f>
        <v>14.299</v>
      </c>
      <c r="N343" s="3">
        <f t="shared" si="1"/>
        <v>130</v>
      </c>
      <c r="O343" s="3" t="str">
        <f>IFERROR(__xludf.DUMMYFUNCTION("IFERROR(
  INDEX(
    FILTER(Sheet3!$B$1:$B$100, ISNUMBER(SEARCH(Sheet3!$B$1:$B$100, Q343))),
  1),
"""")"),"Bình Thuận")</f>
        <v>Bình Thuận</v>
      </c>
      <c r="P343" s="3" t="str">
        <f>IFERROR(__xludf.DUMMYFUNCTION("IFERROR(
  INDEX(
    FILTER(Sheet3!$A$1:$A$100, ISNUMBER(SEARCH(Sheet3!$A$1:$A$100, Q343))),
  1),
"""")"),"Huỳnh Tấn Phát")</f>
        <v>Huỳnh Tấn Phát</v>
      </c>
      <c r="Q343" s="2" t="s">
        <v>351</v>
      </c>
    </row>
    <row r="344">
      <c r="A344" s="1"/>
      <c r="B344" s="1"/>
      <c r="C344" s="1"/>
      <c r="D344" s="1"/>
      <c r="E344" s="1"/>
      <c r="F344" s="1"/>
      <c r="G344" s="1"/>
      <c r="H344" s="1"/>
      <c r="K344" s="1">
        <v>3.0</v>
      </c>
      <c r="L344" s="1">
        <v>223.0</v>
      </c>
      <c r="M344" s="3">
        <f>IFERROR(__xludf.DUMMYFUNCTION("value(IFERROR(
  REGEXEXTRACT(Q344,""(\d+(?:[.,]\d+)?)\s*[Tt][ỷY]"")
,""""))"),29.0)</f>
        <v>29</v>
      </c>
      <c r="N344" s="3">
        <f t="shared" si="1"/>
        <v>130</v>
      </c>
      <c r="O344" s="3" t="str">
        <f>IFERROR(__xludf.DUMMYFUNCTION("IFERROR(
  INDEX(
    FILTER(Sheet3!$B$1:$B$100, ISNUMBER(SEARCH(Sheet3!$B$1:$B$100, Q344))),
  1),
"""")"),"Tân Kiểng")</f>
        <v>Tân Kiểng</v>
      </c>
      <c r="P344" s="3" t="str">
        <f>IFERROR(__xludf.DUMMYFUNCTION("IFERROR(
  INDEX(
    FILTER(Sheet3!$A$1:$A$100, ISNUMBER(SEARCH(Sheet3!$A$1:$A$100, Q344))),
  1),
"""")"),"Lâm Văn Bền")</f>
        <v>Lâm Văn Bền</v>
      </c>
      <c r="Q344" s="2" t="s">
        <v>352</v>
      </c>
    </row>
    <row r="345">
      <c r="A345" s="1"/>
      <c r="B345" s="1"/>
      <c r="C345" s="1"/>
      <c r="D345" s="1"/>
      <c r="E345" s="1"/>
      <c r="F345" s="1"/>
      <c r="G345" s="1"/>
      <c r="H345" s="1"/>
      <c r="K345" s="1">
        <v>1.0</v>
      </c>
      <c r="L345" s="1">
        <v>130.0</v>
      </c>
      <c r="M345" s="3">
        <f>IFERROR(__xludf.DUMMYFUNCTION("value(IFERROR(
  REGEXEXTRACT(Q345,""(\d+(?:[.,]\d+)?)\s*[Tt][ỷY]"")
,""""))"),17.0)</f>
        <v>17</v>
      </c>
      <c r="N345" s="3">
        <f t="shared" si="1"/>
        <v>131</v>
      </c>
      <c r="O345" s="3" t="str">
        <f>IFERROR(__xludf.DUMMYFUNCTION("IFERROR(
  INDEX(
    FILTER(Sheet3!$B$1:$B$100, ISNUMBER(SEARCH(Sheet3!$B$1:$B$100, Q345))),
  1),
"""")"),"Tân Quy")</f>
        <v>Tân Quy</v>
      </c>
      <c r="P345" s="3" t="str">
        <f>IFERROR(__xludf.DUMMYFUNCTION("IFERROR(
  INDEX(
    FILTER(Sheet3!$A$1:$A$100, ISNUMBER(SEARCH(Sheet3!$A$1:$A$100, Q345))),
  1),
"""")"),"đường số 5")</f>
        <v>đường số 5</v>
      </c>
      <c r="Q345" s="2" t="s">
        <v>353</v>
      </c>
    </row>
    <row r="346">
      <c r="A346" s="1"/>
      <c r="B346" s="1"/>
      <c r="C346" s="1"/>
      <c r="D346" s="1"/>
      <c r="E346" s="1"/>
      <c r="F346" s="1"/>
      <c r="G346" s="1"/>
      <c r="H346" s="1"/>
      <c r="K346" s="1">
        <v>2.0</v>
      </c>
      <c r="L346" s="1">
        <v>122.0</v>
      </c>
      <c r="M346" s="3">
        <f>IFERROR(__xludf.DUMMYFUNCTION("value(IFERROR(
  REGEXEXTRACT(Q346,""(\d+(?:[.,]\d+)?)\s*[Tt][ỷY]"")
,""""))"),16.0)</f>
        <v>16</v>
      </c>
      <c r="N346" s="3">
        <f t="shared" si="1"/>
        <v>131</v>
      </c>
      <c r="O346" s="3" t="str">
        <f>IFERROR(__xludf.DUMMYFUNCTION("IFERROR(
  INDEX(
    FILTER(Sheet3!$B$1:$B$100, ISNUMBER(SEARCH(Sheet3!$B$1:$B$100, Q346))),
  1),
"""")"),"Tân Hưng")</f>
        <v>Tân Hưng</v>
      </c>
      <c r="P346" s="3" t="str">
        <f>IFERROR(__xludf.DUMMYFUNCTION("IFERROR(
  INDEX(
    FILTER(Sheet3!$A$1:$A$100, ISNUMBER(SEARCH(Sheet3!$A$1:$A$100, Q346))),
  1),
"""")"),"Lê Văn Lương")</f>
        <v>Lê Văn Lương</v>
      </c>
      <c r="Q346" s="2" t="s">
        <v>354</v>
      </c>
    </row>
    <row r="347">
      <c r="A347" s="1"/>
      <c r="B347" s="1"/>
      <c r="C347" s="1"/>
      <c r="D347" s="1"/>
      <c r="E347" s="1"/>
      <c r="F347" s="1"/>
      <c r="G347" s="1"/>
      <c r="H347" s="1"/>
      <c r="K347" s="1">
        <v>2.0</v>
      </c>
      <c r="L347" s="1">
        <v>102.0</v>
      </c>
      <c r="M347" s="3">
        <f>IFERROR(__xludf.DUMMYFUNCTION("value(IFERROR(
  REGEXEXTRACT(Q347,""(\d+(?:[.,]\d+)?)\s*[Tt][ỷY]"")
,""""))"),13.4)</f>
        <v>13.4</v>
      </c>
      <c r="N347" s="3">
        <f t="shared" si="1"/>
        <v>131</v>
      </c>
      <c r="O347" s="3" t="str">
        <f>IFERROR(__xludf.DUMMYFUNCTION("IFERROR(
  INDEX(
    FILTER(Sheet3!$B$1:$B$100, ISNUMBER(SEARCH(Sheet3!$B$1:$B$100, Q347))),
  1),
"""")"),"Tân Thuận Đông")</f>
        <v>Tân Thuận Đông</v>
      </c>
      <c r="P347" s="3" t="str">
        <f>IFERROR(__xludf.DUMMYFUNCTION("IFERROR(
  INDEX(
    FILTER(Sheet3!$A$1:$A$100, ISNUMBER(SEARCH(Sheet3!$A$1:$A$100, Q347))),
  1),
"""")"),"Bùi văn ba")</f>
        <v>Bùi văn ba</v>
      </c>
      <c r="Q347" s="2" t="s">
        <v>355</v>
      </c>
    </row>
    <row r="348">
      <c r="A348" s="1"/>
      <c r="B348" s="1"/>
      <c r="C348" s="1"/>
      <c r="D348" s="1"/>
      <c r="E348" s="1"/>
      <c r="F348" s="1"/>
      <c r="G348" s="1"/>
      <c r="H348" s="1"/>
      <c r="K348" s="1">
        <v>3.0</v>
      </c>
      <c r="L348" s="1">
        <v>90.0</v>
      </c>
      <c r="M348" s="3">
        <f>IFERROR(__xludf.DUMMYFUNCTION("value(IFERROR(
  REGEXEXTRACT(Q348,""(\d+(?:[.,]\d+)?)\s*[Tt][ỷY]"")
,""""))"),11.8)</f>
        <v>11.8</v>
      </c>
      <c r="N348" s="3">
        <f t="shared" si="1"/>
        <v>131</v>
      </c>
      <c r="O348" s="3" t="str">
        <f>IFERROR(__xludf.DUMMYFUNCTION("IFERROR(
  INDEX(
    FILTER(Sheet3!$B$1:$B$100, ISNUMBER(SEARCH(Sheet3!$B$1:$B$100, Q348))),
  1),
"""")"),"Phú Mỹ")</f>
        <v>Phú Mỹ</v>
      </c>
      <c r="P348" s="3" t="str">
        <f>IFERROR(__xludf.DUMMYFUNCTION("IFERROR(
  INDEX(
    FILTER(Sheet3!$A$1:$A$100, ISNUMBER(SEARCH(Sheet3!$A$1:$A$100, Q348))),
  1),
"""")"),"Đường D5")</f>
        <v>Đường D5</v>
      </c>
      <c r="Q348" s="2" t="s">
        <v>356</v>
      </c>
    </row>
    <row r="349">
      <c r="A349" s="1"/>
      <c r="B349" s="1"/>
      <c r="C349" s="1"/>
      <c r="D349" s="1"/>
      <c r="E349" s="1"/>
      <c r="F349" s="1"/>
      <c r="G349" s="1"/>
      <c r="H349" s="1"/>
      <c r="K349" s="1">
        <v>4.0</v>
      </c>
      <c r="L349" s="1">
        <v>170.0</v>
      </c>
      <c r="M349" s="3">
        <f>IFERROR(__xludf.DUMMYFUNCTION("value(IFERROR(
  REGEXEXTRACT(Q349,""(\d+(?:[.,]\d+)?)\s*[Tt][ỷY]"")
,""""))"),22.5)</f>
        <v>22.5</v>
      </c>
      <c r="N349" s="3">
        <f t="shared" si="1"/>
        <v>132</v>
      </c>
      <c r="O349" s="3" t="str">
        <f>IFERROR(__xludf.DUMMYFUNCTION("IFERROR(
  INDEX(
    FILTER(Sheet3!$B$1:$B$100, ISNUMBER(SEARCH(Sheet3!$B$1:$B$100, Q349))),
  1),
"""")"),"Tân Thuận Đông")</f>
        <v>Tân Thuận Đông</v>
      </c>
      <c r="P349" s="3" t="str">
        <f>IFERROR(__xludf.DUMMYFUNCTION("IFERROR(
  INDEX(
    FILTER(Sheet3!$A$1:$A$100, ISNUMBER(SEARCH(Sheet3!$A$1:$A$100, Q349))),
  1),
"""")"),"Bùi văn ba")</f>
        <v>Bùi văn ba</v>
      </c>
      <c r="Q349" s="2" t="s">
        <v>357</v>
      </c>
    </row>
    <row r="350">
      <c r="A350" s="1"/>
      <c r="B350" s="1"/>
      <c r="C350" s="1"/>
      <c r="D350" s="1"/>
      <c r="E350" s="1"/>
      <c r="F350" s="1"/>
      <c r="G350" s="1"/>
      <c r="H350" s="1"/>
      <c r="K350" s="1">
        <v>3.0</v>
      </c>
      <c r="L350" s="1">
        <v>84.0</v>
      </c>
      <c r="M350" s="3">
        <f>IFERROR(__xludf.DUMMYFUNCTION("value(IFERROR(
  REGEXEXTRACT(Q350,""(\d+(?:[.,]\d+)?)\s*[Tt][ỷY]"")
,""""))"),11.2)</f>
        <v>11.2</v>
      </c>
      <c r="N350" s="3">
        <f t="shared" si="1"/>
        <v>133</v>
      </c>
      <c r="O350" s="3" t="str">
        <f>IFERROR(__xludf.DUMMYFUNCTION("IFERROR(
  INDEX(
    FILTER(Sheet3!$B$1:$B$100, ISNUMBER(SEARCH(Sheet3!$B$1:$B$100, Q350))),
  1),
"""")"),"Phú Mỹ")</f>
        <v>Phú Mỹ</v>
      </c>
      <c r="P350" s="3" t="str">
        <f>IFERROR(__xludf.DUMMYFUNCTION("IFERROR(
  INDEX(
    FILTER(Sheet3!$A$1:$A$100, ISNUMBER(SEARCH(Sheet3!$A$1:$A$100, Q350))),
  1),
"""")"),"Nguyễn Thị Thập")</f>
        <v>Nguyễn Thị Thập</v>
      </c>
      <c r="Q350" s="2" t="s">
        <v>358</v>
      </c>
    </row>
    <row r="351">
      <c r="A351" s="1"/>
      <c r="B351" s="1"/>
      <c r="C351" s="1"/>
      <c r="D351" s="1"/>
      <c r="E351" s="1"/>
      <c r="F351" s="1"/>
      <c r="G351" s="1"/>
      <c r="H351" s="1"/>
      <c r="K351" s="1">
        <v>3.0</v>
      </c>
      <c r="L351" s="1">
        <v>90.0</v>
      </c>
      <c r="M351" s="3">
        <f>IFERROR(__xludf.DUMMYFUNCTION("value(IFERROR(
  REGEXEXTRACT(Q351,""(\d+(?:[.,]\d+)?)\s*[Tt][ỷY]"")
,""""))"),12.0)</f>
        <v>12</v>
      </c>
      <c r="N351" s="3">
        <f t="shared" si="1"/>
        <v>133</v>
      </c>
      <c r="O351" s="3" t="str">
        <f>IFERROR(__xludf.DUMMYFUNCTION("IFERROR(
  INDEX(
    FILTER(Sheet3!$B$1:$B$100, ISNUMBER(SEARCH(Sheet3!$B$1:$B$100, Q351))),
  1),
"""")"),"Phú Thuận")</f>
        <v>Phú Thuận</v>
      </c>
      <c r="P351" s="3" t="str">
        <f>IFERROR(__xludf.DUMMYFUNCTION("IFERROR(
  INDEX(
    FILTER(Sheet3!$A$1:$A$100, ISNUMBER(SEARCH(Sheet3!$A$1:$A$100, Q351))),
  1),
"""")"),"Phú Thuận")</f>
        <v>Phú Thuận</v>
      </c>
      <c r="Q351" s="2" t="s">
        <v>359</v>
      </c>
    </row>
    <row r="352">
      <c r="A352" s="1"/>
      <c r="B352" s="1"/>
      <c r="C352" s="1"/>
      <c r="D352" s="1"/>
      <c r="E352" s="1"/>
      <c r="F352" s="1"/>
      <c r="G352" s="1"/>
      <c r="H352" s="1"/>
      <c r="K352" s="1">
        <v>3.0</v>
      </c>
      <c r="L352" s="1">
        <v>90.0</v>
      </c>
      <c r="M352" s="3">
        <f>IFERROR(__xludf.DUMMYFUNCTION("value(IFERROR(
  REGEXEXTRACT(Q352,""(\d+(?:[.,]\d+)?)\s*[Tt][ỷY]"")
,""""))"),12.0)</f>
        <v>12</v>
      </c>
      <c r="N352" s="3">
        <f t="shared" si="1"/>
        <v>133</v>
      </c>
      <c r="O352" s="3" t="str">
        <f>IFERROR(__xludf.DUMMYFUNCTION("IFERROR(
  INDEX(
    FILTER(Sheet3!$B$1:$B$100, ISNUMBER(SEARCH(Sheet3!$B$1:$B$100, Q352))),
  1),
"""")"),"Phú Thuận")</f>
        <v>Phú Thuận</v>
      </c>
      <c r="P352" s="3" t="str">
        <f>IFERROR(__xludf.DUMMYFUNCTION("IFERROR(
  INDEX(
    FILTER(Sheet3!$A$1:$A$100, ISNUMBER(SEARCH(Sheet3!$A$1:$A$100, Q352))),
  1),
"""")"),"Phú Thuận")</f>
        <v>Phú Thuận</v>
      </c>
      <c r="Q352" s="2" t="s">
        <v>360</v>
      </c>
    </row>
    <row r="353">
      <c r="A353" s="1"/>
      <c r="B353" s="1"/>
      <c r="C353" s="1"/>
      <c r="D353" s="1"/>
      <c r="E353" s="1"/>
      <c r="F353" s="1"/>
      <c r="G353" s="1"/>
      <c r="H353" s="1"/>
      <c r="K353" s="1">
        <v>3.0</v>
      </c>
      <c r="L353" s="1">
        <v>101.0</v>
      </c>
      <c r="M353" s="3">
        <f>IFERROR(__xludf.DUMMYFUNCTION("value(IFERROR(
  REGEXEXTRACT(Q353,""(\d+(?:[.,]\d+)?)\s*[Tt][ỷY]"")
,""""))"),13.5)</f>
        <v>13.5</v>
      </c>
      <c r="N353" s="3">
        <f t="shared" si="1"/>
        <v>134</v>
      </c>
      <c r="O353" s="3" t="str">
        <f>IFERROR(__xludf.DUMMYFUNCTION("IFERROR(
  INDEX(
    FILTER(Sheet3!$B$1:$B$100, ISNUMBER(SEARCH(Sheet3!$B$1:$B$100, Q353))),
  1),
"""")"),"Tân Kiểng")</f>
        <v>Tân Kiểng</v>
      </c>
      <c r="P353" s="3" t="str">
        <f>IFERROR(__xludf.DUMMYFUNCTION("IFERROR(
  INDEX(
    FILTER(Sheet3!$A$1:$A$100, ISNUMBER(SEARCH(Sheet3!$A$1:$A$100, Q353))),
  1),
"""")"),"Lâm Văn Bền")</f>
        <v>Lâm Văn Bền</v>
      </c>
      <c r="Q353" s="2" t="s">
        <v>361</v>
      </c>
    </row>
    <row r="354">
      <c r="A354" s="1"/>
      <c r="B354" s="1"/>
      <c r="C354" s="1"/>
      <c r="D354" s="1"/>
      <c r="E354" s="1"/>
      <c r="F354" s="1"/>
      <c r="G354" s="1"/>
      <c r="H354" s="1"/>
      <c r="K354" s="1">
        <v>3.0</v>
      </c>
      <c r="L354" s="1">
        <v>175.0</v>
      </c>
      <c r="M354" s="3">
        <f>IFERROR(__xludf.DUMMYFUNCTION("value(IFERROR(
  REGEXEXTRACT(Q354,""(\d+(?:[.,]\d+)?)\s*[Tt][ỷY]"")
,""""))"),23.5)</f>
        <v>23.5</v>
      </c>
      <c r="N354" s="3">
        <f t="shared" si="1"/>
        <v>134</v>
      </c>
      <c r="O354" s="3" t="str">
        <f>IFERROR(__xludf.DUMMYFUNCTION("IFERROR(
  INDEX(
    FILTER(Sheet3!$B$1:$B$100, ISNUMBER(SEARCH(Sheet3!$B$1:$B$100, Q354))),
  1),
"""")"),"Tân Phú")</f>
        <v>Tân Phú</v>
      </c>
      <c r="P354" s="3" t="str">
        <f>IFERROR(__xludf.DUMMYFUNCTION("IFERROR(
  INDEX(
    FILTER(Sheet3!$A$1:$A$100, ISNUMBER(SEARCH(Sheet3!$A$1:$A$100, Q354))),
  1),
"""")"),"Huỳnh Tấn Phát")</f>
        <v>Huỳnh Tấn Phát</v>
      </c>
      <c r="Q354" s="2" t="s">
        <v>362</v>
      </c>
    </row>
    <row r="355">
      <c r="A355" s="1"/>
      <c r="B355" s="1"/>
      <c r="C355" s="1"/>
      <c r="D355" s="1"/>
      <c r="E355" s="1"/>
      <c r="F355" s="1"/>
      <c r="G355" s="1"/>
      <c r="H355" s="1"/>
      <c r="K355" s="1">
        <v>1.0</v>
      </c>
      <c r="L355" s="1">
        <v>178.0</v>
      </c>
      <c r="M355" s="3">
        <f>IFERROR(__xludf.DUMMYFUNCTION("value(IFERROR(
  REGEXEXTRACT(Q355,""(\d+(?:[.,]\d+)?)\s*[Tt][ỷY]"")
,""""))"),24.0)</f>
        <v>24</v>
      </c>
      <c r="N355" s="3">
        <f t="shared" si="1"/>
        <v>135</v>
      </c>
      <c r="O355" s="3" t="str">
        <f>IFERROR(__xludf.DUMMYFUNCTION("IFERROR(
  INDEX(
    FILTER(Sheet3!$B$1:$B$100, ISNUMBER(SEARCH(Sheet3!$B$1:$B$100, Q355))),
  1),
"""")"),"Tân Quy")</f>
        <v>Tân Quy</v>
      </c>
      <c r="P355" s="3" t="str">
        <f>IFERROR(__xludf.DUMMYFUNCTION("IFERROR(
  INDEX(
    FILTER(Sheet3!$A$1:$A$100, ISNUMBER(SEARCH(Sheet3!$A$1:$A$100, Q355))),
  1),
"""")"),"đường số 2")</f>
        <v>đường số 2</v>
      </c>
      <c r="Q355" s="2" t="s">
        <v>363</v>
      </c>
    </row>
    <row r="356">
      <c r="A356" s="1"/>
      <c r="B356" s="1"/>
      <c r="C356" s="1"/>
      <c r="D356" s="1"/>
      <c r="E356" s="1"/>
      <c r="F356" s="1"/>
      <c r="G356" s="1"/>
      <c r="H356" s="1"/>
      <c r="K356" s="1">
        <v>2.0</v>
      </c>
      <c r="L356" s="1">
        <v>85.0</v>
      </c>
      <c r="M356" s="3">
        <f>IFERROR(__xludf.DUMMYFUNCTION("value(IFERROR(
  REGEXEXTRACT(Q356,""(\d+(?:[.,]\d+)?)\s*[Tt][ỷY]"")
,""""))"),11.5)</f>
        <v>11.5</v>
      </c>
      <c r="N356" s="3">
        <f t="shared" si="1"/>
        <v>135</v>
      </c>
      <c r="O356" s="3" t="str">
        <f>IFERROR(__xludf.DUMMYFUNCTION("IFERROR(
  INDEX(
    FILTER(Sheet3!$B$1:$B$100, ISNUMBER(SEARCH(Sheet3!$B$1:$B$100, Q356))),
  1),
"""")"),"Tân Thuận Đông")</f>
        <v>Tân Thuận Đông</v>
      </c>
      <c r="P356" s="3" t="str">
        <f>IFERROR(__xludf.DUMMYFUNCTION("IFERROR(
  INDEX(
    FILTER(Sheet3!$A$1:$A$100, ISNUMBER(SEARCH(Sheet3!$A$1:$A$100, Q356))),
  1),
"""")"),"Huỳnh Tấn Phát")</f>
        <v>Huỳnh Tấn Phát</v>
      </c>
      <c r="Q356" s="2" t="s">
        <v>364</v>
      </c>
    </row>
    <row r="357">
      <c r="A357" s="1"/>
      <c r="B357" s="1"/>
      <c r="C357" s="1"/>
      <c r="D357" s="1"/>
      <c r="E357" s="1"/>
      <c r="F357" s="1"/>
      <c r="G357" s="1"/>
      <c r="H357" s="1"/>
      <c r="K357" s="1">
        <v>4.0</v>
      </c>
      <c r="L357" s="1">
        <v>200.0</v>
      </c>
      <c r="M357" s="3">
        <f>IFERROR(__xludf.DUMMYFUNCTION("value(IFERROR(
  REGEXEXTRACT(Q357,""(\d+(?:[.,]\d+)?)\s*[Tt][ỷY]"")
,""""))"),26.99)</f>
        <v>26.99</v>
      </c>
      <c r="N357" s="3">
        <f t="shared" si="1"/>
        <v>135</v>
      </c>
      <c r="O357" s="3" t="str">
        <f>IFERROR(__xludf.DUMMYFUNCTION("IFERROR(
  INDEX(
    FILTER(Sheet3!$B$1:$B$100, ISNUMBER(SEARCH(Sheet3!$B$1:$B$100, Q357))),
  1),
"""")"),"Tân Hưng")</f>
        <v>Tân Hưng</v>
      </c>
      <c r="P357" s="3" t="str">
        <f>IFERROR(__xludf.DUMMYFUNCTION("IFERROR(
  INDEX(
    FILTER(Sheet3!$A$1:$A$100, ISNUMBER(SEARCH(Sheet3!$A$1:$A$100, Q357))),
  1),
"""")"),"Trần Xuân Soạn")</f>
        <v>Trần Xuân Soạn</v>
      </c>
      <c r="Q357" s="2" t="s">
        <v>365</v>
      </c>
    </row>
    <row r="358">
      <c r="A358" s="1"/>
      <c r="B358" s="1"/>
      <c r="C358" s="1"/>
      <c r="D358" s="1"/>
      <c r="E358" s="1"/>
      <c r="F358" s="1"/>
      <c r="G358" s="1"/>
      <c r="H358" s="1"/>
      <c r="K358" s="1">
        <v>4.0</v>
      </c>
      <c r="L358" s="1">
        <v>200.0</v>
      </c>
      <c r="M358" s="3">
        <f>IFERROR(__xludf.DUMMYFUNCTION("value(IFERROR(
  REGEXEXTRACT(Q358,""(\d+(?:[.,]\d+)?)\s*[Tt][ỷY]"")
,""""))"),26.99)</f>
        <v>26.99</v>
      </c>
      <c r="N358" s="3">
        <f t="shared" si="1"/>
        <v>135</v>
      </c>
      <c r="O358" s="3" t="str">
        <f>IFERROR(__xludf.DUMMYFUNCTION("IFERROR(
  INDEX(
    FILTER(Sheet3!$B$1:$B$100, ISNUMBER(SEARCH(Sheet3!$B$1:$B$100, Q358))),
  1),
"""")"),"Tân Hưng")</f>
        <v>Tân Hưng</v>
      </c>
      <c r="P358" s="3" t="str">
        <f>IFERROR(__xludf.DUMMYFUNCTION("IFERROR(
  INDEX(
    FILTER(Sheet3!$A$1:$A$100, ISNUMBER(SEARCH(Sheet3!$A$1:$A$100, Q358))),
  1),
"""")"),"Trần Xuân Soạn")</f>
        <v>Trần Xuân Soạn</v>
      </c>
      <c r="Q358" s="2" t="s">
        <v>366</v>
      </c>
    </row>
    <row r="359">
      <c r="A359" s="1"/>
      <c r="B359" s="1"/>
      <c r="C359" s="1"/>
      <c r="D359" s="1"/>
      <c r="E359" s="1"/>
      <c r="F359" s="1"/>
      <c r="G359" s="1"/>
      <c r="H359" s="1"/>
      <c r="K359" s="1">
        <v>5.0</v>
      </c>
      <c r="L359" s="1">
        <v>57.0</v>
      </c>
      <c r="M359" s="3">
        <f>IFERROR(__xludf.DUMMYFUNCTION("value(IFERROR(
  REGEXEXTRACT(Q359,""(\d+(?:[.,]\d+)?)\s*[Tt][ỷY]"")
,""""))"),7.7)</f>
        <v>7.7</v>
      </c>
      <c r="N359" s="3">
        <f t="shared" si="1"/>
        <v>135</v>
      </c>
      <c r="O359" s="3" t="str">
        <f>IFERROR(__xludf.DUMMYFUNCTION("IFERROR(
  INDEX(
    FILTER(Sheet3!$B$1:$B$100, ISNUMBER(SEARCH(Sheet3!$B$1:$B$100, Q359))),
  1),
"""")"),"Phú Thuận")</f>
        <v>Phú Thuận</v>
      </c>
      <c r="P359" s="3" t="str">
        <f>IFERROR(__xludf.DUMMYFUNCTION("IFERROR(
  INDEX(
    FILTER(Sheet3!$A$1:$A$100, ISNUMBER(SEARCH(Sheet3!$A$1:$A$100, Q359))),
  1),
"""")"),"Huỳnh Tấn Phát")</f>
        <v>Huỳnh Tấn Phát</v>
      </c>
      <c r="Q359" s="2" t="s">
        <v>367</v>
      </c>
    </row>
    <row r="360">
      <c r="A360" s="1"/>
      <c r="B360" s="1"/>
      <c r="C360" s="1"/>
      <c r="D360" s="1"/>
      <c r="E360" s="1"/>
      <c r="F360" s="1"/>
      <c r="G360" s="1"/>
      <c r="H360" s="1"/>
      <c r="K360" s="1">
        <v>2.0</v>
      </c>
      <c r="L360" s="1">
        <v>92.0</v>
      </c>
      <c r="M360" s="3">
        <f>IFERROR(__xludf.DUMMYFUNCTION("value(IFERROR(
  REGEXEXTRACT(Q360,""(\d+(?:[.,]\d+)?)\s*[Tt][ỷY]"")
,""""))"),12.5)</f>
        <v>12.5</v>
      </c>
      <c r="N360" s="3">
        <f t="shared" si="1"/>
        <v>136</v>
      </c>
      <c r="O360" s="3" t="str">
        <f>IFERROR(__xludf.DUMMYFUNCTION("IFERROR(
  INDEX(
    FILTER(Sheet3!$B$1:$B$100, ISNUMBER(SEARCH(Sheet3!$B$1:$B$100, Q360))),
  1),
"""")"),"Tân Hưng")</f>
        <v>Tân Hưng</v>
      </c>
      <c r="P360" s="3" t="str">
        <f>IFERROR(__xludf.DUMMYFUNCTION("IFERROR(
  INDEX(
    FILTER(Sheet3!$A$1:$A$100, ISNUMBER(SEARCH(Sheet3!$A$1:$A$100, Q360))),
  1),
"""")"),"D1")</f>
        <v>D1</v>
      </c>
      <c r="Q360" s="2" t="s">
        <v>368</v>
      </c>
    </row>
    <row r="361">
      <c r="A361" s="1"/>
      <c r="B361" s="1"/>
      <c r="C361" s="1"/>
      <c r="D361" s="1"/>
      <c r="E361" s="1"/>
      <c r="F361" s="1"/>
      <c r="G361" s="1"/>
      <c r="H361" s="1"/>
      <c r="K361" s="1">
        <v>2.0</v>
      </c>
      <c r="L361" s="1">
        <v>484.0</v>
      </c>
      <c r="M361" s="3">
        <f>IFERROR(__xludf.DUMMYFUNCTION("value(IFERROR(
  REGEXEXTRACT(Q361,""(\d+(?:[.,]\d+)?)\s*[Tt][ỷY]"")
,""""))"),66.0)</f>
        <v>66</v>
      </c>
      <c r="N361" s="3">
        <f t="shared" si="1"/>
        <v>136</v>
      </c>
      <c r="O361" s="3" t="str">
        <f>IFERROR(__xludf.DUMMYFUNCTION("IFERROR(
  INDEX(
    FILTER(Sheet3!$B$1:$B$100, ISNUMBER(SEARCH(Sheet3!$B$1:$B$100, Q361))),
  1),
"""")"),"Phú Mỹ")</f>
        <v>Phú Mỹ</v>
      </c>
      <c r="P361" s="3" t="str">
        <f>IFERROR(__xludf.DUMMYFUNCTION("IFERROR(
  INDEX(
    FILTER(Sheet3!$A$1:$A$100, ISNUMBER(SEARCH(Sheet3!$A$1:$A$100, Q361))),
  1),
"""")"),"Huỳnh Tấn Phát")</f>
        <v>Huỳnh Tấn Phát</v>
      </c>
      <c r="Q361" s="2" t="s">
        <v>369</v>
      </c>
    </row>
    <row r="362">
      <c r="A362" s="1"/>
      <c r="B362" s="1"/>
      <c r="C362" s="1"/>
      <c r="D362" s="1"/>
      <c r="E362" s="1"/>
      <c r="F362" s="1"/>
      <c r="G362" s="1"/>
      <c r="H362" s="1"/>
      <c r="K362" s="1">
        <v>3.0</v>
      </c>
      <c r="L362" s="1">
        <v>152.0</v>
      </c>
      <c r="M362" s="3">
        <f>IFERROR(__xludf.DUMMYFUNCTION("value(IFERROR(
  REGEXEXTRACT(Q362,""(\d+(?:[.,]\d+)?)\s*[Tt][ỷY]"")
,""""))"),20.6)</f>
        <v>20.6</v>
      </c>
      <c r="N362" s="3">
        <f t="shared" si="1"/>
        <v>136</v>
      </c>
      <c r="O362" s="3" t="str">
        <f>IFERROR(__xludf.DUMMYFUNCTION("IFERROR(
  INDEX(
    FILTER(Sheet3!$B$1:$B$100, ISNUMBER(SEARCH(Sheet3!$B$1:$B$100, Q362))),
  1),
"""")"),"Bình Thuận")</f>
        <v>Bình Thuận</v>
      </c>
      <c r="P362" s="3" t="str">
        <f>IFERROR(__xludf.DUMMYFUNCTION("IFERROR(
  INDEX(
    FILTER(Sheet3!$A$1:$A$100, ISNUMBER(SEARCH(Sheet3!$A$1:$A$100, Q362))),
  1),
"""")"),"đường số 3")</f>
        <v>đường số 3</v>
      </c>
      <c r="Q362" s="2" t="s">
        <v>370</v>
      </c>
    </row>
    <row r="363">
      <c r="A363" s="1"/>
      <c r="B363" s="1"/>
      <c r="C363" s="1"/>
      <c r="D363" s="1"/>
      <c r="E363" s="1"/>
      <c r="F363" s="1"/>
      <c r="G363" s="1"/>
      <c r="H363" s="1"/>
      <c r="K363" s="1">
        <v>3.0</v>
      </c>
      <c r="L363" s="1">
        <v>55.0</v>
      </c>
      <c r="M363" s="3">
        <f>IFERROR(__xludf.DUMMYFUNCTION("value(IFERROR(
  REGEXEXTRACT(Q363,""(\d+(?:[.,]\d+)?)\s*[Tt][ỷY]"")
,""""))"),7.5)</f>
        <v>7.5</v>
      </c>
      <c r="N363" s="3">
        <f t="shared" si="1"/>
        <v>136</v>
      </c>
      <c r="O363" s="3" t="str">
        <f>IFERROR(__xludf.DUMMYFUNCTION("IFERROR(
  INDEX(
    FILTER(Sheet3!$B$1:$B$100, ISNUMBER(SEARCH(Sheet3!$B$1:$B$100, Q363))),
  1),
"""")"),"Tân Kiểng")</f>
        <v>Tân Kiểng</v>
      </c>
      <c r="P363" s="3" t="str">
        <f>IFERROR(__xludf.DUMMYFUNCTION("IFERROR(
  INDEX(
    FILTER(Sheet3!$A$1:$A$100, ISNUMBER(SEARCH(Sheet3!$A$1:$A$100, Q363))),
  1),
"""")"),"Lâm Văn Bền")</f>
        <v>Lâm Văn Bền</v>
      </c>
      <c r="Q363" s="2" t="s">
        <v>371</v>
      </c>
    </row>
    <row r="364">
      <c r="A364" s="1"/>
      <c r="B364" s="1"/>
      <c r="C364" s="1"/>
      <c r="D364" s="1"/>
      <c r="E364" s="1"/>
      <c r="F364" s="1"/>
      <c r="G364" s="1"/>
      <c r="H364" s="1"/>
      <c r="K364" s="1">
        <v>5.0</v>
      </c>
      <c r="L364" s="1">
        <v>65.0</v>
      </c>
      <c r="M364" s="3">
        <f>IFERROR(__xludf.DUMMYFUNCTION("value(IFERROR(
  REGEXEXTRACT(Q364,""(\d+(?:[.,]\d+)?)\s*[Tt][ỷY]"")
,""""))"),8.9)</f>
        <v>8.9</v>
      </c>
      <c r="N364" s="3">
        <f t="shared" si="1"/>
        <v>137</v>
      </c>
      <c r="O364" s="3" t="str">
        <f>IFERROR(__xludf.DUMMYFUNCTION("IFERROR(
  INDEX(
    FILTER(Sheet3!$B$1:$B$100, ISNUMBER(SEARCH(Sheet3!$B$1:$B$100, Q364))),
  1),
"""")"),"Tân Thuận Tây")</f>
        <v>Tân Thuận Tây</v>
      </c>
      <c r="P364" s="3" t="str">
        <f>IFERROR(__xludf.DUMMYFUNCTION("IFERROR(
  INDEX(
    FILTER(Sheet3!$A$1:$A$100, ISNUMBER(SEARCH(Sheet3!$A$1:$A$100, Q364))),
  1),
"""")"),"Tân Thuận Tây")</f>
        <v>Tân Thuận Tây</v>
      </c>
      <c r="Q364" s="2" t="s">
        <v>372</v>
      </c>
    </row>
    <row r="365">
      <c r="A365" s="1"/>
      <c r="B365" s="1"/>
      <c r="C365" s="1"/>
      <c r="D365" s="1"/>
      <c r="E365" s="1"/>
      <c r="F365" s="1"/>
      <c r="G365" s="1"/>
      <c r="H365" s="1"/>
      <c r="K365" s="1">
        <v>3.0</v>
      </c>
      <c r="L365" s="1">
        <v>138.0</v>
      </c>
      <c r="M365" s="3">
        <f>IFERROR(__xludf.DUMMYFUNCTION("value(IFERROR(
  REGEXEXTRACT(Q365,""(\d+(?:[.,]\d+)?)\s*[Tt][ỷY]"")
,""""))"),19.0)</f>
        <v>19</v>
      </c>
      <c r="N365" s="3">
        <f t="shared" si="1"/>
        <v>138</v>
      </c>
      <c r="O365" s="3" t="str">
        <f>IFERROR(__xludf.DUMMYFUNCTION("IFERROR(
  INDEX(
    FILTER(Sheet3!$B$1:$B$100, ISNUMBER(SEARCH(Sheet3!$B$1:$B$100, Q365))),
  1),
"""")"),"Tân Phú")</f>
        <v>Tân Phú</v>
      </c>
      <c r="P365" s="3" t="str">
        <f>IFERROR(__xludf.DUMMYFUNCTION("IFERROR(
  INDEX(
    FILTER(Sheet3!$A$1:$A$100, ISNUMBER(SEARCH(Sheet3!$A$1:$A$100, Q365))),
  1),
"""")"),"Nguyễn Thị Thập")</f>
        <v>Nguyễn Thị Thập</v>
      </c>
      <c r="Q365" s="2" t="s">
        <v>373</v>
      </c>
    </row>
    <row r="366">
      <c r="A366" s="1"/>
      <c r="B366" s="1"/>
      <c r="C366" s="1"/>
      <c r="D366" s="1"/>
      <c r="E366" s="1"/>
      <c r="F366" s="1"/>
      <c r="G366" s="1"/>
      <c r="H366" s="1"/>
      <c r="K366" s="1">
        <v>3.0</v>
      </c>
      <c r="L366" s="1">
        <v>47.0</v>
      </c>
      <c r="M366" s="3">
        <f>IFERROR(__xludf.DUMMYFUNCTION("value(IFERROR(
  REGEXEXTRACT(Q366,""(\d+(?:[.,]\d+)?)\s*[Tt][ỷY]"")
,""""))"),6.5)</f>
        <v>6.5</v>
      </c>
      <c r="N366" s="3">
        <f t="shared" si="1"/>
        <v>138</v>
      </c>
      <c r="O366" s="3" t="str">
        <f>IFERROR(__xludf.DUMMYFUNCTION("IFERROR(
  INDEX(
    FILTER(Sheet3!$B$1:$B$100, ISNUMBER(SEARCH(Sheet3!$B$1:$B$100, Q366))),
  1),
"""")"),"Tân Hưng")</f>
        <v>Tân Hưng</v>
      </c>
      <c r="P366" s="3" t="str">
        <f>IFERROR(__xludf.DUMMYFUNCTION("IFERROR(
  INDEX(
    FILTER(Sheet3!$A$1:$A$100, ISNUMBER(SEARCH(Sheet3!$A$1:$A$100, Q366))),
  1),
"""")"),"Trần Xuân Soạn")</f>
        <v>Trần Xuân Soạn</v>
      </c>
      <c r="Q366" s="2" t="s">
        <v>374</v>
      </c>
    </row>
    <row r="367">
      <c r="A367" s="1"/>
      <c r="B367" s="1"/>
      <c r="C367" s="1"/>
      <c r="D367" s="1"/>
      <c r="E367" s="1"/>
      <c r="F367" s="1"/>
      <c r="G367" s="1"/>
      <c r="H367" s="1"/>
      <c r="K367" s="1">
        <v>4.0</v>
      </c>
      <c r="L367" s="1">
        <v>47.0</v>
      </c>
      <c r="M367" s="3">
        <f>IFERROR(__xludf.DUMMYFUNCTION("value(IFERROR(
  REGEXEXTRACT(Q367,""(\d+(?:[.,]\d+)?)\s*[Tt][ỷY]"")
,""""))"),6.5)</f>
        <v>6.5</v>
      </c>
      <c r="N367" s="3">
        <f t="shared" si="1"/>
        <v>138</v>
      </c>
      <c r="O367" s="3" t="str">
        <f>IFERROR(__xludf.DUMMYFUNCTION("IFERROR(
  INDEX(
    FILTER(Sheet3!$B$1:$B$100, ISNUMBER(SEARCH(Sheet3!$B$1:$B$100, Q367))),
  1),
"""")"),"Phú Thuận")</f>
        <v>Phú Thuận</v>
      </c>
      <c r="P367" s="3" t="str">
        <f>IFERROR(__xludf.DUMMYFUNCTION("IFERROR(
  INDEX(
    FILTER(Sheet3!$A$1:$A$100, ISNUMBER(SEARCH(Sheet3!$A$1:$A$100, Q367))),
  1),
"""")"),"Huỳnh Tấn Phát")</f>
        <v>Huỳnh Tấn Phát</v>
      </c>
      <c r="Q367" s="2" t="s">
        <v>375</v>
      </c>
    </row>
    <row r="368">
      <c r="A368" s="1"/>
      <c r="B368" s="1"/>
      <c r="C368" s="1"/>
      <c r="D368" s="1"/>
      <c r="E368" s="1"/>
      <c r="F368" s="1"/>
      <c r="G368" s="1"/>
      <c r="H368" s="1"/>
      <c r="K368" s="1">
        <v>2.0</v>
      </c>
      <c r="L368" s="1">
        <v>59.0</v>
      </c>
      <c r="M368" s="3">
        <f>IFERROR(__xludf.DUMMYFUNCTION("value(IFERROR(
  REGEXEXTRACT(Q368,""(\d+(?:[.,]\d+)?)\s*[Tt][ỷY]"")
,""""))"),8.2)</f>
        <v>8.2</v>
      </c>
      <c r="N368" s="3">
        <f t="shared" si="1"/>
        <v>139</v>
      </c>
      <c r="O368" s="3" t="str">
        <f>IFERROR(__xludf.DUMMYFUNCTION("IFERROR(
  INDEX(
    FILTER(Sheet3!$B$1:$B$100, ISNUMBER(SEARCH(Sheet3!$B$1:$B$100, Q368))),
  1),
"""")"),"Tân Thuận Đông")</f>
        <v>Tân Thuận Đông</v>
      </c>
      <c r="P368" s="3" t="str">
        <f>IFERROR(__xludf.DUMMYFUNCTION("IFERROR(
  INDEX(
    FILTER(Sheet3!$A$1:$A$100, ISNUMBER(SEARCH(Sheet3!$A$1:$A$100, Q368))),
  1),
"""")"),"Lưu Trọng Lư")</f>
        <v>Lưu Trọng Lư</v>
      </c>
      <c r="Q368" s="2" t="s">
        <v>376</v>
      </c>
    </row>
    <row r="369">
      <c r="A369" s="1"/>
      <c r="B369" s="1"/>
      <c r="C369" s="1"/>
      <c r="D369" s="1"/>
      <c r="E369" s="1"/>
      <c r="F369" s="1"/>
      <c r="G369" s="1"/>
      <c r="H369" s="1"/>
      <c r="K369" s="1">
        <v>4.0</v>
      </c>
      <c r="L369" s="1">
        <v>119.0</v>
      </c>
      <c r="M369" s="3">
        <f>IFERROR(__xludf.DUMMYFUNCTION("value(IFERROR(
  REGEXEXTRACT(Q369,""(\d+(?:[.,]\d+)?)\s*[Tt][ỷY]"")
,""""))"),16.5)</f>
        <v>16.5</v>
      </c>
      <c r="N369" s="3">
        <f t="shared" si="1"/>
        <v>139</v>
      </c>
      <c r="O369" s="3" t="str">
        <f>IFERROR(__xludf.DUMMYFUNCTION("IFERROR(
  INDEX(
    FILTER(Sheet3!$B$1:$B$100, ISNUMBER(SEARCH(Sheet3!$B$1:$B$100, Q369))),
  1),
"""")"),"Tân Hưng")</f>
        <v>Tân Hưng</v>
      </c>
      <c r="P369" s="3" t="str">
        <f>IFERROR(__xludf.DUMMYFUNCTION("IFERROR(
  INDEX(
    FILTER(Sheet3!$A$1:$A$100, ISNUMBER(SEARCH(Sheet3!$A$1:$A$100, Q369))),
  1),
"""")"),"Lê Văn Lương")</f>
        <v>Lê Văn Lương</v>
      </c>
      <c r="Q369" s="2" t="s">
        <v>377</v>
      </c>
    </row>
    <row r="370">
      <c r="A370" s="1"/>
      <c r="B370" s="1"/>
      <c r="C370" s="1"/>
      <c r="D370" s="1"/>
      <c r="E370" s="1"/>
      <c r="F370" s="1"/>
      <c r="G370" s="1"/>
      <c r="H370" s="1"/>
      <c r="K370" s="1">
        <v>4.0</v>
      </c>
      <c r="L370" s="1">
        <v>45.0</v>
      </c>
      <c r="M370" s="3">
        <f>IFERROR(__xludf.DUMMYFUNCTION("value(IFERROR(
  REGEXEXTRACT(Q370,""(\d+(?:[.,]\d+)?)\s*[Tt][ỷY]"")
,""""))"),6.25)</f>
        <v>6.25</v>
      </c>
      <c r="N370" s="3">
        <f t="shared" si="1"/>
        <v>139</v>
      </c>
      <c r="O370" s="3" t="str">
        <f>IFERROR(__xludf.DUMMYFUNCTION("IFERROR(
  INDEX(
    FILTER(Sheet3!$B$1:$B$100, ISNUMBER(SEARCH(Sheet3!$B$1:$B$100, Q370))),
  1),
"""")"),"Tân Thuận Đông")</f>
        <v>Tân Thuận Đông</v>
      </c>
      <c r="P370" s="3" t="str">
        <f>IFERROR(__xludf.DUMMYFUNCTION("IFERROR(
  INDEX(
    FILTER(Sheet3!$A$1:$A$100, ISNUMBER(SEARCH(Sheet3!$A$1:$A$100, Q370))),
  1),
"""")"),"Trần Văn Khánh")</f>
        <v>Trần Văn Khánh</v>
      </c>
      <c r="Q370" s="2" t="s">
        <v>378</v>
      </c>
    </row>
    <row r="371">
      <c r="A371" s="1"/>
      <c r="B371" s="1"/>
      <c r="C371" s="1"/>
      <c r="D371" s="1"/>
      <c r="E371" s="1"/>
      <c r="F371" s="1"/>
      <c r="G371" s="1"/>
      <c r="H371" s="1"/>
      <c r="K371" s="1">
        <v>2.0</v>
      </c>
      <c r="L371" s="1">
        <v>242.0</v>
      </c>
      <c r="M371" s="3">
        <f>IFERROR(__xludf.DUMMYFUNCTION("value(IFERROR(
  REGEXEXTRACT(Q371,""(\d+(?:[.,]\d+)?)\s*[Tt][ỷY]"")
,""""))"),33.8)</f>
        <v>33.8</v>
      </c>
      <c r="N371" s="3">
        <f t="shared" si="1"/>
        <v>140</v>
      </c>
      <c r="O371" s="3" t="str">
        <f>IFERROR(__xludf.DUMMYFUNCTION("IFERROR(
  INDEX(
    FILTER(Sheet3!$B$1:$B$100, ISNUMBER(SEARCH(Sheet3!$B$1:$B$100, Q371))),
  1),
"""")"),"Tân Thuận Tây")</f>
        <v>Tân Thuận Tây</v>
      </c>
      <c r="P371" s="3" t="str">
        <f>IFERROR(__xludf.DUMMYFUNCTION("IFERROR(
  INDEX(
    FILTER(Sheet3!$A$1:$A$100, ISNUMBER(SEARCH(Sheet3!$A$1:$A$100, Q371))),
  1),
"""")"),"Trần Xuân Soạn")</f>
        <v>Trần Xuân Soạn</v>
      </c>
      <c r="Q371" s="2" t="s">
        <v>379</v>
      </c>
    </row>
    <row r="372">
      <c r="A372" s="1"/>
      <c r="B372" s="1"/>
      <c r="C372" s="1"/>
      <c r="D372" s="1"/>
      <c r="E372" s="1"/>
      <c r="F372" s="1"/>
      <c r="G372" s="1"/>
      <c r="H372" s="1"/>
      <c r="K372" s="1">
        <v>2.0</v>
      </c>
      <c r="L372" s="1">
        <v>450.0</v>
      </c>
      <c r="M372" s="3">
        <f>IFERROR(__xludf.DUMMYFUNCTION("value(IFERROR(
  REGEXEXTRACT(Q372,""(\d+(?:[.,]\d+)?)\s*[Tt][ỷY]"")
,""""))"),62.9)</f>
        <v>62.9</v>
      </c>
      <c r="N372" s="3">
        <f t="shared" si="1"/>
        <v>140</v>
      </c>
      <c r="O372" s="3" t="str">
        <f>IFERROR(__xludf.DUMMYFUNCTION("IFERROR(
  INDEX(
    FILTER(Sheet3!$B$1:$B$100, ISNUMBER(SEARCH(Sheet3!$B$1:$B$100, Q372))),
  1),
"""")"),"Tân Thuận Tây")</f>
        <v>Tân Thuận Tây</v>
      </c>
      <c r="P372" s="3" t="str">
        <f>IFERROR(__xludf.DUMMYFUNCTION("IFERROR(
  INDEX(
    FILTER(Sheet3!$A$1:$A$100, ISNUMBER(SEARCH(Sheet3!$A$1:$A$100, Q372))),
  1),
"""")"),"Tân Thuận Tây")</f>
        <v>Tân Thuận Tây</v>
      </c>
      <c r="Q372" s="2" t="s">
        <v>380</v>
      </c>
    </row>
    <row r="373">
      <c r="A373" s="1"/>
      <c r="B373" s="1"/>
      <c r="C373" s="1"/>
      <c r="D373" s="1"/>
      <c r="E373" s="1"/>
      <c r="F373" s="1"/>
      <c r="G373" s="1"/>
      <c r="H373" s="1"/>
      <c r="K373" s="1">
        <v>3.0</v>
      </c>
      <c r="L373" s="1">
        <v>60.0</v>
      </c>
      <c r="M373" s="3">
        <f>IFERROR(__xludf.DUMMYFUNCTION("value(IFERROR(
  REGEXEXTRACT(Q373,""(\d+(?:[.,]\d+)?)\s*[Tt][ỷY]"")
,""""))"),8.39)</f>
        <v>8.39</v>
      </c>
      <c r="N373" s="3">
        <f t="shared" si="1"/>
        <v>140</v>
      </c>
      <c r="O373" s="3" t="str">
        <f>IFERROR(__xludf.DUMMYFUNCTION("IFERROR(
  INDEX(
    FILTER(Sheet3!$B$1:$B$100, ISNUMBER(SEARCH(Sheet3!$B$1:$B$100, Q373))),
  1),
"""")"),"Tân Hưng")</f>
        <v>Tân Hưng</v>
      </c>
      <c r="P373" s="3" t="str">
        <f>IFERROR(__xludf.DUMMYFUNCTION("IFERROR(
  INDEX(
    FILTER(Sheet3!$A$1:$A$100, ISNUMBER(SEARCH(Sheet3!$A$1:$A$100, Q373))),
  1),
"""")"),"Trần Xuân Soạn")</f>
        <v>Trần Xuân Soạn</v>
      </c>
      <c r="Q373" s="2" t="s">
        <v>381</v>
      </c>
    </row>
    <row r="374">
      <c r="A374" s="1"/>
      <c r="B374" s="1"/>
      <c r="C374" s="1"/>
      <c r="D374" s="1"/>
      <c r="E374" s="1"/>
      <c r="F374" s="1"/>
      <c r="G374" s="1"/>
      <c r="H374" s="1"/>
      <c r="K374" s="1">
        <v>4.0</v>
      </c>
      <c r="L374" s="1">
        <v>60.0</v>
      </c>
      <c r="M374" s="3">
        <f>IFERROR(__xludf.DUMMYFUNCTION("value(IFERROR(
  REGEXEXTRACT(Q374,""(\d+(?:[.,]\d+)?)\s*[Tt][ỷY]"")
,""""))"),8.39)</f>
        <v>8.39</v>
      </c>
      <c r="N374" s="3">
        <f t="shared" si="1"/>
        <v>140</v>
      </c>
      <c r="O374" s="3" t="str">
        <f>IFERROR(__xludf.DUMMYFUNCTION("IFERROR(
  INDEX(
    FILTER(Sheet3!$B$1:$B$100, ISNUMBER(SEARCH(Sheet3!$B$1:$B$100, Q374))),
  1),
"""")"),"Tân Hưng")</f>
        <v>Tân Hưng</v>
      </c>
      <c r="P374" s="3" t="str">
        <f>IFERROR(__xludf.DUMMYFUNCTION("IFERROR(
  INDEX(
    FILTER(Sheet3!$A$1:$A$100, ISNUMBER(SEARCH(Sheet3!$A$1:$A$100, Q374))),
  1),
"""")"),"Trần Xuân Soạn")</f>
        <v>Trần Xuân Soạn</v>
      </c>
      <c r="Q374" s="2" t="s">
        <v>382</v>
      </c>
    </row>
    <row r="375">
      <c r="A375" s="1"/>
      <c r="B375" s="1"/>
      <c r="C375" s="1"/>
      <c r="D375" s="1"/>
      <c r="E375" s="1"/>
      <c r="F375" s="1"/>
      <c r="G375" s="1"/>
      <c r="H375" s="1"/>
      <c r="K375" s="1">
        <v>1.0</v>
      </c>
      <c r="L375" s="1">
        <v>306.0</v>
      </c>
      <c r="M375" s="3">
        <f>IFERROR(__xludf.DUMMYFUNCTION("value(IFERROR(
  REGEXEXTRACT(Q375,""(\d+(?:[.,]\d+)?)\s*[Tt][ỷY]"")
,""""))"),43.0)</f>
        <v>43</v>
      </c>
      <c r="N375" s="3">
        <f t="shared" si="1"/>
        <v>141</v>
      </c>
      <c r="O375" s="3" t="str">
        <f>IFERROR(__xludf.DUMMYFUNCTION("IFERROR(
  INDEX(
    FILTER(Sheet3!$B$1:$B$100, ISNUMBER(SEARCH(Sheet3!$B$1:$B$100, Q375))),
  1),
"""")"),"Bình Thuận")</f>
        <v>Bình Thuận</v>
      </c>
      <c r="P375" s="3" t="str">
        <f>IFERROR(__xludf.DUMMYFUNCTION("IFERROR(
  INDEX(
    FILTER(Sheet3!$A$1:$A$100, ISNUMBER(SEARCH(Sheet3!$A$1:$A$100, Q375))),
  1),
"""")"),"")</f>
        <v/>
      </c>
      <c r="Q375" s="2" t="s">
        <v>383</v>
      </c>
    </row>
    <row r="376">
      <c r="A376" s="1"/>
      <c r="B376" s="1"/>
      <c r="C376" s="1"/>
      <c r="D376" s="1"/>
      <c r="E376" s="1"/>
      <c r="F376" s="1"/>
      <c r="G376" s="1"/>
      <c r="H376" s="1"/>
      <c r="K376" s="1">
        <v>3.0</v>
      </c>
      <c r="L376" s="1">
        <v>56.0</v>
      </c>
      <c r="M376" s="3">
        <f>IFERROR(__xludf.DUMMYFUNCTION("value(IFERROR(
  REGEXEXTRACT(Q376,""(\d+(?:[.,]\d+)?)\s*[Tt][ỷY]"")
,""""))"),7.9)</f>
        <v>7.9</v>
      </c>
      <c r="N376" s="3">
        <f t="shared" si="1"/>
        <v>141</v>
      </c>
      <c r="O376" s="3" t="str">
        <f>IFERROR(__xludf.DUMMYFUNCTION("IFERROR(
  INDEX(
    FILTER(Sheet3!$B$1:$B$100, ISNUMBER(SEARCH(Sheet3!$B$1:$B$100, Q376))),
  1),
"""")"),"Phú Thuận")</f>
        <v>Phú Thuận</v>
      </c>
      <c r="P376" s="3" t="str">
        <f>IFERROR(__xludf.DUMMYFUNCTION("IFERROR(
  INDEX(
    FILTER(Sheet3!$A$1:$A$100, ISNUMBER(SEARCH(Sheet3!$A$1:$A$100, Q376))),
  1),
"""")"),"Nguyễn Văn Quỳ")</f>
        <v>Nguyễn Văn Quỳ</v>
      </c>
      <c r="Q376" s="2" t="s">
        <v>384</v>
      </c>
    </row>
    <row r="377">
      <c r="A377" s="1"/>
      <c r="B377" s="1"/>
      <c r="C377" s="1"/>
      <c r="D377" s="1"/>
      <c r="E377" s="1"/>
      <c r="F377" s="1"/>
      <c r="G377" s="1"/>
      <c r="H377" s="1"/>
      <c r="K377" s="1">
        <v>4.0</v>
      </c>
      <c r="L377" s="1">
        <v>110.0</v>
      </c>
      <c r="M377" s="3">
        <f>IFERROR(__xludf.DUMMYFUNCTION("value(IFERROR(
  REGEXEXTRACT(Q377,""(\d+(?:[.,]\d+)?)\s*[Tt][ỷY]"")
,""""))"),15.5)</f>
        <v>15.5</v>
      </c>
      <c r="N377" s="3">
        <f t="shared" si="1"/>
        <v>141</v>
      </c>
      <c r="O377" s="3" t="str">
        <f>IFERROR(__xludf.DUMMYFUNCTION("IFERROR(
  INDEX(
    FILTER(Sheet3!$B$1:$B$100, ISNUMBER(SEARCH(Sheet3!$B$1:$B$100, Q377))),
  1),
"""")"),"Phú Mỹ")</f>
        <v>Phú Mỹ</v>
      </c>
      <c r="P377" s="3" t="str">
        <f>IFERROR(__xludf.DUMMYFUNCTION("IFERROR(
  INDEX(
    FILTER(Sheet3!$A$1:$A$100, ISNUMBER(SEARCH(Sheet3!$A$1:$A$100, Q377))),
  1),
"""")"),"D1")</f>
        <v>D1</v>
      </c>
      <c r="Q377" s="2" t="s">
        <v>385</v>
      </c>
    </row>
    <row r="378">
      <c r="A378" s="1"/>
      <c r="B378" s="1"/>
      <c r="C378" s="1"/>
      <c r="D378" s="1"/>
      <c r="E378" s="1"/>
      <c r="F378" s="1"/>
      <c r="G378" s="1"/>
      <c r="H378" s="1"/>
      <c r="K378" s="1">
        <v>4.0</v>
      </c>
      <c r="L378" s="1">
        <v>220.0</v>
      </c>
      <c r="M378" s="3">
        <f>IFERROR(__xludf.DUMMYFUNCTION("value(IFERROR(
  REGEXEXTRACT(Q378,""(\d+(?:[.,]\d+)?)\s*[Tt][ỷY]"")
,""""))"),31.0)</f>
        <v>31</v>
      </c>
      <c r="N378" s="3">
        <f t="shared" si="1"/>
        <v>141</v>
      </c>
      <c r="O378" s="3" t="str">
        <f>IFERROR(__xludf.DUMMYFUNCTION("IFERROR(
  INDEX(
    FILTER(Sheet3!$B$1:$B$100, ISNUMBER(SEARCH(Sheet3!$B$1:$B$100, Q378))),
  1),
"""")"),"Tân Kiểng")</f>
        <v>Tân Kiểng</v>
      </c>
      <c r="P378" s="3" t="str">
        <f>IFERROR(__xludf.DUMMYFUNCTION("IFERROR(
  INDEX(
    FILTER(Sheet3!$A$1:$A$100, ISNUMBER(SEARCH(Sheet3!$A$1:$A$100, Q378))),
  1),
"""")"),"Lê Văn Lương")</f>
        <v>Lê Văn Lương</v>
      </c>
      <c r="Q378" s="2" t="s">
        <v>386</v>
      </c>
    </row>
    <row r="379">
      <c r="A379" s="1"/>
      <c r="B379" s="1"/>
      <c r="C379" s="1"/>
      <c r="D379" s="1"/>
      <c r="E379" s="1"/>
      <c r="F379" s="1"/>
      <c r="G379" s="1"/>
      <c r="H379" s="1"/>
      <c r="K379" s="1">
        <v>4.0</v>
      </c>
      <c r="L379" s="1">
        <v>280.0</v>
      </c>
      <c r="M379" s="3">
        <f>IFERROR(__xludf.DUMMYFUNCTION("value(IFERROR(
  REGEXEXTRACT(Q379,""(\d+(?:[.,]\d+)?)\s*[Tt][ỷY]"")
,""""))"),39.5)</f>
        <v>39.5</v>
      </c>
      <c r="N379" s="3">
        <f t="shared" si="1"/>
        <v>141</v>
      </c>
      <c r="O379" s="3" t="str">
        <f>IFERROR(__xludf.DUMMYFUNCTION("IFERROR(
  INDEX(
    FILTER(Sheet3!$B$1:$B$100, ISNUMBER(SEARCH(Sheet3!$B$1:$B$100, Q379))),
  1),
"""")"),"Tân Thuận Đông")</f>
        <v>Tân Thuận Đông</v>
      </c>
      <c r="P379" s="3" t="str">
        <f>IFERROR(__xludf.DUMMYFUNCTION("IFERROR(
  INDEX(
    FILTER(Sheet3!$A$1:$A$100, ISNUMBER(SEARCH(Sheet3!$A$1:$A$100, Q379))),
  1),
"""")"),"Huỳnh Tấn Phát")</f>
        <v>Huỳnh Tấn Phát</v>
      </c>
      <c r="Q379" s="2" t="s">
        <v>387</v>
      </c>
    </row>
    <row r="380">
      <c r="A380" s="1"/>
      <c r="B380" s="1"/>
      <c r="C380" s="1"/>
      <c r="D380" s="1"/>
      <c r="E380" s="1"/>
      <c r="F380" s="1"/>
      <c r="G380" s="1"/>
      <c r="H380" s="1"/>
      <c r="K380" s="1">
        <v>3.0</v>
      </c>
      <c r="L380" s="1">
        <v>137.0</v>
      </c>
      <c r="M380" s="3">
        <f>IFERROR(__xludf.DUMMYFUNCTION("value(IFERROR(
  REGEXEXTRACT(Q380,""(\d+(?:[.,]\d+)?)\s*[Tt][ỷY]"")
,""""))"),19.5)</f>
        <v>19.5</v>
      </c>
      <c r="N380" s="3">
        <f t="shared" si="1"/>
        <v>142</v>
      </c>
      <c r="O380" s="3" t="str">
        <f>IFERROR(__xludf.DUMMYFUNCTION("IFERROR(
  INDEX(
    FILTER(Sheet3!$B$1:$B$100, ISNUMBER(SEARCH(Sheet3!$B$1:$B$100, Q380))),
  1),
"""")"),"Phú Thuận")</f>
        <v>Phú Thuận</v>
      </c>
      <c r="P380" s="3" t="str">
        <f>IFERROR(__xludf.DUMMYFUNCTION("IFERROR(
  INDEX(
    FILTER(Sheet3!$A$1:$A$100, ISNUMBER(SEARCH(Sheet3!$A$1:$A$100, Q380))),
  1),
"""")"),"Phú Thuận")</f>
        <v>Phú Thuận</v>
      </c>
      <c r="Q380" s="2" t="s">
        <v>388</v>
      </c>
    </row>
    <row r="381">
      <c r="A381" s="1"/>
      <c r="B381" s="1"/>
      <c r="C381" s="1"/>
      <c r="D381" s="1"/>
      <c r="E381" s="1"/>
      <c r="F381" s="1"/>
      <c r="G381" s="1"/>
      <c r="H381" s="1"/>
      <c r="K381" s="1">
        <v>4.0</v>
      </c>
      <c r="L381" s="1">
        <v>90.0</v>
      </c>
      <c r="M381" s="3">
        <f>IFERROR(__xludf.DUMMYFUNCTION("value(IFERROR(
  REGEXEXTRACT(Q381,""(\d+(?:[.,]\d+)?)\s*[Tt][ỷY]"")
,""""))"),12.8)</f>
        <v>12.8</v>
      </c>
      <c r="N381" s="3">
        <f t="shared" si="1"/>
        <v>142</v>
      </c>
      <c r="O381" s="3" t="str">
        <f>IFERROR(__xludf.DUMMYFUNCTION("IFERROR(
  INDEX(
    FILTER(Sheet3!$B$1:$B$100, ISNUMBER(SEARCH(Sheet3!$B$1:$B$100, Q381))),
  1),
"""")"),"Phú Mỹ")</f>
        <v>Phú Mỹ</v>
      </c>
      <c r="P381" s="3" t="str">
        <f>IFERROR(__xludf.DUMMYFUNCTION("IFERROR(
  INDEX(
    FILTER(Sheet3!$A$1:$A$100, ISNUMBER(SEARCH(Sheet3!$A$1:$A$100, Q381))),
  1),
"""")"),"")</f>
        <v/>
      </c>
      <c r="Q381" s="2" t="s">
        <v>389</v>
      </c>
    </row>
    <row r="382">
      <c r="A382" s="1"/>
      <c r="B382" s="1"/>
      <c r="C382" s="1"/>
      <c r="D382" s="1"/>
      <c r="E382" s="1"/>
      <c r="F382" s="1"/>
      <c r="G382" s="1"/>
      <c r="H382" s="1"/>
      <c r="K382" s="1">
        <v>3.0</v>
      </c>
      <c r="L382" s="1">
        <v>140.0</v>
      </c>
      <c r="M382" s="3">
        <f>IFERROR(__xludf.DUMMYFUNCTION("value(IFERROR(
  REGEXEXTRACT(Q382,""(\d+(?:[.,]\d+)?)\s*[Tt][ỷY]"")
,""""))"),20.0)</f>
        <v>20</v>
      </c>
      <c r="N382" s="3">
        <f t="shared" si="1"/>
        <v>143</v>
      </c>
      <c r="O382" s="3" t="str">
        <f>IFERROR(__xludf.DUMMYFUNCTION("IFERROR(
  INDEX(
    FILTER(Sheet3!$B$1:$B$100, ISNUMBER(SEARCH(Sheet3!$B$1:$B$100, Q382))),
  1),
"""")"),"Tân Hưng")</f>
        <v>Tân Hưng</v>
      </c>
      <c r="P382" s="3" t="str">
        <f>IFERROR(__xludf.DUMMYFUNCTION("IFERROR(
  INDEX(
    FILTER(Sheet3!$A$1:$A$100, ISNUMBER(SEARCH(Sheet3!$A$1:$A$100, Q382))),
  1),
"""")"),"Trần Xuân Soạn")</f>
        <v>Trần Xuân Soạn</v>
      </c>
      <c r="Q382" s="2" t="s">
        <v>390</v>
      </c>
    </row>
    <row r="383">
      <c r="A383" s="1"/>
      <c r="B383" s="1"/>
      <c r="C383" s="1"/>
      <c r="D383" s="1"/>
      <c r="E383" s="1"/>
      <c r="F383" s="1"/>
      <c r="G383" s="1"/>
      <c r="H383" s="1"/>
      <c r="K383" s="1">
        <v>4.0</v>
      </c>
      <c r="L383" s="1">
        <v>90.0</v>
      </c>
      <c r="M383" s="3">
        <f>IFERROR(__xludf.DUMMYFUNCTION("value(IFERROR(
  REGEXEXTRACT(Q383,""(\d+(?:[.,]\d+)?)\s*[Tt][ỷY]"")
,""""))"),12.9)</f>
        <v>12.9</v>
      </c>
      <c r="N383" s="3">
        <f t="shared" si="1"/>
        <v>143</v>
      </c>
      <c r="O383" s="3" t="str">
        <f>IFERROR(__xludf.DUMMYFUNCTION("IFERROR(
  INDEX(
    FILTER(Sheet3!$B$1:$B$100, ISNUMBER(SEARCH(Sheet3!$B$1:$B$100, Q383))),
  1),
"""")"),"Phú Mỹ")</f>
        <v>Phú Mỹ</v>
      </c>
      <c r="P383" s="3" t="str">
        <f>IFERROR(__xludf.DUMMYFUNCTION("IFERROR(
  INDEX(
    FILTER(Sheet3!$A$1:$A$100, ISNUMBER(SEARCH(Sheet3!$A$1:$A$100, Q383))),
  1),
"""")"),"")</f>
        <v/>
      </c>
      <c r="Q383" s="2" t="s">
        <v>391</v>
      </c>
    </row>
    <row r="384">
      <c r="A384" s="1"/>
      <c r="B384" s="1"/>
      <c r="C384" s="1"/>
      <c r="D384" s="1"/>
      <c r="E384" s="1"/>
      <c r="F384" s="1"/>
      <c r="G384" s="1"/>
      <c r="H384" s="1"/>
      <c r="K384" s="1">
        <v>4.0</v>
      </c>
      <c r="L384" s="1">
        <v>90.0</v>
      </c>
      <c r="M384" s="3">
        <f>IFERROR(__xludf.DUMMYFUNCTION("value(IFERROR(
  REGEXEXTRACT(Q384,""(\d+(?:[.,]\d+)?)\s*[Tt][ỷY]"")
,""""))"),12.9)</f>
        <v>12.9</v>
      </c>
      <c r="N384" s="3">
        <f t="shared" si="1"/>
        <v>143</v>
      </c>
      <c r="O384" s="3" t="str">
        <f>IFERROR(__xludf.DUMMYFUNCTION("IFERROR(
  INDEX(
    FILTER(Sheet3!$B$1:$B$100, ISNUMBER(SEARCH(Sheet3!$B$1:$B$100, Q384))),
  1),
"""")"),"Phú Mỹ")</f>
        <v>Phú Mỹ</v>
      </c>
      <c r="P384" s="3" t="str">
        <f>IFERROR(__xludf.DUMMYFUNCTION("IFERROR(
  INDEX(
    FILTER(Sheet3!$A$1:$A$100, ISNUMBER(SEARCH(Sheet3!$A$1:$A$100, Q384))),
  1),
"""")"),"")</f>
        <v/>
      </c>
      <c r="Q384" s="2" t="s">
        <v>392</v>
      </c>
    </row>
    <row r="385">
      <c r="A385" s="1"/>
      <c r="B385" s="1"/>
      <c r="C385" s="1"/>
      <c r="D385" s="1"/>
      <c r="E385" s="1"/>
      <c r="F385" s="1"/>
      <c r="G385" s="1"/>
      <c r="H385" s="1"/>
      <c r="K385" s="1">
        <v>5.0</v>
      </c>
      <c r="L385" s="1">
        <v>96.0</v>
      </c>
      <c r="M385" s="3">
        <f>IFERROR(__xludf.DUMMYFUNCTION("value(IFERROR(
  REGEXEXTRACT(Q385,""(\d+(?:[.,]\d+)?)\s*[Tt][ỷY]"")
,""""))"),13.75)</f>
        <v>13.75</v>
      </c>
      <c r="N385" s="3">
        <f t="shared" si="1"/>
        <v>143</v>
      </c>
      <c r="O385" s="3" t="str">
        <f>IFERROR(__xludf.DUMMYFUNCTION("IFERROR(
  INDEX(
    FILTER(Sheet3!$B$1:$B$100, ISNUMBER(SEARCH(Sheet3!$B$1:$B$100, Q385))),
  1),
"""")"),"Tân Thuận Tây")</f>
        <v>Tân Thuận Tây</v>
      </c>
      <c r="P385" s="3" t="str">
        <f>IFERROR(__xludf.DUMMYFUNCTION("IFERROR(
  INDEX(
    FILTER(Sheet3!$A$1:$A$100, ISNUMBER(SEARCH(Sheet3!$A$1:$A$100, Q385))),
  1),
"""")"),"Huỳnh Tấn Phát")</f>
        <v>Huỳnh Tấn Phát</v>
      </c>
      <c r="Q385" s="2" t="s">
        <v>393</v>
      </c>
    </row>
    <row r="386">
      <c r="A386" s="1"/>
      <c r="B386" s="1"/>
      <c r="C386" s="1"/>
      <c r="D386" s="1"/>
      <c r="E386" s="1"/>
      <c r="F386" s="1"/>
      <c r="G386" s="1"/>
      <c r="H386" s="1"/>
      <c r="K386" s="1">
        <v>1.0</v>
      </c>
      <c r="L386" s="1">
        <v>277.0</v>
      </c>
      <c r="M386" s="3">
        <f>IFERROR(__xludf.DUMMYFUNCTION("value(IFERROR(
  REGEXEXTRACT(Q386,""(\d+(?:[.,]\d+)?)\s*[Tt][ỷY]"")
,""""))"),40.0)</f>
        <v>40</v>
      </c>
      <c r="N386" s="3">
        <f t="shared" si="1"/>
        <v>144</v>
      </c>
      <c r="O386" s="3" t="str">
        <f>IFERROR(__xludf.DUMMYFUNCTION("IFERROR(
  INDEX(
    FILTER(Sheet3!$B$1:$B$100, ISNUMBER(SEARCH(Sheet3!$B$1:$B$100, Q386))),
  1),
"""")"),"Tân Phú")</f>
        <v>Tân Phú</v>
      </c>
      <c r="P386" s="3" t="str">
        <f>IFERROR(__xludf.DUMMYFUNCTION("IFERROR(
  INDEX(
    FILTER(Sheet3!$A$1:$A$100, ISNUMBER(SEARCH(Sheet3!$A$1:$A$100, Q386))),
  1),
"""")"),"đường số 1")</f>
        <v>đường số 1</v>
      </c>
      <c r="Q386" s="2" t="s">
        <v>394</v>
      </c>
    </row>
    <row r="387">
      <c r="A387" s="1"/>
      <c r="B387" s="1"/>
      <c r="C387" s="1"/>
      <c r="D387" s="1"/>
      <c r="E387" s="1"/>
      <c r="F387" s="1"/>
      <c r="G387" s="1"/>
      <c r="H387" s="1"/>
      <c r="K387" s="1">
        <v>2.0</v>
      </c>
      <c r="L387" s="1">
        <v>108.0</v>
      </c>
      <c r="M387" s="3">
        <f>IFERROR(__xludf.DUMMYFUNCTION("value(IFERROR(
  REGEXEXTRACT(Q387,""(\d+(?:[.,]\d+)?)\s*[Tt][ỷY]"")
,""""))"),15.5)</f>
        <v>15.5</v>
      </c>
      <c r="N387" s="3">
        <f t="shared" si="1"/>
        <v>144</v>
      </c>
      <c r="O387" s="3" t="str">
        <f>IFERROR(__xludf.DUMMYFUNCTION("IFERROR(
  INDEX(
    FILTER(Sheet3!$B$1:$B$100, ISNUMBER(SEARCH(Sheet3!$B$1:$B$100, Q387))),
  1),
"""")"),"Phú Thuận")</f>
        <v>Phú Thuận</v>
      </c>
      <c r="P387" s="3" t="str">
        <f>IFERROR(__xludf.DUMMYFUNCTION("IFERROR(
  INDEX(
    FILTER(Sheet3!$A$1:$A$100, ISNUMBER(SEARCH(Sheet3!$A$1:$A$100, Q387))),
  1),
"""")"),"Gò Ô Môi")</f>
        <v>Gò Ô Môi</v>
      </c>
      <c r="Q387" s="2" t="s">
        <v>395</v>
      </c>
    </row>
    <row r="388">
      <c r="A388" s="1"/>
      <c r="B388" s="1"/>
      <c r="C388" s="1"/>
      <c r="D388" s="1"/>
      <c r="E388" s="1"/>
      <c r="F388" s="1"/>
      <c r="G388" s="1"/>
      <c r="H388" s="1"/>
      <c r="K388" s="1">
        <v>3.0</v>
      </c>
      <c r="L388" s="1">
        <v>45.0</v>
      </c>
      <c r="M388" s="3">
        <f>IFERROR(__xludf.DUMMYFUNCTION("value(IFERROR(
  REGEXEXTRACT(Q388,""(\d+(?:[.,]\d+)?)\s*[Tt][ỷY]"")
,""""))"),6.5)</f>
        <v>6.5</v>
      </c>
      <c r="N388" s="3">
        <f t="shared" si="1"/>
        <v>144</v>
      </c>
      <c r="O388" s="3" t="str">
        <f>IFERROR(__xludf.DUMMYFUNCTION("IFERROR(
  INDEX(
    FILTER(Sheet3!$B$1:$B$100, ISNUMBER(SEARCH(Sheet3!$B$1:$B$100, Q388))),
  1),
"""")"),"Tân Hưng")</f>
        <v>Tân Hưng</v>
      </c>
      <c r="P388" s="3" t="str">
        <f>IFERROR(__xludf.DUMMYFUNCTION("IFERROR(
  INDEX(
    FILTER(Sheet3!$A$1:$A$100, ISNUMBER(SEARCH(Sheet3!$A$1:$A$100, Q388))),
  1),
"""")"),"")</f>
        <v/>
      </c>
      <c r="Q388" s="2" t="s">
        <v>396</v>
      </c>
    </row>
    <row r="389">
      <c r="A389" s="1"/>
      <c r="B389" s="1"/>
      <c r="C389" s="1"/>
      <c r="D389" s="1"/>
      <c r="E389" s="1"/>
      <c r="F389" s="1"/>
      <c r="G389" s="1"/>
      <c r="H389" s="1"/>
      <c r="K389" s="1">
        <v>4.0</v>
      </c>
      <c r="L389" s="1">
        <v>90.0</v>
      </c>
      <c r="M389" s="3">
        <f>IFERROR(__xludf.DUMMYFUNCTION("value(IFERROR(
  REGEXEXTRACT(Q389,""(\d+(?:[.,]\d+)?)\s*[Tt][ỷY]"")
,""""))"),13.0)</f>
        <v>13</v>
      </c>
      <c r="N389" s="3">
        <f t="shared" si="1"/>
        <v>144</v>
      </c>
      <c r="O389" s="3" t="str">
        <f>IFERROR(__xludf.DUMMYFUNCTION("IFERROR(
  INDEX(
    FILTER(Sheet3!$B$1:$B$100, ISNUMBER(SEARCH(Sheet3!$B$1:$B$100, Q389))),
  1),
"""")"),"Phú Mỹ")</f>
        <v>Phú Mỹ</v>
      </c>
      <c r="P389" s="3" t="str">
        <f>IFERROR(__xludf.DUMMYFUNCTION("IFERROR(
  INDEX(
    FILTER(Sheet3!$A$1:$A$100, ISNUMBER(SEARCH(Sheet3!$A$1:$A$100, Q389))),
  1),
"""")"),"D1")</f>
        <v>D1</v>
      </c>
      <c r="Q389" s="2" t="s">
        <v>397</v>
      </c>
    </row>
    <row r="390">
      <c r="A390" s="1"/>
      <c r="B390" s="1"/>
      <c r="C390" s="1"/>
      <c r="D390" s="1"/>
      <c r="E390" s="1"/>
      <c r="F390" s="1"/>
      <c r="G390" s="1"/>
      <c r="H390" s="1"/>
      <c r="K390" s="1">
        <v>2.0</v>
      </c>
      <c r="L390" s="1">
        <v>100.0</v>
      </c>
      <c r="M390" s="3">
        <f>IFERROR(__xludf.DUMMYFUNCTION("value(IFERROR(
  REGEXEXTRACT(Q390,""(\d+(?:[.,]\d+)?)\s*[Tt][ỷY]"")
,""""))"),14.5)</f>
        <v>14.5</v>
      </c>
      <c r="N390" s="3">
        <f t="shared" si="1"/>
        <v>145</v>
      </c>
      <c r="O390" s="3" t="str">
        <f>IFERROR(__xludf.DUMMYFUNCTION("IFERROR(
  INDEX(
    FILTER(Sheet3!$B$1:$B$100, ISNUMBER(SEARCH(Sheet3!$B$1:$B$100, Q390))),
  1),
"""")"),"Phú Thuận")</f>
        <v>Phú Thuận</v>
      </c>
      <c r="P390" s="3" t="str">
        <f>IFERROR(__xludf.DUMMYFUNCTION("IFERROR(
  INDEX(
    FILTER(Sheet3!$A$1:$A$100, ISNUMBER(SEARCH(Sheet3!$A$1:$A$100, Q390))),
  1),
"""")"),"Hoàng Quốc Việt")</f>
        <v>Hoàng Quốc Việt</v>
      </c>
      <c r="Q390" s="2" t="s">
        <v>398</v>
      </c>
    </row>
    <row r="391">
      <c r="A391" s="1"/>
      <c r="B391" s="1"/>
      <c r="C391" s="1"/>
      <c r="D391" s="1"/>
      <c r="E391" s="1"/>
      <c r="F391" s="1"/>
      <c r="G391" s="1"/>
      <c r="H391" s="1"/>
      <c r="K391" s="1">
        <v>3.0</v>
      </c>
      <c r="L391" s="1">
        <v>128.0</v>
      </c>
      <c r="M391" s="3">
        <f>IFERROR(__xludf.DUMMYFUNCTION("value(IFERROR(
  REGEXEXTRACT(Q391,""(\d+(?:[.,]\d+)?)\s*[Tt][ỷY]"")
,""""))"),18.5)</f>
        <v>18.5</v>
      </c>
      <c r="N391" s="3">
        <f t="shared" si="1"/>
        <v>145</v>
      </c>
      <c r="O391" s="3" t="str">
        <f>IFERROR(__xludf.DUMMYFUNCTION("IFERROR(
  INDEX(
    FILTER(Sheet3!$B$1:$B$100, ISNUMBER(SEARCH(Sheet3!$B$1:$B$100, Q391))),
  1),
"""")"),"Tân Hưng")</f>
        <v>Tân Hưng</v>
      </c>
      <c r="P391" s="3" t="str">
        <f>IFERROR(__xludf.DUMMYFUNCTION("IFERROR(
  INDEX(
    FILTER(Sheet3!$A$1:$A$100, ISNUMBER(SEARCH(Sheet3!$A$1:$A$100, Q391))),
  1),
"""")"),"Trần Xuân Soạn")</f>
        <v>Trần Xuân Soạn</v>
      </c>
      <c r="Q391" s="2" t="s">
        <v>399</v>
      </c>
    </row>
    <row r="392">
      <c r="A392" s="1"/>
      <c r="B392" s="1"/>
      <c r="C392" s="1"/>
      <c r="D392" s="1"/>
      <c r="E392" s="1"/>
      <c r="F392" s="1"/>
      <c r="G392" s="1"/>
      <c r="H392" s="1"/>
      <c r="K392" s="1">
        <v>4.0</v>
      </c>
      <c r="L392" s="1">
        <v>128.0</v>
      </c>
      <c r="M392" s="3">
        <f>IFERROR(__xludf.DUMMYFUNCTION("value(IFERROR(
  REGEXEXTRACT(Q392,""(\d+(?:[.,]\d+)?)\s*[Tt][ỷY]"")
,""""))"),18.5)</f>
        <v>18.5</v>
      </c>
      <c r="N392" s="3">
        <f t="shared" si="1"/>
        <v>145</v>
      </c>
      <c r="O392" s="3" t="str">
        <f>IFERROR(__xludf.DUMMYFUNCTION("IFERROR(
  INDEX(
    FILTER(Sheet3!$B$1:$B$100, ISNUMBER(SEARCH(Sheet3!$B$1:$B$100, Q392))),
  1),
"""")"),"Phú Thuận")</f>
        <v>Phú Thuận</v>
      </c>
      <c r="P392" s="3" t="str">
        <f>IFERROR(__xludf.DUMMYFUNCTION("IFERROR(
  INDEX(
    FILTER(Sheet3!$A$1:$A$100, ISNUMBER(SEARCH(Sheet3!$A$1:$A$100, Q392))),
  1),
"""")"),"Phú Thuận")</f>
        <v>Phú Thuận</v>
      </c>
      <c r="Q392" s="2" t="s">
        <v>400</v>
      </c>
    </row>
    <row r="393">
      <c r="A393" s="1"/>
      <c r="B393" s="1"/>
      <c r="C393" s="1"/>
      <c r="D393" s="1"/>
      <c r="E393" s="1"/>
      <c r="F393" s="1"/>
      <c r="G393" s="1"/>
      <c r="H393" s="1"/>
      <c r="K393" s="1">
        <v>4.0</v>
      </c>
      <c r="L393" s="1">
        <v>93.0</v>
      </c>
      <c r="M393" s="3">
        <f>IFERROR(__xludf.DUMMYFUNCTION("value(IFERROR(
  REGEXEXTRACT(Q393,""(\d+(?:[.,]\d+)?)\s*[Tt][ỷY]"")
,""""))"),13.5)</f>
        <v>13.5</v>
      </c>
      <c r="N393" s="3">
        <f t="shared" si="1"/>
        <v>145</v>
      </c>
      <c r="O393" s="3" t="str">
        <f>IFERROR(__xludf.DUMMYFUNCTION("IFERROR(
  INDEX(
    FILTER(Sheet3!$B$1:$B$100, ISNUMBER(SEARCH(Sheet3!$B$1:$B$100, Q393))),
  1),
"""")"),"Phú Mỹ")</f>
        <v>Phú Mỹ</v>
      </c>
      <c r="P393" s="3" t="str">
        <f>IFERROR(__xludf.DUMMYFUNCTION("IFERROR(
  INDEX(
    FILTER(Sheet3!$A$1:$A$100, ISNUMBER(SEARCH(Sheet3!$A$1:$A$100, Q393))),
  1),
"""")"),"D1")</f>
        <v>D1</v>
      </c>
      <c r="Q393" s="2" t="s">
        <v>401</v>
      </c>
    </row>
    <row r="394">
      <c r="A394" s="1"/>
      <c r="B394" s="1"/>
      <c r="C394" s="1"/>
      <c r="D394" s="1"/>
      <c r="E394" s="1"/>
      <c r="F394" s="1"/>
      <c r="G394" s="1"/>
      <c r="H394" s="1"/>
      <c r="K394" s="1">
        <v>2.0</v>
      </c>
      <c r="L394" s="1">
        <v>185.0</v>
      </c>
      <c r="M394" s="3">
        <f>IFERROR(__xludf.DUMMYFUNCTION("value(IFERROR(
  REGEXEXTRACT(Q394,""(\d+(?:[.,]\d+)?)\s*[Tt][ỷY]"")
,""""))"),27.0)</f>
        <v>27</v>
      </c>
      <c r="N394" s="3">
        <f t="shared" si="1"/>
        <v>146</v>
      </c>
      <c r="O394" s="3" t="str">
        <f>IFERROR(__xludf.DUMMYFUNCTION("IFERROR(
  INDEX(
    FILTER(Sheet3!$B$1:$B$100, ISNUMBER(SEARCH(Sheet3!$B$1:$B$100, Q394))),
  1),
"""")"),"Tân Phú")</f>
        <v>Tân Phú</v>
      </c>
      <c r="P394" s="3" t="str">
        <f>IFERROR(__xludf.DUMMYFUNCTION("IFERROR(
  INDEX(
    FILTER(Sheet3!$A$1:$A$100, ISNUMBER(SEARCH(Sheet3!$A$1:$A$100, Q394))),
  1),
"""")"),"Huỳnh Tấn Phát")</f>
        <v>Huỳnh Tấn Phát</v>
      </c>
      <c r="Q394" s="2" t="s">
        <v>402</v>
      </c>
    </row>
    <row r="395">
      <c r="A395" s="1"/>
      <c r="B395" s="1"/>
      <c r="C395" s="1"/>
      <c r="D395" s="1"/>
      <c r="E395" s="1"/>
      <c r="F395" s="1"/>
      <c r="G395" s="1"/>
      <c r="H395" s="1"/>
      <c r="K395" s="1">
        <v>4.0</v>
      </c>
      <c r="L395" s="1">
        <v>113.0</v>
      </c>
      <c r="M395" s="3">
        <f>IFERROR(__xludf.DUMMYFUNCTION("value(IFERROR(
  REGEXEXTRACT(Q395,""(\d+(?:[.,]\d+)?)\s*[Tt][ỷY]"")
,""""))"),16.5)</f>
        <v>16.5</v>
      </c>
      <c r="N395" s="3">
        <f t="shared" si="1"/>
        <v>146</v>
      </c>
      <c r="O395" s="3" t="str">
        <f>IFERROR(__xludf.DUMMYFUNCTION("IFERROR(
  INDEX(
    FILTER(Sheet3!$B$1:$B$100, ISNUMBER(SEARCH(Sheet3!$B$1:$B$100, Q395))),
  1),
"""")"),"Bình Thuận")</f>
        <v>Bình Thuận</v>
      </c>
      <c r="P395" s="3" t="str">
        <f>IFERROR(__xludf.DUMMYFUNCTION("IFERROR(
  INDEX(
    FILTER(Sheet3!$A$1:$A$100, ISNUMBER(SEARCH(Sheet3!$A$1:$A$100, Q395))),
  1),
"""")"),"đường số 5")</f>
        <v>đường số 5</v>
      </c>
      <c r="Q395" s="2" t="s">
        <v>403</v>
      </c>
    </row>
    <row r="396">
      <c r="A396" s="1"/>
      <c r="B396" s="1"/>
      <c r="C396" s="1"/>
      <c r="D396" s="1"/>
      <c r="E396" s="1"/>
      <c r="F396" s="1"/>
      <c r="G396" s="1"/>
      <c r="H396" s="1"/>
      <c r="K396" s="1">
        <v>4.0</v>
      </c>
      <c r="L396" s="1">
        <v>52.0</v>
      </c>
      <c r="M396" s="3">
        <f>IFERROR(__xludf.DUMMYFUNCTION("value(IFERROR(
  REGEXEXTRACT(Q396,""(\d+(?:[.,]\d+)?)\s*[Tt][ỷY]"")
,""""))"),7.6)</f>
        <v>7.6</v>
      </c>
      <c r="N396" s="3">
        <f t="shared" si="1"/>
        <v>146</v>
      </c>
      <c r="O396" s="3" t="str">
        <f>IFERROR(__xludf.DUMMYFUNCTION("IFERROR(
  INDEX(
    FILTER(Sheet3!$B$1:$B$100, ISNUMBER(SEARCH(Sheet3!$B$1:$B$100, Q396))),
  1),
"""")"),"Tân Thuận Đông")</f>
        <v>Tân Thuận Đông</v>
      </c>
      <c r="P396" s="3" t="str">
        <f>IFERROR(__xludf.DUMMYFUNCTION("IFERROR(
  INDEX(
    FILTER(Sheet3!$A$1:$A$100, ISNUMBER(SEARCH(Sheet3!$A$1:$A$100, Q396))),
  1),
"""")"),"Huỳnh Tấn Phát")</f>
        <v>Huỳnh Tấn Phát</v>
      </c>
      <c r="Q396" s="2" t="s">
        <v>404</v>
      </c>
    </row>
    <row r="397">
      <c r="A397" s="1"/>
      <c r="B397" s="1"/>
      <c r="C397" s="1"/>
      <c r="D397" s="1"/>
      <c r="E397" s="1"/>
      <c r="F397" s="1"/>
      <c r="G397" s="1"/>
      <c r="H397" s="1"/>
      <c r="K397" s="1">
        <v>4.0</v>
      </c>
      <c r="L397" s="1">
        <v>80.0</v>
      </c>
      <c r="M397" s="3">
        <f>IFERROR(__xludf.DUMMYFUNCTION("value(IFERROR(
  REGEXEXTRACT(Q397,""(\d+(?:[.,]\d+)?)\s*[Tt][ỷY]"")
,""""))"),11.7)</f>
        <v>11.7</v>
      </c>
      <c r="N397" s="3">
        <f t="shared" si="1"/>
        <v>146</v>
      </c>
      <c r="O397" s="3" t="str">
        <f>IFERROR(__xludf.DUMMYFUNCTION("IFERROR(
  INDEX(
    FILTER(Sheet3!$B$1:$B$100, ISNUMBER(SEARCH(Sheet3!$B$1:$B$100, Q397))),
  1),
"""")"),"Phú Thuận")</f>
        <v>Phú Thuận</v>
      </c>
      <c r="P397" s="3" t="str">
        <f>IFERROR(__xludf.DUMMYFUNCTION("IFERROR(
  INDEX(
    FILTER(Sheet3!$A$1:$A$100, ISNUMBER(SEARCH(Sheet3!$A$1:$A$100, Q397))),
  1),
"""")"),"Gò Ô Môi")</f>
        <v>Gò Ô Môi</v>
      </c>
      <c r="Q397" s="2" t="s">
        <v>405</v>
      </c>
    </row>
    <row r="398">
      <c r="A398" s="1"/>
      <c r="B398" s="1"/>
      <c r="C398" s="1"/>
      <c r="D398" s="1"/>
      <c r="E398" s="1"/>
      <c r="F398" s="1"/>
      <c r="G398" s="1"/>
      <c r="H398" s="1"/>
      <c r="K398" s="1">
        <v>1.0</v>
      </c>
      <c r="L398" s="1">
        <v>102.0</v>
      </c>
      <c r="M398" s="3">
        <f>IFERROR(__xludf.DUMMYFUNCTION("value(IFERROR(
  REGEXEXTRACT(Q398,""(\d+(?:[.,]\d+)?)\s*[Tt][ỷY]"")
,""""))"),15.0)</f>
        <v>15</v>
      </c>
      <c r="N398" s="3">
        <f t="shared" si="1"/>
        <v>147</v>
      </c>
      <c r="O398" s="3" t="str">
        <f>IFERROR(__xludf.DUMMYFUNCTION("IFERROR(
  INDEX(
    FILTER(Sheet3!$B$1:$B$100, ISNUMBER(SEARCH(Sheet3!$B$1:$B$100, Q398))),
  1),
"""")"),"Tân Thuận Tây")</f>
        <v>Tân Thuận Tây</v>
      </c>
      <c r="P398" s="3" t="str">
        <f>IFERROR(__xludf.DUMMYFUNCTION("IFERROR(
  INDEX(
    FILTER(Sheet3!$A$1:$A$100, ISNUMBER(SEARCH(Sheet3!$A$1:$A$100, Q398))),
  1),
"""")"),"Nguyễn Văn Linh")</f>
        <v>Nguyễn Văn Linh</v>
      </c>
      <c r="Q398" s="2" t="s">
        <v>406</v>
      </c>
    </row>
    <row r="399">
      <c r="A399" s="1"/>
      <c r="B399" s="1"/>
      <c r="C399" s="1"/>
      <c r="D399" s="1"/>
      <c r="E399" s="1"/>
      <c r="F399" s="1"/>
      <c r="G399" s="1"/>
      <c r="H399" s="1"/>
      <c r="K399" s="1">
        <v>5.0</v>
      </c>
      <c r="L399" s="1">
        <v>92.0</v>
      </c>
      <c r="M399" s="3">
        <f>IFERROR(__xludf.DUMMYFUNCTION("value(IFERROR(
  REGEXEXTRACT(Q399,""(\d+(?:[.,]\d+)?)\s*[Tt][ỷY]"")
,""""))"),13.5)</f>
        <v>13.5</v>
      </c>
      <c r="N399" s="3">
        <f t="shared" si="1"/>
        <v>147</v>
      </c>
      <c r="O399" s="3" t="str">
        <f>IFERROR(__xludf.DUMMYFUNCTION("IFERROR(
  INDEX(
    FILTER(Sheet3!$B$1:$B$100, ISNUMBER(SEARCH(Sheet3!$B$1:$B$100, Q399))),
  1),
"""")"),"Tân Hưng")</f>
        <v>Tân Hưng</v>
      </c>
      <c r="P399" s="3" t="str">
        <f>IFERROR(__xludf.DUMMYFUNCTION("IFERROR(
  INDEX(
    FILTER(Sheet3!$A$1:$A$100, ISNUMBER(SEARCH(Sheet3!$A$1:$A$100, Q399))),
  1),
"""")"),"Trần Xuân Soạn")</f>
        <v>Trần Xuân Soạn</v>
      </c>
      <c r="Q399" s="2" t="s">
        <v>407</v>
      </c>
    </row>
    <row r="400">
      <c r="A400" s="1"/>
      <c r="B400" s="1"/>
      <c r="C400" s="1"/>
      <c r="D400" s="1"/>
      <c r="E400" s="1"/>
      <c r="F400" s="1"/>
      <c r="G400" s="1"/>
      <c r="H400" s="1"/>
      <c r="K400" s="1">
        <v>2.0</v>
      </c>
      <c r="L400" s="1">
        <v>81.0</v>
      </c>
      <c r="M400" s="3">
        <f>IFERROR(__xludf.DUMMYFUNCTION("value(IFERROR(
  REGEXEXTRACT(Q400,""(\d+(?:[.,]\d+)?)\s*[Tt][ỷY]"")
,""""))"),12.0)</f>
        <v>12</v>
      </c>
      <c r="N400" s="3">
        <f t="shared" si="1"/>
        <v>148</v>
      </c>
      <c r="O400" s="3" t="str">
        <f>IFERROR(__xludf.DUMMYFUNCTION("IFERROR(
  INDEX(
    FILTER(Sheet3!$B$1:$B$100, ISNUMBER(SEARCH(Sheet3!$B$1:$B$100, Q400))),
  1),
"""")"),"Phú Thuận")</f>
        <v>Phú Thuận</v>
      </c>
      <c r="P400" s="3" t="str">
        <f>IFERROR(__xludf.DUMMYFUNCTION("IFERROR(
  INDEX(
    FILTER(Sheet3!$A$1:$A$100, ISNUMBER(SEARCH(Sheet3!$A$1:$A$100, Q400))),
  1),
"""")"),"Huỳnh Tấn Phát")</f>
        <v>Huỳnh Tấn Phát</v>
      </c>
      <c r="Q400" s="2" t="s">
        <v>408</v>
      </c>
    </row>
    <row r="401">
      <c r="A401" s="1"/>
      <c r="B401" s="1"/>
      <c r="C401" s="1"/>
      <c r="D401" s="1"/>
      <c r="E401" s="1"/>
      <c r="F401" s="1"/>
      <c r="G401" s="1"/>
      <c r="H401" s="1"/>
      <c r="K401" s="1">
        <v>3.0</v>
      </c>
      <c r="L401" s="1">
        <v>128.0</v>
      </c>
      <c r="M401" s="3">
        <f>IFERROR(__xludf.DUMMYFUNCTION("value(IFERROR(
  REGEXEXTRACT(Q401,""(\d+(?:[.,]\d+)?)\s*[Tt][ỷY]"")
,""""))"),19.0)</f>
        <v>19</v>
      </c>
      <c r="N401" s="3">
        <f t="shared" si="1"/>
        <v>148</v>
      </c>
      <c r="O401" s="3" t="str">
        <f>IFERROR(__xludf.DUMMYFUNCTION("IFERROR(
  INDEX(
    FILTER(Sheet3!$B$1:$B$100, ISNUMBER(SEARCH(Sheet3!$B$1:$B$100, Q401))),
  1),
"""")"),"Tân Thuận Đông")</f>
        <v>Tân Thuận Đông</v>
      </c>
      <c r="P401" s="3" t="str">
        <f>IFERROR(__xludf.DUMMYFUNCTION("IFERROR(
  INDEX(
    FILTER(Sheet3!$A$1:$A$100, ISNUMBER(SEARCH(Sheet3!$A$1:$A$100, Q401))),
  1),
"""")"),"Huỳnh Tấn Phát")</f>
        <v>Huỳnh Tấn Phát</v>
      </c>
      <c r="Q401" s="2" t="s">
        <v>409</v>
      </c>
    </row>
    <row r="402">
      <c r="A402" s="1"/>
      <c r="B402" s="1"/>
      <c r="C402" s="1"/>
      <c r="D402" s="1"/>
      <c r="E402" s="1"/>
      <c r="F402" s="1"/>
      <c r="G402" s="1"/>
      <c r="H402" s="1"/>
      <c r="K402" s="1">
        <v>3.0</v>
      </c>
      <c r="L402" s="1">
        <v>192.0</v>
      </c>
      <c r="M402" s="3">
        <f>IFERROR(__xludf.DUMMYFUNCTION("value(IFERROR(
  REGEXEXTRACT(Q402,""(\d+(?:[.,]\d+)?)\s*[Tt][ỷY]"")
,""""))"),28.5)</f>
        <v>28.5</v>
      </c>
      <c r="N402" s="3">
        <f t="shared" si="1"/>
        <v>148</v>
      </c>
      <c r="O402" s="3" t="str">
        <f>IFERROR(__xludf.DUMMYFUNCTION("IFERROR(
  INDEX(
    FILTER(Sheet3!$B$1:$B$100, ISNUMBER(SEARCH(Sheet3!$B$1:$B$100, Q402))),
  1),
"""")"),"Tân Thuận Đông")</f>
        <v>Tân Thuận Đông</v>
      </c>
      <c r="P402" s="3" t="str">
        <f>IFERROR(__xludf.DUMMYFUNCTION("IFERROR(
  INDEX(
    FILTER(Sheet3!$A$1:$A$100, ISNUMBER(SEARCH(Sheet3!$A$1:$A$100, Q402))),
  1),
"""")"),"đường số 1")</f>
        <v>đường số 1</v>
      </c>
      <c r="Q402" s="2" t="s">
        <v>410</v>
      </c>
    </row>
    <row r="403">
      <c r="A403" s="1"/>
      <c r="B403" s="1"/>
      <c r="C403" s="1"/>
      <c r="D403" s="1"/>
      <c r="E403" s="1"/>
      <c r="F403" s="1"/>
      <c r="G403" s="1"/>
      <c r="H403" s="1"/>
      <c r="K403" s="1">
        <v>4.0</v>
      </c>
      <c r="L403" s="1">
        <v>42.0</v>
      </c>
      <c r="M403" s="3">
        <f>IFERROR(__xludf.DUMMYFUNCTION("value(IFERROR(
  REGEXEXTRACT(Q403,""(\d+(?:[.,]\d+)?)\s*[Tt][ỷY]"")
,""""))"),6.2)</f>
        <v>6.2</v>
      </c>
      <c r="N403" s="3">
        <f t="shared" si="1"/>
        <v>148</v>
      </c>
      <c r="O403" s="3" t="str">
        <f>IFERROR(__xludf.DUMMYFUNCTION("IFERROR(
  INDEX(
    FILTER(Sheet3!$B$1:$B$100, ISNUMBER(SEARCH(Sheet3!$B$1:$B$100, Q403))),
  1),
"""")"),"Tân Kiểng")</f>
        <v>Tân Kiểng</v>
      </c>
      <c r="P403" s="3" t="str">
        <f>IFERROR(__xludf.DUMMYFUNCTION("IFERROR(
  INDEX(
    FILTER(Sheet3!$A$1:$A$100, ISNUMBER(SEARCH(Sheet3!$A$1:$A$100, Q403))),
  1),
"""")"),"đường số 9")</f>
        <v>đường số 9</v>
      </c>
      <c r="Q403" s="2" t="s">
        <v>411</v>
      </c>
    </row>
    <row r="404">
      <c r="A404" s="1"/>
      <c r="B404" s="1"/>
      <c r="C404" s="1"/>
      <c r="D404" s="1"/>
      <c r="E404" s="1"/>
      <c r="F404" s="1"/>
      <c r="G404" s="1"/>
      <c r="H404" s="1"/>
      <c r="K404" s="1">
        <v>5.0</v>
      </c>
      <c r="L404" s="1">
        <v>98.0</v>
      </c>
      <c r="M404" s="3">
        <f>IFERROR(__xludf.DUMMYFUNCTION("value(IFERROR(
  REGEXEXTRACT(Q404,""(\d+(?:[.,]\d+)?)\s*[Tt][ỷY]"")
,""""))"),14.5)</f>
        <v>14.5</v>
      </c>
      <c r="N404" s="3">
        <f t="shared" si="1"/>
        <v>148</v>
      </c>
      <c r="O404" s="3" t="str">
        <f>IFERROR(__xludf.DUMMYFUNCTION("IFERROR(
  INDEX(
    FILTER(Sheet3!$B$1:$B$100, ISNUMBER(SEARCH(Sheet3!$B$1:$B$100, Q404))),
  1),
"""")"),"Tân Thuận Đông")</f>
        <v>Tân Thuận Đông</v>
      </c>
      <c r="P404" s="3" t="str">
        <f>IFERROR(__xludf.DUMMYFUNCTION("IFERROR(
  INDEX(
    FILTER(Sheet3!$A$1:$A$100, ISNUMBER(SEARCH(Sheet3!$A$1:$A$100, Q404))),
  1),
"""")"),"")</f>
        <v/>
      </c>
      <c r="Q404" s="2" t="s">
        <v>412</v>
      </c>
    </row>
    <row r="405">
      <c r="A405" s="1"/>
      <c r="B405" s="1"/>
      <c r="C405" s="1"/>
      <c r="D405" s="1"/>
      <c r="E405" s="1"/>
      <c r="F405" s="1"/>
      <c r="G405" s="1"/>
      <c r="H405" s="1"/>
      <c r="K405" s="1">
        <v>2.0</v>
      </c>
      <c r="L405" s="1">
        <v>43.0</v>
      </c>
      <c r="M405" s="3">
        <f>IFERROR(__xludf.DUMMYFUNCTION("value(IFERROR(
  REGEXEXTRACT(Q405,""(\d+(?:[.,]\d+)?)\s*[Tt][ỷY]"")
,""""))"),6.4)</f>
        <v>6.4</v>
      </c>
      <c r="N405" s="3">
        <f t="shared" si="1"/>
        <v>149</v>
      </c>
      <c r="O405" s="3" t="str">
        <f>IFERROR(__xludf.DUMMYFUNCTION("IFERROR(
  INDEX(
    FILTER(Sheet3!$B$1:$B$100, ISNUMBER(SEARCH(Sheet3!$B$1:$B$100, Q405))),
  1),
"""")"),"Phú Thuận")</f>
        <v>Phú Thuận</v>
      </c>
      <c r="P405" s="3" t="str">
        <f>IFERROR(__xludf.DUMMYFUNCTION("IFERROR(
  INDEX(
    FILTER(Sheet3!$A$1:$A$100, ISNUMBER(SEARCH(Sheet3!$A$1:$A$100, Q405))),
  1),
"""")"),"Phú Thuận")</f>
        <v>Phú Thuận</v>
      </c>
      <c r="Q405" s="2" t="s">
        <v>413</v>
      </c>
    </row>
    <row r="406">
      <c r="A406" s="1"/>
      <c r="B406" s="1"/>
      <c r="C406" s="1"/>
      <c r="D406" s="1"/>
      <c r="E406" s="1"/>
      <c r="F406" s="1"/>
      <c r="G406" s="1"/>
      <c r="H406" s="1"/>
      <c r="K406" s="1">
        <v>3.0</v>
      </c>
      <c r="L406" s="1">
        <v>242.0</v>
      </c>
      <c r="M406" s="3">
        <f>IFERROR(__xludf.DUMMYFUNCTION("value(IFERROR(
  REGEXEXTRACT(Q406,""(\d+(?:[.,]\d+)?)\s*[Tt][ỷY]"")
,""""))"),36.0)</f>
        <v>36</v>
      </c>
      <c r="N406" s="3">
        <f t="shared" si="1"/>
        <v>149</v>
      </c>
      <c r="O406" s="3" t="str">
        <f>IFERROR(__xludf.DUMMYFUNCTION("IFERROR(
  INDEX(
    FILTER(Sheet3!$B$1:$B$100, ISNUMBER(SEARCH(Sheet3!$B$1:$B$100, Q406))),
  1),
"""")"),"Tân Quy")</f>
        <v>Tân Quy</v>
      </c>
      <c r="P406" s="3" t="str">
        <f>IFERROR(__xludf.DUMMYFUNCTION("IFERROR(
  INDEX(
    FILTER(Sheet3!$A$1:$A$100, ISNUMBER(SEARCH(Sheet3!$A$1:$A$100, Q406))),
  1),
"""")"),"đường số 3")</f>
        <v>đường số 3</v>
      </c>
      <c r="Q406" s="2" t="s">
        <v>414</v>
      </c>
    </row>
    <row r="407">
      <c r="A407" s="1"/>
      <c r="B407" s="1"/>
      <c r="C407" s="1"/>
      <c r="D407" s="1"/>
      <c r="E407" s="1"/>
      <c r="F407" s="1"/>
      <c r="G407" s="1"/>
      <c r="H407" s="1"/>
      <c r="K407" s="1">
        <v>5.0</v>
      </c>
      <c r="L407" s="1">
        <v>47.0</v>
      </c>
      <c r="M407" s="3">
        <f>IFERROR(__xludf.DUMMYFUNCTION("value(IFERROR(
  REGEXEXTRACT(Q407,""(\d+(?:[.,]\d+)?)\s*[Tt][ỷY]"")
,""""))"),7.0)</f>
        <v>7</v>
      </c>
      <c r="N407" s="3">
        <f t="shared" si="1"/>
        <v>149</v>
      </c>
      <c r="O407" s="3" t="str">
        <f>IFERROR(__xludf.DUMMYFUNCTION("IFERROR(
  INDEX(
    FILTER(Sheet3!$B$1:$B$100, ISNUMBER(SEARCH(Sheet3!$B$1:$B$100, Q407))),
  1),
"""")"),"Tân Phú")</f>
        <v>Tân Phú</v>
      </c>
      <c r="P407" s="3" t="str">
        <f>IFERROR(__xludf.DUMMYFUNCTION("IFERROR(
  INDEX(
    FILTER(Sheet3!$A$1:$A$100, ISNUMBER(SEARCH(Sheet3!$A$1:$A$100, Q407))),
  1),
"""")"),"Nguyễn Thị Thập")</f>
        <v>Nguyễn Thị Thập</v>
      </c>
      <c r="Q407" s="2" t="s">
        <v>415</v>
      </c>
    </row>
    <row r="408">
      <c r="A408" s="1"/>
      <c r="B408" s="1"/>
      <c r="C408" s="1"/>
      <c r="D408" s="1"/>
      <c r="E408" s="1"/>
      <c r="F408" s="1"/>
      <c r="G408" s="1"/>
      <c r="H408" s="1"/>
      <c r="J408" s="1" t="s">
        <v>104</v>
      </c>
      <c r="K408" s="1">
        <v>3.0</v>
      </c>
      <c r="L408" s="1">
        <v>153.0</v>
      </c>
      <c r="M408" s="3">
        <f>IFERROR(__xludf.DUMMYFUNCTION("value(IFERROR(
  REGEXEXTRACT(Q408,""(\d+(?:[.,]\d+)?)\s*[Tt][ỷY]"")
,""""))"),22.9)</f>
        <v>22.9</v>
      </c>
      <c r="N408" s="3">
        <f t="shared" si="1"/>
        <v>150</v>
      </c>
      <c r="O408" s="3" t="str">
        <f>IFERROR(__xludf.DUMMYFUNCTION("IFERROR(
  INDEX(
    FILTER(Sheet3!$B$1:$B$100, ISNUMBER(SEARCH(Sheet3!$B$1:$B$100, Q408))),
  1),
"""")"),"Phú Thuận")</f>
        <v>Phú Thuận</v>
      </c>
      <c r="P408" s="3" t="str">
        <f>IFERROR(__xludf.DUMMYFUNCTION("IFERROR(
  INDEX(
    FILTER(Sheet3!$A$1:$A$100, ISNUMBER(SEARCH(Sheet3!$A$1:$A$100, Q408))),
  1),
"""")"),"Phú Thuận")</f>
        <v>Phú Thuận</v>
      </c>
      <c r="Q408" s="2" t="s">
        <v>416</v>
      </c>
    </row>
    <row r="409">
      <c r="A409" s="1"/>
      <c r="B409" s="1"/>
      <c r="C409" s="1"/>
      <c r="D409" s="1"/>
      <c r="E409" s="1"/>
      <c r="F409" s="1"/>
      <c r="G409" s="1"/>
      <c r="H409" s="1"/>
      <c r="K409" s="1">
        <v>1.0</v>
      </c>
      <c r="L409" s="1">
        <v>512.0</v>
      </c>
      <c r="M409" s="3">
        <f>IFERROR(__xludf.DUMMYFUNCTION("value(IFERROR(
  REGEXEXTRACT(Q409,""(\d+(?:[.,]\d+)?)\s*[Tt][ỷY]"")
,""""))"),77.0)</f>
        <v>77</v>
      </c>
      <c r="N409" s="3">
        <f t="shared" si="1"/>
        <v>150</v>
      </c>
      <c r="O409" s="3" t="str">
        <f>IFERROR(__xludf.DUMMYFUNCTION("IFERROR(
  INDEX(
    FILTER(Sheet3!$B$1:$B$100, ISNUMBER(SEARCH(Sheet3!$B$1:$B$100, Q409))),
  1),
"""")"),"Tân Phong")</f>
        <v>Tân Phong</v>
      </c>
      <c r="P409" s="3" t="str">
        <f>IFERROR(__xludf.DUMMYFUNCTION("IFERROR(
  INDEX(
    FILTER(Sheet3!$A$1:$A$100, ISNUMBER(SEARCH(Sheet3!$A$1:$A$100, Q409))),
  1),
"""")"),"Nguyễn Thị Thập")</f>
        <v>Nguyễn Thị Thập</v>
      </c>
      <c r="Q409" s="2" t="s">
        <v>417</v>
      </c>
    </row>
    <row r="410">
      <c r="A410" s="1"/>
      <c r="B410" s="1"/>
      <c r="C410" s="1"/>
      <c r="D410" s="1"/>
      <c r="E410" s="1"/>
      <c r="F410" s="1"/>
      <c r="G410" s="1"/>
      <c r="H410" s="1"/>
      <c r="K410" s="1">
        <v>3.0</v>
      </c>
      <c r="L410" s="1">
        <v>63.0</v>
      </c>
      <c r="M410" s="3">
        <f>IFERROR(__xludf.DUMMYFUNCTION("value(IFERROR(
  REGEXEXTRACT(Q410,""(\d+(?:[.,]\d+)?)\s*[Tt][ỷY]"")
,""""))"),9.5)</f>
        <v>9.5</v>
      </c>
      <c r="N410" s="3">
        <f t="shared" si="1"/>
        <v>151</v>
      </c>
      <c r="O410" s="3" t="str">
        <f>IFERROR(__xludf.DUMMYFUNCTION("IFERROR(
  INDEX(
    FILTER(Sheet3!$B$1:$B$100, ISNUMBER(SEARCH(Sheet3!$B$1:$B$100, Q410))),
  1),
"""")"),"Phú Thuận")</f>
        <v>Phú Thuận</v>
      </c>
      <c r="P410" s="3" t="str">
        <f>IFERROR(__xludf.DUMMYFUNCTION("IFERROR(
  INDEX(
    FILTER(Sheet3!$A$1:$A$100, ISNUMBER(SEARCH(Sheet3!$A$1:$A$100, Q410))),
  1),
"""")"),"Huỳnh Tấn Phát")</f>
        <v>Huỳnh Tấn Phát</v>
      </c>
      <c r="Q410" s="2" t="s">
        <v>418</v>
      </c>
    </row>
    <row r="411">
      <c r="A411" s="1"/>
      <c r="B411" s="1"/>
      <c r="C411" s="1"/>
      <c r="D411" s="1"/>
      <c r="E411" s="1"/>
      <c r="F411" s="1"/>
      <c r="G411" s="1"/>
      <c r="H411" s="1"/>
      <c r="K411" s="1">
        <v>4.0</v>
      </c>
      <c r="L411" s="1">
        <v>192.0</v>
      </c>
      <c r="M411" s="3">
        <f>IFERROR(__xludf.DUMMYFUNCTION("value(IFERROR(
  REGEXEXTRACT(Q411,""(\d+(?:[.,]\d+)?)\s*[Tt][ỷY]"")
,""""))"),29.0)</f>
        <v>29</v>
      </c>
      <c r="N411" s="3">
        <f t="shared" si="1"/>
        <v>151</v>
      </c>
      <c r="O411" s="3" t="str">
        <f>IFERROR(__xludf.DUMMYFUNCTION("IFERROR(
  INDEX(
    FILTER(Sheet3!$B$1:$B$100, ISNUMBER(SEARCH(Sheet3!$B$1:$B$100, Q411))),
  1),
"""")"),"Tân Thuận Đông")</f>
        <v>Tân Thuận Đông</v>
      </c>
      <c r="P411" s="3" t="str">
        <f>IFERROR(__xludf.DUMMYFUNCTION("IFERROR(
  INDEX(
    FILTER(Sheet3!$A$1:$A$100, ISNUMBER(SEARCH(Sheet3!$A$1:$A$100, Q411))),
  1),
"""")"),"đường số 1")</f>
        <v>đường số 1</v>
      </c>
      <c r="Q411" s="2" t="s">
        <v>419</v>
      </c>
    </row>
    <row r="412">
      <c r="A412" s="1"/>
      <c r="B412" s="1"/>
      <c r="C412" s="1"/>
      <c r="D412" s="1"/>
      <c r="E412" s="1"/>
      <c r="F412" s="1"/>
      <c r="G412" s="1"/>
      <c r="H412" s="1"/>
      <c r="K412" s="1">
        <v>4.0</v>
      </c>
      <c r="L412" s="1">
        <v>92.0</v>
      </c>
      <c r="M412" s="3">
        <f>IFERROR(__xludf.DUMMYFUNCTION("value(IFERROR(
  REGEXEXTRACT(Q412,""(\d+(?:[.,]\d+)?)\s*[Tt][ỷY]"")
,""""))"),13.9)</f>
        <v>13.9</v>
      </c>
      <c r="N412" s="3">
        <f t="shared" si="1"/>
        <v>151</v>
      </c>
      <c r="O412" s="3" t="str">
        <f>IFERROR(__xludf.DUMMYFUNCTION("IFERROR(
  INDEX(
    FILTER(Sheet3!$B$1:$B$100, ISNUMBER(SEARCH(Sheet3!$B$1:$B$100, Q412))),
  1),
"""")"),"Phú Mỹ")</f>
        <v>Phú Mỹ</v>
      </c>
      <c r="P412" s="3" t="str">
        <f>IFERROR(__xludf.DUMMYFUNCTION("IFERROR(
  INDEX(
    FILTER(Sheet3!$A$1:$A$100, ISNUMBER(SEARCH(Sheet3!$A$1:$A$100, Q412))),
  1),
"""")"),"")</f>
        <v/>
      </c>
      <c r="Q412" s="2" t="s">
        <v>420</v>
      </c>
    </row>
    <row r="413">
      <c r="A413" s="1"/>
      <c r="B413" s="1"/>
      <c r="C413" s="1"/>
      <c r="D413" s="1"/>
      <c r="E413" s="1"/>
      <c r="F413" s="1"/>
      <c r="G413" s="1"/>
      <c r="H413" s="1"/>
      <c r="K413" s="1">
        <v>5.0</v>
      </c>
      <c r="L413" s="1">
        <v>96.0</v>
      </c>
      <c r="M413" s="3">
        <f>IFERROR(__xludf.DUMMYFUNCTION("value(IFERROR(
  REGEXEXTRACT(Q413,""(\d+(?:[.,]\d+)?)\s*[Tt][ỷY]"")
,""""))"),14.5)</f>
        <v>14.5</v>
      </c>
      <c r="N413" s="3">
        <f t="shared" si="1"/>
        <v>151</v>
      </c>
      <c r="O413" s="3" t="str">
        <f>IFERROR(__xludf.DUMMYFUNCTION("IFERROR(
  INDEX(
    FILTER(Sheet3!$B$1:$B$100, ISNUMBER(SEARCH(Sheet3!$B$1:$B$100, Q413))),
  1),
"""")"),"Tân Thuận Tây")</f>
        <v>Tân Thuận Tây</v>
      </c>
      <c r="P413" s="3" t="str">
        <f>IFERROR(__xludf.DUMMYFUNCTION("IFERROR(
  INDEX(
    FILTER(Sheet3!$A$1:$A$100, ISNUMBER(SEARCH(Sheet3!$A$1:$A$100, Q413))),
  1),
"""")"),"Huỳnh Tấn Phát")</f>
        <v>Huỳnh Tấn Phát</v>
      </c>
      <c r="Q413" s="2" t="s">
        <v>421</v>
      </c>
    </row>
    <row r="414">
      <c r="A414" s="1"/>
      <c r="B414" s="1"/>
      <c r="C414" s="1"/>
      <c r="D414" s="1"/>
      <c r="E414" s="1"/>
      <c r="F414" s="1"/>
      <c r="G414" s="1"/>
      <c r="H414" s="1"/>
      <c r="K414" s="1">
        <v>5.0</v>
      </c>
      <c r="L414" s="1">
        <v>96.0</v>
      </c>
      <c r="M414" s="3">
        <f>IFERROR(__xludf.DUMMYFUNCTION("value(IFERROR(
  REGEXEXTRACT(Q414,""(\d+(?:[.,]\d+)?)\s*[Tt][ỷY]"")
,""""))"),14.5)</f>
        <v>14.5</v>
      </c>
      <c r="N414" s="3">
        <f t="shared" si="1"/>
        <v>151</v>
      </c>
      <c r="O414" s="3" t="str">
        <f>IFERROR(__xludf.DUMMYFUNCTION("IFERROR(
  INDEX(
    FILTER(Sheet3!$B$1:$B$100, ISNUMBER(SEARCH(Sheet3!$B$1:$B$100, Q414))),
  1),
"""")"),"Tân Thuận Tây")</f>
        <v>Tân Thuận Tây</v>
      </c>
      <c r="P414" s="3" t="str">
        <f>IFERROR(__xludf.DUMMYFUNCTION("IFERROR(
  INDEX(
    FILTER(Sheet3!$A$1:$A$100, ISNUMBER(SEARCH(Sheet3!$A$1:$A$100, Q414))),
  1),
"""")"),"Huỳnh Tấn Phát")</f>
        <v>Huỳnh Tấn Phát</v>
      </c>
      <c r="Q414" s="2" t="s">
        <v>422</v>
      </c>
    </row>
    <row r="415">
      <c r="A415" s="1"/>
      <c r="B415" s="1"/>
      <c r="C415" s="1"/>
      <c r="D415" s="1"/>
      <c r="E415" s="1"/>
      <c r="F415" s="1"/>
      <c r="G415" s="1"/>
      <c r="H415" s="1"/>
      <c r="K415" s="1">
        <v>1.0</v>
      </c>
      <c r="L415" s="1">
        <v>60.0</v>
      </c>
      <c r="M415" s="3">
        <f>IFERROR(__xludf.DUMMYFUNCTION("value(IFERROR(
  REGEXEXTRACT(Q415,""(\d+(?:[.,]\d+)?)\s*[Tt][ỷY]"")
,""""))"),9.15)</f>
        <v>9.15</v>
      </c>
      <c r="N415" s="3">
        <f t="shared" si="1"/>
        <v>153</v>
      </c>
      <c r="O415" s="3" t="str">
        <f>IFERROR(__xludf.DUMMYFUNCTION("IFERROR(
  INDEX(
    FILTER(Sheet3!$B$1:$B$100, ISNUMBER(SEARCH(Sheet3!$B$1:$B$100, Q415))),
  1),
"""")"),"Tân Kiểng")</f>
        <v>Tân Kiểng</v>
      </c>
      <c r="P415" s="3" t="str">
        <f>IFERROR(__xludf.DUMMYFUNCTION("IFERROR(
  INDEX(
    FILTER(Sheet3!$A$1:$A$100, ISNUMBER(SEARCH(Sheet3!$A$1:$A$100, Q415))),
  1),
"""")"),"đường số 3")</f>
        <v>đường số 3</v>
      </c>
      <c r="Q415" s="2" t="s">
        <v>423</v>
      </c>
    </row>
    <row r="416">
      <c r="A416" s="1"/>
      <c r="B416" s="1"/>
      <c r="C416" s="1"/>
      <c r="D416" s="1"/>
      <c r="E416" s="1"/>
      <c r="F416" s="1"/>
      <c r="G416" s="1"/>
      <c r="H416" s="1"/>
      <c r="K416" s="1">
        <v>3.0</v>
      </c>
      <c r="L416" s="1">
        <v>75.0</v>
      </c>
      <c r="M416" s="3">
        <f>IFERROR(__xludf.DUMMYFUNCTION("value(IFERROR(
  REGEXEXTRACT(Q416,""(\d+(?:[.,]\d+)?)\s*[Tt][ỷY]"")
,""""))"),11.5)</f>
        <v>11.5</v>
      </c>
      <c r="N416" s="3">
        <f t="shared" si="1"/>
        <v>153</v>
      </c>
      <c r="O416" s="3" t="str">
        <f>IFERROR(__xludf.DUMMYFUNCTION("IFERROR(
  INDEX(
    FILTER(Sheet3!$B$1:$B$100, ISNUMBER(SEARCH(Sheet3!$B$1:$B$100, Q416))),
  1),
"""")"),"Tân Thuận Đông")</f>
        <v>Tân Thuận Đông</v>
      </c>
      <c r="P416" s="3" t="str">
        <f>IFERROR(__xludf.DUMMYFUNCTION("IFERROR(
  INDEX(
    FILTER(Sheet3!$A$1:$A$100, ISNUMBER(SEARCH(Sheet3!$A$1:$A$100, Q416))),
  1),
"""")"),"Huỳnh Tấn Phát")</f>
        <v>Huỳnh Tấn Phát</v>
      </c>
      <c r="Q416" s="2" t="s">
        <v>424</v>
      </c>
    </row>
    <row r="417">
      <c r="A417" s="1"/>
      <c r="B417" s="1"/>
      <c r="C417" s="1"/>
      <c r="D417" s="1"/>
      <c r="E417" s="1"/>
      <c r="F417" s="1"/>
      <c r="G417" s="1"/>
      <c r="H417" s="1"/>
      <c r="K417" s="1">
        <v>2.0</v>
      </c>
      <c r="L417" s="1">
        <v>42.0</v>
      </c>
      <c r="M417" s="3">
        <f>IFERROR(__xludf.DUMMYFUNCTION("value(IFERROR(
  REGEXEXTRACT(Q417,""(\d+(?:[.,]\d+)?)\s*[Tt][ỷY]"")
,""""))"),6.5)</f>
        <v>6.5</v>
      </c>
      <c r="N417" s="3">
        <f t="shared" si="1"/>
        <v>155</v>
      </c>
      <c r="O417" s="3" t="str">
        <f>IFERROR(__xludf.DUMMYFUNCTION("IFERROR(
  INDEX(
    FILTER(Sheet3!$B$1:$B$100, ISNUMBER(SEARCH(Sheet3!$B$1:$B$100, Q417))),
  1),
"""")"),"Tân Quy")</f>
        <v>Tân Quy</v>
      </c>
      <c r="P417" s="3" t="str">
        <f>IFERROR(__xludf.DUMMYFUNCTION("IFERROR(
  INDEX(
    FILTER(Sheet3!$A$1:$A$100, ISNUMBER(SEARCH(Sheet3!$A$1:$A$100, Q417))),
  1),
"""")"),"đường số 5")</f>
        <v>đường số 5</v>
      </c>
      <c r="Q417" s="2" t="s">
        <v>425</v>
      </c>
    </row>
    <row r="418">
      <c r="A418" s="1"/>
      <c r="B418" s="1"/>
      <c r="C418" s="1"/>
      <c r="D418" s="1"/>
      <c r="E418" s="1"/>
      <c r="F418" s="1"/>
      <c r="G418" s="1"/>
      <c r="H418" s="1"/>
      <c r="K418" s="1">
        <v>4.0</v>
      </c>
      <c r="L418" s="1">
        <v>40.0</v>
      </c>
      <c r="M418" s="3">
        <f>IFERROR(__xludf.DUMMYFUNCTION("value(IFERROR(
  REGEXEXTRACT(Q418,""(\d+(?:[.,]\d+)?)\s*[Tt][ỷY]"")
,""""))"),6.2)</f>
        <v>6.2</v>
      </c>
      <c r="N418" s="3">
        <f t="shared" si="1"/>
        <v>155</v>
      </c>
      <c r="O418" s="3" t="str">
        <f>IFERROR(__xludf.DUMMYFUNCTION("IFERROR(
  INDEX(
    FILTER(Sheet3!$B$1:$B$100, ISNUMBER(SEARCH(Sheet3!$B$1:$B$100, Q418))),
  1),
"""")"),"Tân Kiểng")</f>
        <v>Tân Kiểng</v>
      </c>
      <c r="P418" s="3" t="str">
        <f>IFERROR(__xludf.DUMMYFUNCTION("IFERROR(
  INDEX(
    FILTER(Sheet3!$A$1:$A$100, ISNUMBER(SEARCH(Sheet3!$A$1:$A$100, Q418))),
  1),
"""")"),"đường số 9")</f>
        <v>đường số 9</v>
      </c>
      <c r="Q418" s="2" t="s">
        <v>426</v>
      </c>
    </row>
    <row r="419">
      <c r="A419" s="1"/>
      <c r="B419" s="1"/>
      <c r="C419" s="1"/>
      <c r="D419" s="1"/>
      <c r="E419" s="1"/>
      <c r="F419" s="1"/>
      <c r="G419" s="1"/>
      <c r="H419" s="1"/>
      <c r="K419" s="1">
        <v>4.0</v>
      </c>
      <c r="L419" s="1">
        <v>128.0</v>
      </c>
      <c r="M419" s="3">
        <f>IFERROR(__xludf.DUMMYFUNCTION("value(IFERROR(
  REGEXEXTRACT(Q419,""(\d+(?:[.,]\d+)?)\s*[Tt][ỷY]"")
,""""))"),19.9)</f>
        <v>19.9</v>
      </c>
      <c r="N419" s="3">
        <f t="shared" si="1"/>
        <v>155</v>
      </c>
      <c r="O419" s="3" t="str">
        <f>IFERROR(__xludf.DUMMYFUNCTION("IFERROR(
  INDEX(
    FILTER(Sheet3!$B$1:$B$100, ISNUMBER(SEARCH(Sheet3!$B$1:$B$100, Q419))),
  1),
"""")"),"Tân Hưng")</f>
        <v>Tân Hưng</v>
      </c>
      <c r="P419" s="3" t="str">
        <f>IFERROR(__xludf.DUMMYFUNCTION("IFERROR(
  INDEX(
    FILTER(Sheet3!$A$1:$A$100, ISNUMBER(SEARCH(Sheet3!$A$1:$A$100, Q419))),
  1),
"""")"),"Lê Văn Lương")</f>
        <v>Lê Văn Lương</v>
      </c>
      <c r="Q419" s="2" t="s">
        <v>427</v>
      </c>
    </row>
    <row r="420">
      <c r="A420" s="1"/>
      <c r="B420" s="1"/>
      <c r="C420" s="1"/>
      <c r="D420" s="1"/>
      <c r="E420" s="1"/>
      <c r="F420" s="1"/>
      <c r="G420" s="1"/>
      <c r="H420" s="1"/>
      <c r="K420" s="1">
        <v>3.0</v>
      </c>
      <c r="L420" s="1">
        <v>108.0</v>
      </c>
      <c r="M420" s="3">
        <f>IFERROR(__xludf.DUMMYFUNCTION("value(IFERROR(
  REGEXEXTRACT(Q420,""(\d+(?:[.,]\d+)?)\s*[Tt][ỷY]"")
,""""))"),16.8)</f>
        <v>16.8</v>
      </c>
      <c r="N420" s="3">
        <f t="shared" si="1"/>
        <v>156</v>
      </c>
      <c r="O420" s="3" t="str">
        <f>IFERROR(__xludf.DUMMYFUNCTION("IFERROR(
  INDEX(
    FILTER(Sheet3!$B$1:$B$100, ISNUMBER(SEARCH(Sheet3!$B$1:$B$100, Q420))),
  1),
"""")"),"Bình Thuận")</f>
        <v>Bình Thuận</v>
      </c>
      <c r="P420" s="3" t="str">
        <f>IFERROR(__xludf.DUMMYFUNCTION("IFERROR(
  INDEX(
    FILTER(Sheet3!$A$1:$A$100, ISNUMBER(SEARCH(Sheet3!$A$1:$A$100, Q420))),
  1),
"""")"),"Nguyễn Thị Thập")</f>
        <v>Nguyễn Thị Thập</v>
      </c>
      <c r="Q420" s="2" t="s">
        <v>428</v>
      </c>
    </row>
    <row r="421">
      <c r="A421" s="1"/>
      <c r="B421" s="1"/>
      <c r="C421" s="1"/>
      <c r="D421" s="1"/>
      <c r="E421" s="1"/>
      <c r="F421" s="1"/>
      <c r="G421" s="1"/>
      <c r="H421" s="1"/>
      <c r="K421" s="1">
        <v>4.0</v>
      </c>
      <c r="L421" s="1">
        <v>112.0</v>
      </c>
      <c r="M421" s="3">
        <f>IFERROR(__xludf.DUMMYFUNCTION("value(IFERROR(
  REGEXEXTRACT(Q421,""(\d+(?:[.,]\d+)?)\s*[Tt][ỷY]"")
,""""))"),17.5)</f>
        <v>17.5</v>
      </c>
      <c r="N421" s="3">
        <f t="shared" si="1"/>
        <v>156</v>
      </c>
      <c r="O421" s="3" t="str">
        <f>IFERROR(__xludf.DUMMYFUNCTION("IFERROR(
  INDEX(
    FILTER(Sheet3!$B$1:$B$100, ISNUMBER(SEARCH(Sheet3!$B$1:$B$100, Q421))),
  1),
"""")"),"Phú Mỹ")</f>
        <v>Phú Mỹ</v>
      </c>
      <c r="P421" s="3" t="str">
        <f>IFERROR(__xludf.DUMMYFUNCTION("IFERROR(
  INDEX(
    FILTER(Sheet3!$A$1:$A$100, ISNUMBER(SEARCH(Sheet3!$A$1:$A$100, Q421))),
  1),
"""")"),"đường số 1")</f>
        <v>đường số 1</v>
      </c>
      <c r="Q421" s="2" t="s">
        <v>429</v>
      </c>
    </row>
    <row r="422">
      <c r="A422" s="1"/>
      <c r="B422" s="1"/>
      <c r="C422" s="1"/>
      <c r="D422" s="1"/>
      <c r="E422" s="1"/>
      <c r="F422" s="1"/>
      <c r="G422" s="1"/>
      <c r="H422" s="1"/>
      <c r="K422" s="1">
        <v>1.0</v>
      </c>
      <c r="L422" s="1">
        <v>153.0</v>
      </c>
      <c r="M422" s="3">
        <f>IFERROR(__xludf.DUMMYFUNCTION("value(IFERROR(
  REGEXEXTRACT(Q422,""(\d+(?:[.,]\d+)?)\s*[Tt][ỷY]"")
,""""))"),24.0)</f>
        <v>24</v>
      </c>
      <c r="N422" s="3">
        <f t="shared" si="1"/>
        <v>157</v>
      </c>
      <c r="O422" s="3" t="str">
        <f>IFERROR(__xludf.DUMMYFUNCTION("IFERROR(
  INDEX(
    FILTER(Sheet3!$B$1:$B$100, ISNUMBER(SEARCH(Sheet3!$B$1:$B$100, Q422))),
  1),
"""")"),"Phú Thuận")</f>
        <v>Phú Thuận</v>
      </c>
      <c r="P422" s="3" t="str">
        <f>IFERROR(__xludf.DUMMYFUNCTION("IFERROR(
  INDEX(
    FILTER(Sheet3!$A$1:$A$100, ISNUMBER(SEARCH(Sheet3!$A$1:$A$100, Q422))),
  1),
"""")"),"Huỳnh Tấn Phát")</f>
        <v>Huỳnh Tấn Phát</v>
      </c>
      <c r="Q422" s="2" t="s">
        <v>430</v>
      </c>
    </row>
    <row r="423">
      <c r="A423" s="1"/>
      <c r="B423" s="1"/>
      <c r="C423" s="1"/>
      <c r="D423" s="1"/>
      <c r="E423" s="1"/>
      <c r="F423" s="1"/>
      <c r="G423" s="1"/>
      <c r="H423" s="1"/>
      <c r="K423" s="1">
        <v>3.0</v>
      </c>
      <c r="L423" s="1">
        <v>107.0</v>
      </c>
      <c r="M423" s="3">
        <f>IFERROR(__xludf.DUMMYFUNCTION("value(IFERROR(
  REGEXEXTRACT(Q423,""(\d+(?:[.,]\d+)?)\s*[Tt][ỷY]"")
,""""))"),16.8)</f>
        <v>16.8</v>
      </c>
      <c r="N423" s="3">
        <f t="shared" si="1"/>
        <v>157</v>
      </c>
      <c r="O423" s="3" t="str">
        <f>IFERROR(__xludf.DUMMYFUNCTION("IFERROR(
  INDEX(
    FILTER(Sheet3!$B$1:$B$100, ISNUMBER(SEARCH(Sheet3!$B$1:$B$100, Q423))),
  1),
"""")"),"Bình Thuận")</f>
        <v>Bình Thuận</v>
      </c>
      <c r="P423" s="3" t="str">
        <f>IFERROR(__xludf.DUMMYFUNCTION("IFERROR(
  INDEX(
    FILTER(Sheet3!$A$1:$A$100, ISNUMBER(SEARCH(Sheet3!$A$1:$A$100, Q423))),
  1),
"""")"),"Nguyễn Thị Thập")</f>
        <v>Nguyễn Thị Thập</v>
      </c>
      <c r="Q423" s="2" t="s">
        <v>431</v>
      </c>
    </row>
    <row r="424">
      <c r="A424" s="1"/>
      <c r="B424" s="1"/>
      <c r="C424" s="1"/>
      <c r="D424" s="1"/>
      <c r="E424" s="1"/>
      <c r="F424" s="1"/>
      <c r="G424" s="1"/>
      <c r="H424" s="1"/>
      <c r="K424" s="1">
        <v>3.0</v>
      </c>
      <c r="L424" s="1">
        <v>140.0</v>
      </c>
      <c r="M424" s="3">
        <f>IFERROR(__xludf.DUMMYFUNCTION("value(IFERROR(
  REGEXEXTRACT(Q424,""(\d+(?:[.,]\d+)?)\s*[Tt][ỷY]"")
,""""))"),22.0)</f>
        <v>22</v>
      </c>
      <c r="N424" s="3">
        <f t="shared" si="1"/>
        <v>157</v>
      </c>
      <c r="O424" s="3" t="str">
        <f>IFERROR(__xludf.DUMMYFUNCTION("IFERROR(
  INDEX(
    FILTER(Sheet3!$B$1:$B$100, ISNUMBER(SEARCH(Sheet3!$B$1:$B$100, Q424))),
  1),
"""")"),"Phú Thuận")</f>
        <v>Phú Thuận</v>
      </c>
      <c r="P424" s="3" t="str">
        <f>IFERROR(__xludf.DUMMYFUNCTION("IFERROR(
  INDEX(
    FILTER(Sheet3!$A$1:$A$100, ISNUMBER(SEARCH(Sheet3!$A$1:$A$100, Q424))),
  1),
"""")"),"Nguyễn Văn Quỳ")</f>
        <v>Nguyễn Văn Quỳ</v>
      </c>
      <c r="Q424" s="2" t="s">
        <v>432</v>
      </c>
    </row>
    <row r="425">
      <c r="A425" s="1"/>
      <c r="B425" s="1"/>
      <c r="C425" s="1"/>
      <c r="D425" s="1"/>
      <c r="E425" s="1"/>
      <c r="F425" s="1"/>
      <c r="G425" s="1"/>
      <c r="H425" s="1"/>
      <c r="K425" s="1">
        <v>4.0</v>
      </c>
      <c r="L425" s="1">
        <v>86.0</v>
      </c>
      <c r="M425" s="3">
        <f>IFERROR(__xludf.DUMMYFUNCTION("value(IFERROR(
  REGEXEXTRACT(Q425,""(\d+(?:[.,]\d+)?)\s*[Tt][ỷY]"")
,""""))"),13.5)</f>
        <v>13.5</v>
      </c>
      <c r="N425" s="3">
        <f t="shared" si="1"/>
        <v>157</v>
      </c>
      <c r="O425" s="3" t="str">
        <f>IFERROR(__xludf.DUMMYFUNCTION("IFERROR(
  INDEX(
    FILTER(Sheet3!$B$1:$B$100, ISNUMBER(SEARCH(Sheet3!$B$1:$B$100, Q425))),
  1),
"""")"),"Bình Thuận")</f>
        <v>Bình Thuận</v>
      </c>
      <c r="P425" s="3" t="str">
        <f>IFERROR(__xludf.DUMMYFUNCTION("IFERROR(
  INDEX(
    FILTER(Sheet3!$A$1:$A$100, ISNUMBER(SEARCH(Sheet3!$A$1:$A$100, Q425))),
  1),
"""")"),"Nguyễn Văn Linh")</f>
        <v>Nguyễn Văn Linh</v>
      </c>
      <c r="Q425" s="2" t="s">
        <v>433</v>
      </c>
    </row>
    <row r="426">
      <c r="A426" s="1"/>
      <c r="B426" s="1"/>
      <c r="C426" s="1"/>
      <c r="D426" s="1"/>
      <c r="E426" s="1"/>
      <c r="F426" s="1"/>
      <c r="G426" s="1"/>
      <c r="H426" s="1"/>
      <c r="K426" s="1">
        <v>4.0</v>
      </c>
      <c r="L426" s="1">
        <v>119.0</v>
      </c>
      <c r="M426" s="3">
        <f>IFERROR(__xludf.DUMMYFUNCTION("value(IFERROR(
  REGEXEXTRACT(Q426,""(\d+(?:[.,]\d+)?)\s*[Tt][ỷY]"")
,""""))"),18.7)</f>
        <v>18.7</v>
      </c>
      <c r="N426" s="3">
        <f t="shared" si="1"/>
        <v>157</v>
      </c>
      <c r="O426" s="3" t="str">
        <f>IFERROR(__xludf.DUMMYFUNCTION("IFERROR(
  INDEX(
    FILTER(Sheet3!$B$1:$B$100, ISNUMBER(SEARCH(Sheet3!$B$1:$B$100, Q426))),
  1),
"""")"),"Phú Thuận")</f>
        <v>Phú Thuận</v>
      </c>
      <c r="P426" s="3" t="str">
        <f>IFERROR(__xludf.DUMMYFUNCTION("IFERROR(
  INDEX(
    FILTER(Sheet3!$A$1:$A$100, ISNUMBER(SEARCH(Sheet3!$A$1:$A$100, Q426))),
  1),
"""")"),"Phú Thuận")</f>
        <v>Phú Thuận</v>
      </c>
      <c r="Q426" s="2" t="s">
        <v>434</v>
      </c>
    </row>
    <row r="427">
      <c r="A427" s="1"/>
      <c r="B427" s="1"/>
      <c r="C427" s="1"/>
      <c r="D427" s="1"/>
      <c r="E427" s="1"/>
      <c r="F427" s="1"/>
      <c r="G427" s="1"/>
      <c r="H427" s="1"/>
      <c r="K427" s="1">
        <v>1.0</v>
      </c>
      <c r="L427" s="1">
        <v>405.0</v>
      </c>
      <c r="M427" s="3">
        <f>IFERROR(__xludf.DUMMYFUNCTION("value(IFERROR(
  REGEXEXTRACT(Q427,""(\d+(?:[.,]\d+)?)\s*[Tt][ỷY]"")
,""""))"),64.0)</f>
        <v>64</v>
      </c>
      <c r="N427" s="3">
        <f t="shared" si="1"/>
        <v>158</v>
      </c>
      <c r="O427" s="3" t="str">
        <f>IFERROR(__xludf.DUMMYFUNCTION("IFERROR(
  INDEX(
    FILTER(Sheet3!$B$1:$B$100, ISNUMBER(SEARCH(Sheet3!$B$1:$B$100, Q427))),
  1),
"""")"),"Tân Thuận Đông")</f>
        <v>Tân Thuận Đông</v>
      </c>
      <c r="P427" s="3" t="str">
        <f>IFERROR(__xludf.DUMMYFUNCTION("IFERROR(
  INDEX(
    FILTER(Sheet3!$A$1:$A$100, ISNUMBER(SEARCH(Sheet3!$A$1:$A$100, Q427))),
  1),
"""")"),"Võ Thị Nhờ")</f>
        <v>Võ Thị Nhờ</v>
      </c>
      <c r="Q427" s="2" t="s">
        <v>435</v>
      </c>
    </row>
    <row r="428">
      <c r="A428" s="1"/>
      <c r="B428" s="1"/>
      <c r="C428" s="1"/>
      <c r="D428" s="1"/>
      <c r="E428" s="1"/>
      <c r="F428" s="1"/>
      <c r="G428" s="1"/>
      <c r="H428" s="1"/>
      <c r="K428" s="1">
        <v>1.0</v>
      </c>
      <c r="L428" s="1">
        <v>196.0</v>
      </c>
      <c r="M428" s="3">
        <f>IFERROR(__xludf.DUMMYFUNCTION("value(IFERROR(
  REGEXEXTRACT(Q428,""(\d+(?:[.,]\d+)?)\s*[Tt][ỷY]"")
,""""))"),31.0)</f>
        <v>31</v>
      </c>
      <c r="N428" s="3">
        <f t="shared" si="1"/>
        <v>158</v>
      </c>
      <c r="O428" s="3" t="str">
        <f>IFERROR(__xludf.DUMMYFUNCTION("IFERROR(
  INDEX(
    FILTER(Sheet3!$B$1:$B$100, ISNUMBER(SEARCH(Sheet3!$B$1:$B$100, Q428))),
  1),
"""")"),"Bình Thuận")</f>
        <v>Bình Thuận</v>
      </c>
      <c r="P428" s="3" t="str">
        <f>IFERROR(__xludf.DUMMYFUNCTION("IFERROR(
  INDEX(
    FILTER(Sheet3!$A$1:$A$100, ISNUMBER(SEARCH(Sheet3!$A$1:$A$100, Q428))),
  1),
"""")"),"Huỳnh Tấn Phát")</f>
        <v>Huỳnh Tấn Phát</v>
      </c>
      <c r="Q428" s="2" t="s">
        <v>436</v>
      </c>
    </row>
    <row r="429">
      <c r="A429" s="1"/>
      <c r="B429" s="1"/>
      <c r="C429" s="1"/>
      <c r="D429" s="1"/>
      <c r="E429" s="1"/>
      <c r="F429" s="1"/>
      <c r="G429" s="1"/>
      <c r="H429" s="1"/>
      <c r="K429" s="1">
        <v>2.0</v>
      </c>
      <c r="L429" s="1">
        <v>405.0</v>
      </c>
      <c r="M429" s="3">
        <f>IFERROR(__xludf.DUMMYFUNCTION("value(IFERROR(
  REGEXEXTRACT(Q429,""(\d+(?:[.,]\d+)?)\s*[Tt][ỷY]"")
,""""))"),64.0)</f>
        <v>64</v>
      </c>
      <c r="N429" s="3">
        <f t="shared" si="1"/>
        <v>158</v>
      </c>
      <c r="O429" s="3" t="str">
        <f>IFERROR(__xludf.DUMMYFUNCTION("IFERROR(
  INDEX(
    FILTER(Sheet3!$B$1:$B$100, ISNUMBER(SEARCH(Sheet3!$B$1:$B$100, Q429))),
  1),
"""")"),"Tân Thuận Đông")</f>
        <v>Tân Thuận Đông</v>
      </c>
      <c r="P429" s="3" t="str">
        <f>IFERROR(__xludf.DUMMYFUNCTION("IFERROR(
  INDEX(
    FILTER(Sheet3!$A$1:$A$100, ISNUMBER(SEARCH(Sheet3!$A$1:$A$100, Q429))),
  1),
"""")"),"Võ Thị Nhờ")</f>
        <v>Võ Thị Nhờ</v>
      </c>
      <c r="Q429" s="2" t="s">
        <v>437</v>
      </c>
    </row>
    <row r="430">
      <c r="A430" s="1"/>
      <c r="B430" s="1"/>
      <c r="C430" s="1"/>
      <c r="D430" s="1"/>
      <c r="E430" s="1"/>
      <c r="F430" s="1"/>
      <c r="G430" s="1"/>
      <c r="H430" s="1"/>
      <c r="K430" s="1">
        <v>2.0</v>
      </c>
      <c r="L430" s="1">
        <v>60.0</v>
      </c>
      <c r="M430" s="3">
        <f>IFERROR(__xludf.DUMMYFUNCTION("value(IFERROR(
  REGEXEXTRACT(Q430,""(\d+(?:[.,]\d+)?)\s*[Tt][ỷY]"")
,""""))"),9.5)</f>
        <v>9.5</v>
      </c>
      <c r="N430" s="3">
        <f t="shared" si="1"/>
        <v>158</v>
      </c>
      <c r="O430" s="3" t="str">
        <f>IFERROR(__xludf.DUMMYFUNCTION("IFERROR(
  INDEX(
    FILTER(Sheet3!$B$1:$B$100, ISNUMBER(SEARCH(Sheet3!$B$1:$B$100, Q430))),
  1),
"""")"),"Tân Thuận Đông")</f>
        <v>Tân Thuận Đông</v>
      </c>
      <c r="P430" s="3" t="str">
        <f>IFERROR(__xludf.DUMMYFUNCTION("IFERROR(
  INDEX(
    FILTER(Sheet3!$A$1:$A$100, ISNUMBER(SEARCH(Sheet3!$A$1:$A$100, Q430))),
  1),
"""")"),"Trần Xuân Soạn")</f>
        <v>Trần Xuân Soạn</v>
      </c>
      <c r="Q430" s="2" t="s">
        <v>438</v>
      </c>
    </row>
    <row r="431">
      <c r="A431" s="1"/>
      <c r="B431" s="1"/>
      <c r="C431" s="1"/>
      <c r="D431" s="1"/>
      <c r="E431" s="1"/>
      <c r="F431" s="1"/>
      <c r="G431" s="1"/>
      <c r="H431" s="1"/>
      <c r="K431" s="1">
        <v>5.0</v>
      </c>
      <c r="L431" s="1">
        <v>98.0</v>
      </c>
      <c r="M431" s="3">
        <f>IFERROR(__xludf.DUMMYFUNCTION("value(IFERROR(
  REGEXEXTRACT(Q431,""(\d+(?:[.,]\d+)?)\s*[Tt][ỷY]"")
,""""))"),15.5)</f>
        <v>15.5</v>
      </c>
      <c r="N431" s="3">
        <f t="shared" si="1"/>
        <v>158</v>
      </c>
      <c r="O431" s="3" t="str">
        <f>IFERROR(__xludf.DUMMYFUNCTION("IFERROR(
  INDEX(
    FILTER(Sheet3!$B$1:$B$100, ISNUMBER(SEARCH(Sheet3!$B$1:$B$100, Q431))),
  1),
"""")"),"Tân Thuận Tây")</f>
        <v>Tân Thuận Tây</v>
      </c>
      <c r="P431" s="3" t="str">
        <f>IFERROR(__xludf.DUMMYFUNCTION("IFERROR(
  INDEX(
    FILTER(Sheet3!$A$1:$A$100, ISNUMBER(SEARCH(Sheet3!$A$1:$A$100, Q431))),
  1),
"""")"),"Tân Thuận Tây")</f>
        <v>Tân Thuận Tây</v>
      </c>
      <c r="Q431" s="2" t="s">
        <v>439</v>
      </c>
    </row>
    <row r="432">
      <c r="A432" s="1"/>
      <c r="B432" s="1"/>
      <c r="C432" s="1"/>
      <c r="D432" s="1"/>
      <c r="E432" s="1"/>
      <c r="F432" s="1"/>
      <c r="G432" s="1"/>
      <c r="H432" s="1"/>
      <c r="K432" s="1">
        <v>1.0</v>
      </c>
      <c r="L432" s="1">
        <v>435.0</v>
      </c>
      <c r="M432" s="3">
        <f>IFERROR(__xludf.DUMMYFUNCTION("value(IFERROR(
  REGEXEXTRACT(Q432,""(\d+(?:[.,]\d+)?)\s*[Tt][ỷY]"")
,""""))"),69.0)</f>
        <v>69</v>
      </c>
      <c r="N432" s="3">
        <f t="shared" si="1"/>
        <v>159</v>
      </c>
      <c r="O432" s="3" t="str">
        <f>IFERROR(__xludf.DUMMYFUNCTION("IFERROR(
  INDEX(
    FILTER(Sheet3!$B$1:$B$100, ISNUMBER(SEARCH(Sheet3!$B$1:$B$100, Q432))),
  1),
"""")"),"Tân Thuận Đông")</f>
        <v>Tân Thuận Đông</v>
      </c>
      <c r="P432" s="3" t="str">
        <f>IFERROR(__xludf.DUMMYFUNCTION("IFERROR(
  INDEX(
    FILTER(Sheet3!$A$1:$A$100, ISNUMBER(SEARCH(Sheet3!$A$1:$A$100, Q432))),
  1),
"""")"),"")</f>
        <v/>
      </c>
      <c r="Q432" s="2" t="s">
        <v>440</v>
      </c>
    </row>
    <row r="433">
      <c r="A433" s="1"/>
      <c r="B433" s="1"/>
      <c r="C433" s="1"/>
      <c r="D433" s="1"/>
      <c r="E433" s="1"/>
      <c r="F433" s="1"/>
      <c r="G433" s="1"/>
      <c r="H433" s="1"/>
      <c r="K433" s="1">
        <v>2.0</v>
      </c>
      <c r="L433" s="1">
        <v>68.0</v>
      </c>
      <c r="M433" s="3">
        <f>IFERROR(__xludf.DUMMYFUNCTION("value(IFERROR(
  REGEXEXTRACT(Q433,""(\d+(?:[.,]\d+)?)\s*[Tt][ỷY]"")
,""""))"),10.8)</f>
        <v>10.8</v>
      </c>
      <c r="N433" s="3">
        <f t="shared" si="1"/>
        <v>159</v>
      </c>
      <c r="O433" s="3" t="str">
        <f>IFERROR(__xludf.DUMMYFUNCTION("IFERROR(
  INDEX(
    FILTER(Sheet3!$B$1:$B$100, ISNUMBER(SEARCH(Sheet3!$B$1:$B$100, Q433))),
  1),
"""")"),"Tân Phong")</f>
        <v>Tân Phong</v>
      </c>
      <c r="P433" s="3" t="str">
        <f>IFERROR(__xludf.DUMMYFUNCTION("IFERROR(
  INDEX(
    FILTER(Sheet3!$A$1:$A$100, ISNUMBER(SEARCH(Sheet3!$A$1:$A$100, Q433))),
  1),
"""")"),"Lê Văn Lương")</f>
        <v>Lê Văn Lương</v>
      </c>
      <c r="Q433" s="2" t="s">
        <v>441</v>
      </c>
    </row>
    <row r="434">
      <c r="A434" s="1"/>
      <c r="B434" s="1"/>
      <c r="C434" s="1"/>
      <c r="D434" s="1"/>
      <c r="E434" s="1"/>
      <c r="F434" s="1"/>
      <c r="G434" s="1"/>
      <c r="H434" s="1"/>
      <c r="K434" s="1">
        <v>3.0</v>
      </c>
      <c r="L434" s="1">
        <v>43.0</v>
      </c>
      <c r="M434" s="3">
        <f>IFERROR(__xludf.DUMMYFUNCTION("value(IFERROR(
  REGEXEXTRACT(Q434,""(\d+(?:[.,]\d+)?)\s*[Tt][ỷY]"")
,""""))"),6.85)</f>
        <v>6.85</v>
      </c>
      <c r="N434" s="3">
        <f t="shared" si="1"/>
        <v>159</v>
      </c>
      <c r="O434" s="3" t="str">
        <f>IFERROR(__xludf.DUMMYFUNCTION("IFERROR(
  INDEX(
    FILTER(Sheet3!$B$1:$B$100, ISNUMBER(SEARCH(Sheet3!$B$1:$B$100, Q434))),
  1),
"""")"),"Phú Thuận")</f>
        <v>Phú Thuận</v>
      </c>
      <c r="P434" s="3" t="str">
        <f>IFERROR(__xludf.DUMMYFUNCTION("IFERROR(
  INDEX(
    FILTER(Sheet3!$A$1:$A$100, ISNUMBER(SEARCH(Sheet3!$A$1:$A$100, Q434))),
  1),
"""")"),"Nguyễn Văn Quỳ")</f>
        <v>Nguyễn Văn Quỳ</v>
      </c>
      <c r="Q434" s="2" t="s">
        <v>442</v>
      </c>
    </row>
    <row r="435">
      <c r="A435" s="1"/>
      <c r="B435" s="1"/>
      <c r="C435" s="1"/>
      <c r="D435" s="1"/>
      <c r="E435" s="1"/>
      <c r="F435" s="1"/>
      <c r="G435" s="1"/>
      <c r="H435" s="1"/>
      <c r="K435" s="1">
        <v>2.0</v>
      </c>
      <c r="L435" s="1">
        <v>81.0</v>
      </c>
      <c r="M435" s="3">
        <f>IFERROR(__xludf.DUMMYFUNCTION("value(IFERROR(
  REGEXEXTRACT(Q435,""(\d+(?:[.,]\d+)?)\s*[Tt][ỷY]"")
,""""))"),12.95)</f>
        <v>12.95</v>
      </c>
      <c r="N435" s="3">
        <f t="shared" si="1"/>
        <v>160</v>
      </c>
      <c r="O435" s="3" t="str">
        <f>IFERROR(__xludf.DUMMYFUNCTION("IFERROR(
  INDEX(
    FILTER(Sheet3!$B$1:$B$100, ISNUMBER(SEARCH(Sheet3!$B$1:$B$100, Q435))),
  1),
"""")"),"Tân Thuận Tây")</f>
        <v>Tân Thuận Tây</v>
      </c>
      <c r="P435" s="3" t="str">
        <f>IFERROR(__xludf.DUMMYFUNCTION("IFERROR(
  INDEX(
    FILTER(Sheet3!$A$1:$A$100, ISNUMBER(SEARCH(Sheet3!$A$1:$A$100, Q435))),
  1),
"""")"),"Tân Thuận Tây")</f>
        <v>Tân Thuận Tây</v>
      </c>
      <c r="Q435" s="2" t="s">
        <v>443</v>
      </c>
    </row>
    <row r="436">
      <c r="A436" s="1"/>
      <c r="B436" s="1"/>
      <c r="C436" s="1"/>
      <c r="D436" s="1"/>
      <c r="E436" s="1"/>
      <c r="F436" s="1"/>
      <c r="G436" s="1"/>
      <c r="H436" s="1"/>
      <c r="K436" s="1">
        <v>4.0</v>
      </c>
      <c r="L436" s="1">
        <v>100.0</v>
      </c>
      <c r="M436" s="3">
        <f>IFERROR(__xludf.DUMMYFUNCTION("value(IFERROR(
  REGEXEXTRACT(Q436,""(\d+(?:[.,]\d+)?)\s*[Tt][ỷY]"")
,""""))"),16.0)</f>
        <v>16</v>
      </c>
      <c r="N436" s="3">
        <f t="shared" si="1"/>
        <v>160</v>
      </c>
      <c r="O436" s="3" t="str">
        <f>IFERROR(__xludf.DUMMYFUNCTION("IFERROR(
  INDEX(
    FILTER(Sheet3!$B$1:$B$100, ISNUMBER(SEARCH(Sheet3!$B$1:$B$100, Q436))),
  1),
"""")"),"Phú Thuận")</f>
        <v>Phú Thuận</v>
      </c>
      <c r="P436" s="3" t="str">
        <f>IFERROR(__xludf.DUMMYFUNCTION("IFERROR(
  INDEX(
    FILTER(Sheet3!$A$1:$A$100, ISNUMBER(SEARCH(Sheet3!$A$1:$A$100, Q436))),
  1),
"""")"),"Phú Thuận")</f>
        <v>Phú Thuận</v>
      </c>
      <c r="Q436" s="2" t="s">
        <v>444</v>
      </c>
    </row>
    <row r="437">
      <c r="A437" s="1"/>
      <c r="B437" s="1"/>
      <c r="C437" s="1"/>
      <c r="D437" s="1"/>
      <c r="E437" s="1"/>
      <c r="F437" s="1"/>
      <c r="G437" s="1"/>
      <c r="H437" s="1"/>
      <c r="K437" s="1">
        <v>5.0</v>
      </c>
      <c r="L437" s="1">
        <v>144.0</v>
      </c>
      <c r="M437" s="3">
        <f>IFERROR(__xludf.DUMMYFUNCTION("value(IFERROR(
  REGEXEXTRACT(Q437,""(\d+(?:[.,]\d+)?)\s*[Tt][ỷY]"")
,""""))"),23.0)</f>
        <v>23</v>
      </c>
      <c r="N437" s="3">
        <f t="shared" si="1"/>
        <v>160</v>
      </c>
      <c r="O437" s="3" t="str">
        <f>IFERROR(__xludf.DUMMYFUNCTION("IFERROR(
  INDEX(
    FILTER(Sheet3!$B$1:$B$100, ISNUMBER(SEARCH(Sheet3!$B$1:$B$100, Q437))),
  1),
"""")"),"Tân Quy")</f>
        <v>Tân Quy</v>
      </c>
      <c r="P437" s="3" t="str">
        <f>IFERROR(__xludf.DUMMYFUNCTION("IFERROR(
  INDEX(
    FILTER(Sheet3!$A$1:$A$100, ISNUMBER(SEARCH(Sheet3!$A$1:$A$100, Q437))),
  1),
"""")"),"đường số 2")</f>
        <v>đường số 2</v>
      </c>
      <c r="Q437" s="2" t="s">
        <v>445</v>
      </c>
    </row>
    <row r="438">
      <c r="A438" s="1"/>
      <c r="B438" s="1"/>
      <c r="C438" s="1"/>
      <c r="D438" s="1"/>
      <c r="E438" s="1"/>
      <c r="F438" s="1"/>
      <c r="G438" s="1"/>
      <c r="H438" s="1"/>
      <c r="K438" s="1">
        <v>3.0</v>
      </c>
      <c r="L438" s="1">
        <v>90.0</v>
      </c>
      <c r="M438" s="3">
        <f>IFERROR(__xludf.DUMMYFUNCTION("value(IFERROR(
  REGEXEXTRACT(Q438,""(\d+(?:[.,]\d+)?)\s*[Tt][ỷY]"")
,""""))"),14.5)</f>
        <v>14.5</v>
      </c>
      <c r="N438" s="3">
        <f t="shared" si="1"/>
        <v>161</v>
      </c>
      <c r="O438" s="3" t="str">
        <f>IFERROR(__xludf.DUMMYFUNCTION("IFERROR(
  INDEX(
    FILTER(Sheet3!$B$1:$B$100, ISNUMBER(SEARCH(Sheet3!$B$1:$B$100, Q438))),
  1),
"""")"),"Phú Thuận")</f>
        <v>Phú Thuận</v>
      </c>
      <c r="P438" s="3" t="str">
        <f>IFERROR(__xludf.DUMMYFUNCTION("IFERROR(
  INDEX(
    FILTER(Sheet3!$A$1:$A$100, ISNUMBER(SEARCH(Sheet3!$A$1:$A$100, Q438))),
  1),
"""")"),"Phú Thuận")</f>
        <v>Phú Thuận</v>
      </c>
      <c r="Q438" s="2" t="s">
        <v>446</v>
      </c>
    </row>
    <row r="439">
      <c r="A439" s="1"/>
      <c r="B439" s="1"/>
      <c r="C439" s="1"/>
      <c r="D439" s="1"/>
      <c r="E439" s="1"/>
      <c r="F439" s="1"/>
      <c r="G439" s="1"/>
      <c r="H439" s="1"/>
      <c r="K439" s="1">
        <v>5.0</v>
      </c>
      <c r="L439" s="1">
        <v>84.0</v>
      </c>
      <c r="M439" s="3">
        <f>IFERROR(__xludf.DUMMYFUNCTION("value(IFERROR(
  REGEXEXTRACT(Q439,""(\d+(?:[.,]\d+)?)\s*[Tt][ỷY]"")
,""""))"),13.5)</f>
        <v>13.5</v>
      </c>
      <c r="N439" s="3">
        <f t="shared" si="1"/>
        <v>161</v>
      </c>
      <c r="O439" s="3" t="str">
        <f>IFERROR(__xludf.DUMMYFUNCTION("IFERROR(
  INDEX(
    FILTER(Sheet3!$B$1:$B$100, ISNUMBER(SEARCH(Sheet3!$B$1:$B$100, Q439))),
  1),
"""")"),"Tân Thuận Tây")</f>
        <v>Tân Thuận Tây</v>
      </c>
      <c r="P439" s="3" t="str">
        <f>IFERROR(__xludf.DUMMYFUNCTION("IFERROR(
  INDEX(
    FILTER(Sheet3!$A$1:$A$100, ISNUMBER(SEARCH(Sheet3!$A$1:$A$100, Q439))),
  1),
"""")"),"Nguyễn Văn Linh")</f>
        <v>Nguyễn Văn Linh</v>
      </c>
      <c r="Q439" s="2" t="s">
        <v>447</v>
      </c>
    </row>
    <row r="440">
      <c r="A440" s="1"/>
      <c r="B440" s="1"/>
      <c r="C440" s="1"/>
      <c r="D440" s="1"/>
      <c r="E440" s="1"/>
      <c r="F440" s="1"/>
      <c r="G440" s="1"/>
      <c r="H440" s="1"/>
      <c r="K440" s="1">
        <v>3.0</v>
      </c>
      <c r="L440" s="1">
        <v>247.0</v>
      </c>
      <c r="M440" s="3">
        <f>IFERROR(__xludf.DUMMYFUNCTION("value(IFERROR(
  REGEXEXTRACT(Q440,""(\d+(?:[.,]\d+)?)\s*[Tt][ỷY]"")
,""""))"),40.0)</f>
        <v>40</v>
      </c>
      <c r="N440" s="3">
        <f t="shared" si="1"/>
        <v>162</v>
      </c>
      <c r="O440" s="3" t="str">
        <f>IFERROR(__xludf.DUMMYFUNCTION("IFERROR(
  INDEX(
    FILTER(Sheet3!$B$1:$B$100, ISNUMBER(SEARCH(Sheet3!$B$1:$B$100, Q440))),
  1),
"""")"),"Tân Thuận Đông")</f>
        <v>Tân Thuận Đông</v>
      </c>
      <c r="P440" s="3" t="str">
        <f>IFERROR(__xludf.DUMMYFUNCTION("IFERROR(
  INDEX(
    FILTER(Sheet3!$A$1:$A$100, ISNUMBER(SEARCH(Sheet3!$A$1:$A$100, Q440))),
  1),
"""")"),"đường số 9")</f>
        <v>đường số 9</v>
      </c>
      <c r="Q440" s="2" t="s">
        <v>448</v>
      </c>
    </row>
    <row r="441">
      <c r="A441" s="1"/>
      <c r="B441" s="1"/>
      <c r="C441" s="1"/>
      <c r="D441" s="1"/>
      <c r="E441" s="1"/>
      <c r="F441" s="1"/>
      <c r="G441" s="1"/>
      <c r="H441" s="1"/>
      <c r="K441" s="1">
        <v>3.0</v>
      </c>
      <c r="L441" s="1">
        <v>116.0</v>
      </c>
      <c r="M441" s="3">
        <f>IFERROR(__xludf.DUMMYFUNCTION("value(IFERROR(
  REGEXEXTRACT(Q441,""(\d+(?:[.,]\d+)?)\s*[Tt][ỷY]"")
,""""))"),18.8)</f>
        <v>18.8</v>
      </c>
      <c r="N441" s="3">
        <f t="shared" si="1"/>
        <v>162</v>
      </c>
      <c r="O441" s="3" t="str">
        <f>IFERROR(__xludf.DUMMYFUNCTION("IFERROR(
  INDEX(
    FILTER(Sheet3!$B$1:$B$100, ISNUMBER(SEARCH(Sheet3!$B$1:$B$100, Q441))),
  1),
"""")"),"Bình Thuận")</f>
        <v>Bình Thuận</v>
      </c>
      <c r="P441" s="3" t="str">
        <f>IFERROR(__xludf.DUMMYFUNCTION("IFERROR(
  INDEX(
    FILTER(Sheet3!$A$1:$A$100, ISNUMBER(SEARCH(Sheet3!$A$1:$A$100, Q441))),
  1),
"""")"),"Lý Phục Man")</f>
        <v>Lý Phục Man</v>
      </c>
      <c r="Q441" s="2" t="s">
        <v>449</v>
      </c>
    </row>
    <row r="442">
      <c r="A442" s="1"/>
      <c r="B442" s="1"/>
      <c r="C442" s="1"/>
      <c r="D442" s="1"/>
      <c r="E442" s="1"/>
      <c r="F442" s="1"/>
      <c r="G442" s="1"/>
      <c r="H442" s="1"/>
      <c r="K442" s="1">
        <v>4.0</v>
      </c>
      <c r="L442" s="1">
        <v>76.0</v>
      </c>
      <c r="M442" s="3">
        <f>IFERROR(__xludf.DUMMYFUNCTION("value(IFERROR(
  REGEXEXTRACT(Q442,""(\d+(?:[.,]\d+)?)\s*[Tt][ỷY]"")
,""""))"),12.3)</f>
        <v>12.3</v>
      </c>
      <c r="N442" s="3">
        <f t="shared" si="1"/>
        <v>162</v>
      </c>
      <c r="O442" s="3" t="str">
        <f>IFERROR(__xludf.DUMMYFUNCTION("IFERROR(
  INDEX(
    FILTER(Sheet3!$B$1:$B$100, ISNUMBER(SEARCH(Sheet3!$B$1:$B$100, Q442))),
  1),
"""")"),"Tân Kiểng")</f>
        <v>Tân Kiểng</v>
      </c>
      <c r="P442" s="3" t="str">
        <f>IFERROR(__xludf.DUMMYFUNCTION("IFERROR(
  INDEX(
    FILTER(Sheet3!$A$1:$A$100, ISNUMBER(SEARCH(Sheet3!$A$1:$A$100, Q442))),
  1),
"""")"),"đường số 2")</f>
        <v>đường số 2</v>
      </c>
      <c r="Q442" s="2" t="s">
        <v>450</v>
      </c>
    </row>
    <row r="443">
      <c r="A443" s="1"/>
      <c r="B443" s="1"/>
      <c r="C443" s="1"/>
      <c r="D443" s="1"/>
      <c r="E443" s="1"/>
      <c r="F443" s="1"/>
      <c r="G443" s="1"/>
      <c r="H443" s="1"/>
      <c r="K443" s="1">
        <v>4.0</v>
      </c>
      <c r="L443" s="1">
        <v>288.0</v>
      </c>
      <c r="M443" s="3">
        <f>IFERROR(__xludf.DUMMYFUNCTION("value(IFERROR(
  REGEXEXTRACT(Q443,""(\d+(?:[.,]\d+)?)\s*[Tt][ỷY]"")
,""""))"),47.0)</f>
        <v>47</v>
      </c>
      <c r="N443" s="3">
        <f t="shared" si="1"/>
        <v>163</v>
      </c>
      <c r="O443" s="3" t="str">
        <f>IFERROR(__xludf.DUMMYFUNCTION("IFERROR(
  INDEX(
    FILTER(Sheet3!$B$1:$B$100, ISNUMBER(SEARCH(Sheet3!$B$1:$B$100, Q443))),
  1),
"""")"),"Tân Thuận Đông")</f>
        <v>Tân Thuận Đông</v>
      </c>
      <c r="P443" s="3" t="str">
        <f>IFERROR(__xludf.DUMMYFUNCTION("IFERROR(
  INDEX(
    FILTER(Sheet3!$A$1:$A$100, ISNUMBER(SEARCH(Sheet3!$A$1:$A$100, Q443))),
  1),
"""")"),"đường số 6")</f>
        <v>đường số 6</v>
      </c>
      <c r="Q443" s="2" t="s">
        <v>451</v>
      </c>
    </row>
    <row r="444">
      <c r="A444" s="1"/>
      <c r="B444" s="1"/>
      <c r="C444" s="1"/>
      <c r="D444" s="1"/>
      <c r="E444" s="1"/>
      <c r="F444" s="1"/>
      <c r="G444" s="1"/>
      <c r="H444" s="1"/>
      <c r="K444" s="1">
        <v>2.0</v>
      </c>
      <c r="L444" s="1">
        <v>106.0</v>
      </c>
      <c r="M444" s="3">
        <f>IFERROR(__xludf.DUMMYFUNCTION("value(IFERROR(
  REGEXEXTRACT(Q444,""(\d+(?:[.,]\d+)?)\s*[Tt][ỷY]"")
,""""))"),17.5)</f>
        <v>17.5</v>
      </c>
      <c r="N444" s="3">
        <f t="shared" si="1"/>
        <v>165</v>
      </c>
      <c r="O444" s="3" t="str">
        <f>IFERROR(__xludf.DUMMYFUNCTION("IFERROR(
  INDEX(
    FILTER(Sheet3!$B$1:$B$100, ISNUMBER(SEARCH(Sheet3!$B$1:$B$100, Q444))),
  1),
"""")"),"Tân Phú")</f>
        <v>Tân Phú</v>
      </c>
      <c r="P444" s="3" t="str">
        <f>IFERROR(__xludf.DUMMYFUNCTION("IFERROR(
  INDEX(
    FILTER(Sheet3!$A$1:$A$100, ISNUMBER(SEARCH(Sheet3!$A$1:$A$100, Q444))),
  1),
"""")"),"đường số 1")</f>
        <v>đường số 1</v>
      </c>
      <c r="Q444" s="2" t="s">
        <v>452</v>
      </c>
    </row>
    <row r="445">
      <c r="A445" s="1"/>
      <c r="B445" s="1"/>
      <c r="C445" s="1"/>
      <c r="D445" s="1"/>
      <c r="E445" s="1"/>
      <c r="F445" s="1"/>
      <c r="G445" s="1"/>
      <c r="H445" s="1"/>
      <c r="K445" s="1">
        <v>3.0</v>
      </c>
      <c r="L445" s="1">
        <v>264.0</v>
      </c>
      <c r="M445" s="3">
        <f>IFERROR(__xludf.DUMMYFUNCTION("value(IFERROR(
  REGEXEXTRACT(Q445,""(\d+(?:[.,]\d+)?)\s*[Tt][ỷY]"")
,""""))"),43.5)</f>
        <v>43.5</v>
      </c>
      <c r="N445" s="3">
        <f t="shared" si="1"/>
        <v>165</v>
      </c>
      <c r="O445" s="3" t="str">
        <f>IFERROR(__xludf.DUMMYFUNCTION("IFERROR(
  INDEX(
    FILTER(Sheet3!$B$1:$B$100, ISNUMBER(SEARCH(Sheet3!$B$1:$B$100, Q445))),
  1),
"""")"),"Tân Thuận Đông")</f>
        <v>Tân Thuận Đông</v>
      </c>
      <c r="P445" s="3" t="str">
        <f>IFERROR(__xludf.DUMMYFUNCTION("IFERROR(
  INDEX(
    FILTER(Sheet3!$A$1:$A$100, ISNUMBER(SEARCH(Sheet3!$A$1:$A$100, Q445))),
  1),
"""")"),"đường số 9")</f>
        <v>đường số 9</v>
      </c>
      <c r="Q445" s="2" t="s">
        <v>453</v>
      </c>
    </row>
    <row r="446">
      <c r="A446" s="1"/>
      <c r="B446" s="1"/>
      <c r="C446" s="1"/>
      <c r="D446" s="1"/>
      <c r="E446" s="1"/>
      <c r="F446" s="1"/>
      <c r="G446" s="1"/>
      <c r="H446" s="1"/>
      <c r="K446" s="1">
        <v>3.0</v>
      </c>
      <c r="L446" s="1">
        <v>100.0</v>
      </c>
      <c r="M446" s="3">
        <f>IFERROR(__xludf.DUMMYFUNCTION("value(IFERROR(
  REGEXEXTRACT(Q446,""(\d+(?:[.,]\d+)?)\s*[Tt][ỷY]"")
,""""))"),16.5)</f>
        <v>16.5</v>
      </c>
      <c r="N446" s="3">
        <f t="shared" si="1"/>
        <v>165</v>
      </c>
      <c r="O446" s="3" t="str">
        <f>IFERROR(__xludf.DUMMYFUNCTION("IFERROR(
  INDEX(
    FILTER(Sheet3!$B$1:$B$100, ISNUMBER(SEARCH(Sheet3!$B$1:$B$100, Q446))),
  1),
"""")"),"Phú Mỹ")</f>
        <v>Phú Mỹ</v>
      </c>
      <c r="P446" s="3" t="str">
        <f>IFERROR(__xludf.DUMMYFUNCTION("IFERROR(
  INDEX(
    FILTER(Sheet3!$A$1:$A$100, ISNUMBER(SEARCH(Sheet3!$A$1:$A$100, Q446))),
  1),
"""")"),"")</f>
        <v/>
      </c>
      <c r="Q446" s="2" t="s">
        <v>454</v>
      </c>
    </row>
    <row r="447">
      <c r="A447" s="1"/>
      <c r="B447" s="1"/>
      <c r="C447" s="1"/>
      <c r="D447" s="1"/>
      <c r="E447" s="1"/>
      <c r="F447" s="1"/>
      <c r="G447" s="1"/>
      <c r="H447" s="1"/>
      <c r="K447" s="1">
        <v>3.0</v>
      </c>
      <c r="L447" s="1">
        <v>120.0</v>
      </c>
      <c r="M447" s="3">
        <f>IFERROR(__xludf.DUMMYFUNCTION("value(IFERROR(
  REGEXEXTRACT(Q447,""(\d+(?:[.,]\d+)?)\s*[Tt][ỷY]"")
,""""))"),19.8)</f>
        <v>19.8</v>
      </c>
      <c r="N447" s="3">
        <f t="shared" si="1"/>
        <v>165</v>
      </c>
      <c r="O447" s="3" t="str">
        <f>IFERROR(__xludf.DUMMYFUNCTION("IFERROR(
  INDEX(
    FILTER(Sheet3!$B$1:$B$100, ISNUMBER(SEARCH(Sheet3!$B$1:$B$100, Q447))),
  1),
"""")"),"Phú Thuận")</f>
        <v>Phú Thuận</v>
      </c>
      <c r="P447" s="3" t="str">
        <f>IFERROR(__xludf.DUMMYFUNCTION("IFERROR(
  INDEX(
    FILTER(Sheet3!$A$1:$A$100, ISNUMBER(SEARCH(Sheet3!$A$1:$A$100, Q447))),
  1),
"""")"),"Phú Thuận")</f>
        <v>Phú Thuận</v>
      </c>
      <c r="Q447" s="2" t="s">
        <v>455</v>
      </c>
    </row>
    <row r="448">
      <c r="A448" s="1"/>
      <c r="B448" s="1"/>
      <c r="C448" s="1"/>
      <c r="D448" s="1"/>
      <c r="E448" s="1"/>
      <c r="F448" s="1"/>
      <c r="G448" s="1"/>
      <c r="H448" s="1"/>
      <c r="K448" s="1">
        <v>4.0</v>
      </c>
      <c r="L448" s="1">
        <v>88.0</v>
      </c>
      <c r="M448" s="3">
        <f>IFERROR(__xludf.DUMMYFUNCTION("value(IFERROR(
  REGEXEXTRACT(Q448,""(\d+(?:[.,]\d+)?)\s*[Tt][ỷY]"")
,""""))"),14.6)</f>
        <v>14.6</v>
      </c>
      <c r="N448" s="3">
        <f t="shared" si="1"/>
        <v>166</v>
      </c>
      <c r="O448" s="3" t="str">
        <f>IFERROR(__xludf.DUMMYFUNCTION("IFERROR(
  INDEX(
    FILTER(Sheet3!$B$1:$B$100, ISNUMBER(SEARCH(Sheet3!$B$1:$B$100, Q448))),
  1),
"""")"),"Tân Kiểng")</f>
        <v>Tân Kiểng</v>
      </c>
      <c r="P448" s="3" t="str">
        <f>IFERROR(__xludf.DUMMYFUNCTION("IFERROR(
  INDEX(
    FILTER(Sheet3!$A$1:$A$100, ISNUMBER(SEARCH(Sheet3!$A$1:$A$100, Q448))),
  1),
"""")"),"Phan Huy Thực")</f>
        <v>Phan Huy Thực</v>
      </c>
      <c r="Q448" s="2" t="s">
        <v>456</v>
      </c>
    </row>
    <row r="449">
      <c r="A449" s="1"/>
      <c r="B449" s="1"/>
      <c r="C449" s="1"/>
      <c r="D449" s="1"/>
      <c r="E449" s="1"/>
      <c r="F449" s="1"/>
      <c r="G449" s="1"/>
      <c r="H449" s="1"/>
      <c r="K449" s="1">
        <v>2.0</v>
      </c>
      <c r="L449" s="1">
        <v>120.0</v>
      </c>
      <c r="M449" s="3">
        <f>IFERROR(__xludf.DUMMYFUNCTION("value(IFERROR(
  REGEXEXTRACT(Q449,""(\d+(?:[.,]\d+)?)\s*[Tt][ỷY]"")
,""""))"),20.0)</f>
        <v>20</v>
      </c>
      <c r="N449" s="3">
        <f t="shared" si="1"/>
        <v>167</v>
      </c>
      <c r="O449" s="3" t="str">
        <f>IFERROR(__xludf.DUMMYFUNCTION("IFERROR(
  INDEX(
    FILTER(Sheet3!$B$1:$B$100, ISNUMBER(SEARCH(Sheet3!$B$1:$B$100, Q449))),
  1),
"""")"),"Tân Phong")</f>
        <v>Tân Phong</v>
      </c>
      <c r="P449" s="3" t="str">
        <f>IFERROR(__xludf.DUMMYFUNCTION("IFERROR(
  INDEX(
    FILTER(Sheet3!$A$1:$A$100, ISNUMBER(SEARCH(Sheet3!$A$1:$A$100, Q449))),
  1),
"""")"),"Lê Văn Lương")</f>
        <v>Lê Văn Lương</v>
      </c>
      <c r="Q449" s="2" t="s">
        <v>457</v>
      </c>
    </row>
    <row r="450">
      <c r="A450" s="1"/>
      <c r="B450" s="1"/>
      <c r="C450" s="1"/>
      <c r="D450" s="1"/>
      <c r="E450" s="1"/>
      <c r="F450" s="1"/>
      <c r="G450" s="1"/>
      <c r="H450" s="1"/>
      <c r="K450" s="1">
        <v>2.0</v>
      </c>
      <c r="L450" s="1">
        <v>171.0</v>
      </c>
      <c r="M450" s="3">
        <f>IFERROR(__xludf.DUMMYFUNCTION("value(IFERROR(
  REGEXEXTRACT(Q450,""(\d+(?:[.,]\d+)?)\s*[Tt][ỷY]"")
,""""))"),28.5)</f>
        <v>28.5</v>
      </c>
      <c r="N450" s="3">
        <f t="shared" si="1"/>
        <v>167</v>
      </c>
      <c r="O450" s="3" t="str">
        <f>IFERROR(__xludf.DUMMYFUNCTION("IFERROR(
  INDEX(
    FILTER(Sheet3!$B$1:$B$100, ISNUMBER(SEARCH(Sheet3!$B$1:$B$100, Q450))),
  1),
"""")"),"Tân Thuận Tây")</f>
        <v>Tân Thuận Tây</v>
      </c>
      <c r="P450" s="3" t="str">
        <f>IFERROR(__xludf.DUMMYFUNCTION("IFERROR(
  INDEX(
    FILTER(Sheet3!$A$1:$A$100, ISNUMBER(SEARCH(Sheet3!$A$1:$A$100, Q450))),
  1),
"""")"),"Nguyễn Văn Linh")</f>
        <v>Nguyễn Văn Linh</v>
      </c>
      <c r="Q450" s="2" t="s">
        <v>458</v>
      </c>
    </row>
    <row r="451">
      <c r="A451" s="1"/>
      <c r="B451" s="1"/>
      <c r="C451" s="1"/>
      <c r="D451" s="1"/>
      <c r="E451" s="1"/>
      <c r="F451" s="1"/>
      <c r="G451" s="1"/>
      <c r="H451" s="1"/>
      <c r="K451" s="1">
        <v>3.0</v>
      </c>
      <c r="L451" s="1">
        <v>240.0</v>
      </c>
      <c r="M451" s="3">
        <f>IFERROR(__xludf.DUMMYFUNCTION("value(IFERROR(
  REGEXEXTRACT(Q451,""(\d+(?:[.,]\d+)?)\s*[Tt][ỷY]"")
,""""))"),40.0)</f>
        <v>40</v>
      </c>
      <c r="N451" s="3">
        <f t="shared" si="1"/>
        <v>167</v>
      </c>
      <c r="O451" s="3" t="str">
        <f>IFERROR(__xludf.DUMMYFUNCTION("IFERROR(
  INDEX(
    FILTER(Sheet3!$B$1:$B$100, ISNUMBER(SEARCH(Sheet3!$B$1:$B$100, Q451))),
  1),
"""")"),"Tân Phong")</f>
        <v>Tân Phong</v>
      </c>
      <c r="P451" s="3" t="str">
        <f>IFERROR(__xludf.DUMMYFUNCTION("IFERROR(
  INDEX(
    FILTER(Sheet3!$A$1:$A$100, ISNUMBER(SEARCH(Sheet3!$A$1:$A$100, Q451))),
  1),
"""")"),"")</f>
        <v/>
      </c>
      <c r="Q451" s="2" t="s">
        <v>459</v>
      </c>
    </row>
    <row r="452">
      <c r="A452" s="1"/>
      <c r="B452" s="1"/>
      <c r="C452" s="1"/>
      <c r="D452" s="1"/>
      <c r="E452" s="1"/>
      <c r="F452" s="1"/>
      <c r="G452" s="1"/>
      <c r="H452" s="1"/>
      <c r="K452" s="1">
        <v>4.0</v>
      </c>
      <c r="L452" s="1">
        <v>51.0</v>
      </c>
      <c r="M452" s="3">
        <f>IFERROR(__xludf.DUMMYFUNCTION("value(IFERROR(
  REGEXEXTRACT(Q452,""(\d+(?:[.,]\d+)?)\s*[Tt][ỷY]"")
,""""))"),8.5)</f>
        <v>8.5</v>
      </c>
      <c r="N452" s="3">
        <f t="shared" si="1"/>
        <v>167</v>
      </c>
      <c r="O452" s="3" t="str">
        <f>IFERROR(__xludf.DUMMYFUNCTION("IFERROR(
  INDEX(
    FILTER(Sheet3!$B$1:$B$100, ISNUMBER(SEARCH(Sheet3!$B$1:$B$100, Q452))),
  1),
"""")"),"Phú Mỹ")</f>
        <v>Phú Mỹ</v>
      </c>
      <c r="P452" s="3" t="str">
        <f>IFERROR(__xludf.DUMMYFUNCTION("IFERROR(
  INDEX(
    FILTER(Sheet3!$A$1:$A$100, ISNUMBER(SEARCH(Sheet3!$A$1:$A$100, Q452))),
  1),
"""")"),"Nguyễn Thị Thập")</f>
        <v>Nguyễn Thị Thập</v>
      </c>
      <c r="Q452" s="2" t="s">
        <v>460</v>
      </c>
    </row>
    <row r="453">
      <c r="A453" s="1"/>
      <c r="B453" s="1"/>
      <c r="C453" s="1"/>
      <c r="D453" s="1"/>
      <c r="E453" s="1"/>
      <c r="F453" s="1"/>
      <c r="G453" s="1"/>
      <c r="H453" s="1"/>
      <c r="K453" s="1">
        <v>3.0</v>
      </c>
      <c r="L453" s="1">
        <v>134.0</v>
      </c>
      <c r="M453" s="3">
        <f>IFERROR(__xludf.DUMMYFUNCTION("value(IFERROR(
  REGEXEXTRACT(Q453,""(\d+(?:[.,]\d+)?)\s*[Tt][ỷY]"")
,""""))"),22.5)</f>
        <v>22.5</v>
      </c>
      <c r="N453" s="3">
        <f t="shared" si="1"/>
        <v>168</v>
      </c>
      <c r="O453" s="3" t="str">
        <f>IFERROR(__xludf.DUMMYFUNCTION("IFERROR(
  INDEX(
    FILTER(Sheet3!$B$1:$B$100, ISNUMBER(SEARCH(Sheet3!$B$1:$B$100, Q453))),
  1),
"""")"),"Tân Thuận Đông")</f>
        <v>Tân Thuận Đông</v>
      </c>
      <c r="P453" s="3" t="str">
        <f>IFERROR(__xludf.DUMMYFUNCTION("IFERROR(
  INDEX(
    FILTER(Sheet3!$A$1:$A$100, ISNUMBER(SEARCH(Sheet3!$A$1:$A$100, Q453))),
  1),
"""")"),"")</f>
        <v/>
      </c>
      <c r="Q453" s="2" t="s">
        <v>461</v>
      </c>
    </row>
    <row r="454">
      <c r="A454" s="1"/>
      <c r="B454" s="1"/>
      <c r="C454" s="1"/>
      <c r="D454" s="1"/>
      <c r="E454" s="1"/>
      <c r="F454" s="1"/>
      <c r="G454" s="1"/>
      <c r="H454" s="1"/>
      <c r="K454" s="1">
        <v>4.0</v>
      </c>
      <c r="L454" s="1">
        <v>98.0</v>
      </c>
      <c r="M454" s="3">
        <f>IFERROR(__xludf.DUMMYFUNCTION("value(IFERROR(
  REGEXEXTRACT(Q454,""(\d+(?:[.,]\d+)?)\s*[Tt][ỷY]"")
,""""))"),16.5)</f>
        <v>16.5</v>
      </c>
      <c r="N454" s="3">
        <f t="shared" si="1"/>
        <v>168</v>
      </c>
      <c r="O454" s="3" t="str">
        <f>IFERROR(__xludf.DUMMYFUNCTION("IFERROR(
  INDEX(
    FILTER(Sheet3!$B$1:$B$100, ISNUMBER(SEARCH(Sheet3!$B$1:$B$100, Q454))),
  1),
"""")"),"Phú Mỹ")</f>
        <v>Phú Mỹ</v>
      </c>
      <c r="P454" s="3" t="str">
        <f>IFERROR(__xludf.DUMMYFUNCTION("IFERROR(
  INDEX(
    FILTER(Sheet3!$A$1:$A$100, ISNUMBER(SEARCH(Sheet3!$A$1:$A$100, Q454))),
  1),
"""")"),"Phạm Hữu Lầu")</f>
        <v>Phạm Hữu Lầu</v>
      </c>
      <c r="Q454" s="2" t="s">
        <v>462</v>
      </c>
    </row>
    <row r="455">
      <c r="A455" s="1"/>
      <c r="B455" s="1"/>
      <c r="C455" s="1"/>
      <c r="D455" s="1"/>
      <c r="E455" s="1"/>
      <c r="F455" s="1"/>
      <c r="G455" s="1"/>
      <c r="H455" s="1"/>
      <c r="K455" s="1">
        <v>2.0</v>
      </c>
      <c r="L455" s="1">
        <v>74.0</v>
      </c>
      <c r="M455" s="3">
        <f>IFERROR(__xludf.DUMMYFUNCTION("value(IFERROR(
  REGEXEXTRACT(Q455,""(\d+(?:[.,]\d+)?)\s*[Tt][ỷY]"")
,""""))"),12.5)</f>
        <v>12.5</v>
      </c>
      <c r="N455" s="3">
        <f t="shared" si="1"/>
        <v>169</v>
      </c>
      <c r="O455" s="3" t="str">
        <f>IFERROR(__xludf.DUMMYFUNCTION("IFERROR(
  INDEX(
    FILTER(Sheet3!$B$1:$B$100, ISNUMBER(SEARCH(Sheet3!$B$1:$B$100, Q455))),
  1),
"""")"),"Tân Kiểng")</f>
        <v>Tân Kiểng</v>
      </c>
      <c r="P455" s="3" t="str">
        <f>IFERROR(__xludf.DUMMYFUNCTION("IFERROR(
  INDEX(
    FILTER(Sheet3!$A$1:$A$100, ISNUMBER(SEARCH(Sheet3!$A$1:$A$100, Q455))),
  1),
"""")"),"đường số 3")</f>
        <v>đường số 3</v>
      </c>
      <c r="Q455" s="2" t="s">
        <v>463</v>
      </c>
    </row>
    <row r="456">
      <c r="A456" s="1"/>
      <c r="B456" s="1"/>
      <c r="C456" s="1"/>
      <c r="D456" s="1"/>
      <c r="E456" s="1"/>
      <c r="F456" s="1"/>
      <c r="G456" s="1"/>
      <c r="H456" s="1"/>
      <c r="K456" s="1">
        <v>3.0</v>
      </c>
      <c r="L456" s="1">
        <v>80.0</v>
      </c>
      <c r="M456" s="3">
        <f>IFERROR(__xludf.DUMMYFUNCTION("value(IFERROR(
  REGEXEXTRACT(Q456,""(\d+(?:[.,]\d+)?)\s*[Tt][ỷY]"")
,""""))"),13.5)</f>
        <v>13.5</v>
      </c>
      <c r="N456" s="3">
        <f t="shared" si="1"/>
        <v>169</v>
      </c>
      <c r="O456" s="3" t="str">
        <f>IFERROR(__xludf.DUMMYFUNCTION("IFERROR(
  INDEX(
    FILTER(Sheet3!$B$1:$B$100, ISNUMBER(SEARCH(Sheet3!$B$1:$B$100, Q456))),
  1),
"""")"),"Phú Thuận")</f>
        <v>Phú Thuận</v>
      </c>
      <c r="P456" s="3" t="str">
        <f>IFERROR(__xludf.DUMMYFUNCTION("IFERROR(
  INDEX(
    FILTER(Sheet3!$A$1:$A$100, ISNUMBER(SEARCH(Sheet3!$A$1:$A$100, Q456))),
  1),
"""")"),"Phú Thuận")</f>
        <v>Phú Thuận</v>
      </c>
      <c r="Q456" s="2" t="s">
        <v>464</v>
      </c>
    </row>
    <row r="457">
      <c r="A457" s="1"/>
      <c r="B457" s="1"/>
      <c r="C457" s="1"/>
      <c r="D457" s="1"/>
      <c r="E457" s="1"/>
      <c r="F457" s="1"/>
      <c r="G457" s="1"/>
      <c r="H457" s="1"/>
      <c r="K457" s="1">
        <v>3.0</v>
      </c>
      <c r="L457" s="1">
        <v>177.0</v>
      </c>
      <c r="M457" s="3">
        <f>IFERROR(__xludf.DUMMYFUNCTION("value(IFERROR(
  REGEXEXTRACT(Q457,""(\d+(?:[.,]\d+)?)\s*[Tt][ỷY]"")
,""""))"),30.0)</f>
        <v>30</v>
      </c>
      <c r="N457" s="3">
        <f t="shared" si="1"/>
        <v>169</v>
      </c>
      <c r="O457" s="3" t="str">
        <f>IFERROR(__xludf.DUMMYFUNCTION("IFERROR(
  INDEX(
    FILTER(Sheet3!$B$1:$B$100, ISNUMBER(SEARCH(Sheet3!$B$1:$B$100, Q457))),
  1),
"""")"),"Tân Phú")</f>
        <v>Tân Phú</v>
      </c>
      <c r="P457" s="3" t="str">
        <f>IFERROR(__xludf.DUMMYFUNCTION("IFERROR(
  INDEX(
    FILTER(Sheet3!$A$1:$A$100, ISNUMBER(SEARCH(Sheet3!$A$1:$A$100, Q457))),
  1),
"""")"),"Nguyễn Thị Thập")</f>
        <v>Nguyễn Thị Thập</v>
      </c>
      <c r="Q457" s="2" t="s">
        <v>465</v>
      </c>
    </row>
    <row r="458">
      <c r="A458" s="1"/>
      <c r="B458" s="1"/>
      <c r="C458" s="1"/>
      <c r="D458" s="1"/>
      <c r="E458" s="1"/>
      <c r="F458" s="1"/>
      <c r="G458" s="1"/>
      <c r="H458" s="1"/>
      <c r="K458" s="1">
        <v>5.0</v>
      </c>
      <c r="L458" s="1">
        <v>65.0</v>
      </c>
      <c r="M458" s="3">
        <f>IFERROR(__xludf.DUMMYFUNCTION("value(IFERROR(
  REGEXEXTRACT(Q458,""(\d+(?:[.,]\d+)?)\s*[Tt][ỷY]"")
,""""))"),11.0)</f>
        <v>11</v>
      </c>
      <c r="N458" s="3">
        <f t="shared" si="1"/>
        <v>169</v>
      </c>
      <c r="O458" s="3" t="str">
        <f>IFERROR(__xludf.DUMMYFUNCTION("IFERROR(
  INDEX(
    FILTER(Sheet3!$B$1:$B$100, ISNUMBER(SEARCH(Sheet3!$B$1:$B$100, Q458))),
  1),
"""")"),"Tân Thuận Tây")</f>
        <v>Tân Thuận Tây</v>
      </c>
      <c r="P458" s="3" t="str">
        <f>IFERROR(__xludf.DUMMYFUNCTION("IFERROR(
  INDEX(
    FILTER(Sheet3!$A$1:$A$100, ISNUMBER(SEARCH(Sheet3!$A$1:$A$100, Q458))),
  1),
"""")"),"Tân Thuận Tây")</f>
        <v>Tân Thuận Tây</v>
      </c>
      <c r="Q458" s="2" t="s">
        <v>466</v>
      </c>
    </row>
    <row r="459">
      <c r="A459" s="1"/>
      <c r="B459" s="1"/>
      <c r="C459" s="1"/>
      <c r="D459" s="1"/>
      <c r="E459" s="1"/>
      <c r="F459" s="1"/>
      <c r="G459" s="1"/>
      <c r="H459" s="1"/>
      <c r="K459" s="1">
        <v>2.0</v>
      </c>
      <c r="L459" s="1">
        <v>174.0</v>
      </c>
      <c r="M459" s="3">
        <f>IFERROR(__xludf.DUMMYFUNCTION("value(IFERROR(
  REGEXEXTRACT(Q459,""(\d+(?:[.,]\d+)?)\s*[Tt][ỷY]"")
,""""))"),29.5)</f>
        <v>29.5</v>
      </c>
      <c r="N459" s="3">
        <f t="shared" si="1"/>
        <v>170</v>
      </c>
      <c r="O459" s="3" t="str">
        <f>IFERROR(__xludf.DUMMYFUNCTION("IFERROR(
  INDEX(
    FILTER(Sheet3!$B$1:$B$100, ISNUMBER(SEARCH(Sheet3!$B$1:$B$100, Q459))),
  1),
"""")"),"Tân Thuận Tây")</f>
        <v>Tân Thuận Tây</v>
      </c>
      <c r="P459" s="3" t="str">
        <f>IFERROR(__xludf.DUMMYFUNCTION("IFERROR(
  INDEX(
    FILTER(Sheet3!$A$1:$A$100, ISNUMBER(SEARCH(Sheet3!$A$1:$A$100, Q459))),
  1),
"""")"),"Nguyễn Văn Linh")</f>
        <v>Nguyễn Văn Linh</v>
      </c>
      <c r="Q459" s="2" t="s">
        <v>467</v>
      </c>
    </row>
    <row r="460">
      <c r="A460" s="1"/>
      <c r="B460" s="1"/>
      <c r="C460" s="1"/>
      <c r="D460" s="1"/>
      <c r="E460" s="1"/>
      <c r="F460" s="1"/>
      <c r="G460" s="1"/>
      <c r="H460" s="1"/>
      <c r="K460" s="1">
        <v>2.0</v>
      </c>
      <c r="L460" s="1">
        <v>106.0</v>
      </c>
      <c r="M460" s="3">
        <f>IFERROR(__xludf.DUMMYFUNCTION("value(IFERROR(
  REGEXEXTRACT(Q460,""(\d+(?:[.,]\d+)?)\s*[Tt][ỷY]"")
,""""))"),18.0)</f>
        <v>18</v>
      </c>
      <c r="N460" s="3">
        <f t="shared" si="1"/>
        <v>170</v>
      </c>
      <c r="O460" s="3" t="str">
        <f>IFERROR(__xludf.DUMMYFUNCTION("IFERROR(
  INDEX(
    FILTER(Sheet3!$B$1:$B$100, ISNUMBER(SEARCH(Sheet3!$B$1:$B$100, Q460))),
  1),
"""")"),"Tân Phú")</f>
        <v>Tân Phú</v>
      </c>
      <c r="P460" s="3" t="str">
        <f>IFERROR(__xludf.DUMMYFUNCTION("IFERROR(
  INDEX(
    FILTER(Sheet3!$A$1:$A$100, ISNUMBER(SEARCH(Sheet3!$A$1:$A$100, Q460))),
  1),
"""")"),"đường số 1")</f>
        <v>đường số 1</v>
      </c>
      <c r="Q460" s="2" t="s">
        <v>468</v>
      </c>
    </row>
    <row r="461">
      <c r="A461" s="1"/>
      <c r="B461" s="1"/>
      <c r="C461" s="1"/>
      <c r="D461" s="1"/>
      <c r="E461" s="1"/>
      <c r="F461" s="1"/>
      <c r="G461" s="1"/>
      <c r="H461" s="1"/>
      <c r="K461" s="1">
        <v>2.0</v>
      </c>
      <c r="L461" s="1">
        <v>54.0</v>
      </c>
      <c r="M461" s="3">
        <f>IFERROR(__xludf.DUMMYFUNCTION("value(IFERROR(
  REGEXEXTRACT(Q461,""(\d+(?:[.,]\d+)?)\s*[Tt][ỷY]"")
,""""))"),9.2)</f>
        <v>9.2</v>
      </c>
      <c r="N461" s="3">
        <f t="shared" si="1"/>
        <v>170</v>
      </c>
      <c r="O461" s="3" t="str">
        <f>IFERROR(__xludf.DUMMYFUNCTION("IFERROR(
  INDEX(
    FILTER(Sheet3!$B$1:$B$100, ISNUMBER(SEARCH(Sheet3!$B$1:$B$100, Q461))),
  1),
"""")"),"Tân Quy")</f>
        <v>Tân Quy</v>
      </c>
      <c r="P461" s="3" t="str">
        <f>IFERROR(__xludf.DUMMYFUNCTION("IFERROR(
  INDEX(
    FILTER(Sheet3!$A$1:$A$100, ISNUMBER(SEARCH(Sheet3!$A$1:$A$100, Q461))),
  1),
"""")"),"đường số 3")</f>
        <v>đường số 3</v>
      </c>
      <c r="Q461" s="2" t="s">
        <v>469</v>
      </c>
    </row>
    <row r="462">
      <c r="A462" s="1"/>
      <c r="B462" s="1"/>
      <c r="C462" s="1"/>
      <c r="D462" s="1"/>
      <c r="E462" s="1"/>
      <c r="F462" s="1"/>
      <c r="G462" s="1"/>
      <c r="H462" s="1"/>
      <c r="K462" s="1">
        <v>3.0</v>
      </c>
      <c r="L462" s="1">
        <v>74.0</v>
      </c>
      <c r="M462" s="3">
        <f>IFERROR(__xludf.DUMMYFUNCTION("value(IFERROR(
  REGEXEXTRACT(Q462,""(\d+(?:[.,]\d+)?)\s*[Tt][ỷY]"")
,""""))"),12.6)</f>
        <v>12.6</v>
      </c>
      <c r="N462" s="3">
        <f t="shared" si="1"/>
        <v>170</v>
      </c>
      <c r="O462" s="3" t="str">
        <f>IFERROR(__xludf.DUMMYFUNCTION("IFERROR(
  INDEX(
    FILTER(Sheet3!$B$1:$B$100, ISNUMBER(SEARCH(Sheet3!$B$1:$B$100, Q462))),
  1),
"""")"),"Tân Kiểng")</f>
        <v>Tân Kiểng</v>
      </c>
      <c r="P462" s="3" t="str">
        <f>IFERROR(__xludf.DUMMYFUNCTION("IFERROR(
  INDEX(
    FILTER(Sheet3!$A$1:$A$100, ISNUMBER(SEARCH(Sheet3!$A$1:$A$100, Q462))),
  1),
"""")"),"Lê Văn Lương")</f>
        <v>Lê Văn Lương</v>
      </c>
      <c r="Q462" s="2" t="s">
        <v>470</v>
      </c>
    </row>
    <row r="463">
      <c r="A463" s="1"/>
      <c r="B463" s="1"/>
      <c r="C463" s="1"/>
      <c r="D463" s="1"/>
      <c r="E463" s="1"/>
      <c r="F463" s="1"/>
      <c r="G463" s="1"/>
      <c r="H463" s="1"/>
      <c r="K463" s="1">
        <v>3.0</v>
      </c>
      <c r="L463" s="1">
        <v>88.0</v>
      </c>
      <c r="M463" s="3">
        <f>IFERROR(__xludf.DUMMYFUNCTION("value(IFERROR(
  REGEXEXTRACT(Q463,""(\d+(?:[.,]\d+)?)\s*[Tt][ỷY]"")
,""""))"),15.0)</f>
        <v>15</v>
      </c>
      <c r="N463" s="3">
        <f t="shared" si="1"/>
        <v>170</v>
      </c>
      <c r="O463" s="3" t="str">
        <f>IFERROR(__xludf.DUMMYFUNCTION("IFERROR(
  INDEX(
    FILTER(Sheet3!$B$1:$B$100, ISNUMBER(SEARCH(Sheet3!$B$1:$B$100, Q463))),
  1),
"""")"),"Phú Thuận")</f>
        <v>Phú Thuận</v>
      </c>
      <c r="P463" s="3" t="str">
        <f>IFERROR(__xludf.DUMMYFUNCTION("IFERROR(
  INDEX(
    FILTER(Sheet3!$A$1:$A$100, ISNUMBER(SEARCH(Sheet3!$A$1:$A$100, Q463))),
  1),
"""")"),"Huỳnh Tấn Phát")</f>
        <v>Huỳnh Tấn Phát</v>
      </c>
      <c r="Q463" s="2" t="s">
        <v>471</v>
      </c>
    </row>
    <row r="464">
      <c r="A464" s="1"/>
      <c r="B464" s="1"/>
      <c r="C464" s="1"/>
      <c r="D464" s="1"/>
      <c r="E464" s="1"/>
      <c r="F464" s="1"/>
      <c r="G464" s="1"/>
      <c r="H464" s="1"/>
      <c r="K464" s="1">
        <v>3.0</v>
      </c>
      <c r="L464" s="1">
        <v>88.0</v>
      </c>
      <c r="M464" s="3">
        <f>IFERROR(__xludf.DUMMYFUNCTION("value(IFERROR(
  REGEXEXTRACT(Q464,""(\d+(?:[.,]\d+)?)\s*[Tt][ỷY]"")
,""""))"),15.0)</f>
        <v>15</v>
      </c>
      <c r="N464" s="3">
        <f t="shared" si="1"/>
        <v>170</v>
      </c>
      <c r="O464" s="3" t="str">
        <f>IFERROR(__xludf.DUMMYFUNCTION("IFERROR(
  INDEX(
    FILTER(Sheet3!$B$1:$B$100, ISNUMBER(SEARCH(Sheet3!$B$1:$B$100, Q464))),
  1),
"""")"),"Tân Thuận Tây")</f>
        <v>Tân Thuận Tây</v>
      </c>
      <c r="P464" s="3" t="str">
        <f>IFERROR(__xludf.DUMMYFUNCTION("IFERROR(
  INDEX(
    FILTER(Sheet3!$A$1:$A$100, ISNUMBER(SEARCH(Sheet3!$A$1:$A$100, Q464))),
  1),
"""")"),"Nguyễn Văn Linh")</f>
        <v>Nguyễn Văn Linh</v>
      </c>
      <c r="Q464" s="2" t="s">
        <v>472</v>
      </c>
    </row>
    <row r="465">
      <c r="A465" s="1"/>
      <c r="B465" s="1"/>
      <c r="C465" s="1"/>
      <c r="D465" s="1"/>
      <c r="E465" s="1"/>
      <c r="F465" s="1"/>
      <c r="G465" s="1"/>
      <c r="H465" s="1"/>
      <c r="K465" s="1">
        <v>4.0</v>
      </c>
      <c r="L465" s="1">
        <v>80.0</v>
      </c>
      <c r="M465" s="3">
        <f>IFERROR(__xludf.DUMMYFUNCTION("value(IFERROR(
  REGEXEXTRACT(Q465,""(\d+(?:[.,]\d+)?)\s*[Tt][ỷY]"")
,""""))"),13.6)</f>
        <v>13.6</v>
      </c>
      <c r="N465" s="3">
        <f t="shared" si="1"/>
        <v>170</v>
      </c>
      <c r="O465" s="3" t="str">
        <f>IFERROR(__xludf.DUMMYFUNCTION("IFERROR(
  INDEX(
    FILTER(Sheet3!$B$1:$B$100, ISNUMBER(SEARCH(Sheet3!$B$1:$B$100, Q465))),
  1),
"""")"),"Phú Mỹ")</f>
        <v>Phú Mỹ</v>
      </c>
      <c r="P465" s="3" t="str">
        <f>IFERROR(__xludf.DUMMYFUNCTION("IFERROR(
  INDEX(
    FILTER(Sheet3!$A$1:$A$100, ISNUMBER(SEARCH(Sheet3!$A$1:$A$100, Q465))),
  1),
"""")"),"")</f>
        <v/>
      </c>
      <c r="Q465" s="2" t="s">
        <v>473</v>
      </c>
    </row>
    <row r="466">
      <c r="A466" s="1"/>
      <c r="B466" s="1"/>
      <c r="C466" s="1"/>
      <c r="D466" s="1"/>
      <c r="E466" s="1"/>
      <c r="F466" s="1"/>
      <c r="G466" s="1"/>
      <c r="H466" s="1"/>
      <c r="K466" s="1">
        <v>5.0</v>
      </c>
      <c r="L466" s="1">
        <v>230.0</v>
      </c>
      <c r="M466" s="3">
        <f>IFERROR(__xludf.DUMMYFUNCTION("value(IFERROR(
  REGEXEXTRACT(Q466,""(\d+(?:[.,]\d+)?)\s*[Tt][ỷY]"")
,""""))"),39.0)</f>
        <v>39</v>
      </c>
      <c r="N466" s="3">
        <f t="shared" si="1"/>
        <v>170</v>
      </c>
      <c r="O466" s="3" t="str">
        <f>IFERROR(__xludf.DUMMYFUNCTION("IFERROR(
  INDEX(
    FILTER(Sheet3!$B$1:$B$100, ISNUMBER(SEARCH(Sheet3!$B$1:$B$100, Q466))),
  1),
"""")"),"Phú Thuận")</f>
        <v>Phú Thuận</v>
      </c>
      <c r="P466" s="3" t="str">
        <f>IFERROR(__xludf.DUMMYFUNCTION("IFERROR(
  INDEX(
    FILTER(Sheet3!$A$1:$A$100, ISNUMBER(SEARCH(Sheet3!$A$1:$A$100, Q466))),
  1),
"""")"),"Phú Thuận")</f>
        <v>Phú Thuận</v>
      </c>
      <c r="Q466" s="2" t="s">
        <v>474</v>
      </c>
    </row>
    <row r="467">
      <c r="A467" s="1"/>
      <c r="B467" s="1"/>
      <c r="C467" s="1"/>
      <c r="D467" s="1"/>
      <c r="E467" s="1"/>
      <c r="F467" s="1"/>
      <c r="G467" s="1"/>
      <c r="H467" s="1"/>
      <c r="K467" s="1">
        <v>5.0</v>
      </c>
      <c r="L467" s="1">
        <v>135.0</v>
      </c>
      <c r="M467" s="3">
        <f>IFERROR(__xludf.DUMMYFUNCTION("value(IFERROR(
  REGEXEXTRACT(Q467,""(\d+(?:[.,]\d+)?)\s*[Tt][ỷY]"")
,""""))"),23.0)</f>
        <v>23</v>
      </c>
      <c r="N467" s="3">
        <f t="shared" si="1"/>
        <v>170</v>
      </c>
      <c r="O467" s="3" t="str">
        <f>IFERROR(__xludf.DUMMYFUNCTION("IFERROR(
  INDEX(
    FILTER(Sheet3!$B$1:$B$100, ISNUMBER(SEARCH(Sheet3!$B$1:$B$100, Q467))),
  1),
"""")"),"Tân Hưng")</f>
        <v>Tân Hưng</v>
      </c>
      <c r="P467" s="3" t="str">
        <f>IFERROR(__xludf.DUMMYFUNCTION("IFERROR(
  INDEX(
    FILTER(Sheet3!$A$1:$A$100, ISNUMBER(SEARCH(Sheet3!$A$1:$A$100, Q467))),
  1),
"""")"),"Trần Xuân Soạn")</f>
        <v>Trần Xuân Soạn</v>
      </c>
      <c r="Q467" s="2" t="s">
        <v>475</v>
      </c>
    </row>
    <row r="468">
      <c r="A468" s="1"/>
      <c r="B468" s="1"/>
      <c r="C468" s="1"/>
      <c r="D468" s="1"/>
      <c r="E468" s="1"/>
      <c r="F468" s="1"/>
      <c r="G468" s="1"/>
      <c r="H468" s="1"/>
      <c r="K468" s="1">
        <v>2.0</v>
      </c>
      <c r="L468" s="1">
        <v>131.0</v>
      </c>
      <c r="M468" s="3">
        <f>IFERROR(__xludf.DUMMYFUNCTION("value(IFERROR(
  REGEXEXTRACT(Q468,""(\d+(?:[.,]\d+)?)\s*[Tt][ỷY]"")
,""""))"),22.5)</f>
        <v>22.5</v>
      </c>
      <c r="N468" s="3">
        <f t="shared" si="1"/>
        <v>172</v>
      </c>
      <c r="O468" s="3" t="str">
        <f>IFERROR(__xludf.DUMMYFUNCTION("IFERROR(
  INDEX(
    FILTER(Sheet3!$B$1:$B$100, ISNUMBER(SEARCH(Sheet3!$B$1:$B$100, Q468))),
  1),
"""")"),"Tân Phong")</f>
        <v>Tân Phong</v>
      </c>
      <c r="P468" s="3" t="str">
        <f>IFERROR(__xludf.DUMMYFUNCTION("IFERROR(
  INDEX(
    FILTER(Sheet3!$A$1:$A$100, ISNUMBER(SEARCH(Sheet3!$A$1:$A$100, Q468))),
  1),
"""")"),"")</f>
        <v/>
      </c>
      <c r="Q468" s="2" t="s">
        <v>476</v>
      </c>
    </row>
    <row r="469">
      <c r="A469" s="1"/>
      <c r="B469" s="1"/>
      <c r="C469" s="1"/>
      <c r="D469" s="1"/>
      <c r="E469" s="1"/>
      <c r="F469" s="1"/>
      <c r="G469" s="1"/>
      <c r="H469" s="1"/>
      <c r="K469" s="1">
        <v>3.0</v>
      </c>
      <c r="L469" s="1">
        <v>405.0</v>
      </c>
      <c r="M469" s="3">
        <f>IFERROR(__xludf.DUMMYFUNCTION("value(IFERROR(
  REGEXEXTRACT(Q469,""(\d+(?:[.,]\d+)?)\s*[Tt][ỷY]"")
,""""))"),70.0)</f>
        <v>70</v>
      </c>
      <c r="N469" s="3">
        <f t="shared" si="1"/>
        <v>173</v>
      </c>
      <c r="O469" s="3" t="str">
        <f>IFERROR(__xludf.DUMMYFUNCTION("IFERROR(
  INDEX(
    FILTER(Sheet3!$B$1:$B$100, ISNUMBER(SEARCH(Sheet3!$B$1:$B$100, Q469))),
  1),
"""")"),"Tân Hưng")</f>
        <v>Tân Hưng</v>
      </c>
      <c r="P469" s="3" t="str">
        <f>IFERROR(__xludf.DUMMYFUNCTION("IFERROR(
  INDEX(
    FILTER(Sheet3!$A$1:$A$100, ISNUMBER(SEARCH(Sheet3!$A$1:$A$100, Q469))),
  1),
"""")"),"Trần Xuân Soạn")</f>
        <v>Trần Xuân Soạn</v>
      </c>
      <c r="Q469" s="2" t="s">
        <v>477</v>
      </c>
    </row>
    <row r="470">
      <c r="A470" s="1"/>
      <c r="B470" s="1"/>
      <c r="C470" s="1"/>
      <c r="D470" s="1"/>
      <c r="E470" s="1"/>
      <c r="F470" s="1"/>
      <c r="G470" s="1"/>
      <c r="H470" s="1"/>
      <c r="K470" s="1">
        <v>4.0</v>
      </c>
      <c r="L470" s="1">
        <v>150.0</v>
      </c>
      <c r="M470" s="3">
        <f>IFERROR(__xludf.DUMMYFUNCTION("value(IFERROR(
  REGEXEXTRACT(Q470,""(\d+(?:[.,]\d+)?)\s*[Tt][ỷY]"")
,""""))"),26.0)</f>
        <v>26</v>
      </c>
      <c r="N470" s="3">
        <f t="shared" si="1"/>
        <v>173</v>
      </c>
      <c r="O470" s="3" t="str">
        <f>IFERROR(__xludf.DUMMYFUNCTION("IFERROR(
  INDEX(
    FILTER(Sheet3!$B$1:$B$100, ISNUMBER(SEARCH(Sheet3!$B$1:$B$100, Q470))),
  1),
"""")"),"Phú Thuận")</f>
        <v>Phú Thuận</v>
      </c>
      <c r="P470" s="3" t="str">
        <f>IFERROR(__xludf.DUMMYFUNCTION("IFERROR(
  INDEX(
    FILTER(Sheet3!$A$1:$A$100, ISNUMBER(SEARCH(Sheet3!$A$1:$A$100, Q470))),
  1),
"""")"),"Phú Thuận")</f>
        <v>Phú Thuận</v>
      </c>
      <c r="Q470" s="2" t="s">
        <v>478</v>
      </c>
    </row>
    <row r="471">
      <c r="A471" s="1"/>
      <c r="B471" s="1"/>
      <c r="C471" s="1"/>
      <c r="D471" s="1"/>
      <c r="E471" s="1"/>
      <c r="F471" s="1"/>
      <c r="G471" s="1"/>
      <c r="H471" s="1"/>
      <c r="K471" s="1">
        <v>4.0</v>
      </c>
      <c r="L471" s="1">
        <v>72.0</v>
      </c>
      <c r="M471" s="3">
        <f>IFERROR(__xludf.DUMMYFUNCTION("value(IFERROR(
  REGEXEXTRACT(Q471,""(\d+(?:[.,]\d+)?)\s*[Tt][ỷY]"")
,""""))"),12.5)</f>
        <v>12.5</v>
      </c>
      <c r="N471" s="3">
        <f t="shared" si="1"/>
        <v>174</v>
      </c>
      <c r="O471" s="3" t="str">
        <f>IFERROR(__xludf.DUMMYFUNCTION("IFERROR(
  INDEX(
    FILTER(Sheet3!$B$1:$B$100, ISNUMBER(SEARCH(Sheet3!$B$1:$B$100, Q471))),
  1),
"""")"),"Phú Mỹ")</f>
        <v>Phú Mỹ</v>
      </c>
      <c r="P471" s="3" t="str">
        <f>IFERROR(__xludf.DUMMYFUNCTION("IFERROR(
  INDEX(
    FILTER(Sheet3!$A$1:$A$100, ISNUMBER(SEARCH(Sheet3!$A$1:$A$100, Q471))),
  1),
"""")"),"Đường 2C")</f>
        <v>Đường 2C</v>
      </c>
      <c r="Q471" s="2" t="s">
        <v>479</v>
      </c>
    </row>
    <row r="472">
      <c r="A472" s="1"/>
      <c r="B472" s="1"/>
      <c r="C472" s="1"/>
      <c r="D472" s="1"/>
      <c r="E472" s="1"/>
      <c r="F472" s="1"/>
      <c r="G472" s="1"/>
      <c r="H472" s="1"/>
      <c r="K472" s="1">
        <v>2.0</v>
      </c>
      <c r="L472" s="1">
        <v>171.0</v>
      </c>
      <c r="M472" s="3">
        <f>IFERROR(__xludf.DUMMYFUNCTION("value(IFERROR(
  REGEXEXTRACT(Q472,""(\d+(?:[.,]\d+)?)\s*[Tt][ỷY]"")
,""""))"),30.0)</f>
        <v>30</v>
      </c>
      <c r="N472" s="3">
        <f t="shared" si="1"/>
        <v>175</v>
      </c>
      <c r="O472" s="3" t="str">
        <f>IFERROR(__xludf.DUMMYFUNCTION("IFERROR(
  INDEX(
    FILTER(Sheet3!$B$1:$B$100, ISNUMBER(SEARCH(Sheet3!$B$1:$B$100, Q472))),
  1),
"""")"),"Tân Thuận Tây")</f>
        <v>Tân Thuận Tây</v>
      </c>
      <c r="P472" s="3" t="str">
        <f>IFERROR(__xludf.DUMMYFUNCTION("IFERROR(
  INDEX(
    FILTER(Sheet3!$A$1:$A$100, ISNUMBER(SEARCH(Sheet3!$A$1:$A$100, Q472))),
  1),
"""")"),"Nguyễn Văn Linh")</f>
        <v>Nguyễn Văn Linh</v>
      </c>
      <c r="Q472" s="2" t="s">
        <v>480</v>
      </c>
    </row>
    <row r="473">
      <c r="A473" s="1"/>
      <c r="B473" s="1"/>
      <c r="C473" s="1"/>
      <c r="D473" s="1"/>
      <c r="E473" s="1"/>
      <c r="F473" s="1"/>
      <c r="G473" s="1"/>
      <c r="H473" s="1"/>
      <c r="K473" s="1">
        <v>4.0</v>
      </c>
      <c r="L473" s="1">
        <v>126.0</v>
      </c>
      <c r="M473" s="3">
        <f>IFERROR(__xludf.DUMMYFUNCTION("value(IFERROR(
  REGEXEXTRACT(Q473,""(\d+(?:[.,]\d+)?)\s*[Tt][ỷY]"")
,""""))"),22.0)</f>
        <v>22</v>
      </c>
      <c r="N473" s="3">
        <f t="shared" si="1"/>
        <v>175</v>
      </c>
      <c r="O473" s="3" t="str">
        <f>IFERROR(__xludf.DUMMYFUNCTION("IFERROR(
  INDEX(
    FILTER(Sheet3!$B$1:$B$100, ISNUMBER(SEARCH(Sheet3!$B$1:$B$100, Q473))),
  1),
"""")"),"Phú Mỹ")</f>
        <v>Phú Mỹ</v>
      </c>
      <c r="P473" s="3" t="str">
        <f>IFERROR(__xludf.DUMMYFUNCTION("IFERROR(
  INDEX(
    FILTER(Sheet3!$A$1:$A$100, ISNUMBER(SEARCH(Sheet3!$A$1:$A$100, Q473))),
  1),
"""")"),"đường số 7")</f>
        <v>đường số 7</v>
      </c>
      <c r="Q473" s="2" t="s">
        <v>481</v>
      </c>
    </row>
    <row r="474">
      <c r="A474" s="1"/>
      <c r="B474" s="1"/>
      <c r="C474" s="1"/>
      <c r="D474" s="1"/>
      <c r="E474" s="1"/>
      <c r="F474" s="1"/>
      <c r="G474" s="1"/>
      <c r="H474" s="1"/>
      <c r="K474" s="1">
        <v>4.0</v>
      </c>
      <c r="L474" s="1">
        <v>194.0</v>
      </c>
      <c r="M474" s="3">
        <f>IFERROR(__xludf.DUMMYFUNCTION("value(IFERROR(
  REGEXEXTRACT(Q474,""(\d+(?:[.,]\d+)?)\s*[Tt][ỷY]"")
,""""))"),34.0)</f>
        <v>34</v>
      </c>
      <c r="N474" s="3">
        <f t="shared" si="1"/>
        <v>175</v>
      </c>
      <c r="O474" s="3" t="str">
        <f>IFERROR(__xludf.DUMMYFUNCTION("IFERROR(
  INDEX(
    FILTER(Sheet3!$B$1:$B$100, ISNUMBER(SEARCH(Sheet3!$B$1:$B$100, Q474))),
  1),
"""")"),"Tân Phong")</f>
        <v>Tân Phong</v>
      </c>
      <c r="P474" s="3" t="str">
        <f>IFERROR(__xludf.DUMMYFUNCTION("IFERROR(
  INDEX(
    FILTER(Sheet3!$A$1:$A$100, ISNUMBER(SEARCH(Sheet3!$A$1:$A$100, Q474))),
  1),
"""")"),"đường số 2")</f>
        <v>đường số 2</v>
      </c>
      <c r="Q474" s="2" t="s">
        <v>482</v>
      </c>
    </row>
    <row r="475">
      <c r="A475" s="1"/>
      <c r="B475" s="1"/>
      <c r="C475" s="1"/>
      <c r="D475" s="1"/>
      <c r="E475" s="1"/>
      <c r="F475" s="1"/>
      <c r="G475" s="1"/>
      <c r="H475" s="1"/>
      <c r="K475" s="1">
        <v>5.0</v>
      </c>
      <c r="L475" s="1">
        <v>126.0</v>
      </c>
      <c r="M475" s="3">
        <f>IFERROR(__xludf.DUMMYFUNCTION("value(IFERROR(
  REGEXEXTRACT(Q475,""(\d+(?:[.,]\d+)?)\s*[Tt][ỷY]"")
,""""))"),22.0)</f>
        <v>22</v>
      </c>
      <c r="N475" s="3">
        <f t="shared" si="1"/>
        <v>175</v>
      </c>
      <c r="O475" s="3" t="str">
        <f>IFERROR(__xludf.DUMMYFUNCTION("IFERROR(
  INDEX(
    FILTER(Sheet3!$B$1:$B$100, ISNUMBER(SEARCH(Sheet3!$B$1:$B$100, Q475))),
  1),
"""")"),"Phú Mỹ")</f>
        <v>Phú Mỹ</v>
      </c>
      <c r="P475" s="3" t="str">
        <f>IFERROR(__xludf.DUMMYFUNCTION("IFERROR(
  INDEX(
    FILTER(Sheet3!$A$1:$A$100, ISNUMBER(SEARCH(Sheet3!$A$1:$A$100, Q475))),
  1),
"""")"),"đường số 7")</f>
        <v>đường số 7</v>
      </c>
      <c r="Q475" s="2" t="s">
        <v>483</v>
      </c>
    </row>
    <row r="476">
      <c r="A476" s="1"/>
      <c r="B476" s="1"/>
      <c r="C476" s="1"/>
      <c r="D476" s="1"/>
      <c r="E476" s="1"/>
      <c r="F476" s="1"/>
      <c r="G476" s="1"/>
      <c r="H476" s="1"/>
      <c r="K476" s="1">
        <v>3.0</v>
      </c>
      <c r="L476" s="1">
        <v>68.0</v>
      </c>
      <c r="M476" s="3">
        <f>IFERROR(__xludf.DUMMYFUNCTION("value(IFERROR(
  REGEXEXTRACT(Q476,""(\d+(?:[.,]\d+)?)\s*[Tt][ỷY]"")
,""""))"),12.0)</f>
        <v>12</v>
      </c>
      <c r="N476" s="3">
        <f t="shared" si="1"/>
        <v>176</v>
      </c>
      <c r="O476" s="3" t="str">
        <f>IFERROR(__xludf.DUMMYFUNCTION("IFERROR(
  INDEX(
    FILTER(Sheet3!$B$1:$B$100, ISNUMBER(SEARCH(Sheet3!$B$1:$B$100, Q476))),
  1),
"""")"),"Phú Thuận")</f>
        <v>Phú Thuận</v>
      </c>
      <c r="P476" s="3" t="str">
        <f>IFERROR(__xludf.DUMMYFUNCTION("IFERROR(
  INDEX(
    FILTER(Sheet3!$A$1:$A$100, ISNUMBER(SEARCH(Sheet3!$A$1:$A$100, Q476))),
  1),
"""")"),"Huỳnh Tấn Phát")</f>
        <v>Huỳnh Tấn Phát</v>
      </c>
      <c r="Q476" s="2" t="s">
        <v>484</v>
      </c>
    </row>
    <row r="477">
      <c r="A477" s="1"/>
      <c r="B477" s="1"/>
      <c r="C477" s="1"/>
      <c r="D477" s="1"/>
      <c r="E477" s="1"/>
      <c r="F477" s="1"/>
      <c r="G477" s="1"/>
      <c r="H477" s="1"/>
      <c r="K477" s="1">
        <v>4.0</v>
      </c>
      <c r="L477" s="1">
        <v>90.0</v>
      </c>
      <c r="M477" s="3">
        <f>IFERROR(__xludf.DUMMYFUNCTION("value(IFERROR(
  REGEXEXTRACT(Q477,""(\d+(?:[.,]\d+)?)\s*[Tt][ỷY]"")
,""""))"),15.8)</f>
        <v>15.8</v>
      </c>
      <c r="N477" s="3">
        <f t="shared" si="1"/>
        <v>176</v>
      </c>
      <c r="O477" s="3" t="str">
        <f>IFERROR(__xludf.DUMMYFUNCTION("IFERROR(
  INDEX(
    FILTER(Sheet3!$B$1:$B$100, ISNUMBER(SEARCH(Sheet3!$B$1:$B$100, Q477))),
  1),
"""")"),"Phú Mỹ")</f>
        <v>Phú Mỹ</v>
      </c>
      <c r="P477" s="3" t="str">
        <f>IFERROR(__xludf.DUMMYFUNCTION("IFERROR(
  INDEX(
    FILTER(Sheet3!$A$1:$A$100, ISNUMBER(SEARCH(Sheet3!$A$1:$A$100, Q477))),
  1),
"""")"),"")</f>
        <v/>
      </c>
      <c r="Q477" s="2" t="s">
        <v>485</v>
      </c>
    </row>
    <row r="478">
      <c r="A478" s="1"/>
      <c r="B478" s="1"/>
      <c r="C478" s="1"/>
      <c r="D478" s="1"/>
      <c r="E478" s="1"/>
      <c r="F478" s="1"/>
      <c r="G478" s="1"/>
      <c r="H478" s="1"/>
      <c r="K478" s="1">
        <v>4.0</v>
      </c>
      <c r="L478" s="1">
        <v>85.0</v>
      </c>
      <c r="M478" s="3">
        <f>IFERROR(__xludf.DUMMYFUNCTION("value(IFERROR(
  REGEXEXTRACT(Q478,""(\d+(?:[.,]\d+)?)\s*[Tt][ỷY]"")
,""""))"),15.0)</f>
        <v>15</v>
      </c>
      <c r="N478" s="3">
        <f t="shared" si="1"/>
        <v>176</v>
      </c>
      <c r="O478" s="3" t="str">
        <f>IFERROR(__xludf.DUMMYFUNCTION("IFERROR(
  INDEX(
    FILTER(Sheet3!$B$1:$B$100, ISNUMBER(SEARCH(Sheet3!$B$1:$B$100, Q478))),
  1),
"""")"),"Tân Hưng")</f>
        <v>Tân Hưng</v>
      </c>
      <c r="P478" s="3" t="str">
        <f>IFERROR(__xludf.DUMMYFUNCTION("IFERROR(
  INDEX(
    FILTER(Sheet3!$A$1:$A$100, ISNUMBER(SEARCH(Sheet3!$A$1:$A$100, Q478))),
  1),
"""")"),"Trần Xuân Soạn")</f>
        <v>Trần Xuân Soạn</v>
      </c>
      <c r="Q478" s="2" t="s">
        <v>486</v>
      </c>
    </row>
    <row r="479">
      <c r="A479" s="1"/>
      <c r="B479" s="1"/>
      <c r="C479" s="1"/>
      <c r="D479" s="1"/>
      <c r="E479" s="1"/>
      <c r="F479" s="1"/>
      <c r="G479" s="1"/>
      <c r="H479" s="1"/>
      <c r="K479" s="1">
        <v>3.0</v>
      </c>
      <c r="L479" s="1">
        <v>130.0</v>
      </c>
      <c r="M479" s="3">
        <f>IFERROR(__xludf.DUMMYFUNCTION("value(IFERROR(
  REGEXEXTRACT(Q479,""(\d+(?:[.,]\d+)?)\s*[Tt][ỷY]"")
,""""))"),23.0)</f>
        <v>23</v>
      </c>
      <c r="N479" s="3">
        <f t="shared" si="1"/>
        <v>177</v>
      </c>
      <c r="O479" s="3" t="str">
        <f>IFERROR(__xludf.DUMMYFUNCTION("IFERROR(
  INDEX(
    FILTER(Sheet3!$B$1:$B$100, ISNUMBER(SEARCH(Sheet3!$B$1:$B$100, Q479))),
  1),
"""")"),"Tân Phong")</f>
        <v>Tân Phong</v>
      </c>
      <c r="P479" s="3" t="str">
        <f>IFERROR(__xludf.DUMMYFUNCTION("IFERROR(
  INDEX(
    FILTER(Sheet3!$A$1:$A$100, ISNUMBER(SEARCH(Sheet3!$A$1:$A$100, Q479))),
  1),
"""")"),"đường số 1")</f>
        <v>đường số 1</v>
      </c>
      <c r="Q479" s="2" t="s">
        <v>487</v>
      </c>
    </row>
    <row r="480">
      <c r="A480" s="1"/>
      <c r="B480" s="1"/>
      <c r="C480" s="1"/>
      <c r="D480" s="1"/>
      <c r="E480" s="1"/>
      <c r="F480" s="1"/>
      <c r="G480" s="1"/>
      <c r="H480" s="1"/>
      <c r="K480" s="1">
        <v>6.0</v>
      </c>
      <c r="L480" s="1">
        <v>181.0</v>
      </c>
      <c r="M480" s="3">
        <f>IFERROR(__xludf.DUMMYFUNCTION("value(IFERROR(
  REGEXEXTRACT(Q480,""(\d+(?:[.,]\d+)?)\s*[Tt][ỷY]"")
,""""))"),32.0)</f>
        <v>32</v>
      </c>
      <c r="N480" s="3">
        <f t="shared" si="1"/>
        <v>177</v>
      </c>
      <c r="O480" s="3" t="str">
        <f>IFERROR(__xludf.DUMMYFUNCTION("IFERROR(
  INDEX(
    FILTER(Sheet3!$B$1:$B$100, ISNUMBER(SEARCH(Sheet3!$B$1:$B$100, Q480))),
  1),
"""")"),"Tân Phú")</f>
        <v>Tân Phú</v>
      </c>
      <c r="P480" s="3" t="str">
        <f>IFERROR(__xludf.DUMMYFUNCTION("IFERROR(
  INDEX(
    FILTER(Sheet3!$A$1:$A$100, ISNUMBER(SEARCH(Sheet3!$A$1:$A$100, Q480))),
  1),
"""")"),"Huỳnh Tấn Phát")</f>
        <v>Huỳnh Tấn Phát</v>
      </c>
      <c r="Q480" s="2" t="s">
        <v>488</v>
      </c>
    </row>
    <row r="481">
      <c r="A481" s="1"/>
      <c r="B481" s="1"/>
      <c r="C481" s="1"/>
      <c r="D481" s="1"/>
      <c r="E481" s="1"/>
      <c r="F481" s="1"/>
      <c r="G481" s="1"/>
      <c r="H481" s="1"/>
      <c r="K481" s="1">
        <v>2.0</v>
      </c>
      <c r="L481" s="1">
        <v>118.0</v>
      </c>
      <c r="M481" s="3">
        <f>IFERROR(__xludf.DUMMYFUNCTION("value(IFERROR(
  REGEXEXTRACT(Q481,""(\d+(?:[.,]\d+)?)\s*[Tt][ỷY]"")
,""""))"),21.0)</f>
        <v>21</v>
      </c>
      <c r="N481" s="3">
        <f t="shared" si="1"/>
        <v>178</v>
      </c>
      <c r="O481" s="3" t="str">
        <f>IFERROR(__xludf.DUMMYFUNCTION("IFERROR(
  INDEX(
    FILTER(Sheet3!$B$1:$B$100, ISNUMBER(SEARCH(Sheet3!$B$1:$B$100, Q481))),
  1),
"""")"),"Bình Thuận")</f>
        <v>Bình Thuận</v>
      </c>
      <c r="P481" s="3" t="str">
        <f>IFERROR(__xludf.DUMMYFUNCTION("IFERROR(
  INDEX(
    FILTER(Sheet3!$A$1:$A$100, ISNUMBER(SEARCH(Sheet3!$A$1:$A$100, Q481))),
  1),
"""")"),"Nguyễn Thị Thập")</f>
        <v>Nguyễn Thị Thập</v>
      </c>
      <c r="Q481" s="2" t="s">
        <v>489</v>
      </c>
    </row>
    <row r="482">
      <c r="A482" s="1"/>
      <c r="B482" s="1"/>
      <c r="C482" s="1"/>
      <c r="D482" s="1"/>
      <c r="E482" s="1"/>
      <c r="F482" s="1"/>
      <c r="G482" s="1"/>
      <c r="H482" s="1"/>
      <c r="K482" s="1">
        <v>3.0</v>
      </c>
      <c r="L482" s="1">
        <v>160.0</v>
      </c>
      <c r="M482" s="3">
        <f>IFERROR(__xludf.DUMMYFUNCTION("value(IFERROR(
  REGEXEXTRACT(Q482,""(\d+(?:[.,]\d+)?)\s*[Tt][ỷY]"")
,""""))"),28.5)</f>
        <v>28.5</v>
      </c>
      <c r="N482" s="3">
        <f t="shared" si="1"/>
        <v>178</v>
      </c>
      <c r="O482" s="3" t="str">
        <f>IFERROR(__xludf.DUMMYFUNCTION("IFERROR(
  INDEX(
    FILTER(Sheet3!$B$1:$B$100, ISNUMBER(SEARCH(Sheet3!$B$1:$B$100, Q482))),
  1),
"""")"),"Phú Mỹ")</f>
        <v>Phú Mỹ</v>
      </c>
      <c r="P482" s="3" t="str">
        <f>IFERROR(__xludf.DUMMYFUNCTION("IFERROR(
  INDEX(
    FILTER(Sheet3!$A$1:$A$100, ISNUMBER(SEARCH(Sheet3!$A$1:$A$100, Q482))),
  1),
"""")"),"Lâm Văn Bền")</f>
        <v>Lâm Văn Bền</v>
      </c>
      <c r="Q482" s="2" t="s">
        <v>490</v>
      </c>
    </row>
    <row r="483">
      <c r="A483" s="1"/>
      <c r="B483" s="1"/>
      <c r="C483" s="1"/>
      <c r="D483" s="1"/>
      <c r="E483" s="1"/>
      <c r="F483" s="1"/>
      <c r="G483" s="1"/>
      <c r="H483" s="1"/>
      <c r="K483" s="1">
        <v>4.0</v>
      </c>
      <c r="L483" s="1">
        <v>90.0</v>
      </c>
      <c r="M483" s="3">
        <f>IFERROR(__xludf.DUMMYFUNCTION("value(IFERROR(
  REGEXEXTRACT(Q483,""(\d+(?:[.,]\d+)?)\s*[Tt][ỷY]"")
,""""))"),16.0)</f>
        <v>16</v>
      </c>
      <c r="N483" s="3">
        <f t="shared" si="1"/>
        <v>178</v>
      </c>
      <c r="O483" s="3" t="str">
        <f>IFERROR(__xludf.DUMMYFUNCTION("IFERROR(
  INDEX(
    FILTER(Sheet3!$B$1:$B$100, ISNUMBER(SEARCH(Sheet3!$B$1:$B$100, Q483))),
  1),
"""")"),"Phú Mỹ")</f>
        <v>Phú Mỹ</v>
      </c>
      <c r="P483" s="3" t="str">
        <f>IFERROR(__xludf.DUMMYFUNCTION("IFERROR(
  INDEX(
    FILTER(Sheet3!$A$1:$A$100, ISNUMBER(SEARCH(Sheet3!$A$1:$A$100, Q483))),
  1),
"""")"),"D1")</f>
        <v>D1</v>
      </c>
      <c r="Q483" s="2" t="s">
        <v>491</v>
      </c>
    </row>
    <row r="484">
      <c r="A484" s="1"/>
      <c r="B484" s="1"/>
      <c r="C484" s="1"/>
      <c r="D484" s="1"/>
      <c r="E484" s="1"/>
      <c r="F484" s="1"/>
      <c r="G484" s="1"/>
      <c r="H484" s="1"/>
      <c r="K484" s="1">
        <v>2.0</v>
      </c>
      <c r="L484" s="1">
        <v>70.0</v>
      </c>
      <c r="M484" s="3">
        <f>IFERROR(__xludf.DUMMYFUNCTION("value(IFERROR(
  REGEXEXTRACT(Q484,""(\d+(?:[.,]\d+)?)\s*[Tt][ỷY]"")
,""""))"),12.5)</f>
        <v>12.5</v>
      </c>
      <c r="N484" s="3">
        <f t="shared" si="1"/>
        <v>179</v>
      </c>
      <c r="O484" s="3" t="str">
        <f>IFERROR(__xludf.DUMMYFUNCTION("IFERROR(
  INDEX(
    FILTER(Sheet3!$B$1:$B$100, ISNUMBER(SEARCH(Sheet3!$B$1:$B$100, Q484))),
  1),
"""")"),"Tân Kiểng")</f>
        <v>Tân Kiểng</v>
      </c>
      <c r="P484" s="3" t="str">
        <f>IFERROR(__xludf.DUMMYFUNCTION("IFERROR(
  INDEX(
    FILTER(Sheet3!$A$1:$A$100, ISNUMBER(SEARCH(Sheet3!$A$1:$A$100, Q484))),
  1),
"""")"),"đường số 1")</f>
        <v>đường số 1</v>
      </c>
      <c r="Q484" s="2" t="s">
        <v>492</v>
      </c>
    </row>
    <row r="485">
      <c r="A485" s="1"/>
      <c r="B485" s="1"/>
      <c r="C485" s="1"/>
      <c r="D485" s="1"/>
      <c r="E485" s="1"/>
      <c r="F485" s="1"/>
      <c r="G485" s="1"/>
      <c r="H485" s="1"/>
      <c r="K485" s="1">
        <v>3.0</v>
      </c>
      <c r="L485" s="1">
        <v>68.0</v>
      </c>
      <c r="M485" s="3">
        <f>IFERROR(__xludf.DUMMYFUNCTION("value(IFERROR(
  REGEXEXTRACT(Q485,""(\d+(?:[.,]\d+)?)\s*[Tt][ỷY]"")
,""""))"),12.2)</f>
        <v>12.2</v>
      </c>
      <c r="N485" s="3">
        <f t="shared" si="1"/>
        <v>179</v>
      </c>
      <c r="O485" s="3" t="str">
        <f>IFERROR(__xludf.DUMMYFUNCTION("IFERROR(
  INDEX(
    FILTER(Sheet3!$B$1:$B$100, ISNUMBER(SEARCH(Sheet3!$B$1:$B$100, Q485))),
  1),
"""")"),"Bình Thuận")</f>
        <v>Bình Thuận</v>
      </c>
      <c r="P485" s="3" t="str">
        <f>IFERROR(__xludf.DUMMYFUNCTION("IFERROR(
  INDEX(
    FILTER(Sheet3!$A$1:$A$100, ISNUMBER(SEARCH(Sheet3!$A$1:$A$100, Q485))),
  1),
"""")"),"Huỳnh Tấn Phát")</f>
        <v>Huỳnh Tấn Phát</v>
      </c>
      <c r="Q485" s="2" t="s">
        <v>493</v>
      </c>
    </row>
    <row r="486">
      <c r="A486" s="1"/>
      <c r="B486" s="1"/>
      <c r="C486" s="1"/>
      <c r="D486" s="1"/>
      <c r="E486" s="1"/>
      <c r="F486" s="1"/>
      <c r="G486" s="1"/>
      <c r="H486" s="1"/>
      <c r="K486" s="1">
        <v>3.0</v>
      </c>
      <c r="L486" s="1">
        <v>34.0</v>
      </c>
      <c r="M486" s="3">
        <f>IFERROR(__xludf.DUMMYFUNCTION("value(IFERROR(
  REGEXEXTRACT(Q486,""(\d+(?:[.,]\d+)?)\s*[Tt][ỷY]"")
,""""))"),6.1)</f>
        <v>6.1</v>
      </c>
      <c r="N486" s="3">
        <f t="shared" si="1"/>
        <v>179</v>
      </c>
      <c r="O486" s="3" t="str">
        <f>IFERROR(__xludf.DUMMYFUNCTION("IFERROR(
  INDEX(
    FILTER(Sheet3!$B$1:$B$100, ISNUMBER(SEARCH(Sheet3!$B$1:$B$100, Q486))),
  1),
"""")"),"Tân Kiểng")</f>
        <v>Tân Kiểng</v>
      </c>
      <c r="P486" s="3" t="str">
        <f>IFERROR(__xludf.DUMMYFUNCTION("IFERROR(
  INDEX(
    FILTER(Sheet3!$A$1:$A$100, ISNUMBER(SEARCH(Sheet3!$A$1:$A$100, Q486))),
  1),
"""")"),"Phan Huy Thực")</f>
        <v>Phan Huy Thực</v>
      </c>
      <c r="Q486" s="2" t="s">
        <v>494</v>
      </c>
    </row>
    <row r="487">
      <c r="A487" s="1"/>
      <c r="B487" s="1"/>
      <c r="C487" s="1"/>
      <c r="D487" s="1"/>
      <c r="E487" s="1"/>
      <c r="F487" s="1"/>
      <c r="G487" s="1"/>
      <c r="H487" s="1"/>
      <c r="K487" s="1">
        <v>5.0</v>
      </c>
      <c r="L487" s="1">
        <v>176.0</v>
      </c>
      <c r="M487" s="3">
        <f>IFERROR(__xludf.DUMMYFUNCTION("value(IFERROR(
  REGEXEXTRACT(Q487,""(\d+(?:[.,]\d+)?)\s*[Tt][ỷY]"")
,""""))"),31.5)</f>
        <v>31.5</v>
      </c>
      <c r="N487" s="3">
        <f t="shared" si="1"/>
        <v>179</v>
      </c>
      <c r="O487" s="3" t="str">
        <f>IFERROR(__xludf.DUMMYFUNCTION("IFERROR(
  INDEX(
    FILTER(Sheet3!$B$1:$B$100, ISNUMBER(SEARCH(Sheet3!$B$1:$B$100, Q487))),
  1),
"""")"),"Tân Thuận Đông")</f>
        <v>Tân Thuận Đông</v>
      </c>
      <c r="P487" s="3" t="str">
        <f>IFERROR(__xludf.DUMMYFUNCTION("IFERROR(
  INDEX(
    FILTER(Sheet3!$A$1:$A$100, ISNUMBER(SEARCH(Sheet3!$A$1:$A$100, Q487))),
  1),
"""")"),"đường số 3")</f>
        <v>đường số 3</v>
      </c>
      <c r="Q487" s="2" t="s">
        <v>495</v>
      </c>
    </row>
    <row r="488">
      <c r="A488" s="1"/>
      <c r="B488" s="1"/>
      <c r="C488" s="1"/>
      <c r="D488" s="1"/>
      <c r="E488" s="1"/>
      <c r="F488" s="1"/>
      <c r="G488" s="1"/>
      <c r="H488" s="1"/>
      <c r="K488" s="1">
        <v>5.0</v>
      </c>
      <c r="L488" s="1">
        <v>176.0</v>
      </c>
      <c r="M488" s="3">
        <f>IFERROR(__xludf.DUMMYFUNCTION("value(IFERROR(
  REGEXEXTRACT(Q488,""(\d+(?:[.,]\d+)?)\s*[Tt][ỷY]"")
,""""))"),31.5)</f>
        <v>31.5</v>
      </c>
      <c r="N488" s="3">
        <f t="shared" si="1"/>
        <v>179</v>
      </c>
      <c r="O488" s="3" t="str">
        <f>IFERROR(__xludf.DUMMYFUNCTION("IFERROR(
  INDEX(
    FILTER(Sheet3!$B$1:$B$100, ISNUMBER(SEARCH(Sheet3!$B$1:$B$100, Q488))),
  1),
"""")"),"Tân Thuận Đông")</f>
        <v>Tân Thuận Đông</v>
      </c>
      <c r="P488" s="3" t="str">
        <f>IFERROR(__xludf.DUMMYFUNCTION("IFERROR(
  INDEX(
    FILTER(Sheet3!$A$1:$A$100, ISNUMBER(SEARCH(Sheet3!$A$1:$A$100, Q488))),
  1),
"""")"),"đường số 3")</f>
        <v>đường số 3</v>
      </c>
      <c r="Q488" s="2" t="s">
        <v>496</v>
      </c>
    </row>
    <row r="489">
      <c r="A489" s="1"/>
      <c r="B489" s="1"/>
      <c r="C489" s="1"/>
      <c r="D489" s="1"/>
      <c r="E489" s="1"/>
      <c r="F489" s="1"/>
      <c r="G489" s="1"/>
      <c r="H489" s="1"/>
      <c r="K489" s="1">
        <v>3.0</v>
      </c>
      <c r="L489" s="1">
        <v>417.0</v>
      </c>
      <c r="M489" s="3">
        <f>IFERROR(__xludf.DUMMYFUNCTION("value(IFERROR(
  REGEXEXTRACT(Q489,""(\d+(?:[.,]\d+)?)\s*[Tt][ỷY]"")
,""""))"),75.0)</f>
        <v>75</v>
      </c>
      <c r="N489" s="3">
        <f t="shared" si="1"/>
        <v>180</v>
      </c>
      <c r="O489" s="3" t="str">
        <f>IFERROR(__xludf.DUMMYFUNCTION("IFERROR(
  INDEX(
    FILTER(Sheet3!$B$1:$B$100, ISNUMBER(SEARCH(Sheet3!$B$1:$B$100, Q489))),
  1),
"""")"),"Bình Thuận")</f>
        <v>Bình Thuận</v>
      </c>
      <c r="P489" s="3" t="str">
        <f>IFERROR(__xludf.DUMMYFUNCTION("IFERROR(
  INDEX(
    FILTER(Sheet3!$A$1:$A$100, ISNUMBER(SEARCH(Sheet3!$A$1:$A$100, Q489))),
  1),
"""")"),"Huỳnh Tấn Phát")</f>
        <v>Huỳnh Tấn Phát</v>
      </c>
      <c r="Q489" s="2" t="s">
        <v>497</v>
      </c>
    </row>
    <row r="490">
      <c r="A490" s="1"/>
      <c r="B490" s="1"/>
      <c r="C490" s="1"/>
      <c r="D490" s="1"/>
      <c r="E490" s="1"/>
      <c r="F490" s="1"/>
      <c r="G490" s="1"/>
      <c r="H490" s="1"/>
      <c r="K490" s="1">
        <v>3.0</v>
      </c>
      <c r="L490" s="1">
        <v>125.0</v>
      </c>
      <c r="M490" s="3">
        <f>IFERROR(__xludf.DUMMYFUNCTION("value(IFERROR(
  REGEXEXTRACT(Q490,""(\d+(?:[.,]\d+)?)\s*[Tt][ỷY]"")
,""""))"),22.5)</f>
        <v>22.5</v>
      </c>
      <c r="N490" s="3">
        <f t="shared" si="1"/>
        <v>180</v>
      </c>
      <c r="O490" s="3" t="str">
        <f>IFERROR(__xludf.DUMMYFUNCTION("IFERROR(
  INDEX(
    FILTER(Sheet3!$B$1:$B$100, ISNUMBER(SEARCH(Sheet3!$B$1:$B$100, Q490))),
  1),
"""")"),"Bình Thuận")</f>
        <v>Bình Thuận</v>
      </c>
      <c r="P490" s="3" t="str">
        <f>IFERROR(__xludf.DUMMYFUNCTION("IFERROR(
  INDEX(
    FILTER(Sheet3!$A$1:$A$100, ISNUMBER(SEARCH(Sheet3!$A$1:$A$100, Q490))),
  1),
"""")"),"đường số 1")</f>
        <v>đường số 1</v>
      </c>
      <c r="Q490" s="2" t="s">
        <v>498</v>
      </c>
    </row>
    <row r="491">
      <c r="A491" s="1"/>
      <c r="B491" s="1"/>
      <c r="C491" s="1"/>
      <c r="D491" s="1"/>
      <c r="E491" s="1"/>
      <c r="F491" s="1"/>
      <c r="G491" s="1"/>
      <c r="H491" s="1"/>
      <c r="K491" s="1">
        <v>5.0</v>
      </c>
      <c r="L491" s="1">
        <v>278.0</v>
      </c>
      <c r="M491" s="3">
        <f>IFERROR(__xludf.DUMMYFUNCTION("value(IFERROR(
  REGEXEXTRACT(Q491,""(\d+(?:[.,]\d+)?)\s*[Tt][ỷY]"")
,""""))"),50.0)</f>
        <v>50</v>
      </c>
      <c r="N491" s="3">
        <f t="shared" si="1"/>
        <v>180</v>
      </c>
      <c r="O491" s="3" t="str">
        <f>IFERROR(__xludf.DUMMYFUNCTION("IFERROR(
  INDEX(
    FILTER(Sheet3!$B$1:$B$100, ISNUMBER(SEARCH(Sheet3!$B$1:$B$100, Q491))),
  1),
"""")"),"Phú Mỹ")</f>
        <v>Phú Mỹ</v>
      </c>
      <c r="P491" s="3" t="str">
        <f>IFERROR(__xludf.DUMMYFUNCTION("IFERROR(
  INDEX(
    FILTER(Sheet3!$A$1:$A$100, ISNUMBER(SEARCH(Sheet3!$A$1:$A$100, Q491))),
  1),
"""")"),"Đường D9")</f>
        <v>Đường D9</v>
      </c>
      <c r="Q491" s="2" t="s">
        <v>499</v>
      </c>
    </row>
    <row r="492">
      <c r="A492" s="1"/>
      <c r="B492" s="1"/>
      <c r="C492" s="1"/>
      <c r="D492" s="1"/>
      <c r="E492" s="1"/>
      <c r="F492" s="1"/>
      <c r="G492" s="1"/>
      <c r="H492" s="1"/>
      <c r="K492" s="1">
        <v>5.0</v>
      </c>
      <c r="L492" s="1">
        <v>110.0</v>
      </c>
      <c r="M492" s="3">
        <f>IFERROR(__xludf.DUMMYFUNCTION("value(IFERROR(
  REGEXEXTRACT(Q492,""(\d+(?:[.,]\d+)?)\s*[Tt][ỷY]"")
,""""))"),19.8)</f>
        <v>19.8</v>
      </c>
      <c r="N492" s="3">
        <f t="shared" si="1"/>
        <v>180</v>
      </c>
      <c r="O492" s="3" t="str">
        <f>IFERROR(__xludf.DUMMYFUNCTION("IFERROR(
  INDEX(
    FILTER(Sheet3!$B$1:$B$100, ISNUMBER(SEARCH(Sheet3!$B$1:$B$100, Q492))),
  1),
"""")"),"Tân Thuận Đông")</f>
        <v>Tân Thuận Đông</v>
      </c>
      <c r="P492" s="3" t="str">
        <f>IFERROR(__xludf.DUMMYFUNCTION("IFERROR(
  INDEX(
    FILTER(Sheet3!$A$1:$A$100, ISNUMBER(SEARCH(Sheet3!$A$1:$A$100, Q492))),
  1),
"""")"),"đường số 3")</f>
        <v>đường số 3</v>
      </c>
      <c r="Q492" s="2" t="s">
        <v>500</v>
      </c>
    </row>
    <row r="493">
      <c r="A493" s="1"/>
      <c r="B493" s="1"/>
      <c r="C493" s="1"/>
      <c r="D493" s="1"/>
      <c r="E493" s="1"/>
      <c r="F493" s="1"/>
      <c r="G493" s="1"/>
      <c r="H493" s="1"/>
      <c r="K493" s="1">
        <v>6.0</v>
      </c>
      <c r="L493" s="1">
        <v>81.0</v>
      </c>
      <c r="M493" s="3">
        <f>IFERROR(__xludf.DUMMYFUNCTION("value(IFERROR(
  REGEXEXTRACT(Q493,""(\d+(?:[.,]\d+)?)\s*[Tt][ỷY]"")
,""""))"),14.6)</f>
        <v>14.6</v>
      </c>
      <c r="N493" s="3">
        <f t="shared" si="1"/>
        <v>180</v>
      </c>
      <c r="O493" s="3" t="str">
        <f>IFERROR(__xludf.DUMMYFUNCTION("IFERROR(
  INDEX(
    FILTER(Sheet3!$B$1:$B$100, ISNUMBER(SEARCH(Sheet3!$B$1:$B$100, Q493))),
  1),
"""")"),"Phú Mỹ")</f>
        <v>Phú Mỹ</v>
      </c>
      <c r="P493" s="3" t="str">
        <f>IFERROR(__xludf.DUMMYFUNCTION("IFERROR(
  INDEX(
    FILTER(Sheet3!$A$1:$A$100, ISNUMBER(SEARCH(Sheet3!$A$1:$A$100, Q493))),
  1),
"""")"),"Nguyễn Thị Thập")</f>
        <v>Nguyễn Thị Thập</v>
      </c>
      <c r="Q493" s="2" t="s">
        <v>501</v>
      </c>
    </row>
    <row r="494">
      <c r="A494" s="1"/>
      <c r="B494" s="1"/>
      <c r="C494" s="1"/>
      <c r="D494" s="1"/>
      <c r="E494" s="1"/>
      <c r="F494" s="1"/>
      <c r="G494" s="1"/>
      <c r="H494" s="1"/>
      <c r="K494" s="1">
        <v>2.0</v>
      </c>
      <c r="L494" s="1">
        <v>144.0</v>
      </c>
      <c r="M494" s="3">
        <f>IFERROR(__xludf.DUMMYFUNCTION("value(IFERROR(
  REGEXEXTRACT(Q494,""(\d+(?:[.,]\d+)?)\s*[Tt][ỷY]"")
,""""))"),26.2)</f>
        <v>26.2</v>
      </c>
      <c r="N494" s="3">
        <f t="shared" si="1"/>
        <v>182</v>
      </c>
      <c r="O494" s="3" t="str">
        <f>IFERROR(__xludf.DUMMYFUNCTION("IFERROR(
  INDEX(
    FILTER(Sheet3!$B$1:$B$100, ISNUMBER(SEARCH(Sheet3!$B$1:$B$100, Q494))),
  1),
"""")"),"Tân Quy")</f>
        <v>Tân Quy</v>
      </c>
      <c r="P494" s="3" t="str">
        <f>IFERROR(__xludf.DUMMYFUNCTION("IFERROR(
  INDEX(
    FILTER(Sheet3!$A$1:$A$100, ISNUMBER(SEARCH(Sheet3!$A$1:$A$100, Q494))),
  1),
"""")"),"đường số 4")</f>
        <v>đường số 4</v>
      </c>
      <c r="Q494" s="2" t="s">
        <v>502</v>
      </c>
    </row>
    <row r="495">
      <c r="A495" s="1"/>
      <c r="B495" s="1"/>
      <c r="C495" s="1"/>
      <c r="D495" s="1"/>
      <c r="E495" s="1"/>
      <c r="F495" s="1"/>
      <c r="G495" s="1"/>
      <c r="H495" s="1"/>
      <c r="K495" s="1">
        <v>3.0</v>
      </c>
      <c r="L495" s="1">
        <v>88.0</v>
      </c>
      <c r="M495" s="3">
        <f>IFERROR(__xludf.DUMMYFUNCTION("value(IFERROR(
  REGEXEXTRACT(Q495,""(\d+(?:[.,]\d+)?)\s*[Tt][ỷY]"")
,""""))"),16.0)</f>
        <v>16</v>
      </c>
      <c r="N495" s="3">
        <f t="shared" si="1"/>
        <v>182</v>
      </c>
      <c r="O495" s="3" t="str">
        <f>IFERROR(__xludf.DUMMYFUNCTION("IFERROR(
  INDEX(
    FILTER(Sheet3!$B$1:$B$100, ISNUMBER(SEARCH(Sheet3!$B$1:$B$100, Q495))),
  1),
"""")"),"Tân Thuận Tây")</f>
        <v>Tân Thuận Tây</v>
      </c>
      <c r="P495" s="3" t="str">
        <f>IFERROR(__xludf.DUMMYFUNCTION("IFERROR(
  INDEX(
    FILTER(Sheet3!$A$1:$A$100, ISNUMBER(SEARCH(Sheet3!$A$1:$A$100, Q495))),
  1),
"""")"),"Nguyễn Văn Linh")</f>
        <v>Nguyễn Văn Linh</v>
      </c>
      <c r="Q495" s="2" t="s">
        <v>503</v>
      </c>
    </row>
    <row r="496">
      <c r="A496" s="1"/>
      <c r="B496" s="1"/>
      <c r="C496" s="1"/>
      <c r="D496" s="1"/>
      <c r="E496" s="1"/>
      <c r="F496" s="1"/>
      <c r="G496" s="1"/>
      <c r="H496" s="1"/>
      <c r="K496" s="1">
        <v>3.0</v>
      </c>
      <c r="L496" s="1">
        <v>95.0</v>
      </c>
      <c r="M496" s="3">
        <f>IFERROR(__xludf.DUMMYFUNCTION("value(IFERROR(
  REGEXEXTRACT(Q496,""(\d+(?:[.,]\d+)?)\s*[Tt][ỷY]"")
,""""))"),17.3)</f>
        <v>17.3</v>
      </c>
      <c r="N496" s="3">
        <f t="shared" si="1"/>
        <v>182</v>
      </c>
      <c r="O496" s="3" t="str">
        <f>IFERROR(__xludf.DUMMYFUNCTION("IFERROR(
  INDEX(
    FILTER(Sheet3!$B$1:$B$100, ISNUMBER(SEARCH(Sheet3!$B$1:$B$100, Q496))),
  1),
"""")"),"Phú Mỹ")</f>
        <v>Phú Mỹ</v>
      </c>
      <c r="P496" s="3" t="str">
        <f>IFERROR(__xludf.DUMMYFUNCTION("IFERROR(
  INDEX(
    FILTER(Sheet3!$A$1:$A$100, ISNUMBER(SEARCH(Sheet3!$A$1:$A$100, Q496))),
  1),
"""")"),"Phạm Hữu Lầu")</f>
        <v>Phạm Hữu Lầu</v>
      </c>
      <c r="Q496" s="2" t="s">
        <v>504</v>
      </c>
    </row>
    <row r="497">
      <c r="A497" s="1"/>
      <c r="B497" s="1"/>
      <c r="C497" s="1"/>
      <c r="D497" s="1"/>
      <c r="E497" s="1"/>
      <c r="F497" s="1"/>
      <c r="G497" s="1"/>
      <c r="H497" s="1"/>
      <c r="K497" s="1">
        <v>3.0</v>
      </c>
      <c r="L497" s="1">
        <v>95.0</v>
      </c>
      <c r="M497" s="3">
        <f>IFERROR(__xludf.DUMMYFUNCTION("value(IFERROR(
  REGEXEXTRACT(Q497,""(\d+(?:[.,]\d+)?)\s*[Tt][ỷY]"")
,""""))"),17.3)</f>
        <v>17.3</v>
      </c>
      <c r="N497" s="3">
        <f t="shared" si="1"/>
        <v>182</v>
      </c>
      <c r="O497" s="3" t="str">
        <f>IFERROR(__xludf.DUMMYFUNCTION("IFERROR(
  INDEX(
    FILTER(Sheet3!$B$1:$B$100, ISNUMBER(SEARCH(Sheet3!$B$1:$B$100, Q497))),
  1),
"""")"),"Phú Mỹ")</f>
        <v>Phú Mỹ</v>
      </c>
      <c r="P497" s="3" t="str">
        <f>IFERROR(__xludf.DUMMYFUNCTION("IFERROR(
  INDEX(
    FILTER(Sheet3!$A$1:$A$100, ISNUMBER(SEARCH(Sheet3!$A$1:$A$100, Q497))),
  1),
"""")"),"Phạm Hữu Lầu")</f>
        <v>Phạm Hữu Lầu</v>
      </c>
      <c r="Q497" s="2" t="s">
        <v>505</v>
      </c>
    </row>
    <row r="498">
      <c r="A498" s="1"/>
      <c r="B498" s="1"/>
      <c r="C498" s="1"/>
      <c r="D498" s="1"/>
      <c r="E498" s="1"/>
      <c r="F498" s="1"/>
      <c r="G498" s="1"/>
      <c r="H498" s="1"/>
      <c r="K498" s="1">
        <v>5.0</v>
      </c>
      <c r="L498" s="1">
        <v>352.0</v>
      </c>
      <c r="M498" s="3">
        <f>IFERROR(__xludf.DUMMYFUNCTION("value(IFERROR(
  REGEXEXTRACT(Q498,""(\d+(?:[.,]\d+)?)\s*[Tt][ỷY]"")
,""""))"),63.9)</f>
        <v>63.9</v>
      </c>
      <c r="N498" s="3">
        <f t="shared" si="1"/>
        <v>182</v>
      </c>
      <c r="O498" s="3" t="str">
        <f>IFERROR(__xludf.DUMMYFUNCTION("IFERROR(
  INDEX(
    FILTER(Sheet3!$B$1:$B$100, ISNUMBER(SEARCH(Sheet3!$B$1:$B$100, Q498))),
  1),
"""")"),"Tân Thuận Đông")</f>
        <v>Tân Thuận Đông</v>
      </c>
      <c r="P498" s="3" t="str">
        <f>IFERROR(__xludf.DUMMYFUNCTION("IFERROR(
  INDEX(
    FILTER(Sheet3!$A$1:$A$100, ISNUMBER(SEARCH(Sheet3!$A$1:$A$100, Q498))),
  1),
"""")"),"đường số 3")</f>
        <v>đường số 3</v>
      </c>
      <c r="Q498" s="2" t="s">
        <v>506</v>
      </c>
    </row>
    <row r="499">
      <c r="A499" s="1"/>
      <c r="B499" s="1"/>
      <c r="C499" s="1"/>
      <c r="D499" s="1"/>
      <c r="E499" s="1"/>
      <c r="F499" s="1"/>
      <c r="G499" s="1"/>
      <c r="H499" s="1"/>
      <c r="K499" s="1">
        <v>5.0</v>
      </c>
      <c r="L499" s="1">
        <v>352.0</v>
      </c>
      <c r="M499" s="3">
        <f>IFERROR(__xludf.DUMMYFUNCTION("value(IFERROR(
  REGEXEXTRACT(Q499,""(\d+(?:[.,]\d+)?)\s*[Tt][ỷY]"")
,""""))"),63.9)</f>
        <v>63.9</v>
      </c>
      <c r="N499" s="3">
        <f t="shared" si="1"/>
        <v>182</v>
      </c>
      <c r="O499" s="3" t="str">
        <f>IFERROR(__xludf.DUMMYFUNCTION("IFERROR(
  INDEX(
    FILTER(Sheet3!$B$1:$B$100, ISNUMBER(SEARCH(Sheet3!$B$1:$B$100, Q499))),
  1),
"""")"),"Tân Thuận Đông")</f>
        <v>Tân Thuận Đông</v>
      </c>
      <c r="P499" s="3" t="str">
        <f>IFERROR(__xludf.DUMMYFUNCTION("IFERROR(
  INDEX(
    FILTER(Sheet3!$A$1:$A$100, ISNUMBER(SEARCH(Sheet3!$A$1:$A$100, Q499))),
  1),
"""")"),"đường số 3")</f>
        <v>đường số 3</v>
      </c>
      <c r="Q499" s="2" t="s">
        <v>507</v>
      </c>
    </row>
    <row r="500">
      <c r="A500" s="1"/>
      <c r="B500" s="1"/>
      <c r="C500" s="1"/>
      <c r="D500" s="1"/>
      <c r="E500" s="1"/>
      <c r="F500" s="1"/>
      <c r="G500" s="1"/>
      <c r="H500" s="1"/>
      <c r="K500" s="1">
        <v>4.0</v>
      </c>
      <c r="L500" s="1">
        <v>63.0</v>
      </c>
      <c r="M500" s="3">
        <f>IFERROR(__xludf.DUMMYFUNCTION("value(IFERROR(
  REGEXEXTRACT(Q500,""(\d+(?:[.,]\d+)?)\s*[Tt][ỷY]"")
,""""))"),11.5)</f>
        <v>11.5</v>
      </c>
      <c r="N500" s="3">
        <f t="shared" si="1"/>
        <v>183</v>
      </c>
      <c r="O500" s="3" t="str">
        <f>IFERROR(__xludf.DUMMYFUNCTION("IFERROR(
  INDEX(
    FILTER(Sheet3!$B$1:$B$100, ISNUMBER(SEARCH(Sheet3!$B$1:$B$100, Q500))),
  1),
"""")"),"Bình Thuận")</f>
        <v>Bình Thuận</v>
      </c>
      <c r="P500" s="3" t="str">
        <f>IFERROR(__xludf.DUMMYFUNCTION("IFERROR(
  INDEX(
    FILTER(Sheet3!$A$1:$A$100, ISNUMBER(SEARCH(Sheet3!$A$1:$A$100, Q500))),
  1),
"""")"),"")</f>
        <v/>
      </c>
      <c r="Q500" s="2" t="s">
        <v>508</v>
      </c>
    </row>
    <row r="501">
      <c r="A501" s="1"/>
      <c r="B501" s="1"/>
      <c r="C501" s="1"/>
      <c r="D501" s="1"/>
      <c r="E501" s="1"/>
      <c r="F501" s="1"/>
      <c r="G501" s="1"/>
      <c r="H501" s="1"/>
      <c r="K501" s="1">
        <v>4.0</v>
      </c>
      <c r="L501" s="1">
        <v>82.0</v>
      </c>
      <c r="M501" s="3">
        <f>IFERROR(__xludf.DUMMYFUNCTION("value(IFERROR(
  REGEXEXTRACT(Q501,""(\d+(?:[.,]\d+)?)\s*[Tt][ỷY]"")
,""""))"),14.99)</f>
        <v>14.99</v>
      </c>
      <c r="N501" s="3">
        <f t="shared" si="1"/>
        <v>183</v>
      </c>
      <c r="O501" s="3" t="str">
        <f>IFERROR(__xludf.DUMMYFUNCTION("IFERROR(
  INDEX(
    FILTER(Sheet3!$B$1:$B$100, ISNUMBER(SEARCH(Sheet3!$B$1:$B$100, Q501))),
  1),
"""")"),"Tân Kiểng")</f>
        <v>Tân Kiểng</v>
      </c>
      <c r="P501" s="3" t="str">
        <f>IFERROR(__xludf.DUMMYFUNCTION("IFERROR(
  INDEX(
    FILTER(Sheet3!$A$1:$A$100, ISNUMBER(SEARCH(Sheet3!$A$1:$A$100, Q501))),
  1),
"""")"),"đường số 1")</f>
        <v>đường số 1</v>
      </c>
      <c r="Q501" s="2" t="s">
        <v>509</v>
      </c>
    </row>
    <row r="502">
      <c r="A502" s="1"/>
      <c r="B502" s="1"/>
      <c r="C502" s="1"/>
      <c r="D502" s="1"/>
      <c r="E502" s="1"/>
      <c r="F502" s="1"/>
      <c r="G502" s="1"/>
      <c r="H502" s="1"/>
      <c r="K502" s="1">
        <v>7.0</v>
      </c>
      <c r="L502" s="1">
        <v>120.0</v>
      </c>
      <c r="M502" s="3">
        <f>IFERROR(__xludf.DUMMYFUNCTION("value(IFERROR(
  REGEXEXTRACT(Q502,""(\d+(?:[.,]\d+)?)\s*[Tt][ỷY]"")
,""""))"),22.0)</f>
        <v>22</v>
      </c>
      <c r="N502" s="3">
        <f t="shared" si="1"/>
        <v>183</v>
      </c>
      <c r="O502" s="3" t="str">
        <f>IFERROR(__xludf.DUMMYFUNCTION("IFERROR(
  INDEX(
    FILTER(Sheet3!$B$1:$B$100, ISNUMBER(SEARCH(Sheet3!$B$1:$B$100, Q502))),
  1),
"""")"),"Bình Thuận")</f>
        <v>Bình Thuận</v>
      </c>
      <c r="P502" s="3" t="str">
        <f>IFERROR(__xludf.DUMMYFUNCTION("IFERROR(
  INDEX(
    FILTER(Sheet3!$A$1:$A$100, ISNUMBER(SEARCH(Sheet3!$A$1:$A$100, Q502))),
  1),
"""")"),"Nguyễn Thị Thập")</f>
        <v>Nguyễn Thị Thập</v>
      </c>
      <c r="Q502" s="2" t="s">
        <v>510</v>
      </c>
    </row>
    <row r="503">
      <c r="A503" s="1"/>
      <c r="B503" s="1"/>
      <c r="C503" s="1"/>
      <c r="D503" s="1"/>
      <c r="E503" s="1"/>
      <c r="F503" s="1"/>
      <c r="G503" s="1"/>
      <c r="H503" s="1"/>
      <c r="K503" s="1">
        <v>2.0</v>
      </c>
      <c r="L503" s="1">
        <v>68.0</v>
      </c>
      <c r="M503" s="3">
        <f>IFERROR(__xludf.DUMMYFUNCTION("value(IFERROR(
  REGEXEXTRACT(Q503,""(\d+(?:[.,]\d+)?)\s*[Tt][ỷY]"")
,""""))"),12.5)</f>
        <v>12.5</v>
      </c>
      <c r="N503" s="3">
        <f t="shared" si="1"/>
        <v>184</v>
      </c>
      <c r="O503" s="3" t="str">
        <f>IFERROR(__xludf.DUMMYFUNCTION("IFERROR(
  INDEX(
    FILTER(Sheet3!$B$1:$B$100, ISNUMBER(SEARCH(Sheet3!$B$1:$B$100, Q503))),
  1),
"""")"),"Tân Quy")</f>
        <v>Tân Quy</v>
      </c>
      <c r="P503" s="3" t="str">
        <f>IFERROR(__xludf.DUMMYFUNCTION("IFERROR(
  INDEX(
    FILTER(Sheet3!$A$1:$A$100, ISNUMBER(SEARCH(Sheet3!$A$1:$A$100, Q503))),
  1),
"""")"),"đường số 5")</f>
        <v>đường số 5</v>
      </c>
      <c r="Q503" s="2" t="s">
        <v>511</v>
      </c>
    </row>
    <row r="504">
      <c r="A504" s="1"/>
      <c r="B504" s="1"/>
      <c r="C504" s="1"/>
      <c r="D504" s="1"/>
      <c r="E504" s="1"/>
      <c r="F504" s="1"/>
      <c r="G504" s="1"/>
      <c r="H504" s="1"/>
      <c r="K504" s="1">
        <v>3.0</v>
      </c>
      <c r="L504" s="1">
        <v>68.0</v>
      </c>
      <c r="M504" s="1">
        <v>12.5</v>
      </c>
      <c r="N504" s="3">
        <f t="shared" si="1"/>
        <v>184</v>
      </c>
      <c r="O504" s="3" t="str">
        <f>IFERROR(__xludf.DUMMYFUNCTION("IFERROR(
  INDEX(
    FILTER(Sheet3!$B$1:$B$100, ISNUMBER(SEARCH(Sheet3!$B$1:$B$100, Q504))),
  1),
"""")"),"Bình Thuận")</f>
        <v>Bình Thuận</v>
      </c>
      <c r="P504" s="3" t="str">
        <f>IFERROR(__xludf.DUMMYFUNCTION("IFERROR(
  INDEX(
    FILTER(Sheet3!$A$1:$A$100, ISNUMBER(SEARCH(Sheet3!$A$1:$A$100, Q504))),
  1),
"""")"),"Huỳnh Tấn Phát")</f>
        <v>Huỳnh Tấn Phát</v>
      </c>
      <c r="Q504" s="2" t="s">
        <v>512</v>
      </c>
    </row>
    <row r="505">
      <c r="A505" s="1"/>
      <c r="B505" s="1"/>
      <c r="C505" s="1"/>
      <c r="D505" s="1"/>
      <c r="E505" s="1"/>
      <c r="F505" s="1"/>
      <c r="G505" s="1"/>
      <c r="H505" s="1"/>
      <c r="K505" s="1">
        <v>5.0</v>
      </c>
      <c r="L505" s="1">
        <v>95.0</v>
      </c>
      <c r="M505" s="3">
        <f>IFERROR(__xludf.DUMMYFUNCTION("value(IFERROR(
  REGEXEXTRACT(Q505,""(\d+(?:[.,]\d+)?)\s*[Tt][ỷY]"")
,""""))"),17.5)</f>
        <v>17.5</v>
      </c>
      <c r="N505" s="3">
        <f t="shared" si="1"/>
        <v>184</v>
      </c>
      <c r="O505" s="3" t="str">
        <f>IFERROR(__xludf.DUMMYFUNCTION("IFERROR(
  INDEX(
    FILTER(Sheet3!$B$1:$B$100, ISNUMBER(SEARCH(Sheet3!$B$1:$B$100, Q505))),
  1),
"""")"),"Phú Mỹ")</f>
        <v>Phú Mỹ</v>
      </c>
      <c r="P505" s="3" t="str">
        <f>IFERROR(__xludf.DUMMYFUNCTION("IFERROR(
  INDEX(
    FILTER(Sheet3!$A$1:$A$100, ISNUMBER(SEARCH(Sheet3!$A$1:$A$100, Q505))),
  1),
"""")"),"")</f>
        <v/>
      </c>
      <c r="Q505" s="2" t="s">
        <v>513</v>
      </c>
    </row>
    <row r="506">
      <c r="A506" s="1"/>
      <c r="B506" s="1"/>
      <c r="C506" s="1"/>
      <c r="D506" s="1"/>
      <c r="E506" s="1"/>
      <c r="F506" s="1"/>
      <c r="G506" s="1"/>
      <c r="H506" s="1"/>
      <c r="K506" s="1">
        <v>3.0</v>
      </c>
      <c r="L506" s="1">
        <v>80.0</v>
      </c>
      <c r="M506" s="3">
        <f>IFERROR(__xludf.DUMMYFUNCTION("value(IFERROR(
  REGEXEXTRACT(Q506,""(\d+(?:[.,]\d+)?)\s*[Tt][ỷY]"")
,""""))"),14.8)</f>
        <v>14.8</v>
      </c>
      <c r="N506" s="3">
        <f t="shared" si="1"/>
        <v>185</v>
      </c>
      <c r="O506" s="3" t="str">
        <f>IFERROR(__xludf.DUMMYFUNCTION("IFERROR(
  INDEX(
    FILTER(Sheet3!$B$1:$B$100, ISNUMBER(SEARCH(Sheet3!$B$1:$B$100, Q506))),
  1),
"""")"),"Bình Thuận")</f>
        <v>Bình Thuận</v>
      </c>
      <c r="P506" s="3" t="str">
        <f>IFERROR(__xludf.DUMMYFUNCTION("IFERROR(
  INDEX(
    FILTER(Sheet3!$A$1:$A$100, ISNUMBER(SEARCH(Sheet3!$A$1:$A$100, Q506))),
  1),
"""")"),"Lý Phục Man")</f>
        <v>Lý Phục Man</v>
      </c>
      <c r="Q506" s="2" t="s">
        <v>514</v>
      </c>
    </row>
    <row r="507">
      <c r="A507" s="1"/>
      <c r="B507" s="1"/>
      <c r="C507" s="1"/>
      <c r="D507" s="1"/>
      <c r="E507" s="1"/>
      <c r="F507" s="1"/>
      <c r="G507" s="1"/>
      <c r="H507" s="1"/>
      <c r="K507" s="1">
        <v>4.0</v>
      </c>
      <c r="L507" s="1">
        <v>227.0</v>
      </c>
      <c r="M507" s="3">
        <f>IFERROR(__xludf.DUMMYFUNCTION("value(IFERROR(
  REGEXEXTRACT(Q507,""(\d+(?:[.,]\d+)?)\s*[Tt][ỷY]"")
,""""))"),42.0)</f>
        <v>42</v>
      </c>
      <c r="N507" s="3">
        <f t="shared" si="1"/>
        <v>185</v>
      </c>
      <c r="O507" s="3" t="str">
        <f>IFERROR(__xludf.DUMMYFUNCTION("IFERROR(
  INDEX(
    FILTER(Sheet3!$B$1:$B$100, ISNUMBER(SEARCH(Sheet3!$B$1:$B$100, Q507))),
  1),
"""")"),"Tân Thuận Đông")</f>
        <v>Tân Thuận Đông</v>
      </c>
      <c r="P507" s="3" t="str">
        <f>IFERROR(__xludf.DUMMYFUNCTION("IFERROR(
  INDEX(
    FILTER(Sheet3!$A$1:$A$100, ISNUMBER(SEARCH(Sheet3!$A$1:$A$100, Q507))),
  1),
"""")"),"Huỳnh Tấn Phát")</f>
        <v>Huỳnh Tấn Phát</v>
      </c>
      <c r="Q507" s="2" t="s">
        <v>515</v>
      </c>
    </row>
    <row r="508">
      <c r="A508" s="1"/>
      <c r="B508" s="1"/>
      <c r="C508" s="1"/>
      <c r="D508" s="1"/>
      <c r="E508" s="1"/>
      <c r="F508" s="1"/>
      <c r="G508" s="1"/>
      <c r="H508" s="1"/>
      <c r="K508" s="1">
        <v>4.0</v>
      </c>
      <c r="L508" s="1">
        <v>75.0</v>
      </c>
      <c r="M508" s="3">
        <f>IFERROR(__xludf.DUMMYFUNCTION("value(IFERROR(
  REGEXEXTRACT(Q508,""(\d+(?:[.,]\d+)?)\s*[Tt][ỷY]"")
,""""))"),13.9)</f>
        <v>13.9</v>
      </c>
      <c r="N508" s="3">
        <f t="shared" si="1"/>
        <v>185</v>
      </c>
      <c r="O508" s="3" t="str">
        <f>IFERROR(__xludf.DUMMYFUNCTION("IFERROR(
  INDEX(
    FILTER(Sheet3!$B$1:$B$100, ISNUMBER(SEARCH(Sheet3!$B$1:$B$100, Q508))),
  1),
"""")"),"Phú Thuận")</f>
        <v>Phú Thuận</v>
      </c>
      <c r="P508" s="3" t="str">
        <f>IFERROR(__xludf.DUMMYFUNCTION("IFERROR(
  INDEX(
    FILTER(Sheet3!$A$1:$A$100, ISNUMBER(SEARCH(Sheet3!$A$1:$A$100, Q508))),
  1),
"""")"),"Phú Thuận")</f>
        <v>Phú Thuận</v>
      </c>
      <c r="Q508" s="2" t="s">
        <v>516</v>
      </c>
    </row>
    <row r="509">
      <c r="A509" s="1"/>
      <c r="B509" s="1"/>
      <c r="C509" s="1"/>
      <c r="D509" s="1"/>
      <c r="E509" s="1"/>
      <c r="F509" s="1"/>
      <c r="G509" s="1"/>
      <c r="H509" s="1"/>
      <c r="K509" s="1">
        <v>4.0</v>
      </c>
      <c r="L509" s="1">
        <v>75.0</v>
      </c>
      <c r="M509" s="3">
        <f>IFERROR(__xludf.DUMMYFUNCTION("value(IFERROR(
  REGEXEXTRACT(Q509,""(\d+(?:[.,]\d+)?)\s*[Tt][ỷY]"")
,""""))"),13.9)</f>
        <v>13.9</v>
      </c>
      <c r="N509" s="3">
        <f t="shared" si="1"/>
        <v>185</v>
      </c>
      <c r="O509" s="3" t="str">
        <f>IFERROR(__xludf.DUMMYFUNCTION("IFERROR(
  INDEX(
    FILTER(Sheet3!$B$1:$B$100, ISNUMBER(SEARCH(Sheet3!$B$1:$B$100, Q509))),
  1),
"""")"),"Phú Thuận")</f>
        <v>Phú Thuận</v>
      </c>
      <c r="P509" s="3" t="str">
        <f>IFERROR(__xludf.DUMMYFUNCTION("IFERROR(
  INDEX(
    FILTER(Sheet3!$A$1:$A$100, ISNUMBER(SEARCH(Sheet3!$A$1:$A$100, Q509))),
  1),
"""")"),"Phú Thuận")</f>
        <v>Phú Thuận</v>
      </c>
      <c r="Q509" s="2" t="s">
        <v>517</v>
      </c>
    </row>
    <row r="510">
      <c r="A510" s="1"/>
      <c r="B510" s="1"/>
      <c r="C510" s="1"/>
      <c r="D510" s="1"/>
      <c r="E510" s="1"/>
      <c r="F510" s="1"/>
      <c r="G510" s="1"/>
      <c r="H510" s="1"/>
      <c r="K510" s="1">
        <v>2.0</v>
      </c>
      <c r="L510" s="1">
        <v>140.0</v>
      </c>
      <c r="M510" s="3">
        <f>IFERROR(__xludf.DUMMYFUNCTION("value(IFERROR(
  REGEXEXTRACT(Q510,""(\d+(?:[.,]\d+)?)\s*[Tt][ỷY]"")
,""""))"),26.0)</f>
        <v>26</v>
      </c>
      <c r="N510" s="3">
        <f t="shared" si="1"/>
        <v>186</v>
      </c>
      <c r="O510" s="3" t="str">
        <f>IFERROR(__xludf.DUMMYFUNCTION("IFERROR(
  INDEX(
    FILTER(Sheet3!$B$1:$B$100, ISNUMBER(SEARCH(Sheet3!$B$1:$B$100, Q510))),
  1),
"""")"),"Tân Thuận Tây")</f>
        <v>Tân Thuận Tây</v>
      </c>
      <c r="P510" s="3" t="str">
        <f>IFERROR(__xludf.DUMMYFUNCTION("IFERROR(
  INDEX(
    FILTER(Sheet3!$A$1:$A$100, ISNUMBER(SEARCH(Sheet3!$A$1:$A$100, Q510))),
  1),
"""")"),"Nguyễn Văn Linh")</f>
        <v>Nguyễn Văn Linh</v>
      </c>
      <c r="Q510" s="2" t="s">
        <v>518</v>
      </c>
    </row>
    <row r="511">
      <c r="A511" s="1"/>
      <c r="B511" s="1"/>
      <c r="C511" s="1"/>
      <c r="D511" s="1"/>
      <c r="E511" s="1"/>
      <c r="F511" s="1"/>
      <c r="G511" s="1"/>
      <c r="H511" s="1"/>
      <c r="K511" s="1">
        <v>4.0</v>
      </c>
      <c r="L511" s="1">
        <v>113.0</v>
      </c>
      <c r="M511" s="3">
        <f>IFERROR(__xludf.DUMMYFUNCTION("value(IFERROR(
  REGEXEXTRACT(Q511,""(\d+(?:[.,]\d+)?)\s*[Tt][ỷY]"")
,""""))"),21.0)</f>
        <v>21</v>
      </c>
      <c r="N511" s="3">
        <f t="shared" si="1"/>
        <v>186</v>
      </c>
      <c r="O511" s="3" t="str">
        <f>IFERROR(__xludf.DUMMYFUNCTION("IFERROR(
  INDEX(
    FILTER(Sheet3!$B$1:$B$100, ISNUMBER(SEARCH(Sheet3!$B$1:$B$100, Q511))),
  1),
"""")"),"Bình Thuận")</f>
        <v>Bình Thuận</v>
      </c>
      <c r="P511" s="3" t="str">
        <f>IFERROR(__xludf.DUMMYFUNCTION("IFERROR(
  INDEX(
    FILTER(Sheet3!$A$1:$A$100, ISNUMBER(SEARCH(Sheet3!$A$1:$A$100, Q511))),
  1),
"""")"),"đường số 2")</f>
        <v>đường số 2</v>
      </c>
      <c r="Q511" s="2" t="s">
        <v>519</v>
      </c>
    </row>
    <row r="512">
      <c r="A512" s="1"/>
      <c r="B512" s="1"/>
      <c r="C512" s="1"/>
      <c r="D512" s="1"/>
      <c r="E512" s="1"/>
      <c r="F512" s="1"/>
      <c r="G512" s="1"/>
      <c r="H512" s="1"/>
      <c r="K512" s="1">
        <v>2.0</v>
      </c>
      <c r="L512" s="1">
        <v>80.0</v>
      </c>
      <c r="M512" s="3">
        <f>IFERROR(__xludf.DUMMYFUNCTION("value(IFERROR(
  REGEXEXTRACT(Q512,""(\d+(?:[.,]\d+)?)\s*[Tt][ỷY]"")
,""""))"),14.99)</f>
        <v>14.99</v>
      </c>
      <c r="N512" s="3">
        <f t="shared" si="1"/>
        <v>187</v>
      </c>
      <c r="O512" s="3" t="str">
        <f>IFERROR(__xludf.DUMMYFUNCTION("IFERROR(
  INDEX(
    FILTER(Sheet3!$B$1:$B$100, ISNUMBER(SEARCH(Sheet3!$B$1:$B$100, Q512))),
  1),
"""")"),"Tân Kiểng")</f>
        <v>Tân Kiểng</v>
      </c>
      <c r="P512" s="3" t="str">
        <f>IFERROR(__xludf.DUMMYFUNCTION("IFERROR(
  INDEX(
    FILTER(Sheet3!$A$1:$A$100, ISNUMBER(SEARCH(Sheet3!$A$1:$A$100, Q512))),
  1),
"""")"),"đường số 9")</f>
        <v>đường số 9</v>
      </c>
      <c r="Q512" s="2" t="s">
        <v>520</v>
      </c>
    </row>
    <row r="513">
      <c r="A513" s="1"/>
      <c r="B513" s="1"/>
      <c r="C513" s="1"/>
      <c r="D513" s="1"/>
      <c r="E513" s="1"/>
      <c r="F513" s="1"/>
      <c r="G513" s="1"/>
      <c r="H513" s="1"/>
      <c r="K513" s="1">
        <v>2.0</v>
      </c>
      <c r="L513" s="1">
        <v>80.0</v>
      </c>
      <c r="M513" s="3">
        <f>IFERROR(__xludf.DUMMYFUNCTION("value(IFERROR(
  REGEXEXTRACT(Q513,""(\d+(?:[.,]\d+)?)\s*[Tt][ỷY]"")
,""""))"),15.0)</f>
        <v>15</v>
      </c>
      <c r="N513" s="3">
        <f t="shared" si="1"/>
        <v>188</v>
      </c>
      <c r="O513" s="3" t="str">
        <f>IFERROR(__xludf.DUMMYFUNCTION("IFERROR(
  INDEX(
    FILTER(Sheet3!$B$1:$B$100, ISNUMBER(SEARCH(Sheet3!$B$1:$B$100, Q513))),
  1),
"""")"),"Tân Kiểng")</f>
        <v>Tân Kiểng</v>
      </c>
      <c r="P513" s="3" t="str">
        <f>IFERROR(__xludf.DUMMYFUNCTION("IFERROR(
  INDEX(
    FILTER(Sheet3!$A$1:$A$100, ISNUMBER(SEARCH(Sheet3!$A$1:$A$100, Q513))),
  1),
"""")"),"đường số 9")</f>
        <v>đường số 9</v>
      </c>
      <c r="Q513" s="2" t="s">
        <v>521</v>
      </c>
    </row>
    <row r="514">
      <c r="A514" s="1"/>
      <c r="B514" s="1"/>
      <c r="C514" s="1"/>
      <c r="D514" s="1"/>
      <c r="E514" s="1"/>
      <c r="F514" s="1"/>
      <c r="G514" s="1"/>
      <c r="H514" s="1"/>
      <c r="K514" s="1">
        <v>3.0</v>
      </c>
      <c r="L514" s="1">
        <v>144.0</v>
      </c>
      <c r="M514" s="3">
        <f>IFERROR(__xludf.DUMMYFUNCTION("value(IFERROR(
  REGEXEXTRACT(Q514,""(\d+(?:[.,]\d+)?)\s*[Tt][ỷY]"")
,""""))"),27.0)</f>
        <v>27</v>
      </c>
      <c r="N514" s="3">
        <f t="shared" si="1"/>
        <v>188</v>
      </c>
      <c r="O514" s="3" t="str">
        <f>IFERROR(__xludf.DUMMYFUNCTION("IFERROR(
  INDEX(
    FILTER(Sheet3!$B$1:$B$100, ISNUMBER(SEARCH(Sheet3!$B$1:$B$100, Q514))),
  1),
"""")"),"Tân Quy")</f>
        <v>Tân Quy</v>
      </c>
      <c r="P514" s="3" t="str">
        <f>IFERROR(__xludf.DUMMYFUNCTION("IFERROR(
  INDEX(
    FILTER(Sheet3!$A$1:$A$100, ISNUMBER(SEARCH(Sheet3!$A$1:$A$100, Q514))),
  1),
"""")"),"đường số 3")</f>
        <v>đường số 3</v>
      </c>
      <c r="Q514" s="2" t="s">
        <v>522</v>
      </c>
    </row>
    <row r="515">
      <c r="A515" s="1"/>
      <c r="B515" s="1"/>
      <c r="C515" s="1"/>
      <c r="D515" s="1"/>
      <c r="E515" s="1"/>
      <c r="F515" s="1"/>
      <c r="G515" s="1"/>
      <c r="H515" s="1"/>
      <c r="K515" s="1">
        <v>3.0</v>
      </c>
      <c r="L515" s="1">
        <v>192.0</v>
      </c>
      <c r="M515" s="3">
        <f>IFERROR(__xludf.DUMMYFUNCTION("value(IFERROR(
  REGEXEXTRACT(Q515,""(\d+(?:[.,]\d+)?)\s*[Tt][ỷY]"")
,""""))"),36.0)</f>
        <v>36</v>
      </c>
      <c r="N515" s="3">
        <f t="shared" si="1"/>
        <v>188</v>
      </c>
      <c r="O515" s="3" t="str">
        <f>IFERROR(__xludf.DUMMYFUNCTION("IFERROR(
  INDEX(
    FILTER(Sheet3!$B$1:$B$100, ISNUMBER(SEARCH(Sheet3!$B$1:$B$100, Q515))),
  1),
"""")"),"Tân Thuận Đông")</f>
        <v>Tân Thuận Đông</v>
      </c>
      <c r="P515" s="3" t="str">
        <f>IFERROR(__xludf.DUMMYFUNCTION("IFERROR(
  INDEX(
    FILTER(Sheet3!$A$1:$A$100, ISNUMBER(SEARCH(Sheet3!$A$1:$A$100, Q515))),
  1),
"""")"),"đường số 1")</f>
        <v>đường số 1</v>
      </c>
      <c r="Q515" s="2" t="s">
        <v>523</v>
      </c>
    </row>
    <row r="516">
      <c r="A516" s="1"/>
      <c r="B516" s="1"/>
      <c r="C516" s="1"/>
      <c r="D516" s="1"/>
      <c r="E516" s="1"/>
      <c r="F516" s="1"/>
      <c r="G516" s="1"/>
      <c r="H516" s="1"/>
      <c r="K516" s="1">
        <v>4.0</v>
      </c>
      <c r="L516" s="1">
        <v>77.0</v>
      </c>
      <c r="M516" s="3">
        <f>IFERROR(__xludf.DUMMYFUNCTION("value(IFERROR(
  REGEXEXTRACT(Q516,""(\d+(?:[.,]\d+)?)\s*[Tt][ỷY]"")
,""""))"),14.5)</f>
        <v>14.5</v>
      </c>
      <c r="N516" s="3">
        <f t="shared" si="1"/>
        <v>188</v>
      </c>
      <c r="O516" s="3" t="str">
        <f>IFERROR(__xludf.DUMMYFUNCTION("IFERROR(
  INDEX(
    FILTER(Sheet3!$B$1:$B$100, ISNUMBER(SEARCH(Sheet3!$B$1:$B$100, Q516))),
  1),
"""")"),"Tân Phong")</f>
        <v>Tân Phong</v>
      </c>
      <c r="P516" s="3" t="str">
        <f>IFERROR(__xludf.DUMMYFUNCTION("IFERROR(
  INDEX(
    FILTER(Sheet3!$A$1:$A$100, ISNUMBER(SEARCH(Sheet3!$A$1:$A$100, Q516))),
  1),
"""")"),"Lê Văn Lương")</f>
        <v>Lê Văn Lương</v>
      </c>
      <c r="Q516" s="2" t="s">
        <v>524</v>
      </c>
    </row>
    <row r="517">
      <c r="A517" s="1"/>
      <c r="B517" s="1"/>
      <c r="C517" s="1"/>
      <c r="D517" s="1"/>
      <c r="E517" s="1"/>
      <c r="F517" s="1"/>
      <c r="G517" s="1"/>
      <c r="H517" s="1"/>
      <c r="K517" s="1">
        <v>5.0</v>
      </c>
      <c r="L517" s="1">
        <v>120.0</v>
      </c>
      <c r="M517" s="3">
        <f>IFERROR(__xludf.DUMMYFUNCTION("value(IFERROR(
  REGEXEXTRACT(Q517,""(\d+(?:[.,]\d+)?)\s*[Tt][ỷY]"")
,""""))"),22.5)</f>
        <v>22.5</v>
      </c>
      <c r="N517" s="3">
        <f t="shared" si="1"/>
        <v>188</v>
      </c>
      <c r="O517" s="3" t="str">
        <f>IFERROR(__xludf.DUMMYFUNCTION("IFERROR(
  INDEX(
    FILTER(Sheet3!$B$1:$B$100, ISNUMBER(SEARCH(Sheet3!$B$1:$B$100, Q517))),
  1),
"""")"),"Tân Hưng")</f>
        <v>Tân Hưng</v>
      </c>
      <c r="P517" s="3" t="str">
        <f>IFERROR(__xludf.DUMMYFUNCTION("IFERROR(
  INDEX(
    FILTER(Sheet3!$A$1:$A$100, ISNUMBER(SEARCH(Sheet3!$A$1:$A$100, Q517))),
  1),
"""")"),"Trần Xuân Soạn")</f>
        <v>Trần Xuân Soạn</v>
      </c>
      <c r="Q517" s="2" t="s">
        <v>525</v>
      </c>
    </row>
    <row r="518">
      <c r="A518" s="1"/>
      <c r="B518" s="1"/>
      <c r="C518" s="1"/>
      <c r="D518" s="1"/>
      <c r="E518" s="1"/>
      <c r="F518" s="1"/>
      <c r="G518" s="1"/>
      <c r="H518" s="1"/>
      <c r="K518" s="1">
        <v>6.0</v>
      </c>
      <c r="L518" s="1">
        <v>138.0</v>
      </c>
      <c r="M518" s="3">
        <f>IFERROR(__xludf.DUMMYFUNCTION("value(IFERROR(
  REGEXEXTRACT(Q518,""(\d+(?:[.,]\d+)?)\s*[Tt][ỷY]"")
,""""))"),26.0)</f>
        <v>26</v>
      </c>
      <c r="N518" s="3">
        <f t="shared" si="1"/>
        <v>188</v>
      </c>
      <c r="O518" s="3" t="str">
        <f>IFERROR(__xludf.DUMMYFUNCTION("IFERROR(
  INDEX(
    FILTER(Sheet3!$B$1:$B$100, ISNUMBER(SEARCH(Sheet3!$B$1:$B$100, Q518))),
  1),
"""")"),"Tân Phong")</f>
        <v>Tân Phong</v>
      </c>
      <c r="P518" s="3" t="str">
        <f>IFERROR(__xludf.DUMMYFUNCTION("IFERROR(
  INDEX(
    FILTER(Sheet3!$A$1:$A$100, ISNUMBER(SEARCH(Sheet3!$A$1:$A$100, Q518))),
  1),
"""")"),"Nguyễn Thị Thập")</f>
        <v>Nguyễn Thị Thập</v>
      </c>
      <c r="Q518" s="2" t="s">
        <v>526</v>
      </c>
    </row>
    <row r="519">
      <c r="A519" s="1"/>
      <c r="B519" s="1"/>
      <c r="C519" s="1"/>
      <c r="D519" s="1"/>
      <c r="E519" s="1"/>
      <c r="F519" s="1"/>
      <c r="G519" s="1"/>
      <c r="H519" s="1"/>
      <c r="K519" s="1">
        <v>7.0</v>
      </c>
      <c r="L519" s="1">
        <v>796.0</v>
      </c>
      <c r="M519" s="3">
        <f>IFERROR(__xludf.DUMMYFUNCTION("value(IFERROR(
  REGEXEXTRACT(Q519,""(\d+(?:[.,]\d+)?)\s*[Tt][ỷY]"")
,""""))"),150.0)</f>
        <v>150</v>
      </c>
      <c r="N519" s="3">
        <f t="shared" si="1"/>
        <v>188</v>
      </c>
      <c r="O519" s="3" t="str">
        <f>IFERROR(__xludf.DUMMYFUNCTION("IFERROR(
  INDEX(
    FILTER(Sheet3!$B$1:$B$100, ISNUMBER(SEARCH(Sheet3!$B$1:$B$100, Q519))),
  1),
"""")"),"Tân Phú")</f>
        <v>Tân Phú</v>
      </c>
      <c r="P519" s="3" t="str">
        <f>IFERROR(__xludf.DUMMYFUNCTION("IFERROR(
  INDEX(
    FILTER(Sheet3!$A$1:$A$100, ISNUMBER(SEARCH(Sheet3!$A$1:$A$100, Q519))),
  1),
"""")"),"đường số 1")</f>
        <v>đường số 1</v>
      </c>
      <c r="Q519" s="2" t="s">
        <v>527</v>
      </c>
    </row>
    <row r="520">
      <c r="A520" s="1"/>
      <c r="B520" s="1"/>
      <c r="C520" s="1"/>
      <c r="D520" s="1"/>
      <c r="E520" s="1"/>
      <c r="F520" s="1"/>
      <c r="G520" s="1"/>
      <c r="H520" s="1"/>
      <c r="K520" s="1">
        <v>2.0</v>
      </c>
      <c r="L520" s="1">
        <v>143.0</v>
      </c>
      <c r="M520" s="3">
        <f>IFERROR(__xludf.DUMMYFUNCTION("value(IFERROR(
  REGEXEXTRACT(Q520,""(\d+(?:[.,]\d+)?)\s*[Tt][ỷY]"")
,""""))"),27.0)</f>
        <v>27</v>
      </c>
      <c r="N520" s="3">
        <f t="shared" si="1"/>
        <v>189</v>
      </c>
      <c r="O520" s="3" t="str">
        <f>IFERROR(__xludf.DUMMYFUNCTION("IFERROR(
  INDEX(
    FILTER(Sheet3!$B$1:$B$100, ISNUMBER(SEARCH(Sheet3!$B$1:$B$100, Q520))),
  1),
"""")"),"Tân Phong")</f>
        <v>Tân Phong</v>
      </c>
      <c r="P520" s="3" t="str">
        <f>IFERROR(__xludf.DUMMYFUNCTION("IFERROR(
  INDEX(
    FILTER(Sheet3!$A$1:$A$100, ISNUMBER(SEARCH(Sheet3!$A$1:$A$100, Q520))),
  1),
"""")"),"Lê Văn Lương")</f>
        <v>Lê Văn Lương</v>
      </c>
      <c r="Q520" s="2" t="s">
        <v>528</v>
      </c>
    </row>
    <row r="521">
      <c r="A521" s="1"/>
      <c r="B521" s="1"/>
      <c r="C521" s="1"/>
      <c r="D521" s="1"/>
      <c r="E521" s="1"/>
      <c r="F521" s="1"/>
      <c r="G521" s="1"/>
      <c r="H521" s="1"/>
      <c r="K521" s="1">
        <v>1.0</v>
      </c>
      <c r="L521" s="1">
        <v>105.0</v>
      </c>
      <c r="M521" s="3">
        <f>IFERROR(__xludf.DUMMYFUNCTION("value(IFERROR(
  REGEXEXTRACT(Q521,""(\d+(?:[.,]\d+)?)\s*[Tt][ỷY]"")
,""""))"),20.0)</f>
        <v>20</v>
      </c>
      <c r="N521" s="3">
        <f t="shared" si="1"/>
        <v>190</v>
      </c>
      <c r="O521" s="3" t="str">
        <f>IFERROR(__xludf.DUMMYFUNCTION("IFERROR(
  INDEX(
    FILTER(Sheet3!$B$1:$B$100, ISNUMBER(SEARCH(Sheet3!$B$1:$B$100, Q521))),
  1),
"""")"),"Phú Mỹ")</f>
        <v>Phú Mỹ</v>
      </c>
      <c r="P521" s="3" t="str">
        <f>IFERROR(__xludf.DUMMYFUNCTION("IFERROR(
  INDEX(
    FILTER(Sheet3!$A$1:$A$100, ISNUMBER(SEARCH(Sheet3!$A$1:$A$100, Q521))),
  1),
"""")"),"Phạm Hữu Lầu")</f>
        <v>Phạm Hữu Lầu</v>
      </c>
      <c r="Q521" s="2" t="s">
        <v>529</v>
      </c>
    </row>
    <row r="522">
      <c r="A522" s="1"/>
      <c r="B522" s="1"/>
      <c r="C522" s="1"/>
      <c r="D522" s="1"/>
      <c r="E522" s="1"/>
      <c r="F522" s="1"/>
      <c r="G522" s="1"/>
      <c r="H522" s="1"/>
      <c r="K522" s="1">
        <v>3.0</v>
      </c>
      <c r="L522" s="1">
        <v>79.0</v>
      </c>
      <c r="M522" s="3">
        <f>IFERROR(__xludf.DUMMYFUNCTION("value(IFERROR(
  REGEXEXTRACT(Q522,""(\d+(?:[.,]\d+)?)\s*[Tt][ỷY]"")
,""""))"),15.0)</f>
        <v>15</v>
      </c>
      <c r="N522" s="3">
        <f t="shared" si="1"/>
        <v>190</v>
      </c>
      <c r="O522" s="3" t="str">
        <f>IFERROR(__xludf.DUMMYFUNCTION("IFERROR(
  INDEX(
    FILTER(Sheet3!$B$1:$B$100, ISNUMBER(SEARCH(Sheet3!$B$1:$B$100, Q522))),
  1),
"""")"),"Phú Thuận")</f>
        <v>Phú Thuận</v>
      </c>
      <c r="P522" s="3" t="str">
        <f>IFERROR(__xludf.DUMMYFUNCTION("IFERROR(
  INDEX(
    FILTER(Sheet3!$A$1:$A$100, ISNUMBER(SEARCH(Sheet3!$A$1:$A$100, Q522))),
  1),
"""")"),"Nguyễn Văn Quỳ")</f>
        <v>Nguyễn Văn Quỳ</v>
      </c>
      <c r="Q522" s="2" t="s">
        <v>530</v>
      </c>
    </row>
    <row r="523">
      <c r="A523" s="1"/>
      <c r="B523" s="1"/>
      <c r="C523" s="1"/>
      <c r="D523" s="1"/>
      <c r="E523" s="1"/>
      <c r="F523" s="1"/>
      <c r="G523" s="1"/>
      <c r="H523" s="1"/>
      <c r="K523" s="1">
        <v>4.0</v>
      </c>
      <c r="L523" s="1">
        <v>90.0</v>
      </c>
      <c r="M523" s="3">
        <f>IFERROR(__xludf.DUMMYFUNCTION("value(IFERROR(
  REGEXEXTRACT(Q523,""(\d+(?:[.,]\d+)?)\s*[Tt][ỷY]"")
,""""))"),17.1)</f>
        <v>17.1</v>
      </c>
      <c r="N523" s="3">
        <f t="shared" si="1"/>
        <v>190</v>
      </c>
      <c r="O523" s="3" t="str">
        <f>IFERROR(__xludf.DUMMYFUNCTION("IFERROR(
  INDEX(
    FILTER(Sheet3!$B$1:$B$100, ISNUMBER(SEARCH(Sheet3!$B$1:$B$100, Q523))),
  1),
"""")"),"Phú Mỹ")</f>
        <v>Phú Mỹ</v>
      </c>
      <c r="P523" s="3" t="str">
        <f>IFERROR(__xludf.DUMMYFUNCTION("IFERROR(
  INDEX(
    FILTER(Sheet3!$A$1:$A$100, ISNUMBER(SEARCH(Sheet3!$A$1:$A$100, Q523))),
  1),
"""")"),"Đường D5")</f>
        <v>Đường D5</v>
      </c>
      <c r="Q523" s="2" t="s">
        <v>531</v>
      </c>
    </row>
    <row r="524">
      <c r="A524" s="1"/>
      <c r="B524" s="1"/>
      <c r="C524" s="1"/>
      <c r="D524" s="1"/>
      <c r="E524" s="1"/>
      <c r="F524" s="1"/>
      <c r="G524" s="1"/>
      <c r="H524" s="1"/>
      <c r="K524" s="1">
        <v>5.0</v>
      </c>
      <c r="L524" s="1">
        <v>252.0</v>
      </c>
      <c r="M524" s="3">
        <f>IFERROR(__xludf.DUMMYFUNCTION("value(IFERROR(
  REGEXEXTRACT(Q524,""(\d+(?:[.,]\d+)?)\s*[Tt][ỷY]"")
,""""))"),48.0)</f>
        <v>48</v>
      </c>
      <c r="N524" s="3">
        <f t="shared" si="1"/>
        <v>190</v>
      </c>
      <c r="O524" s="3" t="str">
        <f>IFERROR(__xludf.DUMMYFUNCTION("IFERROR(
  INDEX(
    FILTER(Sheet3!$B$1:$B$100, ISNUMBER(SEARCH(Sheet3!$B$1:$B$100, Q524))),
  1),
"""")"),"Tân Phong")</f>
        <v>Tân Phong</v>
      </c>
      <c r="P524" s="3" t="str">
        <f>IFERROR(__xludf.DUMMYFUNCTION("IFERROR(
  INDEX(
    FILTER(Sheet3!$A$1:$A$100, ISNUMBER(SEARCH(Sheet3!$A$1:$A$100, Q524))),
  1),
"""")"),"đường số 2")</f>
        <v>đường số 2</v>
      </c>
      <c r="Q524" s="2" t="s">
        <v>532</v>
      </c>
    </row>
    <row r="525">
      <c r="A525" s="1"/>
      <c r="B525" s="1"/>
      <c r="C525" s="1"/>
      <c r="D525" s="1"/>
      <c r="E525" s="1"/>
      <c r="F525" s="1"/>
      <c r="G525" s="1"/>
      <c r="H525" s="1"/>
      <c r="K525" s="1">
        <v>4.0</v>
      </c>
      <c r="L525" s="1">
        <v>72.0</v>
      </c>
      <c r="M525" s="3">
        <f>IFERROR(__xludf.DUMMYFUNCTION("value(IFERROR(
  REGEXEXTRACT(Q525,""(\d+(?:[.,]\d+)?)\s*[Tt][ỷY]"")
,""""))"),13.9)</f>
        <v>13.9</v>
      </c>
      <c r="N525" s="3">
        <f t="shared" si="1"/>
        <v>193</v>
      </c>
      <c r="O525" s="3" t="str">
        <f>IFERROR(__xludf.DUMMYFUNCTION("IFERROR(
  INDEX(
    FILTER(Sheet3!$B$1:$B$100, ISNUMBER(SEARCH(Sheet3!$B$1:$B$100, Q525))),
  1),
"""")"),"Tân Phong")</f>
        <v>Tân Phong</v>
      </c>
      <c r="P525" s="3" t="str">
        <f>IFERROR(__xludf.DUMMYFUNCTION("IFERROR(
  INDEX(
    FILTER(Sheet3!$A$1:$A$100, ISNUMBER(SEARCH(Sheet3!$A$1:$A$100, Q525))),
  1),
"""")"),"đường số 3")</f>
        <v>đường số 3</v>
      </c>
      <c r="Q525" s="2" t="s">
        <v>533</v>
      </c>
    </row>
    <row r="526">
      <c r="A526" s="1"/>
      <c r="B526" s="1"/>
      <c r="C526" s="1"/>
      <c r="D526" s="1"/>
      <c r="E526" s="1"/>
      <c r="F526" s="1"/>
      <c r="G526" s="1"/>
      <c r="H526" s="1"/>
      <c r="K526" s="1">
        <v>1.0</v>
      </c>
      <c r="L526" s="1">
        <v>144.0</v>
      </c>
      <c r="M526" s="3">
        <f>IFERROR(__xludf.DUMMYFUNCTION("value(IFERROR(
  REGEXEXTRACT(Q526,""(\d+(?:[.,]\d+)?)\s*[Tt][ỷY]"")
,""""))"),28.0)</f>
        <v>28</v>
      </c>
      <c r="N526" s="3">
        <f t="shared" si="1"/>
        <v>194</v>
      </c>
      <c r="O526" s="3" t="str">
        <f>IFERROR(__xludf.DUMMYFUNCTION("IFERROR(
  INDEX(
    FILTER(Sheet3!$B$1:$B$100, ISNUMBER(SEARCH(Sheet3!$B$1:$B$100, Q526))),
  1),
"""")"),"Tân Kiểng")</f>
        <v>Tân Kiểng</v>
      </c>
      <c r="P526" s="3" t="str">
        <f>IFERROR(__xludf.DUMMYFUNCTION("IFERROR(
  INDEX(
    FILTER(Sheet3!$A$1:$A$100, ISNUMBER(SEARCH(Sheet3!$A$1:$A$100, Q526))),
  1),
"""")"),"Lê Văn Lương")</f>
        <v>Lê Văn Lương</v>
      </c>
      <c r="Q526" s="2" t="s">
        <v>534</v>
      </c>
    </row>
    <row r="527">
      <c r="A527" s="1"/>
      <c r="B527" s="1"/>
      <c r="C527" s="1"/>
      <c r="D527" s="1"/>
      <c r="E527" s="1"/>
      <c r="F527" s="1"/>
      <c r="G527" s="1"/>
      <c r="H527" s="1"/>
      <c r="K527" s="1">
        <v>2.0</v>
      </c>
      <c r="L527" s="1">
        <v>80.0</v>
      </c>
      <c r="M527" s="3">
        <f>IFERROR(__xludf.DUMMYFUNCTION("value(IFERROR(
  REGEXEXTRACT(Q527,""(\d+(?:[.,]\d+)?)\s*[Tt][ỷY]"")
,""""))"),15.5)</f>
        <v>15.5</v>
      </c>
      <c r="N527" s="3">
        <f t="shared" si="1"/>
        <v>194</v>
      </c>
      <c r="O527" s="3" t="str">
        <f>IFERROR(__xludf.DUMMYFUNCTION("IFERROR(
  INDEX(
    FILTER(Sheet3!$B$1:$B$100, ISNUMBER(SEARCH(Sheet3!$B$1:$B$100, Q527))),
  1),
"""")"),"Tân Quy")</f>
        <v>Tân Quy</v>
      </c>
      <c r="P527" s="3" t="str">
        <f>IFERROR(__xludf.DUMMYFUNCTION("IFERROR(
  INDEX(
    FILTER(Sheet3!$A$1:$A$100, ISNUMBER(SEARCH(Sheet3!$A$1:$A$100, Q527))),
  1),
"""")"),"đường số 4")</f>
        <v>đường số 4</v>
      </c>
      <c r="Q527" s="2" t="s">
        <v>535</v>
      </c>
    </row>
    <row r="528">
      <c r="A528" s="1"/>
      <c r="B528" s="1"/>
      <c r="C528" s="1"/>
      <c r="D528" s="1"/>
      <c r="E528" s="1"/>
      <c r="F528" s="1"/>
      <c r="G528" s="1"/>
      <c r="H528" s="1"/>
      <c r="K528" s="1">
        <v>4.0</v>
      </c>
      <c r="L528" s="1">
        <v>160.0</v>
      </c>
      <c r="M528" s="3">
        <f>IFERROR(__xludf.DUMMYFUNCTION("value(IFERROR(
  REGEXEXTRACT(Q528,""(\d+(?:[.,]\d+)?)\s*[Tt][ỷY]"")
,""""))"),31.0)</f>
        <v>31</v>
      </c>
      <c r="N528" s="3">
        <f t="shared" si="1"/>
        <v>194</v>
      </c>
      <c r="O528" s="3" t="str">
        <f>IFERROR(__xludf.DUMMYFUNCTION("IFERROR(
  INDEX(
    FILTER(Sheet3!$B$1:$B$100, ISNUMBER(SEARCH(Sheet3!$B$1:$B$100, Q528))),
  1),
"""")"),"Tân Thuận Đông")</f>
        <v>Tân Thuận Đông</v>
      </c>
      <c r="P528" s="3" t="str">
        <f>IFERROR(__xludf.DUMMYFUNCTION("IFERROR(
  INDEX(
    FILTER(Sheet3!$A$1:$A$100, ISNUMBER(SEARCH(Sheet3!$A$1:$A$100, Q528))),
  1),
"""")"),"Huỳnh Tấn Phát")</f>
        <v>Huỳnh Tấn Phát</v>
      </c>
      <c r="Q528" s="2" t="s">
        <v>536</v>
      </c>
    </row>
    <row r="529">
      <c r="A529" s="1"/>
      <c r="B529" s="1"/>
      <c r="C529" s="1"/>
      <c r="D529" s="1"/>
      <c r="E529" s="1"/>
      <c r="F529" s="1"/>
      <c r="G529" s="1"/>
      <c r="H529" s="1"/>
      <c r="K529" s="1">
        <v>5.0</v>
      </c>
      <c r="L529" s="1">
        <v>144.0</v>
      </c>
      <c r="M529" s="3">
        <f>IFERROR(__xludf.DUMMYFUNCTION("value(IFERROR(
  REGEXEXTRACT(Q529,""(\d+(?:[.,]\d+)?)\s*[Tt][ỷY]"")
,""""))"),28.0)</f>
        <v>28</v>
      </c>
      <c r="N529" s="3">
        <f t="shared" si="1"/>
        <v>194</v>
      </c>
      <c r="O529" s="3" t="str">
        <f>IFERROR(__xludf.DUMMYFUNCTION("IFERROR(
  INDEX(
    FILTER(Sheet3!$B$1:$B$100, ISNUMBER(SEARCH(Sheet3!$B$1:$B$100, Q529))),
  1),
"""")"),"Phú Mỹ")</f>
        <v>Phú Mỹ</v>
      </c>
      <c r="P529" s="3" t="str">
        <f>IFERROR(__xludf.DUMMYFUNCTION("IFERROR(
  INDEX(
    FILTER(Sheet3!$A$1:$A$100, ISNUMBER(SEARCH(Sheet3!$A$1:$A$100, Q529))),
  1),
"""")"),"đường số 4")</f>
        <v>đường số 4</v>
      </c>
      <c r="Q529" s="2" t="s">
        <v>537</v>
      </c>
    </row>
    <row r="530">
      <c r="A530" s="1"/>
      <c r="B530" s="1"/>
      <c r="C530" s="1"/>
      <c r="D530" s="1"/>
      <c r="E530" s="1"/>
      <c r="F530" s="1"/>
      <c r="G530" s="1"/>
      <c r="H530" s="1"/>
      <c r="K530" s="1">
        <v>5.0</v>
      </c>
      <c r="L530" s="1">
        <v>144.0</v>
      </c>
      <c r="M530" s="3">
        <f>IFERROR(__xludf.DUMMYFUNCTION("value(IFERROR(
  REGEXEXTRACT(Q530,""(\d+(?:[.,]\d+)?)\s*[Tt][ỷY]"")
,""""))"),28.0)</f>
        <v>28</v>
      </c>
      <c r="N530" s="3">
        <f t="shared" si="1"/>
        <v>194</v>
      </c>
      <c r="O530" s="3" t="str">
        <f>IFERROR(__xludf.DUMMYFUNCTION("IFERROR(
  INDEX(
    FILTER(Sheet3!$B$1:$B$100, ISNUMBER(SEARCH(Sheet3!$B$1:$B$100, Q530))),
  1),
"""")"),"Phú Mỹ")</f>
        <v>Phú Mỹ</v>
      </c>
      <c r="P530" s="3" t="str">
        <f>IFERROR(__xludf.DUMMYFUNCTION("IFERROR(
  INDEX(
    FILTER(Sheet3!$A$1:$A$100, ISNUMBER(SEARCH(Sheet3!$A$1:$A$100, Q530))),
  1),
"""")"),"đường số 4")</f>
        <v>đường số 4</v>
      </c>
      <c r="Q530" s="2" t="s">
        <v>538</v>
      </c>
    </row>
    <row r="531">
      <c r="A531" s="1"/>
      <c r="B531" s="1"/>
      <c r="C531" s="1"/>
      <c r="D531" s="1"/>
      <c r="E531" s="1"/>
      <c r="F531" s="1"/>
      <c r="G531" s="1"/>
      <c r="H531" s="1"/>
      <c r="K531" s="1">
        <v>5.0</v>
      </c>
      <c r="L531" s="1">
        <v>120.0</v>
      </c>
      <c r="M531" s="3">
        <f>IFERROR(__xludf.DUMMYFUNCTION("value(IFERROR(
  REGEXEXTRACT(Q531,""(\d+(?:[.,]\d+)?)\s*[Tt][ỷY]"")
,""""))"),23.5)</f>
        <v>23.5</v>
      </c>
      <c r="N531" s="3">
        <f t="shared" si="1"/>
        <v>196</v>
      </c>
      <c r="O531" s="3" t="str">
        <f>IFERROR(__xludf.DUMMYFUNCTION("IFERROR(
  INDEX(
    FILTER(Sheet3!$B$1:$B$100, ISNUMBER(SEARCH(Sheet3!$B$1:$B$100, Q531))),
  1),
"""")"),"Tân Hưng")</f>
        <v>Tân Hưng</v>
      </c>
      <c r="P531" s="3" t="str">
        <f>IFERROR(__xludf.DUMMYFUNCTION("IFERROR(
  INDEX(
    FILTER(Sheet3!$A$1:$A$100, ISNUMBER(SEARCH(Sheet3!$A$1:$A$100, Q531))),
  1),
"""")"),"Trần Xuân Soạn")</f>
        <v>Trần Xuân Soạn</v>
      </c>
      <c r="Q531" s="2" t="s">
        <v>539</v>
      </c>
    </row>
    <row r="532">
      <c r="A532" s="1"/>
      <c r="B532" s="1"/>
      <c r="C532" s="1"/>
      <c r="D532" s="1"/>
      <c r="E532" s="1"/>
      <c r="F532" s="1"/>
      <c r="G532" s="1"/>
      <c r="H532" s="1"/>
      <c r="K532" s="1">
        <v>3.0</v>
      </c>
      <c r="L532" s="1">
        <v>111.0</v>
      </c>
      <c r="M532" s="3">
        <f>IFERROR(__xludf.DUMMYFUNCTION("value(IFERROR(
  REGEXEXTRACT(Q532,""(\d+(?:[.,]\d+)?)\s*[Tt][ỷY]"")
,""""))"),22.0)</f>
        <v>22</v>
      </c>
      <c r="N532" s="3">
        <f t="shared" si="1"/>
        <v>198</v>
      </c>
      <c r="O532" s="3" t="str">
        <f>IFERROR(__xludf.DUMMYFUNCTION("IFERROR(
  INDEX(
    FILTER(Sheet3!$B$1:$B$100, ISNUMBER(SEARCH(Sheet3!$B$1:$B$100, Q532))),
  1),
"""")"),"Tân Thuận Đông")</f>
        <v>Tân Thuận Đông</v>
      </c>
      <c r="P532" s="3" t="str">
        <f>IFERROR(__xludf.DUMMYFUNCTION("IFERROR(
  INDEX(
    FILTER(Sheet3!$A$1:$A$100, ISNUMBER(SEARCH(Sheet3!$A$1:$A$100, Q532))),
  1),
"""")"),"Huỳnh Tấn Phát")</f>
        <v>Huỳnh Tấn Phát</v>
      </c>
      <c r="Q532" s="2" t="s">
        <v>540</v>
      </c>
    </row>
    <row r="533">
      <c r="A533" s="1"/>
      <c r="B533" s="1"/>
      <c r="C533" s="1"/>
      <c r="D533" s="1"/>
      <c r="E533" s="1"/>
      <c r="F533" s="1"/>
      <c r="G533" s="1"/>
      <c r="H533" s="1"/>
      <c r="K533" s="1">
        <v>2.0</v>
      </c>
      <c r="L533" s="1">
        <v>110.0</v>
      </c>
      <c r="M533" s="3">
        <f>IFERROR(__xludf.DUMMYFUNCTION("value(IFERROR(
  REGEXEXTRACT(Q533,""(\d+(?:[.,]\d+)?)\s*[Tt][ỷY]"")
,""""))"),22.0)</f>
        <v>22</v>
      </c>
      <c r="N533" s="3">
        <f t="shared" si="1"/>
        <v>200</v>
      </c>
      <c r="O533" s="3" t="str">
        <f>IFERROR(__xludf.DUMMYFUNCTION("IFERROR(
  INDEX(
    FILTER(Sheet3!$B$1:$B$100, ISNUMBER(SEARCH(Sheet3!$B$1:$B$100, Q533))),
  1),
"""")"),"Phú Thuận")</f>
        <v>Phú Thuận</v>
      </c>
      <c r="P533" s="3" t="str">
        <f>IFERROR(__xludf.DUMMYFUNCTION("IFERROR(
  INDEX(
    FILTER(Sheet3!$A$1:$A$100, ISNUMBER(SEARCH(Sheet3!$A$1:$A$100, Q533))),
  1),
"""")"),"Huỳnh Tấn Phát")</f>
        <v>Huỳnh Tấn Phát</v>
      </c>
      <c r="Q533" s="2" t="s">
        <v>541</v>
      </c>
    </row>
    <row r="534">
      <c r="A534" s="1"/>
      <c r="B534" s="1"/>
      <c r="C534" s="1"/>
      <c r="D534" s="1"/>
      <c r="E534" s="1"/>
      <c r="F534" s="1"/>
      <c r="G534" s="1"/>
      <c r="H534" s="1"/>
      <c r="K534" s="1">
        <v>2.0</v>
      </c>
      <c r="L534" s="1">
        <v>284.0</v>
      </c>
      <c r="M534" s="3">
        <f>IFERROR(__xludf.DUMMYFUNCTION("value(IFERROR(
  REGEXEXTRACT(Q534,""(\d+(?:[.,]\d+)?)\s*[Tt][ỷY]"")
,""""))"),56.8)</f>
        <v>56.8</v>
      </c>
      <c r="N534" s="3">
        <f t="shared" si="1"/>
        <v>200</v>
      </c>
      <c r="O534" s="3" t="str">
        <f>IFERROR(__xludf.DUMMYFUNCTION("IFERROR(
  INDEX(
    FILTER(Sheet3!$B$1:$B$100, ISNUMBER(SEARCH(Sheet3!$B$1:$B$100, Q534))),
  1),
"""")"),"Tân Hưng")</f>
        <v>Tân Hưng</v>
      </c>
      <c r="P534" s="3" t="str">
        <f>IFERROR(__xludf.DUMMYFUNCTION("IFERROR(
  INDEX(
    FILTER(Sheet3!$A$1:$A$100, ISNUMBER(SEARCH(Sheet3!$A$1:$A$100, Q534))),
  1),
"""")"),"Lê Văn Lương")</f>
        <v>Lê Văn Lương</v>
      </c>
      <c r="Q534" s="2" t="s">
        <v>542</v>
      </c>
    </row>
    <row r="535">
      <c r="A535" s="1"/>
      <c r="B535" s="1"/>
      <c r="C535" s="1"/>
      <c r="D535" s="1"/>
      <c r="E535" s="1"/>
      <c r="F535" s="1"/>
      <c r="G535" s="1"/>
      <c r="H535" s="1"/>
      <c r="K535" s="1">
        <v>7.0</v>
      </c>
      <c r="L535" s="1">
        <v>150.0</v>
      </c>
      <c r="M535" s="3">
        <f>IFERROR(__xludf.DUMMYFUNCTION("value(IFERROR(
  REGEXEXTRACT(Q535,""(\d+(?:[.,]\d+)?)\s*[Tt][ỷY]"")
,""""))"),30.0)</f>
        <v>30</v>
      </c>
      <c r="N535" s="3">
        <f t="shared" si="1"/>
        <v>200</v>
      </c>
      <c r="O535" s="3" t="str">
        <f>IFERROR(__xludf.DUMMYFUNCTION("IFERROR(
  INDEX(
    FILTER(Sheet3!$B$1:$B$100, ISNUMBER(SEARCH(Sheet3!$B$1:$B$100, Q535))),
  1),
"""")"),"Tân Thuận Đông")</f>
        <v>Tân Thuận Đông</v>
      </c>
      <c r="P535" s="3" t="str">
        <f>IFERROR(__xludf.DUMMYFUNCTION("IFERROR(
  INDEX(
    FILTER(Sheet3!$A$1:$A$100, ISNUMBER(SEARCH(Sheet3!$A$1:$A$100, Q535))),
  1),
"""")"),"Huỳnh Tấn Phát")</f>
        <v>Huỳnh Tấn Phát</v>
      </c>
      <c r="Q535" s="2" t="s">
        <v>543</v>
      </c>
    </row>
    <row r="536">
      <c r="A536" s="1"/>
      <c r="B536" s="1"/>
      <c r="C536" s="1"/>
      <c r="D536" s="1"/>
      <c r="E536" s="1"/>
      <c r="F536" s="1"/>
      <c r="G536" s="1"/>
      <c r="H536" s="1"/>
      <c r="K536" s="1">
        <v>2.0</v>
      </c>
      <c r="L536" s="1">
        <v>62.0</v>
      </c>
      <c r="M536" s="3">
        <f>IFERROR(__xludf.DUMMYFUNCTION("value(IFERROR(
  REGEXEXTRACT(Q536,""(\d+(?:[.,]\d+)?)\s*[Tt][ỷY]"")
,""""))"),12.5)</f>
        <v>12.5</v>
      </c>
      <c r="N536" s="3">
        <f t="shared" si="1"/>
        <v>202</v>
      </c>
      <c r="O536" s="3" t="str">
        <f>IFERROR(__xludf.DUMMYFUNCTION("IFERROR(
  INDEX(
    FILTER(Sheet3!$B$1:$B$100, ISNUMBER(SEARCH(Sheet3!$B$1:$B$100, Q536))),
  1),
"""")"),"Tân Thuận Tây")</f>
        <v>Tân Thuận Tây</v>
      </c>
      <c r="P536" s="3" t="str">
        <f>IFERROR(__xludf.DUMMYFUNCTION("IFERROR(
  INDEX(
    FILTER(Sheet3!$A$1:$A$100, ISNUMBER(SEARCH(Sheet3!$A$1:$A$100, Q536))),
  1),
"""")"),"Huỳnh Tấn Phát")</f>
        <v>Huỳnh Tấn Phát</v>
      </c>
      <c r="Q536" s="2" t="s">
        <v>544</v>
      </c>
    </row>
    <row r="537">
      <c r="A537" s="1"/>
      <c r="B537" s="1"/>
      <c r="C537" s="1"/>
      <c r="D537" s="1"/>
      <c r="E537" s="1"/>
      <c r="F537" s="1"/>
      <c r="G537" s="1"/>
      <c r="H537" s="1"/>
      <c r="K537" s="1">
        <v>1.0</v>
      </c>
      <c r="L537" s="1">
        <v>113.0</v>
      </c>
      <c r="M537" s="3">
        <f>IFERROR(__xludf.DUMMYFUNCTION("value(IFERROR(
  REGEXEXTRACT(Q537,""(\d+(?:[.,]\d+)?)\s*[Tt][ỷY]"")
,""""))"),23.0)</f>
        <v>23</v>
      </c>
      <c r="N537" s="3">
        <f t="shared" si="1"/>
        <v>204</v>
      </c>
      <c r="O537" s="3" t="str">
        <f>IFERROR(__xludf.DUMMYFUNCTION("IFERROR(
  INDEX(
    FILTER(Sheet3!$B$1:$B$100, ISNUMBER(SEARCH(Sheet3!$B$1:$B$100, Q537))),
  1),
"""")"),"Phú Mỹ")</f>
        <v>Phú Mỹ</v>
      </c>
      <c r="P537" s="3" t="str">
        <f>IFERROR(__xludf.DUMMYFUNCTION("IFERROR(
  INDEX(
    FILTER(Sheet3!$A$1:$A$100, ISNUMBER(SEARCH(Sheet3!$A$1:$A$100, Q537))),
  1),
"""")"),"")</f>
        <v/>
      </c>
      <c r="Q537" s="2" t="s">
        <v>545</v>
      </c>
    </row>
    <row r="538">
      <c r="A538" s="1"/>
      <c r="B538" s="1"/>
      <c r="C538" s="1"/>
      <c r="D538" s="1"/>
      <c r="E538" s="1"/>
      <c r="F538" s="1"/>
      <c r="G538" s="1"/>
      <c r="H538" s="1"/>
      <c r="K538" s="1">
        <v>2.0</v>
      </c>
      <c r="L538" s="1">
        <v>113.0</v>
      </c>
      <c r="M538" s="3">
        <f>IFERROR(__xludf.DUMMYFUNCTION("value(IFERROR(
  REGEXEXTRACT(Q538,""(\d+(?:[.,]\d+)?)\s*[Tt][ỷY]"")
,""""))"),23.0)</f>
        <v>23</v>
      </c>
      <c r="N538" s="3">
        <f t="shared" si="1"/>
        <v>204</v>
      </c>
      <c r="O538" s="3" t="str">
        <f>IFERROR(__xludf.DUMMYFUNCTION("IFERROR(
  INDEX(
    FILTER(Sheet3!$B$1:$B$100, ISNUMBER(SEARCH(Sheet3!$B$1:$B$100, Q538))),
  1),
"""")"),"Tân Thuận Đông")</f>
        <v>Tân Thuận Đông</v>
      </c>
      <c r="P538" s="3" t="str">
        <f>IFERROR(__xludf.DUMMYFUNCTION("IFERROR(
  INDEX(
    FILTER(Sheet3!$A$1:$A$100, ISNUMBER(SEARCH(Sheet3!$A$1:$A$100, Q538))),
  1),
"""")"),"Trần Xuân Soạn")</f>
        <v>Trần Xuân Soạn</v>
      </c>
      <c r="Q538" s="2" t="s">
        <v>546</v>
      </c>
    </row>
    <row r="539">
      <c r="A539" s="1"/>
      <c r="B539" s="1"/>
      <c r="C539" s="1"/>
      <c r="D539" s="1"/>
      <c r="E539" s="1"/>
      <c r="F539" s="1"/>
      <c r="G539" s="1"/>
      <c r="H539" s="1"/>
      <c r="K539" s="1">
        <v>4.0</v>
      </c>
      <c r="L539" s="1">
        <v>51.0</v>
      </c>
      <c r="M539" s="3">
        <f>IFERROR(__xludf.DUMMYFUNCTION("value(IFERROR(
  REGEXEXTRACT(Q539,""(\d+(?:[.,]\d+)?)\s*[Tt][ỷY]"")
,""""))"),10.4)</f>
        <v>10.4</v>
      </c>
      <c r="N539" s="3">
        <f t="shared" si="1"/>
        <v>204</v>
      </c>
      <c r="O539" s="3" t="str">
        <f>IFERROR(__xludf.DUMMYFUNCTION("IFERROR(
  INDEX(
    FILTER(Sheet3!$B$1:$B$100, ISNUMBER(SEARCH(Sheet3!$B$1:$B$100, Q539))),
  1),
"""")"),"Tân Quy")</f>
        <v>Tân Quy</v>
      </c>
      <c r="P539" s="3" t="str">
        <f>IFERROR(__xludf.DUMMYFUNCTION("IFERROR(
  INDEX(
    FILTER(Sheet3!$A$1:$A$100, ISNUMBER(SEARCH(Sheet3!$A$1:$A$100, Q539))),
  1),
"""")"),"Đường 27")</f>
        <v>Đường 27</v>
      </c>
      <c r="Q539" s="2" t="s">
        <v>547</v>
      </c>
    </row>
    <row r="540">
      <c r="A540" s="1"/>
      <c r="B540" s="1"/>
      <c r="C540" s="1"/>
      <c r="D540" s="1"/>
      <c r="E540" s="1"/>
      <c r="F540" s="1"/>
      <c r="G540" s="1"/>
      <c r="H540" s="1"/>
      <c r="K540" s="1">
        <v>2.0</v>
      </c>
      <c r="L540" s="1">
        <v>350.0</v>
      </c>
      <c r="M540" s="3">
        <f>IFERROR(__xludf.DUMMYFUNCTION("value(IFERROR(
  REGEXEXTRACT(Q540,""(\d+(?:[.,]\d+)?)\s*[Tt][ỷY]"")
,""""))"),72.0)</f>
        <v>72</v>
      </c>
      <c r="N540" s="3">
        <f t="shared" si="1"/>
        <v>206</v>
      </c>
      <c r="O540" s="3" t="str">
        <f>IFERROR(__xludf.DUMMYFUNCTION("IFERROR(
  INDEX(
    FILTER(Sheet3!$B$1:$B$100, ISNUMBER(SEARCH(Sheet3!$B$1:$B$100, Q540))),
  1),
"""")"),"Tân Thuận Tây")</f>
        <v>Tân Thuận Tây</v>
      </c>
      <c r="P540" s="3" t="str">
        <f>IFERROR(__xludf.DUMMYFUNCTION("IFERROR(
  INDEX(
    FILTER(Sheet3!$A$1:$A$100, ISNUMBER(SEARCH(Sheet3!$A$1:$A$100, Q540))),
  1),
"""")"),"Tân Thuận Tây")</f>
        <v>Tân Thuận Tây</v>
      </c>
      <c r="Q540" s="2" t="s">
        <v>548</v>
      </c>
    </row>
    <row r="541">
      <c r="A541" s="1"/>
      <c r="B541" s="1"/>
      <c r="C541" s="1"/>
      <c r="D541" s="1"/>
      <c r="E541" s="1"/>
      <c r="F541" s="1"/>
      <c r="G541" s="1"/>
      <c r="H541" s="1"/>
      <c r="K541" s="1">
        <v>4.0</v>
      </c>
      <c r="L541" s="1">
        <v>51.0</v>
      </c>
      <c r="M541" s="3">
        <f>IFERROR(__xludf.DUMMYFUNCTION("value(IFERROR(
  REGEXEXTRACT(Q541,""(\d+(?:[.,]\d+)?)\s*[Tt][ỷY]"")
,""""))"),10.5)</f>
        <v>10.5</v>
      </c>
      <c r="N541" s="3">
        <f t="shared" si="1"/>
        <v>206</v>
      </c>
      <c r="O541" s="3" t="str">
        <f>IFERROR(__xludf.DUMMYFUNCTION("IFERROR(
  INDEX(
    FILTER(Sheet3!$B$1:$B$100, ISNUMBER(SEARCH(Sheet3!$B$1:$B$100, Q541))),
  1),
"""")"),"Tân Kiểng")</f>
        <v>Tân Kiểng</v>
      </c>
      <c r="P541" s="3" t="str">
        <f>IFERROR(__xludf.DUMMYFUNCTION("IFERROR(
  INDEX(
    FILTER(Sheet3!$A$1:$A$100, ISNUMBER(SEARCH(Sheet3!$A$1:$A$100, Q541))),
  1),
"""")"),"Lâm Văn Bền")</f>
        <v>Lâm Văn Bền</v>
      </c>
      <c r="Q541" s="2" t="s">
        <v>549</v>
      </c>
    </row>
    <row r="542">
      <c r="A542" s="1"/>
      <c r="B542" s="1"/>
      <c r="C542" s="1"/>
      <c r="D542" s="1"/>
      <c r="E542" s="1"/>
      <c r="F542" s="1"/>
      <c r="G542" s="1"/>
      <c r="H542" s="1"/>
      <c r="K542" s="1">
        <v>2.0</v>
      </c>
      <c r="L542" s="1">
        <v>29.0</v>
      </c>
      <c r="M542" s="3">
        <f>IFERROR(__xludf.DUMMYFUNCTION("value(IFERROR(
  REGEXEXTRACT(Q542,""(\d+(?:[.,]\d+)?)\s*[Tt][ỷY]"")
,""""))"),6.0)</f>
        <v>6</v>
      </c>
      <c r="N542" s="3">
        <f t="shared" si="1"/>
        <v>207</v>
      </c>
      <c r="O542" s="3" t="str">
        <f>IFERROR(__xludf.DUMMYFUNCTION("IFERROR(
  INDEX(
    FILTER(Sheet3!$B$1:$B$100, ISNUMBER(SEARCH(Sheet3!$B$1:$B$100, Q542))),
  1),
"""")"),"Tân Phú")</f>
        <v>Tân Phú</v>
      </c>
      <c r="P542" s="3" t="str">
        <f>IFERROR(__xludf.DUMMYFUNCTION("IFERROR(
  INDEX(
    FILTER(Sheet3!$A$1:$A$100, ISNUMBER(SEARCH(Sheet3!$A$1:$A$100, Q542))),
  1),
"""")"),"đường số 1")</f>
        <v>đường số 1</v>
      </c>
      <c r="Q542" s="2" t="s">
        <v>550</v>
      </c>
    </row>
    <row r="543">
      <c r="A543" s="1"/>
      <c r="B543" s="1"/>
      <c r="C543" s="1"/>
      <c r="D543" s="1"/>
      <c r="E543" s="1"/>
      <c r="F543" s="1"/>
      <c r="G543" s="1"/>
      <c r="H543" s="1"/>
      <c r="K543" s="1">
        <v>2.0</v>
      </c>
      <c r="L543" s="1">
        <v>50.0</v>
      </c>
      <c r="M543" s="3">
        <f>IFERROR(__xludf.DUMMYFUNCTION("value(IFERROR(
  REGEXEXTRACT(Q543,""(\d+(?:[.,]\d+)?)\s*[Tt][ỷY]"")
,""""))"),10.5)</f>
        <v>10.5</v>
      </c>
      <c r="N543" s="3">
        <f t="shared" si="1"/>
        <v>210</v>
      </c>
      <c r="O543" s="3" t="str">
        <f>IFERROR(__xludf.DUMMYFUNCTION("IFERROR(
  INDEX(
    FILTER(Sheet3!$B$1:$B$100, ISNUMBER(SEARCH(Sheet3!$B$1:$B$100, Q543))),
  1),
"""")"),"Tân Thuận Tây")</f>
        <v>Tân Thuận Tây</v>
      </c>
      <c r="P543" s="3" t="str">
        <f>IFERROR(__xludf.DUMMYFUNCTION("IFERROR(
  INDEX(
    FILTER(Sheet3!$A$1:$A$100, ISNUMBER(SEARCH(Sheet3!$A$1:$A$100, Q543))),
  1),
"""")"),"Tân Thuận Tây")</f>
        <v>Tân Thuận Tây</v>
      </c>
      <c r="Q543" s="2" t="s">
        <v>551</v>
      </c>
    </row>
    <row r="544">
      <c r="A544" s="1"/>
      <c r="B544" s="1"/>
      <c r="C544" s="1"/>
      <c r="D544" s="1"/>
      <c r="E544" s="1"/>
      <c r="F544" s="1"/>
      <c r="G544" s="1"/>
      <c r="H544" s="1"/>
      <c r="K544" s="1">
        <v>3.0</v>
      </c>
      <c r="L544" s="1">
        <v>105.0</v>
      </c>
      <c r="M544" s="3">
        <f>IFERROR(__xludf.DUMMYFUNCTION("value(IFERROR(
  REGEXEXTRACT(Q544,""(\d+(?:[.,]\d+)?)\s*[Tt][ỷY]"")
,""""))"),22.0)</f>
        <v>22</v>
      </c>
      <c r="N544" s="3">
        <f t="shared" si="1"/>
        <v>210</v>
      </c>
      <c r="O544" s="3" t="str">
        <f>IFERROR(__xludf.DUMMYFUNCTION("IFERROR(
  INDEX(
    FILTER(Sheet3!$B$1:$B$100, ISNUMBER(SEARCH(Sheet3!$B$1:$B$100, Q544))),
  1),
"""")"),"Tân Quy")</f>
        <v>Tân Quy</v>
      </c>
      <c r="P544" s="3" t="str">
        <f>IFERROR(__xludf.DUMMYFUNCTION("IFERROR(
  INDEX(
    FILTER(Sheet3!$A$1:$A$100, ISNUMBER(SEARCH(Sheet3!$A$1:$A$100, Q544))),
  1),
"""")"),"Mai Văn Vĩnh")</f>
        <v>Mai Văn Vĩnh</v>
      </c>
      <c r="Q544" s="2" t="s">
        <v>552</v>
      </c>
    </row>
    <row r="545">
      <c r="A545" s="1"/>
      <c r="B545" s="1"/>
      <c r="C545" s="1"/>
      <c r="D545" s="1"/>
      <c r="E545" s="1"/>
      <c r="F545" s="1"/>
      <c r="G545" s="1"/>
      <c r="H545" s="1"/>
      <c r="K545" s="1">
        <v>4.0</v>
      </c>
      <c r="L545" s="1">
        <v>50.0</v>
      </c>
      <c r="M545" s="3">
        <f>IFERROR(__xludf.DUMMYFUNCTION("value(IFERROR(
  REGEXEXTRACT(Q545,""(\d+(?:[.,]\d+)?)\s*[Tt][ỷY]"")
,""""))"),10.5)</f>
        <v>10.5</v>
      </c>
      <c r="N545" s="3">
        <f t="shared" si="1"/>
        <v>210</v>
      </c>
      <c r="O545" s="3" t="str">
        <f>IFERROR(__xludf.DUMMYFUNCTION("IFERROR(
  INDEX(
    FILTER(Sheet3!$B$1:$B$100, ISNUMBER(SEARCH(Sheet3!$B$1:$B$100, Q545))),
  1),
"""")"),"Tân Hưng")</f>
        <v>Tân Hưng</v>
      </c>
      <c r="P545" s="3" t="str">
        <f>IFERROR(__xludf.DUMMYFUNCTION("IFERROR(
  INDEX(
    FILTER(Sheet3!$A$1:$A$100, ISNUMBER(SEARCH(Sheet3!$A$1:$A$100, Q545))),
  1),
"""")"),"Trần Xuân Soạn")</f>
        <v>Trần Xuân Soạn</v>
      </c>
      <c r="Q545" s="2" t="s">
        <v>553</v>
      </c>
    </row>
    <row r="546">
      <c r="A546" s="1"/>
      <c r="B546" s="1"/>
      <c r="C546" s="1"/>
      <c r="D546" s="1"/>
      <c r="E546" s="1"/>
      <c r="F546" s="1"/>
      <c r="G546" s="1"/>
      <c r="H546" s="1"/>
      <c r="K546" s="1">
        <v>3.0</v>
      </c>
      <c r="L546" s="1">
        <v>70.0</v>
      </c>
      <c r="M546" s="3">
        <f>IFERROR(__xludf.DUMMYFUNCTION("value(IFERROR(
  REGEXEXTRACT(Q546,""(\d+(?:[.,]\d+)?)\s*[Tt][ỷY]"")
,""""))"),14.8)</f>
        <v>14.8</v>
      </c>
      <c r="N546" s="3">
        <f t="shared" si="1"/>
        <v>211</v>
      </c>
      <c r="O546" s="3" t="str">
        <f>IFERROR(__xludf.DUMMYFUNCTION("IFERROR(
  INDEX(
    FILTER(Sheet3!$B$1:$B$100, ISNUMBER(SEARCH(Sheet3!$B$1:$B$100, Q546))),
  1),
"""")"),"Phú Mỹ")</f>
        <v>Phú Mỹ</v>
      </c>
      <c r="P546" s="3" t="str">
        <f>IFERROR(__xludf.DUMMYFUNCTION("IFERROR(
  INDEX(
    FILTER(Sheet3!$A$1:$A$100, ISNUMBER(SEARCH(Sheet3!$A$1:$A$100, Q546))),
  1),
"""")"),"Phạm Hữu Lầu")</f>
        <v>Phạm Hữu Lầu</v>
      </c>
      <c r="Q546" s="2" t="s">
        <v>554</v>
      </c>
    </row>
    <row r="547">
      <c r="A547" s="1"/>
      <c r="B547" s="1"/>
      <c r="C547" s="1"/>
      <c r="D547" s="1"/>
      <c r="E547" s="1"/>
      <c r="F547" s="1"/>
      <c r="G547" s="1"/>
      <c r="H547" s="1"/>
      <c r="K547" s="1">
        <v>4.0</v>
      </c>
      <c r="L547" s="1">
        <v>90.0</v>
      </c>
      <c r="M547" s="3">
        <f>IFERROR(__xludf.DUMMYFUNCTION("value(IFERROR(
  REGEXEXTRACT(Q547,""(\d+(?:[.,]\d+)?)\s*[Tt][ỷY]"")
,""""))"),19.0)</f>
        <v>19</v>
      </c>
      <c r="N547" s="3">
        <f t="shared" si="1"/>
        <v>211</v>
      </c>
      <c r="O547" s="3" t="str">
        <f>IFERROR(__xludf.DUMMYFUNCTION("IFERROR(
  INDEX(
    FILTER(Sheet3!$B$1:$B$100, ISNUMBER(SEARCH(Sheet3!$B$1:$B$100, Q547))),
  1),
"""")"),"Tân Phong")</f>
        <v>Tân Phong</v>
      </c>
      <c r="P547" s="3" t="str">
        <f>IFERROR(__xludf.DUMMYFUNCTION("IFERROR(
  INDEX(
    FILTER(Sheet3!$A$1:$A$100, ISNUMBER(SEARCH(Sheet3!$A$1:$A$100, Q547))),
  1),
"""")"),"đường số 1")</f>
        <v>đường số 1</v>
      </c>
      <c r="Q547" s="2" t="s">
        <v>555</v>
      </c>
    </row>
    <row r="548">
      <c r="A548" s="1"/>
      <c r="B548" s="1"/>
      <c r="C548" s="1"/>
      <c r="D548" s="1"/>
      <c r="E548" s="1"/>
      <c r="F548" s="1"/>
      <c r="G548" s="1"/>
      <c r="H548" s="1"/>
      <c r="K548" s="1">
        <v>3.0</v>
      </c>
      <c r="L548" s="1">
        <v>80.0</v>
      </c>
      <c r="M548" s="3">
        <f>IFERROR(__xludf.DUMMYFUNCTION("value(IFERROR(
  REGEXEXTRACT(Q548,""(\d+(?:[.,]\d+)?)\s*[Tt][ỷY]"")
,""""))"),17.0)</f>
        <v>17</v>
      </c>
      <c r="N548" s="3">
        <f t="shared" si="1"/>
        <v>213</v>
      </c>
      <c r="O548" s="3" t="str">
        <f>IFERROR(__xludf.DUMMYFUNCTION("IFERROR(
  INDEX(
    FILTER(Sheet3!$B$1:$B$100, ISNUMBER(SEARCH(Sheet3!$B$1:$B$100, Q548))),
  1),
"""")"),"Tân Thuận Tây")</f>
        <v>Tân Thuận Tây</v>
      </c>
      <c r="P548" s="3" t="str">
        <f>IFERROR(__xludf.DUMMYFUNCTION("IFERROR(
  INDEX(
    FILTER(Sheet3!$A$1:$A$100, ISNUMBER(SEARCH(Sheet3!$A$1:$A$100, Q548))),
  1),
"""")"),"Tân Thuận Tây")</f>
        <v>Tân Thuận Tây</v>
      </c>
      <c r="Q548" s="2" t="s">
        <v>556</v>
      </c>
    </row>
    <row r="549">
      <c r="A549" s="1"/>
      <c r="B549" s="1"/>
      <c r="C549" s="1"/>
      <c r="D549" s="1"/>
      <c r="E549" s="1"/>
      <c r="F549" s="1"/>
      <c r="G549" s="1"/>
      <c r="H549" s="1"/>
      <c r="K549" s="1">
        <v>4.0</v>
      </c>
      <c r="L549" s="1">
        <v>120.0</v>
      </c>
      <c r="M549" s="3">
        <f>IFERROR(__xludf.DUMMYFUNCTION("value(IFERROR(
  REGEXEXTRACT(Q549,""(\d+(?:[.,]\d+)?)\s*[Tt][ỷY]"")
,""""))"),25.5)</f>
        <v>25.5</v>
      </c>
      <c r="N549" s="3">
        <f t="shared" si="1"/>
        <v>213</v>
      </c>
      <c r="O549" s="3" t="str">
        <f>IFERROR(__xludf.DUMMYFUNCTION("IFERROR(
  INDEX(
    FILTER(Sheet3!$B$1:$B$100, ISNUMBER(SEARCH(Sheet3!$B$1:$B$100, Q549))),
  1),
"""")"),"Tân Phú")</f>
        <v>Tân Phú</v>
      </c>
      <c r="P549" s="3" t="str">
        <f>IFERROR(__xludf.DUMMYFUNCTION("IFERROR(
  INDEX(
    FILTER(Sheet3!$A$1:$A$100, ISNUMBER(SEARCH(Sheet3!$A$1:$A$100, Q549))),
  1),
"""")"),"đường số 4")</f>
        <v>đường số 4</v>
      </c>
      <c r="Q549" s="2" t="s">
        <v>557</v>
      </c>
    </row>
    <row r="550">
      <c r="A550" s="1"/>
      <c r="B550" s="1"/>
      <c r="C550" s="1"/>
      <c r="D550" s="1"/>
      <c r="E550" s="1"/>
      <c r="F550" s="1"/>
      <c r="G550" s="1"/>
      <c r="H550" s="1"/>
      <c r="K550" s="1">
        <v>5.0</v>
      </c>
      <c r="L550" s="1">
        <v>80.0</v>
      </c>
      <c r="M550" s="3">
        <f>IFERROR(__xludf.DUMMYFUNCTION("value(IFERROR(
  REGEXEXTRACT(Q550,""(\d+(?:[.,]\d+)?)\s*[Tt][ỷY]"")
,""""))"),17.0)</f>
        <v>17</v>
      </c>
      <c r="N550" s="3">
        <f t="shared" si="1"/>
        <v>213</v>
      </c>
      <c r="O550" s="3" t="str">
        <f>IFERROR(__xludf.DUMMYFUNCTION("IFERROR(
  INDEX(
    FILTER(Sheet3!$B$1:$B$100, ISNUMBER(SEARCH(Sheet3!$B$1:$B$100, Q550))),
  1),
"""")"),"Phú Mỹ")</f>
        <v>Phú Mỹ</v>
      </c>
      <c r="P550" s="3" t="str">
        <f>IFERROR(__xludf.DUMMYFUNCTION("IFERROR(
  INDEX(
    FILTER(Sheet3!$A$1:$A$100, ISNUMBER(SEARCH(Sheet3!$A$1:$A$100, Q550))),
  1),
"""")"),"đường số 2")</f>
        <v>đường số 2</v>
      </c>
      <c r="Q550" s="2" t="s">
        <v>558</v>
      </c>
    </row>
    <row r="551">
      <c r="A551" s="1"/>
      <c r="B551" s="1"/>
      <c r="C551" s="1"/>
      <c r="D551" s="1"/>
      <c r="E551" s="1"/>
      <c r="F551" s="1"/>
      <c r="G551" s="1"/>
      <c r="H551" s="1"/>
      <c r="K551" s="1">
        <v>5.0</v>
      </c>
      <c r="L551" s="1">
        <v>80.0</v>
      </c>
      <c r="M551" s="3">
        <f>IFERROR(__xludf.DUMMYFUNCTION("value(IFERROR(
  REGEXEXTRACT(Q551,""(\d+(?:[.,]\d+)?)\s*[Tt][ỷY]"")
,""""))"),17.0)</f>
        <v>17</v>
      </c>
      <c r="N551" s="3">
        <f t="shared" si="1"/>
        <v>213</v>
      </c>
      <c r="O551" s="3" t="str">
        <f>IFERROR(__xludf.DUMMYFUNCTION("IFERROR(
  INDEX(
    FILTER(Sheet3!$B$1:$B$100, ISNUMBER(SEARCH(Sheet3!$B$1:$B$100, Q551))),
  1),
"""")"),"Phú Mỹ")</f>
        <v>Phú Mỹ</v>
      </c>
      <c r="P551" s="3" t="str">
        <f>IFERROR(__xludf.DUMMYFUNCTION("IFERROR(
  INDEX(
    FILTER(Sheet3!$A$1:$A$100, ISNUMBER(SEARCH(Sheet3!$A$1:$A$100, Q551))),
  1),
"""")"),"đường số 2")</f>
        <v>đường số 2</v>
      </c>
      <c r="Q551" s="2" t="s">
        <v>559</v>
      </c>
    </row>
    <row r="552">
      <c r="A552" s="1"/>
      <c r="B552" s="1"/>
      <c r="C552" s="1"/>
      <c r="D552" s="1"/>
      <c r="E552" s="1"/>
      <c r="F552" s="1"/>
      <c r="G552" s="1"/>
      <c r="H552" s="1"/>
      <c r="K552" s="1">
        <v>2.0</v>
      </c>
      <c r="L552" s="1">
        <v>84.0</v>
      </c>
      <c r="M552" s="3">
        <f>IFERROR(__xludf.DUMMYFUNCTION("value(IFERROR(
  REGEXEXTRACT(Q552,""(\d+(?:[.,]\d+)?)\s*[Tt][ỷY]"")
,""""))"),18.0)</f>
        <v>18</v>
      </c>
      <c r="N552" s="3">
        <f t="shared" si="1"/>
        <v>214</v>
      </c>
      <c r="O552" s="3" t="str">
        <f>IFERROR(__xludf.DUMMYFUNCTION("IFERROR(
  INDEX(
    FILTER(Sheet3!$B$1:$B$100, ISNUMBER(SEARCH(Sheet3!$B$1:$B$100, Q552))),
  1),
"""")"),"Tân Hưng")</f>
        <v>Tân Hưng</v>
      </c>
      <c r="P552" s="3" t="str">
        <f>IFERROR(__xludf.DUMMYFUNCTION("IFERROR(
  INDEX(
    FILTER(Sheet3!$A$1:$A$100, ISNUMBER(SEARCH(Sheet3!$A$1:$A$100, Q552))),
  1),
"""")"),"Trần Xuân Soạn")</f>
        <v>Trần Xuân Soạn</v>
      </c>
      <c r="Q552" s="2" t="s">
        <v>560</v>
      </c>
    </row>
    <row r="553">
      <c r="A553" s="1"/>
      <c r="B553" s="1"/>
      <c r="C553" s="1"/>
      <c r="D553" s="1"/>
      <c r="E553" s="1"/>
      <c r="F553" s="1"/>
      <c r="G553" s="1"/>
      <c r="H553" s="1"/>
      <c r="K553" s="1">
        <v>3.0</v>
      </c>
      <c r="L553" s="1">
        <v>234.0</v>
      </c>
      <c r="M553" s="3">
        <f>IFERROR(__xludf.DUMMYFUNCTION("value(IFERROR(
  REGEXEXTRACT(Q553,""(\d+(?:[.,]\d+)?)\s*[Tt][ỷY]"")
,""""))"),50.0)</f>
        <v>50</v>
      </c>
      <c r="N553" s="3">
        <f t="shared" si="1"/>
        <v>214</v>
      </c>
      <c r="O553" s="3" t="str">
        <f>IFERROR(__xludf.DUMMYFUNCTION("IFERROR(
  INDEX(
    FILTER(Sheet3!$B$1:$B$100, ISNUMBER(SEARCH(Sheet3!$B$1:$B$100, Q553))),
  1),
"""")"),"Tân Quy")</f>
        <v>Tân Quy</v>
      </c>
      <c r="P553" s="3" t="str">
        <f>IFERROR(__xludf.DUMMYFUNCTION("IFERROR(
  INDEX(
    FILTER(Sheet3!$A$1:$A$100, ISNUMBER(SEARCH(Sheet3!$A$1:$A$100, Q553))),
  1),
"""")"),"Lê Văn Lương")</f>
        <v>Lê Văn Lương</v>
      </c>
      <c r="Q553" s="2" t="s">
        <v>561</v>
      </c>
    </row>
    <row r="554">
      <c r="A554" s="1"/>
      <c r="B554" s="1"/>
      <c r="C554" s="1"/>
      <c r="D554" s="1"/>
      <c r="E554" s="1"/>
      <c r="F554" s="1"/>
      <c r="G554" s="1"/>
      <c r="H554" s="1"/>
      <c r="K554" s="1">
        <v>4.0</v>
      </c>
      <c r="L554" s="1">
        <v>133.0</v>
      </c>
      <c r="M554" s="3">
        <f>IFERROR(__xludf.DUMMYFUNCTION("value(IFERROR(
  REGEXEXTRACT(Q554,""(\d+(?:[.,]\d+)?)\s*[Tt][ỷY]"")
,""""))"),28.5)</f>
        <v>28.5</v>
      </c>
      <c r="N554" s="3">
        <f t="shared" si="1"/>
        <v>214</v>
      </c>
      <c r="O554" s="3" t="str">
        <f>IFERROR(__xludf.DUMMYFUNCTION("IFERROR(
  INDEX(
    FILTER(Sheet3!$B$1:$B$100, ISNUMBER(SEARCH(Sheet3!$B$1:$B$100, Q554))),
  1),
"""")"),"Phú Mỹ")</f>
        <v>Phú Mỹ</v>
      </c>
      <c r="P554" s="3" t="str">
        <f>IFERROR(__xludf.DUMMYFUNCTION("IFERROR(
  INDEX(
    FILTER(Sheet3!$A$1:$A$100, ISNUMBER(SEARCH(Sheet3!$A$1:$A$100, Q554))),
  1),
"""")"),"đường số 2")</f>
        <v>đường số 2</v>
      </c>
      <c r="Q554" s="2" t="s">
        <v>562</v>
      </c>
    </row>
    <row r="555">
      <c r="A555" s="1"/>
      <c r="B555" s="1"/>
      <c r="C555" s="1"/>
      <c r="D555" s="1"/>
      <c r="E555" s="1"/>
      <c r="F555" s="1"/>
      <c r="G555" s="1"/>
      <c r="H555" s="1"/>
      <c r="K555" s="1">
        <v>4.0</v>
      </c>
      <c r="L555" s="1">
        <v>70.0</v>
      </c>
      <c r="M555" s="3">
        <f>IFERROR(__xludf.DUMMYFUNCTION("value(IFERROR(
  REGEXEXTRACT(Q555,""(\d+(?:[.,]\d+)?)\s*[Tt][ỷY]"")
,""""))"),15.0)</f>
        <v>15</v>
      </c>
      <c r="N555" s="3">
        <f t="shared" si="1"/>
        <v>214</v>
      </c>
      <c r="O555" s="3" t="str">
        <f>IFERROR(__xludf.DUMMYFUNCTION("IFERROR(
  INDEX(
    FILTER(Sheet3!$B$1:$B$100, ISNUMBER(SEARCH(Sheet3!$B$1:$B$100, Q555))),
  1),
"""")"),"Tân Quy")</f>
        <v>Tân Quy</v>
      </c>
      <c r="P555" s="3" t="str">
        <f>IFERROR(__xludf.DUMMYFUNCTION("IFERROR(
  INDEX(
    FILTER(Sheet3!$A$1:$A$100, ISNUMBER(SEARCH(Sheet3!$A$1:$A$100, Q555))),
  1),
"""")"),"")</f>
        <v/>
      </c>
      <c r="Q555" s="2" t="s">
        <v>563</v>
      </c>
    </row>
    <row r="556">
      <c r="A556" s="1"/>
      <c r="B556" s="1"/>
      <c r="C556" s="1"/>
      <c r="D556" s="1"/>
      <c r="E556" s="1"/>
      <c r="F556" s="1"/>
      <c r="G556" s="1"/>
      <c r="H556" s="1"/>
      <c r="K556" s="1">
        <v>5.0</v>
      </c>
      <c r="L556" s="1">
        <v>369.0</v>
      </c>
      <c r="M556" s="3">
        <f>IFERROR(__xludf.DUMMYFUNCTION("value(IFERROR(
  REGEXEXTRACT(Q556,""(\d+(?:[.,]\d+)?)\s*[Tt][ỷY]"")
,""""))"),79.0)</f>
        <v>79</v>
      </c>
      <c r="N556" s="3">
        <f t="shared" si="1"/>
        <v>214</v>
      </c>
      <c r="O556" s="3" t="str">
        <f>IFERROR(__xludf.DUMMYFUNCTION("IFERROR(
  INDEX(
    FILTER(Sheet3!$B$1:$B$100, ISNUMBER(SEARCH(Sheet3!$B$1:$B$100, Q556))),
  1),
"""")"),"Tân Phú")</f>
        <v>Tân Phú</v>
      </c>
      <c r="P556" s="3" t="str">
        <f>IFERROR(__xludf.DUMMYFUNCTION("IFERROR(
  INDEX(
    FILTER(Sheet3!$A$1:$A$100, ISNUMBER(SEARCH(Sheet3!$A$1:$A$100, Q556))),
  1),
"""")"),"Nguyễn Thị Thập")</f>
        <v>Nguyễn Thị Thập</v>
      </c>
      <c r="Q556" s="2" t="s">
        <v>564</v>
      </c>
    </row>
    <row r="557">
      <c r="A557" s="1"/>
      <c r="B557" s="1"/>
      <c r="C557" s="1"/>
      <c r="D557" s="1"/>
      <c r="E557" s="1"/>
      <c r="F557" s="1"/>
      <c r="G557" s="1"/>
      <c r="H557" s="1"/>
      <c r="K557" s="1">
        <v>5.0</v>
      </c>
      <c r="L557" s="1">
        <v>369.0</v>
      </c>
      <c r="M557" s="3">
        <f>IFERROR(__xludf.DUMMYFUNCTION("value(IFERROR(
  REGEXEXTRACT(Q557,""(\d+(?:[.,]\d+)?)\s*[Tt][ỷY]"")
,""""))"),79.0)</f>
        <v>79</v>
      </c>
      <c r="N557" s="3">
        <f t="shared" si="1"/>
        <v>214</v>
      </c>
      <c r="O557" s="3" t="str">
        <f>IFERROR(__xludf.DUMMYFUNCTION("IFERROR(
  INDEX(
    FILTER(Sheet3!$B$1:$B$100, ISNUMBER(SEARCH(Sheet3!$B$1:$B$100, Q557))),
  1),
"""")"),"Tân Phú")</f>
        <v>Tân Phú</v>
      </c>
      <c r="P557" s="3" t="str">
        <f>IFERROR(__xludf.DUMMYFUNCTION("IFERROR(
  INDEX(
    FILTER(Sheet3!$A$1:$A$100, ISNUMBER(SEARCH(Sheet3!$A$1:$A$100, Q557))),
  1),
"""")"),"Nguyễn Thị Thập")</f>
        <v>Nguyễn Thị Thập</v>
      </c>
      <c r="Q557" s="2" t="s">
        <v>565</v>
      </c>
    </row>
    <row r="558">
      <c r="A558" s="1"/>
      <c r="B558" s="1"/>
      <c r="C558" s="1"/>
      <c r="D558" s="1"/>
      <c r="E558" s="1"/>
      <c r="F558" s="1"/>
      <c r="G558" s="1"/>
      <c r="H558" s="1"/>
      <c r="K558" s="1">
        <v>1.0</v>
      </c>
      <c r="L558" s="1">
        <v>72.0</v>
      </c>
      <c r="M558" s="3">
        <f>IFERROR(__xludf.DUMMYFUNCTION("value(IFERROR(
  REGEXEXTRACT(Q558,""(\d+(?:[.,]\d+)?)\s*[Tt][ỷY]"")
,""""))"),15.5)</f>
        <v>15.5</v>
      </c>
      <c r="N558" s="3">
        <f t="shared" si="1"/>
        <v>215</v>
      </c>
      <c r="O558" s="3" t="str">
        <f>IFERROR(__xludf.DUMMYFUNCTION("IFERROR(
  INDEX(
    FILTER(Sheet3!$B$1:$B$100, ISNUMBER(SEARCH(Sheet3!$B$1:$B$100, Q558))),
  1),
"""")"),"Tân Phong")</f>
        <v>Tân Phong</v>
      </c>
      <c r="P558" s="3" t="str">
        <f>IFERROR(__xludf.DUMMYFUNCTION("IFERROR(
  INDEX(
    FILTER(Sheet3!$A$1:$A$100, ISNUMBER(SEARCH(Sheet3!$A$1:$A$100, Q558))),
  1),
"""")"),"Nguyễn Thị Thập")</f>
        <v>Nguyễn Thị Thập</v>
      </c>
      <c r="Q558" s="2" t="s">
        <v>566</v>
      </c>
    </row>
    <row r="559">
      <c r="A559" s="1"/>
      <c r="B559" s="1"/>
      <c r="C559" s="1"/>
      <c r="D559" s="1"/>
      <c r="E559" s="1"/>
      <c r="F559" s="1"/>
      <c r="G559" s="1"/>
      <c r="H559" s="1"/>
      <c r="K559" s="1">
        <v>2.0</v>
      </c>
      <c r="L559" s="1">
        <v>40.0</v>
      </c>
      <c r="M559" s="3">
        <f>IFERROR(__xludf.DUMMYFUNCTION("value(IFERROR(
  REGEXEXTRACT(Q559,""(\d+(?:[.,]\d+)?)\s*[Tt][ỷY]"")
,""""))"),8.6)</f>
        <v>8.6</v>
      </c>
      <c r="N559" s="3">
        <f t="shared" si="1"/>
        <v>215</v>
      </c>
      <c r="O559" s="3" t="str">
        <f>IFERROR(__xludf.DUMMYFUNCTION("IFERROR(
  INDEX(
    FILTER(Sheet3!$B$1:$B$100, ISNUMBER(SEARCH(Sheet3!$B$1:$B$100, Q559))),
  1),
"""")"),"Phú Mỹ")</f>
        <v>Phú Mỹ</v>
      </c>
      <c r="P559" s="3" t="str">
        <f>IFERROR(__xludf.DUMMYFUNCTION("IFERROR(
  INDEX(
    FILTER(Sheet3!$A$1:$A$100, ISNUMBER(SEARCH(Sheet3!$A$1:$A$100, Q559))),
  1),
"""")"),"đường số 4")</f>
        <v>đường số 4</v>
      </c>
      <c r="Q559" s="2" t="s">
        <v>567</v>
      </c>
    </row>
    <row r="560">
      <c r="A560" s="1"/>
      <c r="B560" s="1"/>
      <c r="C560" s="1"/>
      <c r="D560" s="1"/>
      <c r="E560" s="1"/>
      <c r="F560" s="1"/>
      <c r="G560" s="1"/>
      <c r="H560" s="1"/>
      <c r="K560" s="1">
        <v>2.0</v>
      </c>
      <c r="L560" s="1">
        <v>41.0</v>
      </c>
      <c r="M560" s="3">
        <f>IFERROR(__xludf.DUMMYFUNCTION("value(IFERROR(
  REGEXEXTRACT(Q560,""(\d+(?:[.,]\d+)?)\s*[Tt][ỷY]"")
,""""))"),8.84)</f>
        <v>8.84</v>
      </c>
      <c r="N560" s="3">
        <f t="shared" si="1"/>
        <v>216</v>
      </c>
      <c r="O560" s="3" t="str">
        <f>IFERROR(__xludf.DUMMYFUNCTION("IFERROR(
  INDEX(
    FILTER(Sheet3!$B$1:$B$100, ISNUMBER(SEARCH(Sheet3!$B$1:$B$100, Q560))),
  1),
"""")"),"Tân Quy")</f>
        <v>Tân Quy</v>
      </c>
      <c r="P560" s="3" t="str">
        <f>IFERROR(__xludf.DUMMYFUNCTION("IFERROR(
  INDEX(
    FILTER(Sheet3!$A$1:$A$100, ISNUMBER(SEARCH(Sheet3!$A$1:$A$100, Q560))),
  1),
"""")"),"Đường 51")</f>
        <v>Đường 51</v>
      </c>
      <c r="Q560" s="2" t="s">
        <v>568</v>
      </c>
    </row>
    <row r="561">
      <c r="A561" s="1"/>
      <c r="B561" s="1"/>
      <c r="C561" s="1"/>
      <c r="D561" s="1"/>
      <c r="E561" s="1"/>
      <c r="F561" s="1"/>
      <c r="G561" s="1"/>
      <c r="H561" s="1"/>
      <c r="K561" s="1">
        <v>5.0</v>
      </c>
      <c r="L561" s="1">
        <v>60.0</v>
      </c>
      <c r="M561" s="3">
        <f>IFERROR(__xludf.DUMMYFUNCTION("value(IFERROR(
  REGEXEXTRACT(Q561,""(\d+(?:[.,]\d+)?)\s*[Tt][ỷY]"")
,""""))"),13.0)</f>
        <v>13</v>
      </c>
      <c r="N561" s="3">
        <f t="shared" si="1"/>
        <v>217</v>
      </c>
      <c r="O561" s="3" t="str">
        <f>IFERROR(__xludf.DUMMYFUNCTION("IFERROR(
  INDEX(
    FILTER(Sheet3!$B$1:$B$100, ISNUMBER(SEARCH(Sheet3!$B$1:$B$100, Q561))),
  1),
"""")"),"Tân Phú")</f>
        <v>Tân Phú</v>
      </c>
      <c r="P561" s="3" t="str">
        <f>IFERROR(__xludf.DUMMYFUNCTION("IFERROR(
  INDEX(
    FILTER(Sheet3!$A$1:$A$100, ISNUMBER(SEARCH(Sheet3!$A$1:$A$100, Q561))),
  1),
"""")"),"đường số 1")</f>
        <v>đường số 1</v>
      </c>
      <c r="Q561" s="2" t="s">
        <v>569</v>
      </c>
    </row>
    <row r="562">
      <c r="A562" s="1"/>
      <c r="B562" s="1"/>
      <c r="C562" s="1"/>
      <c r="D562" s="1"/>
      <c r="E562" s="1"/>
      <c r="F562" s="1"/>
      <c r="G562" s="1"/>
      <c r="H562" s="1"/>
      <c r="K562" s="1">
        <v>3.0</v>
      </c>
      <c r="L562" s="1">
        <v>240.0</v>
      </c>
      <c r="M562" s="3">
        <f>IFERROR(__xludf.DUMMYFUNCTION("value(IFERROR(
  REGEXEXTRACT(Q562,""(\d+(?:[.,]\d+)?)\s*[Tt][ỷY]"")
,""""))"),52.3)</f>
        <v>52.3</v>
      </c>
      <c r="N562" s="3">
        <f t="shared" si="1"/>
        <v>218</v>
      </c>
      <c r="O562" s="3" t="str">
        <f>IFERROR(__xludf.DUMMYFUNCTION("IFERROR(
  INDEX(
    FILTER(Sheet3!$B$1:$B$100, ISNUMBER(SEARCH(Sheet3!$B$1:$B$100, Q562))),
  1),
"""")"),"Tân Phong")</f>
        <v>Tân Phong</v>
      </c>
      <c r="P562" s="3" t="str">
        <f>IFERROR(__xludf.DUMMYFUNCTION("IFERROR(
  INDEX(
    FILTER(Sheet3!$A$1:$A$100, ISNUMBER(SEARCH(Sheet3!$A$1:$A$100, Q562))),
  1),
"""")"),"đường số 1")</f>
        <v>đường số 1</v>
      </c>
      <c r="Q562" s="2" t="s">
        <v>570</v>
      </c>
    </row>
    <row r="563">
      <c r="A563" s="1"/>
      <c r="B563" s="1"/>
      <c r="C563" s="1"/>
      <c r="D563" s="1"/>
      <c r="E563" s="1"/>
      <c r="F563" s="1"/>
      <c r="G563" s="1"/>
      <c r="H563" s="1"/>
      <c r="K563" s="1">
        <v>3.0</v>
      </c>
      <c r="L563" s="1">
        <v>82.0</v>
      </c>
      <c r="M563" s="3">
        <f>IFERROR(__xludf.DUMMYFUNCTION("value(IFERROR(
  REGEXEXTRACT(Q563,""(\d+(?:[.,]\d+)?)\s*[Tt][ỷY]"")
,""""))"),17.9)</f>
        <v>17.9</v>
      </c>
      <c r="N563" s="3">
        <f t="shared" si="1"/>
        <v>218</v>
      </c>
      <c r="O563" s="3" t="str">
        <f>IFERROR(__xludf.DUMMYFUNCTION("IFERROR(
  INDEX(
    FILTER(Sheet3!$B$1:$B$100, ISNUMBER(SEARCH(Sheet3!$B$1:$B$100, Q563))),
  1),
"""")"),"Tân Kiểng")</f>
        <v>Tân Kiểng</v>
      </c>
      <c r="P563" s="3" t="str">
        <f>IFERROR(__xludf.DUMMYFUNCTION("IFERROR(
  INDEX(
    FILTER(Sheet3!$A$1:$A$100, ISNUMBER(SEARCH(Sheet3!$A$1:$A$100, Q563))),
  1),
"""")"),"đường số 1")</f>
        <v>đường số 1</v>
      </c>
      <c r="Q563" s="2" t="s">
        <v>571</v>
      </c>
    </row>
    <row r="564">
      <c r="A564" s="1"/>
      <c r="B564" s="1"/>
      <c r="C564" s="1"/>
      <c r="D564" s="1"/>
      <c r="E564" s="1"/>
      <c r="F564" s="1"/>
      <c r="G564" s="1"/>
      <c r="H564" s="1"/>
      <c r="K564" s="1">
        <v>6.0</v>
      </c>
      <c r="L564" s="1">
        <v>80.0</v>
      </c>
      <c r="M564" s="3">
        <f>IFERROR(__xludf.DUMMYFUNCTION("value(IFERROR(
  REGEXEXTRACT(Q564,""(\d+(?:[.,]\d+)?)\s*[Tt][ỷY]"")
,""""))"),17.5)</f>
        <v>17.5</v>
      </c>
      <c r="N564" s="3">
        <f t="shared" si="1"/>
        <v>219</v>
      </c>
      <c r="O564" s="3" t="str">
        <f>IFERROR(__xludf.DUMMYFUNCTION("IFERROR(
  INDEX(
    FILTER(Sheet3!$B$1:$B$100, ISNUMBER(SEARCH(Sheet3!$B$1:$B$100, Q564))),
  1),
"""")"),"Bình Thuận")</f>
        <v>Bình Thuận</v>
      </c>
      <c r="P564" s="3" t="str">
        <f>IFERROR(__xludf.DUMMYFUNCTION("IFERROR(
  INDEX(
    FILTER(Sheet3!$A$1:$A$100, ISNUMBER(SEARCH(Sheet3!$A$1:$A$100, Q564))),
  1),
"""")"),"đường số 4")</f>
        <v>đường số 4</v>
      </c>
      <c r="Q564" s="2" t="s">
        <v>572</v>
      </c>
    </row>
    <row r="565">
      <c r="A565" s="1"/>
      <c r="B565" s="1"/>
      <c r="C565" s="1"/>
      <c r="D565" s="1"/>
      <c r="E565" s="1"/>
      <c r="F565" s="1"/>
      <c r="G565" s="1"/>
      <c r="H565" s="1"/>
      <c r="K565" s="1">
        <v>4.0</v>
      </c>
      <c r="L565" s="1">
        <v>72.0</v>
      </c>
      <c r="M565" s="3">
        <f>IFERROR(__xludf.DUMMYFUNCTION("value(IFERROR(
  REGEXEXTRACT(Q565,""(\d+(?:[.,]\d+)?)\s*[Tt][ỷY]"")
,""""))"),15.9)</f>
        <v>15.9</v>
      </c>
      <c r="N565" s="3">
        <f t="shared" si="1"/>
        <v>221</v>
      </c>
      <c r="O565" s="3" t="str">
        <f>IFERROR(__xludf.DUMMYFUNCTION("IFERROR(
  INDEX(
    FILTER(Sheet3!$B$1:$B$100, ISNUMBER(SEARCH(Sheet3!$B$1:$B$100, Q565))),
  1),
"""")"),"Phú Mỹ")</f>
        <v>Phú Mỹ</v>
      </c>
      <c r="P565" s="3" t="str">
        <f>IFERROR(__xludf.DUMMYFUNCTION("IFERROR(
  INDEX(
    FILTER(Sheet3!$A$1:$A$100, ISNUMBER(SEARCH(Sheet3!$A$1:$A$100, Q565))),
  1),
"""")"),"Đường 2A")</f>
        <v>Đường 2A</v>
      </c>
      <c r="Q565" s="2" t="s">
        <v>573</v>
      </c>
    </row>
    <row r="566">
      <c r="A566" s="1"/>
      <c r="B566" s="1"/>
      <c r="C566" s="1"/>
      <c r="D566" s="1"/>
      <c r="E566" s="1"/>
      <c r="F566" s="1"/>
      <c r="G566" s="1"/>
      <c r="H566" s="1"/>
      <c r="K566" s="1">
        <v>4.0</v>
      </c>
      <c r="L566" s="1">
        <v>72.0</v>
      </c>
      <c r="M566" s="3">
        <f>IFERROR(__xludf.DUMMYFUNCTION("value(IFERROR(
  REGEXEXTRACT(Q566,""(\d+(?:[.,]\d+)?)\s*[Tt][ỷY]"")
,""""))"),15.9)</f>
        <v>15.9</v>
      </c>
      <c r="N566" s="3">
        <f t="shared" si="1"/>
        <v>221</v>
      </c>
      <c r="O566" s="3" t="str">
        <f>IFERROR(__xludf.DUMMYFUNCTION("IFERROR(
  INDEX(
    FILTER(Sheet3!$B$1:$B$100, ISNUMBER(SEARCH(Sheet3!$B$1:$B$100, Q566))),
  1),
"""")"),"Phú Mỹ")</f>
        <v>Phú Mỹ</v>
      </c>
      <c r="P566" s="3" t="str">
        <f>IFERROR(__xludf.DUMMYFUNCTION("IFERROR(
  INDEX(
    FILTER(Sheet3!$A$1:$A$100, ISNUMBER(SEARCH(Sheet3!$A$1:$A$100, Q566))),
  1),
"""")"),"đường số 1")</f>
        <v>đường số 1</v>
      </c>
      <c r="Q566" s="2" t="s">
        <v>574</v>
      </c>
    </row>
    <row r="567">
      <c r="A567" s="1"/>
      <c r="B567" s="1"/>
      <c r="C567" s="1"/>
      <c r="D567" s="1"/>
      <c r="E567" s="1"/>
      <c r="F567" s="1"/>
      <c r="G567" s="1"/>
      <c r="H567" s="1"/>
      <c r="K567" s="1">
        <v>2.0</v>
      </c>
      <c r="L567" s="1">
        <v>135.0</v>
      </c>
      <c r="M567" s="3">
        <f>IFERROR(__xludf.DUMMYFUNCTION("value(IFERROR(
  REGEXEXTRACT(Q567,""(\d+(?:[.,]\d+)?)\s*[Tt][ỷY]"")
,""""))"),30.0)</f>
        <v>30</v>
      </c>
      <c r="N567" s="3">
        <f t="shared" si="1"/>
        <v>222</v>
      </c>
      <c r="O567" s="3" t="str">
        <f>IFERROR(__xludf.DUMMYFUNCTION("IFERROR(
  INDEX(
    FILTER(Sheet3!$B$1:$B$100, ISNUMBER(SEARCH(Sheet3!$B$1:$B$100, Q567))),
  1),
"""")"),"Tân Thuận Tây")</f>
        <v>Tân Thuận Tây</v>
      </c>
      <c r="P567" s="3" t="str">
        <f>IFERROR(__xludf.DUMMYFUNCTION("IFERROR(
  INDEX(
    FILTER(Sheet3!$A$1:$A$100, ISNUMBER(SEARCH(Sheet3!$A$1:$A$100, Q567))),
  1),
"""")"),"Nguyễn Văn Linh")</f>
        <v>Nguyễn Văn Linh</v>
      </c>
      <c r="Q567" s="2" t="s">
        <v>575</v>
      </c>
    </row>
    <row r="568">
      <c r="A568" s="1"/>
      <c r="B568" s="1"/>
      <c r="C568" s="1"/>
      <c r="D568" s="1"/>
      <c r="E568" s="1"/>
      <c r="F568" s="1"/>
      <c r="G568" s="1"/>
      <c r="H568" s="1"/>
      <c r="K568" s="1">
        <v>3.0</v>
      </c>
      <c r="L568" s="1">
        <v>54.0</v>
      </c>
      <c r="M568" s="3">
        <f>IFERROR(__xludf.DUMMYFUNCTION("value(IFERROR(
  REGEXEXTRACT(Q568,""(\d+(?:[.,]\d+)?)\s*[Tt][ỷY]"")
,""""))"),12.0)</f>
        <v>12</v>
      </c>
      <c r="N568" s="3">
        <f t="shared" si="1"/>
        <v>222</v>
      </c>
      <c r="O568" s="3" t="str">
        <f>IFERROR(__xludf.DUMMYFUNCTION("IFERROR(
  INDEX(
    FILTER(Sheet3!$B$1:$B$100, ISNUMBER(SEARCH(Sheet3!$B$1:$B$100, Q568))),
  1),
"""")"),"Tân Thuận Tây")</f>
        <v>Tân Thuận Tây</v>
      </c>
      <c r="P568" s="3" t="str">
        <f>IFERROR(__xludf.DUMMYFUNCTION("IFERROR(
  INDEX(
    FILTER(Sheet3!$A$1:$A$100, ISNUMBER(SEARCH(Sheet3!$A$1:$A$100, Q568))),
  1),
"""")"),"Nguyễn Văn Linh")</f>
        <v>Nguyễn Văn Linh</v>
      </c>
      <c r="Q568" s="2" t="s">
        <v>576</v>
      </c>
    </row>
    <row r="569">
      <c r="A569" s="1"/>
      <c r="B569" s="1"/>
      <c r="C569" s="1"/>
      <c r="D569" s="1"/>
      <c r="E569" s="1"/>
      <c r="F569" s="1"/>
      <c r="G569" s="1"/>
      <c r="H569" s="1"/>
      <c r="K569" s="1">
        <v>4.0</v>
      </c>
      <c r="L569" s="1">
        <v>75.0</v>
      </c>
      <c r="M569" s="3">
        <f>IFERROR(__xludf.DUMMYFUNCTION("value(IFERROR(
  REGEXEXTRACT(Q569,""(\d+(?:[.,]\d+)?)\s*[Tt][ỷY]"")
,""""))"),16.66)</f>
        <v>16.66</v>
      </c>
      <c r="N569" s="3">
        <f t="shared" si="1"/>
        <v>222</v>
      </c>
      <c r="O569" s="3" t="str">
        <f>IFERROR(__xludf.DUMMYFUNCTION("IFERROR(
  INDEX(
    FILTER(Sheet3!$B$1:$B$100, ISNUMBER(SEARCH(Sheet3!$B$1:$B$100, Q569))),
  1),
"""")"),"Tân Quy")</f>
        <v>Tân Quy</v>
      </c>
      <c r="P569" s="3" t="str">
        <f>IFERROR(__xludf.DUMMYFUNCTION("IFERROR(
  INDEX(
    FILTER(Sheet3!$A$1:$A$100, ISNUMBER(SEARCH(Sheet3!$A$1:$A$100, Q569))),
  1),
"""")"),"Lâm Văn Bền")</f>
        <v>Lâm Văn Bền</v>
      </c>
      <c r="Q569" s="2" t="s">
        <v>577</v>
      </c>
    </row>
    <row r="570">
      <c r="A570" s="1"/>
      <c r="B570" s="1"/>
      <c r="C570" s="1"/>
      <c r="D570" s="1"/>
      <c r="E570" s="1"/>
      <c r="F570" s="1"/>
      <c r="G570" s="1"/>
      <c r="H570" s="1"/>
      <c r="K570" s="1">
        <v>5.0</v>
      </c>
      <c r="L570" s="1">
        <v>126.0</v>
      </c>
      <c r="M570" s="3">
        <f>IFERROR(__xludf.DUMMYFUNCTION("value(IFERROR(
  REGEXEXTRACT(Q570,""(\d+(?:[.,]\d+)?)\s*[Tt][ỷY]"")
,""""))"),28.0)</f>
        <v>28</v>
      </c>
      <c r="N570" s="3">
        <f t="shared" si="1"/>
        <v>222</v>
      </c>
      <c r="O570" s="3" t="str">
        <f>IFERROR(__xludf.DUMMYFUNCTION("IFERROR(
  INDEX(
    FILTER(Sheet3!$B$1:$B$100, ISNUMBER(SEARCH(Sheet3!$B$1:$B$100, Q570))),
  1),
"""")"),"Tân Phong")</f>
        <v>Tân Phong</v>
      </c>
      <c r="P570" s="3" t="str">
        <f>IFERROR(__xludf.DUMMYFUNCTION("IFERROR(
  INDEX(
    FILTER(Sheet3!$A$1:$A$100, ISNUMBER(SEARCH(Sheet3!$A$1:$A$100, Q570))),
  1),
"""")"),"đường số 4")</f>
        <v>đường số 4</v>
      </c>
      <c r="Q570" s="2" t="s">
        <v>578</v>
      </c>
    </row>
    <row r="571">
      <c r="A571" s="1"/>
      <c r="B571" s="1"/>
      <c r="C571" s="1"/>
      <c r="D571" s="1"/>
      <c r="E571" s="1"/>
      <c r="F571" s="1"/>
      <c r="G571" s="1"/>
      <c r="H571" s="1"/>
      <c r="K571" s="1">
        <v>3.0</v>
      </c>
      <c r="L571" s="1">
        <v>132.0</v>
      </c>
      <c r="M571" s="3">
        <f>IFERROR(__xludf.DUMMYFUNCTION("value(IFERROR(
  REGEXEXTRACT(Q571,""(\d+(?:[.,]\d+)?)\s*[Tt][ỷY]"")
,""""))"),29.5)</f>
        <v>29.5</v>
      </c>
      <c r="N571" s="3">
        <f t="shared" si="1"/>
        <v>223</v>
      </c>
      <c r="O571" s="3" t="str">
        <f>IFERROR(__xludf.DUMMYFUNCTION("IFERROR(
  INDEX(
    FILTER(Sheet3!$B$1:$B$100, ISNUMBER(SEARCH(Sheet3!$B$1:$B$100, Q571))),
  1),
"""")"),"Tân Phong")</f>
        <v>Tân Phong</v>
      </c>
      <c r="P571" s="3" t="str">
        <f>IFERROR(__xludf.DUMMYFUNCTION("IFERROR(
  INDEX(
    FILTER(Sheet3!$A$1:$A$100, ISNUMBER(SEARCH(Sheet3!$A$1:$A$100, Q571))),
  1),
"""")"),"đường số 1")</f>
        <v>đường số 1</v>
      </c>
      <c r="Q571" s="2" t="s">
        <v>579</v>
      </c>
    </row>
    <row r="572">
      <c r="A572" s="1"/>
      <c r="B572" s="1"/>
      <c r="C572" s="1"/>
      <c r="D572" s="1"/>
      <c r="E572" s="1"/>
      <c r="F572" s="1"/>
      <c r="G572" s="1"/>
      <c r="H572" s="1"/>
      <c r="K572" s="1">
        <v>4.0</v>
      </c>
      <c r="L572" s="1">
        <v>80.0</v>
      </c>
      <c r="M572" s="3">
        <f>IFERROR(__xludf.DUMMYFUNCTION("value(IFERROR(
  REGEXEXTRACT(Q572,""(\d+(?:[.,]\d+)?)\s*[Tt][ỷY]"")
,""""))"),17.9)</f>
        <v>17.9</v>
      </c>
      <c r="N572" s="3">
        <f t="shared" si="1"/>
        <v>224</v>
      </c>
      <c r="O572" s="3" t="str">
        <f>IFERROR(__xludf.DUMMYFUNCTION("IFERROR(
  INDEX(
    FILTER(Sheet3!$B$1:$B$100, ISNUMBER(SEARCH(Sheet3!$B$1:$B$100, Q572))),
  1),
"""")"),"Phú Thuận")</f>
        <v>Phú Thuận</v>
      </c>
      <c r="P572" s="3" t="str">
        <f>IFERROR(__xludf.DUMMYFUNCTION("IFERROR(
  INDEX(
    FILTER(Sheet3!$A$1:$A$100, ISNUMBER(SEARCH(Sheet3!$A$1:$A$100, Q572))),
  1),
"""")"),"Phú Thuận")</f>
        <v>Phú Thuận</v>
      </c>
      <c r="Q572" s="2" t="s">
        <v>580</v>
      </c>
    </row>
    <row r="573">
      <c r="A573" s="1"/>
      <c r="B573" s="1"/>
      <c r="C573" s="1"/>
      <c r="D573" s="1"/>
      <c r="E573" s="1"/>
      <c r="F573" s="1"/>
      <c r="G573" s="1"/>
      <c r="H573" s="1"/>
      <c r="K573" s="1">
        <v>2.0</v>
      </c>
      <c r="L573" s="1">
        <v>43.0</v>
      </c>
      <c r="M573" s="3">
        <f>IFERROR(__xludf.DUMMYFUNCTION("value(IFERROR(
  REGEXEXTRACT(Q573,""(\d+(?:[.,]\d+)?)\s*[Tt][ỷY]"")
,""""))"),9.7)</f>
        <v>9.7</v>
      </c>
      <c r="N573" s="3">
        <f t="shared" si="1"/>
        <v>226</v>
      </c>
      <c r="O573" s="3" t="str">
        <f>IFERROR(__xludf.DUMMYFUNCTION("IFERROR(
  INDEX(
    FILTER(Sheet3!$B$1:$B$100, ISNUMBER(SEARCH(Sheet3!$B$1:$B$100, Q573))),
  1),
"""")"),"Tân Phú")</f>
        <v>Tân Phú</v>
      </c>
      <c r="P573" s="3" t="str">
        <f>IFERROR(__xludf.DUMMYFUNCTION("IFERROR(
  INDEX(
    FILTER(Sheet3!$A$1:$A$100, ISNUMBER(SEARCH(Sheet3!$A$1:$A$100, Q573))),
  1),
"""")"),"Huỳnh Tấn Phát")</f>
        <v>Huỳnh Tấn Phát</v>
      </c>
      <c r="Q573" s="2" t="s">
        <v>581</v>
      </c>
    </row>
    <row r="574">
      <c r="A574" s="1"/>
      <c r="B574" s="1"/>
      <c r="C574" s="1"/>
      <c r="D574" s="1"/>
      <c r="E574" s="1"/>
      <c r="F574" s="1"/>
      <c r="G574" s="1"/>
      <c r="H574" s="1"/>
      <c r="K574" s="1">
        <v>4.0</v>
      </c>
      <c r="L574" s="1">
        <v>155.0</v>
      </c>
      <c r="M574" s="3">
        <f>IFERROR(__xludf.DUMMYFUNCTION("value(IFERROR(
  REGEXEXTRACT(Q574,""(\d+(?:[.,]\d+)?)\s*[Tt][ỷY]"")
,""""))"),35.0)</f>
        <v>35</v>
      </c>
      <c r="N574" s="3">
        <f t="shared" si="1"/>
        <v>226</v>
      </c>
      <c r="O574" s="3" t="str">
        <f>IFERROR(__xludf.DUMMYFUNCTION("IFERROR(
  INDEX(
    FILTER(Sheet3!$B$1:$B$100, ISNUMBER(SEARCH(Sheet3!$B$1:$B$100, Q574))),
  1),
"""")"),"Tân Kiểng")</f>
        <v>Tân Kiểng</v>
      </c>
      <c r="P574" s="3" t="str">
        <f>IFERROR(__xludf.DUMMYFUNCTION("IFERROR(
  INDEX(
    FILTER(Sheet3!$A$1:$A$100, ISNUMBER(SEARCH(Sheet3!$A$1:$A$100, Q574))),
  1),
"""")"),"Trần Xuân Soạn")</f>
        <v>Trần Xuân Soạn</v>
      </c>
      <c r="Q574" s="2" t="s">
        <v>582</v>
      </c>
    </row>
    <row r="575">
      <c r="A575" s="1"/>
      <c r="B575" s="1"/>
      <c r="C575" s="1"/>
      <c r="D575" s="1"/>
      <c r="E575" s="1"/>
      <c r="F575" s="1"/>
      <c r="G575" s="1"/>
      <c r="H575" s="1"/>
      <c r="K575" s="1">
        <v>4.0</v>
      </c>
      <c r="L575" s="1">
        <v>73.0</v>
      </c>
      <c r="M575" s="3">
        <f>IFERROR(__xludf.DUMMYFUNCTION("value(IFERROR(
  REGEXEXTRACT(Q575,""(\d+(?:[.,]\d+)?)\s*[Tt][ỷY]"")
,""""))"),16.5)</f>
        <v>16.5</v>
      </c>
      <c r="N575" s="3">
        <f t="shared" si="1"/>
        <v>226</v>
      </c>
      <c r="O575" s="3" t="str">
        <f>IFERROR(__xludf.DUMMYFUNCTION("IFERROR(
  INDEX(
    FILTER(Sheet3!$B$1:$B$100, ISNUMBER(SEARCH(Sheet3!$B$1:$B$100, Q575))),
  1),
"""")"),"Tân Hưng")</f>
        <v>Tân Hưng</v>
      </c>
      <c r="P575" s="3" t="str">
        <f>IFERROR(__xludf.DUMMYFUNCTION("IFERROR(
  INDEX(
    FILTER(Sheet3!$A$1:$A$100, ISNUMBER(SEARCH(Sheet3!$A$1:$A$100, Q575))),
  1),
"""")"),"Trần Xuân Soạn")</f>
        <v>Trần Xuân Soạn</v>
      </c>
      <c r="Q575" s="2" t="s">
        <v>583</v>
      </c>
    </row>
    <row r="576">
      <c r="A576" s="1"/>
      <c r="B576" s="1"/>
      <c r="C576" s="1"/>
      <c r="D576" s="1"/>
      <c r="E576" s="1"/>
      <c r="F576" s="1"/>
      <c r="G576" s="1"/>
      <c r="H576" s="1"/>
      <c r="K576" s="1">
        <v>5.0</v>
      </c>
      <c r="L576" s="1">
        <v>115.0</v>
      </c>
      <c r="M576" s="3">
        <f>IFERROR(__xludf.DUMMYFUNCTION("value(IFERROR(
  REGEXEXTRACT(Q576,""(\d+(?:[.,]\d+)?)\s*[Tt][ỷY]"")
,""""))"),26.0)</f>
        <v>26</v>
      </c>
      <c r="N576" s="3">
        <f t="shared" si="1"/>
        <v>226</v>
      </c>
      <c r="O576" s="3" t="str">
        <f>IFERROR(__xludf.DUMMYFUNCTION("IFERROR(
  INDEX(
    FILTER(Sheet3!$B$1:$B$100, ISNUMBER(SEARCH(Sheet3!$B$1:$B$100, Q576))),
  1),
"""")"),"Tân Quy")</f>
        <v>Tân Quy</v>
      </c>
      <c r="P576" s="3" t="str">
        <f>IFERROR(__xludf.DUMMYFUNCTION("IFERROR(
  INDEX(
    FILTER(Sheet3!$A$1:$A$100, ISNUMBER(SEARCH(Sheet3!$A$1:$A$100, Q576))),
  1),
"""")"),"đường số 7")</f>
        <v>đường số 7</v>
      </c>
      <c r="Q576" s="2" t="s">
        <v>584</v>
      </c>
    </row>
    <row r="577">
      <c r="A577" s="1"/>
      <c r="B577" s="1"/>
      <c r="C577" s="1"/>
      <c r="D577" s="1"/>
      <c r="E577" s="1"/>
      <c r="F577" s="1"/>
      <c r="G577" s="1"/>
      <c r="H577" s="1"/>
      <c r="K577" s="1">
        <v>4.0</v>
      </c>
      <c r="L577" s="1">
        <v>75.0</v>
      </c>
      <c r="M577" s="3">
        <f>IFERROR(__xludf.DUMMYFUNCTION("value(IFERROR(
  REGEXEXTRACT(Q577,""(\d+(?:[.,]\d+)?)\s*[Tt][ỷY]"")
,""""))"),17.0)</f>
        <v>17</v>
      </c>
      <c r="N577" s="3">
        <f t="shared" si="1"/>
        <v>227</v>
      </c>
      <c r="O577" s="3" t="str">
        <f>IFERROR(__xludf.DUMMYFUNCTION("IFERROR(
  INDEX(
    FILTER(Sheet3!$B$1:$B$100, ISNUMBER(SEARCH(Sheet3!$B$1:$B$100, Q577))),
  1),
"""")"),"Tân Kiểng")</f>
        <v>Tân Kiểng</v>
      </c>
      <c r="P577" s="3" t="str">
        <f>IFERROR(__xludf.DUMMYFUNCTION("IFERROR(
  INDEX(
    FILTER(Sheet3!$A$1:$A$100, ISNUMBER(SEARCH(Sheet3!$A$1:$A$100, Q577))),
  1),
"""")"),"Lâm Văn Bền")</f>
        <v>Lâm Văn Bền</v>
      </c>
      <c r="Q577" s="2" t="s">
        <v>585</v>
      </c>
    </row>
    <row r="578">
      <c r="A578" s="1"/>
      <c r="B578" s="1"/>
      <c r="C578" s="1"/>
      <c r="D578" s="1"/>
      <c r="E578" s="1"/>
      <c r="F578" s="1"/>
      <c r="G578" s="1"/>
      <c r="H578" s="1"/>
      <c r="K578" s="1">
        <v>4.0</v>
      </c>
      <c r="L578" s="1">
        <v>75.0</v>
      </c>
      <c r="M578" s="3">
        <f>IFERROR(__xludf.DUMMYFUNCTION("value(IFERROR(
  REGEXEXTRACT(Q578,""(\d+(?:[.,]\d+)?)\s*[Tt][ỷY]"")
,""""))"),17.0)</f>
        <v>17</v>
      </c>
      <c r="N578" s="3">
        <f t="shared" si="1"/>
        <v>227</v>
      </c>
      <c r="O578" s="3" t="str">
        <f>IFERROR(__xludf.DUMMYFUNCTION("IFERROR(
  INDEX(
    FILTER(Sheet3!$B$1:$B$100, ISNUMBER(SEARCH(Sheet3!$B$1:$B$100, Q578))),
  1),
"""")"),"Tân Kiểng")</f>
        <v>Tân Kiểng</v>
      </c>
      <c r="P578" s="3" t="str">
        <f>IFERROR(__xludf.DUMMYFUNCTION("IFERROR(
  INDEX(
    FILTER(Sheet3!$A$1:$A$100, ISNUMBER(SEARCH(Sheet3!$A$1:$A$100, Q578))),
  1),
"""")"),"Lâm Văn Bền")</f>
        <v>Lâm Văn Bền</v>
      </c>
      <c r="Q578" s="2" t="s">
        <v>586</v>
      </c>
    </row>
    <row r="579">
      <c r="A579" s="1"/>
      <c r="B579" s="1"/>
      <c r="C579" s="1"/>
      <c r="D579" s="1"/>
      <c r="E579" s="1"/>
      <c r="F579" s="1"/>
      <c r="G579" s="1"/>
      <c r="H579" s="1"/>
      <c r="K579" s="1">
        <v>6.0</v>
      </c>
      <c r="L579" s="1">
        <v>60.0</v>
      </c>
      <c r="M579" s="3">
        <f>IFERROR(__xludf.DUMMYFUNCTION("value(IFERROR(
  REGEXEXTRACT(Q579,""(\d+(?:[.,]\d+)?)\s*[Tt][ỷY]"")
,""""))"),13.7)</f>
        <v>13.7</v>
      </c>
      <c r="N579" s="3">
        <f t="shared" si="1"/>
        <v>228</v>
      </c>
      <c r="O579" s="3" t="str">
        <f>IFERROR(__xludf.DUMMYFUNCTION("IFERROR(
  INDEX(
    FILTER(Sheet3!$B$1:$B$100, ISNUMBER(SEARCH(Sheet3!$B$1:$B$100, Q579))),
  1),
"""")"),"Tân Phong")</f>
        <v>Tân Phong</v>
      </c>
      <c r="P579" s="3" t="str">
        <f>IFERROR(__xludf.DUMMYFUNCTION("IFERROR(
  INDEX(
    FILTER(Sheet3!$A$1:$A$100, ISNUMBER(SEARCH(Sheet3!$A$1:$A$100, Q579))),
  1),
"""")"),"")</f>
        <v/>
      </c>
      <c r="Q579" s="2" t="s">
        <v>587</v>
      </c>
    </row>
    <row r="580">
      <c r="A580" s="1"/>
      <c r="B580" s="1"/>
      <c r="C580" s="1"/>
      <c r="D580" s="1"/>
      <c r="E580" s="1"/>
      <c r="F580" s="1"/>
      <c r="G580" s="1"/>
      <c r="H580" s="1"/>
      <c r="K580" s="1">
        <v>6.0</v>
      </c>
      <c r="L580" s="1">
        <v>72.0</v>
      </c>
      <c r="M580" s="3">
        <f>IFERROR(__xludf.DUMMYFUNCTION("value(IFERROR(
  REGEXEXTRACT(Q580,""(\d+(?:[.,]\d+)?)\s*[Tt][ỷY]"")
,""""))"),16.5)</f>
        <v>16.5</v>
      </c>
      <c r="N580" s="3">
        <f t="shared" si="1"/>
        <v>229</v>
      </c>
      <c r="O580" s="3" t="str">
        <f>IFERROR(__xludf.DUMMYFUNCTION("IFERROR(
  INDEX(
    FILTER(Sheet3!$B$1:$B$100, ISNUMBER(SEARCH(Sheet3!$B$1:$B$100, Q580))),
  1),
"""")"),"Bình Thuận")</f>
        <v>Bình Thuận</v>
      </c>
      <c r="P580" s="3" t="str">
        <f>IFERROR(__xludf.DUMMYFUNCTION("IFERROR(
  INDEX(
    FILTER(Sheet3!$A$1:$A$100, ISNUMBER(SEARCH(Sheet3!$A$1:$A$100, Q580))),
  1),
"""")"),"Lý Phục Man")</f>
        <v>Lý Phục Man</v>
      </c>
      <c r="Q580" s="2" t="s">
        <v>588</v>
      </c>
    </row>
    <row r="581">
      <c r="A581" s="1"/>
      <c r="B581" s="1"/>
      <c r="C581" s="1"/>
      <c r="D581" s="1"/>
      <c r="E581" s="1"/>
      <c r="F581" s="1"/>
      <c r="G581" s="1"/>
      <c r="H581" s="1"/>
      <c r="K581" s="1">
        <v>6.0</v>
      </c>
      <c r="L581" s="1">
        <v>72.0</v>
      </c>
      <c r="M581" s="3">
        <f>IFERROR(__xludf.DUMMYFUNCTION("value(IFERROR(
  REGEXEXTRACT(Q581,""(\d+(?:[.,]\d+)?)\s*[Tt][ỷY]"")
,""""))"),16.5)</f>
        <v>16.5</v>
      </c>
      <c r="N581" s="3">
        <f t="shared" si="1"/>
        <v>229</v>
      </c>
      <c r="O581" s="3" t="str">
        <f>IFERROR(__xludf.DUMMYFUNCTION("IFERROR(
  INDEX(
    FILTER(Sheet3!$B$1:$B$100, ISNUMBER(SEARCH(Sheet3!$B$1:$B$100, Q581))),
  1),
"""")"),"Bình Thuận")</f>
        <v>Bình Thuận</v>
      </c>
      <c r="P581" s="3" t="str">
        <f>IFERROR(__xludf.DUMMYFUNCTION("IFERROR(
  INDEX(
    FILTER(Sheet3!$A$1:$A$100, ISNUMBER(SEARCH(Sheet3!$A$1:$A$100, Q581))),
  1),
"""")"),"Lý Phục Man")</f>
        <v>Lý Phục Man</v>
      </c>
      <c r="Q581" s="2" t="s">
        <v>589</v>
      </c>
    </row>
    <row r="582">
      <c r="A582" s="1"/>
      <c r="B582" s="1"/>
      <c r="C582" s="1"/>
      <c r="D582" s="1"/>
      <c r="E582" s="1"/>
      <c r="F582" s="1"/>
      <c r="G582" s="1"/>
      <c r="H582" s="1"/>
      <c r="K582" s="1">
        <v>5.0</v>
      </c>
      <c r="L582" s="1">
        <v>80.0</v>
      </c>
      <c r="M582" s="3">
        <f>IFERROR(__xludf.DUMMYFUNCTION("value(IFERROR(
  REGEXEXTRACT(Q582,""(\d+(?:[.,]\d+)?)\s*[Tt][ỷY]"")
,""""))"),18.4)</f>
        <v>18.4</v>
      </c>
      <c r="N582" s="3">
        <f t="shared" si="1"/>
        <v>230</v>
      </c>
      <c r="O582" s="3" t="str">
        <f>IFERROR(__xludf.DUMMYFUNCTION("IFERROR(
  INDEX(
    FILTER(Sheet3!$B$1:$B$100, ISNUMBER(SEARCH(Sheet3!$B$1:$B$100, Q582))),
  1),
"""")"),"Tân Quy")</f>
        <v>Tân Quy</v>
      </c>
      <c r="P582" s="3" t="str">
        <f>IFERROR(__xludf.DUMMYFUNCTION("IFERROR(
  INDEX(
    FILTER(Sheet3!$A$1:$A$100, ISNUMBER(SEARCH(Sheet3!$A$1:$A$100, Q582))),
  1),
"""")"),"đường số 4")</f>
        <v>đường số 4</v>
      </c>
      <c r="Q582" s="2" t="s">
        <v>590</v>
      </c>
    </row>
    <row r="583">
      <c r="A583" s="1"/>
      <c r="B583" s="1"/>
      <c r="C583" s="1"/>
      <c r="D583" s="1"/>
      <c r="E583" s="1"/>
      <c r="F583" s="1"/>
      <c r="G583" s="1"/>
      <c r="H583" s="1"/>
      <c r="K583" s="1">
        <v>1.0</v>
      </c>
      <c r="L583" s="1">
        <v>100.0</v>
      </c>
      <c r="M583" s="3">
        <f>IFERROR(__xludf.DUMMYFUNCTION("value(IFERROR(
  REGEXEXTRACT(Q583,""(\d+(?:[.,]\d+)?)\s*[Tt][ỷY]"")
,""""))"),24.0)</f>
        <v>24</v>
      </c>
      <c r="N583" s="3">
        <f t="shared" si="1"/>
        <v>240</v>
      </c>
      <c r="O583" s="3" t="str">
        <f>IFERROR(__xludf.DUMMYFUNCTION("IFERROR(
  INDEX(
    FILTER(Sheet3!$B$1:$B$100, ISNUMBER(SEARCH(Sheet3!$B$1:$B$100, Q583))),
  1),
"""")"),"Bình Thuận")</f>
        <v>Bình Thuận</v>
      </c>
      <c r="P583" s="3" t="str">
        <f>IFERROR(__xludf.DUMMYFUNCTION("IFERROR(
  INDEX(
    FILTER(Sheet3!$A$1:$A$100, ISNUMBER(SEARCH(Sheet3!$A$1:$A$100, Q583))),
  1),
"""")"),"Nguyễn Văn Linh")</f>
        <v>Nguyễn Văn Linh</v>
      </c>
      <c r="Q583" s="2" t="s">
        <v>591</v>
      </c>
    </row>
    <row r="584">
      <c r="A584" s="1"/>
      <c r="B584" s="1"/>
      <c r="C584" s="1"/>
      <c r="D584" s="1"/>
      <c r="E584" s="1"/>
      <c r="F584" s="1"/>
      <c r="G584" s="1"/>
      <c r="H584" s="1"/>
      <c r="K584" s="1">
        <v>2.0</v>
      </c>
      <c r="L584" s="1">
        <v>270.0</v>
      </c>
      <c r="M584" s="3">
        <f>IFERROR(__xludf.DUMMYFUNCTION("value(IFERROR(
  REGEXEXTRACT(Q584,""(\d+(?:[.,]\d+)?)\s*[Tt][ỷY]"")
,""""))"),67.0)</f>
        <v>67</v>
      </c>
      <c r="N584" s="3">
        <f t="shared" si="1"/>
        <v>248</v>
      </c>
      <c r="O584" s="3" t="str">
        <f>IFERROR(__xludf.DUMMYFUNCTION("IFERROR(
  INDEX(
    FILTER(Sheet3!$B$1:$B$100, ISNUMBER(SEARCH(Sheet3!$B$1:$B$100, Q584))),
  1),
"""")"),"Tân Quy")</f>
        <v>Tân Quy</v>
      </c>
      <c r="P584" s="3" t="str">
        <f>IFERROR(__xludf.DUMMYFUNCTION("IFERROR(
  INDEX(
    FILTER(Sheet3!$A$1:$A$100, ISNUMBER(SEARCH(Sheet3!$A$1:$A$100, Q584))),
  1),
"""")"),"đường số 4")</f>
        <v>đường số 4</v>
      </c>
      <c r="Q584" s="2" t="s">
        <v>592</v>
      </c>
    </row>
    <row r="585">
      <c r="A585" s="1"/>
      <c r="B585" s="1"/>
      <c r="C585" s="1"/>
      <c r="D585" s="1"/>
      <c r="E585" s="1"/>
      <c r="F585" s="1"/>
      <c r="G585" s="1"/>
      <c r="H585" s="1"/>
      <c r="K585" s="1">
        <v>3.0</v>
      </c>
      <c r="L585" s="1">
        <v>54.0</v>
      </c>
      <c r="M585" s="3">
        <f>IFERROR(__xludf.DUMMYFUNCTION("value(IFERROR(
  REGEXEXTRACT(Q585,""(\d+(?:[.,]\d+)?)\s*[Tt][ỷY]"")
,""""))"),13.4)</f>
        <v>13.4</v>
      </c>
      <c r="N585" s="3">
        <f t="shared" si="1"/>
        <v>248</v>
      </c>
      <c r="O585" s="3" t="str">
        <f>IFERROR(__xludf.DUMMYFUNCTION("IFERROR(
  INDEX(
    FILTER(Sheet3!$B$1:$B$100, ISNUMBER(SEARCH(Sheet3!$B$1:$B$100, Q585))),
  1),
"""")"),"Tân Thuận Tây")</f>
        <v>Tân Thuận Tây</v>
      </c>
      <c r="P585" s="3" t="str">
        <f>IFERROR(__xludf.DUMMYFUNCTION("IFERROR(
  INDEX(
    FILTER(Sheet3!$A$1:$A$100, ISNUMBER(SEARCH(Sheet3!$A$1:$A$100, Q585))),
  1),
"""")"),"Tân Thuận Tây")</f>
        <v>Tân Thuận Tây</v>
      </c>
      <c r="Q585" s="2" t="s">
        <v>593</v>
      </c>
    </row>
    <row r="586">
      <c r="A586" s="1"/>
      <c r="B586" s="1"/>
      <c r="C586" s="1"/>
      <c r="D586" s="1"/>
      <c r="E586" s="1"/>
      <c r="F586" s="1"/>
      <c r="G586" s="1"/>
      <c r="H586" s="1"/>
      <c r="K586" s="1">
        <v>3.0</v>
      </c>
      <c r="L586" s="1">
        <v>30.0</v>
      </c>
      <c r="M586" s="3">
        <f>IFERROR(__xludf.DUMMYFUNCTION("value(IFERROR(
  REGEXEXTRACT(Q586,""(\d+(?:[.,]\d+)?)\s*[Tt][ỷY]"")
,""""))"),7.5)</f>
        <v>7.5</v>
      </c>
      <c r="N586" s="3">
        <f t="shared" si="1"/>
        <v>250</v>
      </c>
      <c r="O586" s="3" t="str">
        <f>IFERROR(__xludf.DUMMYFUNCTION("IFERROR(
  INDEX(
    FILTER(Sheet3!$B$1:$B$100, ISNUMBER(SEARCH(Sheet3!$B$1:$B$100, Q586))),
  1),
"""")"),"Tân Thuận Tây")</f>
        <v>Tân Thuận Tây</v>
      </c>
      <c r="P586" s="3" t="str">
        <f>IFERROR(__xludf.DUMMYFUNCTION("IFERROR(
  INDEX(
    FILTER(Sheet3!$A$1:$A$100, ISNUMBER(SEARCH(Sheet3!$A$1:$A$100, Q586))),
  1),
"""")"),"Lâm Văn Bền")</f>
        <v>Lâm Văn Bền</v>
      </c>
      <c r="Q586" s="2" t="s">
        <v>594</v>
      </c>
    </row>
    <row r="587">
      <c r="A587" s="1"/>
      <c r="B587" s="1"/>
      <c r="C587" s="1"/>
      <c r="D587" s="1"/>
      <c r="E587" s="1"/>
      <c r="F587" s="1"/>
      <c r="G587" s="1"/>
      <c r="H587" s="1"/>
      <c r="K587" s="1">
        <v>6.0</v>
      </c>
      <c r="L587" s="1">
        <v>120.0</v>
      </c>
      <c r="M587" s="3">
        <f>IFERROR(__xludf.DUMMYFUNCTION("value(IFERROR(
  REGEXEXTRACT(Q587,""(\d+(?:[.,]\d+)?)\s*[Tt][ỷY]"")
,""""))"),30.0)</f>
        <v>30</v>
      </c>
      <c r="N587" s="3">
        <f t="shared" si="1"/>
        <v>250</v>
      </c>
      <c r="O587" s="3" t="str">
        <f>IFERROR(__xludf.DUMMYFUNCTION("IFERROR(
  INDEX(
    FILTER(Sheet3!$B$1:$B$100, ISNUMBER(SEARCH(Sheet3!$B$1:$B$100, Q587))),
  1),
"""")"),"Phú Mỹ")</f>
        <v>Phú Mỹ</v>
      </c>
      <c r="P587" s="3" t="str">
        <f>IFERROR(__xludf.DUMMYFUNCTION("IFERROR(
  INDEX(
    FILTER(Sheet3!$A$1:$A$100, ISNUMBER(SEARCH(Sheet3!$A$1:$A$100, Q587))),
  1),
"""")"),"")</f>
        <v/>
      </c>
      <c r="Q587" s="2" t="s">
        <v>595</v>
      </c>
    </row>
    <row r="588">
      <c r="A588" s="1"/>
      <c r="B588" s="1"/>
      <c r="C588" s="1"/>
      <c r="D588" s="1"/>
      <c r="E588" s="1"/>
      <c r="F588" s="1"/>
      <c r="G588" s="1"/>
      <c r="H588" s="1"/>
      <c r="K588" s="1">
        <v>7.0</v>
      </c>
      <c r="L588" s="1">
        <v>118.0</v>
      </c>
      <c r="M588" s="3">
        <f>IFERROR(__xludf.DUMMYFUNCTION("value(IFERROR(
  REGEXEXTRACT(Q588,""(\d+(?:[.,]\d+)?)\s*[Tt][ỷY]"")
,""""))"),30.0)</f>
        <v>30</v>
      </c>
      <c r="N588" s="3">
        <f t="shared" si="1"/>
        <v>254</v>
      </c>
      <c r="O588" s="3" t="str">
        <f>IFERROR(__xludf.DUMMYFUNCTION("IFERROR(
  INDEX(
    FILTER(Sheet3!$B$1:$B$100, ISNUMBER(SEARCH(Sheet3!$B$1:$B$100, Q588))),
  1),
"""")"),"Tân Quy")</f>
        <v>Tân Quy</v>
      </c>
      <c r="P588" s="3" t="str">
        <f>IFERROR(__xludf.DUMMYFUNCTION("IFERROR(
  INDEX(
    FILTER(Sheet3!$A$1:$A$100, ISNUMBER(SEARCH(Sheet3!$A$1:$A$100, Q588))),
  1),
"""")"),"đường số 4")</f>
        <v>đường số 4</v>
      </c>
      <c r="Q588" s="2" t="s">
        <v>596</v>
      </c>
    </row>
    <row r="589">
      <c r="A589" s="1"/>
      <c r="B589" s="1"/>
      <c r="C589" s="1"/>
      <c r="D589" s="1"/>
      <c r="E589" s="1"/>
      <c r="F589" s="1"/>
      <c r="G589" s="1"/>
      <c r="H589" s="1"/>
      <c r="K589" s="1">
        <v>5.0</v>
      </c>
      <c r="L589" s="1">
        <v>90.0</v>
      </c>
      <c r="M589" s="3">
        <f>IFERROR(__xludf.DUMMYFUNCTION("value(IFERROR(
  REGEXEXTRACT(Q589,""(\d+(?:[.,]\d+)?)\s*[Tt][ỷY]"")
,""""))"),23.0)</f>
        <v>23</v>
      </c>
      <c r="N589" s="3">
        <f t="shared" si="1"/>
        <v>256</v>
      </c>
      <c r="O589" s="3" t="s">
        <v>597</v>
      </c>
      <c r="P589" s="3" t="str">
        <f>IFERROR(__xludf.DUMMYFUNCTION("IFERROR(
  INDEX(
    FILTER(Sheet3!$A$1:$A$100, ISNUMBER(SEARCH(Sheet3!$A$1:$A$100, Q589))),
  1),
"""")"),"Đường D5")</f>
        <v>Đường D5</v>
      </c>
      <c r="Q589" s="2" t="s">
        <v>598</v>
      </c>
    </row>
    <row r="590">
      <c r="A590" s="1"/>
      <c r="B590" s="1"/>
      <c r="C590" s="1"/>
      <c r="D590" s="1"/>
      <c r="E590" s="1"/>
      <c r="F590" s="1"/>
      <c r="G590" s="1"/>
      <c r="H590" s="1"/>
      <c r="K590" s="1">
        <v>3.0</v>
      </c>
      <c r="L590" s="1">
        <v>30.0</v>
      </c>
      <c r="M590" s="3">
        <f>IFERROR(__xludf.DUMMYFUNCTION("value(IFERROR(
  REGEXEXTRACT(Q590,""(\d+(?:[.,]\d+)?)\s*[Tt][ỷY]"")
,""""))"),7.7)</f>
        <v>7.7</v>
      </c>
      <c r="N590" s="3">
        <f t="shared" si="1"/>
        <v>257</v>
      </c>
      <c r="O590" s="3" t="s">
        <v>597</v>
      </c>
      <c r="P590" s="3" t="str">
        <f>IFERROR(__xludf.DUMMYFUNCTION("IFERROR(
  INDEX(
    FILTER(Sheet3!$A$1:$A$100, ISNUMBER(SEARCH(Sheet3!$A$1:$A$100, Q590))),
  1),
"""")"),"Lâm Văn Bền")</f>
        <v>Lâm Văn Bền</v>
      </c>
      <c r="Q590" s="2" t="s">
        <v>599</v>
      </c>
    </row>
    <row r="591">
      <c r="A591" s="1"/>
      <c r="B591" s="1"/>
      <c r="C591" s="1"/>
      <c r="D591" s="1"/>
      <c r="E591" s="1"/>
      <c r="F591" s="1"/>
      <c r="G591" s="1"/>
      <c r="H591" s="1"/>
      <c r="K591" s="1">
        <v>5.0</v>
      </c>
      <c r="L591" s="1">
        <v>90.0</v>
      </c>
      <c r="M591" s="3">
        <f>IFERROR(__xludf.DUMMYFUNCTION("value(IFERROR(
  REGEXEXTRACT(Q591,""(\d+(?:[.,]\d+)?)\s*[Tt][ỷY]"")
,""""))"),23.2)</f>
        <v>23.2</v>
      </c>
      <c r="N591" s="3">
        <f t="shared" si="1"/>
        <v>258</v>
      </c>
      <c r="O591" s="3" t="str">
        <f>IFERROR(__xludf.DUMMYFUNCTION("IFERROR(
  INDEX(
    FILTER(Sheet3!$B$1:$B$100, ISNUMBER(SEARCH(Sheet3!$B$1:$B$100, Q591))),
  1),
"""")"),"Tân Phong")</f>
        <v>Tân Phong</v>
      </c>
      <c r="P591" s="3" t="str">
        <f>IFERROR(__xludf.DUMMYFUNCTION("IFERROR(
  INDEX(
    FILTER(Sheet3!$A$1:$A$100, ISNUMBER(SEARCH(Sheet3!$A$1:$A$100, Q591))),
  1),
"""")"),"đường số 5")</f>
        <v>đường số 5</v>
      </c>
      <c r="Q591" s="2" t="s">
        <v>600</v>
      </c>
    </row>
    <row r="592">
      <c r="A592" s="1"/>
      <c r="B592" s="1"/>
      <c r="C592" s="1"/>
      <c r="D592" s="1"/>
      <c r="E592" s="1"/>
      <c r="F592" s="1"/>
      <c r="G592" s="1"/>
      <c r="H592" s="1"/>
      <c r="K592" s="1">
        <v>4.0</v>
      </c>
      <c r="L592" s="1">
        <v>62.0</v>
      </c>
      <c r="M592" s="3">
        <f>IFERROR(__xludf.DUMMYFUNCTION("value(IFERROR(
  REGEXEXTRACT(Q592,""(\d+(?:[.,]\d+)?)\s*[Tt][ỷY]"")
,""""))"),16.2)</f>
        <v>16.2</v>
      </c>
      <c r="N592" s="3">
        <f t="shared" si="1"/>
        <v>261</v>
      </c>
      <c r="O592" s="3" t="str">
        <f>IFERROR(__xludf.DUMMYFUNCTION("IFERROR(
  INDEX(
    FILTER(Sheet3!$B$1:$B$100, ISNUMBER(SEARCH(Sheet3!$B$1:$B$100, Q592))),
  1),
"""")"),"Bình Thuận")</f>
        <v>Bình Thuận</v>
      </c>
      <c r="P592" s="3" t="str">
        <f>IFERROR(__xludf.DUMMYFUNCTION("IFERROR(
  INDEX(
    FILTER(Sheet3!$A$1:$A$100, ISNUMBER(SEARCH(Sheet3!$A$1:$A$100, Q592))),
  1),
"""")"),"đường số 3")</f>
        <v>đường số 3</v>
      </c>
      <c r="Q592" s="2" t="s">
        <v>601</v>
      </c>
    </row>
    <row r="593">
      <c r="A593" s="1"/>
      <c r="B593" s="1"/>
      <c r="C593" s="1"/>
      <c r="D593" s="1"/>
      <c r="E593" s="1"/>
      <c r="F593" s="1"/>
      <c r="G593" s="1"/>
      <c r="H593" s="1"/>
      <c r="K593" s="1">
        <v>6.0</v>
      </c>
      <c r="L593" s="1">
        <v>86.0</v>
      </c>
      <c r="M593" s="3">
        <f>IFERROR(__xludf.DUMMYFUNCTION("value(IFERROR(
  REGEXEXTRACT(Q593,""(\d+(?:[.,]\d+)?)\s*[Tt][ỷY]"")
,""""))"),22.5)</f>
        <v>22.5</v>
      </c>
      <c r="N593" s="3">
        <f t="shared" si="1"/>
        <v>262</v>
      </c>
      <c r="O593" s="3" t="str">
        <f>IFERROR(__xludf.DUMMYFUNCTION("IFERROR(
  INDEX(
    FILTER(Sheet3!$B$1:$B$100, ISNUMBER(SEARCH(Sheet3!$B$1:$B$100, Q593))),
  1),
"""")"),"Phú Mỹ")</f>
        <v>Phú Mỹ</v>
      </c>
      <c r="P593" s="3" t="str">
        <f>IFERROR(__xludf.DUMMYFUNCTION("IFERROR(
  INDEX(
    FILTER(Sheet3!$A$1:$A$100, ISNUMBER(SEARCH(Sheet3!$A$1:$A$100, Q593))),
  1),
"""")"),"đường số 3")</f>
        <v>đường số 3</v>
      </c>
      <c r="Q593" s="2" t="s">
        <v>602</v>
      </c>
    </row>
    <row r="594">
      <c r="A594" s="1"/>
      <c r="B594" s="1"/>
      <c r="C594" s="1"/>
      <c r="D594" s="1"/>
      <c r="E594" s="1"/>
      <c r="F594" s="1"/>
      <c r="G594" s="1"/>
      <c r="H594" s="1"/>
      <c r="K594" s="1">
        <v>7.0</v>
      </c>
      <c r="L594" s="1">
        <v>105.0</v>
      </c>
      <c r="M594" s="3">
        <f>IFERROR(__xludf.DUMMYFUNCTION("value(IFERROR(
  REGEXEXTRACT(Q594,""(\d+(?:[.,]\d+)?)\s*[Tt][ỷY]"")
,""""))"),27.5)</f>
        <v>27.5</v>
      </c>
      <c r="N594" s="3">
        <f t="shared" si="1"/>
        <v>262</v>
      </c>
      <c r="O594" s="3" t="str">
        <f>IFERROR(__xludf.DUMMYFUNCTION("IFERROR(
  INDEX(
    FILTER(Sheet3!$B$1:$B$100, ISNUMBER(SEARCH(Sheet3!$B$1:$B$100, Q594))),
  1),
"""")"),"Phú Thuận")</f>
        <v>Phú Thuận</v>
      </c>
      <c r="P594" s="3" t="str">
        <f>IFERROR(__xludf.DUMMYFUNCTION("IFERROR(
  INDEX(
    FILTER(Sheet3!$A$1:$A$100, ISNUMBER(SEARCH(Sheet3!$A$1:$A$100, Q594))),
  1),
"""")"),"Phú Thuận")</f>
        <v>Phú Thuận</v>
      </c>
      <c r="Q594" s="2" t="s">
        <v>603</v>
      </c>
    </row>
    <row r="595">
      <c r="A595" s="1"/>
      <c r="B595" s="1"/>
      <c r="C595" s="1"/>
      <c r="D595" s="1"/>
      <c r="E595" s="1"/>
      <c r="F595" s="1"/>
      <c r="G595" s="1"/>
      <c r="H595" s="1"/>
      <c r="K595" s="1">
        <v>7.0</v>
      </c>
      <c r="L595" s="1">
        <v>105.0</v>
      </c>
      <c r="M595" s="3">
        <f>IFERROR(__xludf.DUMMYFUNCTION("value(IFERROR(
  REGEXEXTRACT(Q595,""(\d+(?:[.,]\d+)?)\s*[Tt][ỷY]"")
,""""))"),27.5)</f>
        <v>27.5</v>
      </c>
      <c r="N595" s="3">
        <f t="shared" si="1"/>
        <v>262</v>
      </c>
      <c r="O595" s="3" t="str">
        <f>IFERROR(__xludf.DUMMYFUNCTION("IFERROR(
  INDEX(
    FILTER(Sheet3!$B$1:$B$100, ISNUMBER(SEARCH(Sheet3!$B$1:$B$100, Q595))),
  1),
"""")"),"Phú Thuận")</f>
        <v>Phú Thuận</v>
      </c>
      <c r="P595" s="3" t="str">
        <f>IFERROR(__xludf.DUMMYFUNCTION("IFERROR(
  INDEX(
    FILTER(Sheet3!$A$1:$A$100, ISNUMBER(SEARCH(Sheet3!$A$1:$A$100, Q595))),
  1),
"""")"),"Phú Thuận")</f>
        <v>Phú Thuận</v>
      </c>
      <c r="Q595" s="2" t="s">
        <v>604</v>
      </c>
    </row>
    <row r="596">
      <c r="A596" s="1"/>
      <c r="B596" s="1"/>
      <c r="C596" s="1"/>
      <c r="D596" s="1"/>
      <c r="E596" s="1"/>
      <c r="F596" s="1"/>
      <c r="G596" s="1"/>
      <c r="H596" s="1"/>
      <c r="K596" s="1">
        <v>1.0</v>
      </c>
      <c r="L596" s="1">
        <v>257.0</v>
      </c>
      <c r="M596" s="3">
        <f>IFERROR(__xludf.DUMMYFUNCTION("value(IFERROR(
  REGEXEXTRACT(Q596,""(\d+(?:[.,]\d+)?)\s*[Tt][ỷY]"")
,""""))"),68.0)</f>
        <v>68</v>
      </c>
      <c r="N596" s="3">
        <f t="shared" si="1"/>
        <v>265</v>
      </c>
      <c r="O596" s="3" t="str">
        <f>IFERROR(__xludf.DUMMYFUNCTION("IFERROR(
  INDEX(
    FILTER(Sheet3!$B$1:$B$100, ISNUMBER(SEARCH(Sheet3!$B$1:$B$100, Q596))),
  1),
"""")"),"Tân Phong")</f>
        <v>Tân Phong</v>
      </c>
      <c r="P596" s="3" t="str">
        <f>IFERROR(__xludf.DUMMYFUNCTION("IFERROR(
  INDEX(
    FILTER(Sheet3!$A$1:$A$100, ISNUMBER(SEARCH(Sheet3!$A$1:$A$100, Q596))),
  1),
"""")"),"")</f>
        <v/>
      </c>
      <c r="Q596" s="2" t="s">
        <v>605</v>
      </c>
    </row>
    <row r="597">
      <c r="A597" s="1"/>
      <c r="B597" s="1"/>
      <c r="C597" s="1"/>
      <c r="D597" s="1"/>
      <c r="E597" s="1"/>
      <c r="F597" s="1"/>
      <c r="G597" s="1"/>
      <c r="H597" s="1"/>
      <c r="K597" s="1">
        <v>2.0</v>
      </c>
      <c r="L597" s="1">
        <v>60.0</v>
      </c>
      <c r="M597" s="3">
        <f>IFERROR(__xludf.DUMMYFUNCTION("value(IFERROR(
  REGEXEXTRACT(Q597,""(\d+(?:[.,]\d+)?)\s*[Tt][ỷY]"")
,""""))"),16.0)</f>
        <v>16</v>
      </c>
      <c r="N597" s="3">
        <f t="shared" si="1"/>
        <v>267</v>
      </c>
      <c r="O597" s="3" t="str">
        <f>IFERROR(__xludf.DUMMYFUNCTION("IFERROR(
  INDEX(
    FILTER(Sheet3!$B$1:$B$100, ISNUMBER(SEARCH(Sheet3!$B$1:$B$100, Q597))),
  1),
"""")"),"Tân Phú")</f>
        <v>Tân Phú</v>
      </c>
      <c r="P597" s="3" t="str">
        <f>IFERROR(__xludf.DUMMYFUNCTION("IFERROR(
  INDEX(
    FILTER(Sheet3!$A$1:$A$100, ISNUMBER(SEARCH(Sheet3!$A$1:$A$100, Q597))),
  1),
"""")"),"đường số 9")</f>
        <v>đường số 9</v>
      </c>
      <c r="Q597" s="2" t="s">
        <v>606</v>
      </c>
    </row>
    <row r="598">
      <c r="A598" s="1"/>
      <c r="B598" s="1"/>
      <c r="C598" s="1"/>
      <c r="D598" s="1"/>
      <c r="E598" s="1"/>
      <c r="F598" s="1"/>
      <c r="G598" s="1"/>
      <c r="H598" s="1"/>
      <c r="K598" s="1">
        <v>2.0</v>
      </c>
      <c r="L598" s="1">
        <v>60.0</v>
      </c>
      <c r="M598" s="3">
        <f>IFERROR(__xludf.DUMMYFUNCTION("value(IFERROR(
  REGEXEXTRACT(Q598,""(\d+(?:[.,]\d+)?)\s*[Tt][ỷY]"")
,""""))"),16.0)</f>
        <v>16</v>
      </c>
      <c r="N598" s="3">
        <f t="shared" si="1"/>
        <v>267</v>
      </c>
      <c r="O598" s="3" t="str">
        <f>IFERROR(__xludf.DUMMYFUNCTION("IFERROR(
  INDEX(
    FILTER(Sheet3!$B$1:$B$100, ISNUMBER(SEARCH(Sheet3!$B$1:$B$100, Q598))),
  1),
"""")"),"Tân Phú")</f>
        <v>Tân Phú</v>
      </c>
      <c r="P598" s="3" t="str">
        <f>IFERROR(__xludf.DUMMYFUNCTION("IFERROR(
  INDEX(
    FILTER(Sheet3!$A$1:$A$100, ISNUMBER(SEARCH(Sheet3!$A$1:$A$100, Q598))),
  1),
"""")"),"đường số 9")</f>
        <v>đường số 9</v>
      </c>
      <c r="Q598" s="2" t="s">
        <v>607</v>
      </c>
    </row>
    <row r="599">
      <c r="A599" s="1"/>
      <c r="B599" s="1"/>
      <c r="C599" s="1"/>
      <c r="D599" s="1"/>
      <c r="E599" s="1"/>
      <c r="F599" s="1"/>
      <c r="G599" s="1"/>
      <c r="H599" s="1"/>
      <c r="K599" s="1">
        <v>4.0</v>
      </c>
      <c r="L599" s="1">
        <v>170.0</v>
      </c>
      <c r="M599" s="3">
        <f>IFERROR(__xludf.DUMMYFUNCTION("value(IFERROR(
  REGEXEXTRACT(Q599,""(\d+(?:[.,]\d+)?)\s*[Tt][ỷY]"")
,""""))"),45.5)</f>
        <v>45.5</v>
      </c>
      <c r="N599" s="3">
        <f t="shared" si="1"/>
        <v>268</v>
      </c>
      <c r="O599" s="3" t="str">
        <f>IFERROR(__xludf.DUMMYFUNCTION("IFERROR(
  INDEX(
    FILTER(Sheet3!$B$1:$B$100, ISNUMBER(SEARCH(Sheet3!$B$1:$B$100, Q599))),
  1),
"""")"),"Tân Quy")</f>
        <v>Tân Quy</v>
      </c>
      <c r="P599" s="3" t="str">
        <f>IFERROR(__xludf.DUMMYFUNCTION("IFERROR(
  INDEX(
    FILTER(Sheet3!$A$1:$A$100, ISNUMBER(SEARCH(Sheet3!$A$1:$A$100, Q599))),
  1),
"""")"),"Nguyễn Thị Thập")</f>
        <v>Nguyễn Thị Thập</v>
      </c>
      <c r="Q599" s="2" t="s">
        <v>608</v>
      </c>
    </row>
    <row r="600">
      <c r="A600" s="1"/>
      <c r="B600" s="1"/>
      <c r="C600" s="1"/>
      <c r="D600" s="1"/>
      <c r="E600" s="1"/>
      <c r="F600" s="1"/>
      <c r="G600" s="1"/>
      <c r="H600" s="1"/>
      <c r="K600" s="1">
        <v>4.0</v>
      </c>
      <c r="L600" s="1">
        <v>35.0</v>
      </c>
      <c r="M600" s="3">
        <f>IFERROR(__xludf.DUMMYFUNCTION("value(IFERROR(
  REGEXEXTRACT(Q600,""(\d+(?:[.,]\d+)?)\s*[Tt][ỷY]"")
,""""))"),9.5)</f>
        <v>9.5</v>
      </c>
      <c r="N600" s="3">
        <f t="shared" si="1"/>
        <v>271</v>
      </c>
      <c r="O600" s="3" t="str">
        <f>IFERROR(__xludf.DUMMYFUNCTION("IFERROR(
  INDEX(
    FILTER(Sheet3!$B$1:$B$100, ISNUMBER(SEARCH(Sheet3!$B$1:$B$100, Q600))),
  1),
"""")"),"Tân Thuận Đông")</f>
        <v>Tân Thuận Đông</v>
      </c>
      <c r="P600" s="3" t="str">
        <f>IFERROR(__xludf.DUMMYFUNCTION("IFERROR(
  INDEX(
    FILTER(Sheet3!$A$1:$A$100, ISNUMBER(SEARCH(Sheet3!$A$1:$A$100, Q600))),
  1),
"""")"),"Trần Văn Khánh")</f>
        <v>Trần Văn Khánh</v>
      </c>
      <c r="Q600" s="2" t="s">
        <v>609</v>
      </c>
    </row>
    <row r="601">
      <c r="A601" s="1"/>
      <c r="B601" s="1"/>
      <c r="C601" s="1"/>
      <c r="D601" s="1"/>
      <c r="E601" s="1"/>
      <c r="F601" s="1"/>
      <c r="G601" s="1"/>
      <c r="H601" s="1"/>
      <c r="K601" s="1">
        <v>6.0</v>
      </c>
      <c r="L601" s="1">
        <v>83.0</v>
      </c>
      <c r="M601" s="3">
        <f>IFERROR(__xludf.DUMMYFUNCTION("value(IFERROR(
  REGEXEXTRACT(Q601,""(\d+(?:[.,]\d+)?)\s*[Tt][ỷY]"")
,""""))"),22.5)</f>
        <v>22.5</v>
      </c>
      <c r="N601" s="3">
        <f t="shared" si="1"/>
        <v>271</v>
      </c>
      <c r="O601" s="3" t="str">
        <f>IFERROR(__xludf.DUMMYFUNCTION("IFERROR(
  INDEX(
    FILTER(Sheet3!$B$1:$B$100, ISNUMBER(SEARCH(Sheet3!$B$1:$B$100, Q601))),
  1),
"""")"),"Tân Phú")</f>
        <v>Tân Phú</v>
      </c>
      <c r="P601" s="3" t="str">
        <f>IFERROR(__xludf.DUMMYFUNCTION("IFERROR(
  INDEX(
    FILTER(Sheet3!$A$1:$A$100, ISNUMBER(SEARCH(Sheet3!$A$1:$A$100, Q601))),
  1),
"""")"),"Huỳnh Tấn Phát")</f>
        <v>Huỳnh Tấn Phát</v>
      </c>
      <c r="Q601" s="2" t="s">
        <v>610</v>
      </c>
    </row>
    <row r="602">
      <c r="A602" s="1"/>
      <c r="B602" s="1"/>
      <c r="C602" s="1"/>
      <c r="D602" s="1"/>
      <c r="E602" s="1"/>
      <c r="F602" s="1"/>
      <c r="G602" s="1"/>
      <c r="H602" s="1"/>
      <c r="K602" s="1">
        <v>3.0</v>
      </c>
      <c r="L602" s="1">
        <v>200.0</v>
      </c>
      <c r="M602" s="3">
        <f>IFERROR(__xludf.DUMMYFUNCTION("value(IFERROR(
  REGEXEXTRACT(Q602,""(\d+(?:[.,]\d+)?)\s*[Tt][ỷY]"")
,""""))"),54.5)</f>
        <v>54.5</v>
      </c>
      <c r="N602" s="3">
        <f t="shared" si="1"/>
        <v>273</v>
      </c>
      <c r="O602" s="3" t="str">
        <f>IFERROR(__xludf.DUMMYFUNCTION("IFERROR(
  INDEX(
    FILTER(Sheet3!$B$1:$B$100, ISNUMBER(SEARCH(Sheet3!$B$1:$B$100, Q602))),
  1),
"""")"),"Tân Phú")</f>
        <v>Tân Phú</v>
      </c>
      <c r="P602" s="3" t="str">
        <f>IFERROR(__xludf.DUMMYFUNCTION("IFERROR(
  INDEX(
    FILTER(Sheet3!$A$1:$A$100, ISNUMBER(SEARCH(Sheet3!$A$1:$A$100, Q602))),
  1),
"""")"),"Nguyễn Thị Thập")</f>
        <v>Nguyễn Thị Thập</v>
      </c>
      <c r="Q602" s="2" t="s">
        <v>611</v>
      </c>
    </row>
    <row r="603">
      <c r="A603" s="1"/>
      <c r="B603" s="1"/>
      <c r="C603" s="1"/>
      <c r="D603" s="1"/>
      <c r="E603" s="1"/>
      <c r="F603" s="1"/>
      <c r="G603" s="1"/>
      <c r="H603" s="1"/>
      <c r="K603" s="1">
        <v>5.0</v>
      </c>
      <c r="L603" s="1">
        <v>87.0</v>
      </c>
      <c r="M603" s="3">
        <f>IFERROR(__xludf.DUMMYFUNCTION("value(IFERROR(
  REGEXEXTRACT(Q603,""(\d+(?:[.,]\d+)?)\s*[Tt][ỷY]"")
,""""))"),23.8)</f>
        <v>23.8</v>
      </c>
      <c r="N603" s="3">
        <f t="shared" si="1"/>
        <v>274</v>
      </c>
      <c r="O603" s="3" t="str">
        <f>IFERROR(__xludf.DUMMYFUNCTION("IFERROR(
  INDEX(
    FILTER(Sheet3!$B$1:$B$100, ISNUMBER(SEARCH(Sheet3!$B$1:$B$100, Q603))),
  1),
"""")"),"Tân Quy")</f>
        <v>Tân Quy</v>
      </c>
      <c r="P603" s="3" t="str">
        <f>IFERROR(__xludf.DUMMYFUNCTION("IFERROR(
  INDEX(
    FILTER(Sheet3!$A$1:$A$100, ISNUMBER(SEARCH(Sheet3!$A$1:$A$100, Q603))),
  1),
"""")"),"Mai Văn Vĩnh")</f>
        <v>Mai Văn Vĩnh</v>
      </c>
      <c r="Q603" s="2" t="s">
        <v>612</v>
      </c>
    </row>
    <row r="604">
      <c r="A604" s="1"/>
      <c r="B604" s="1"/>
      <c r="C604" s="1"/>
      <c r="D604" s="1"/>
      <c r="E604" s="1"/>
      <c r="F604" s="1"/>
      <c r="G604" s="1"/>
      <c r="H604" s="1"/>
      <c r="K604" s="1">
        <v>2.0</v>
      </c>
      <c r="L604" s="1">
        <v>25.0</v>
      </c>
      <c r="M604" s="3">
        <f>IFERROR(__xludf.DUMMYFUNCTION("value(IFERROR(
  REGEXEXTRACT(Q604,""(\d+(?:[.,]\d+)?)\s*[Tt][ỷY]"")
,""""))"),6.9)</f>
        <v>6.9</v>
      </c>
      <c r="N604" s="3">
        <f t="shared" si="1"/>
        <v>276</v>
      </c>
      <c r="O604" s="3" t="str">
        <f>IFERROR(__xludf.DUMMYFUNCTION("IFERROR(
  INDEX(
    FILTER(Sheet3!$B$1:$B$100, ISNUMBER(SEARCH(Sheet3!$B$1:$B$100, Q604))),
  1),
"""")"),"Tân Kiểng")</f>
        <v>Tân Kiểng</v>
      </c>
      <c r="P604" s="3" t="str">
        <f>IFERROR(__xludf.DUMMYFUNCTION("IFERROR(
  INDEX(
    FILTER(Sheet3!$A$1:$A$100, ISNUMBER(SEARCH(Sheet3!$A$1:$A$100, Q604))),
  1),
"""")"),"Phan Huy Thực")</f>
        <v>Phan Huy Thực</v>
      </c>
      <c r="Q604" s="2" t="s">
        <v>613</v>
      </c>
    </row>
    <row r="605">
      <c r="A605" s="1"/>
      <c r="B605" s="1"/>
      <c r="C605" s="1"/>
      <c r="D605" s="1"/>
      <c r="E605" s="1"/>
      <c r="F605" s="1"/>
      <c r="G605" s="1"/>
      <c r="H605" s="1"/>
      <c r="K605" s="1">
        <v>4.0</v>
      </c>
      <c r="L605" s="1">
        <v>90.0</v>
      </c>
      <c r="M605" s="3">
        <f>IFERROR(__xludf.DUMMYFUNCTION("value(IFERROR(
  REGEXEXTRACT(Q605,""(\d+(?:[.,]\d+)?)\s*[Tt][ỷY]"")
,""""))"),25.0)</f>
        <v>25</v>
      </c>
      <c r="N605" s="3">
        <f t="shared" si="1"/>
        <v>278</v>
      </c>
      <c r="O605" s="3" t="str">
        <f>IFERROR(__xludf.DUMMYFUNCTION("IFERROR(
  INDEX(
    FILTER(Sheet3!$B$1:$B$100, ISNUMBER(SEARCH(Sheet3!$B$1:$B$100, Q605))),
  1),
"""")"),"Tân Phong")</f>
        <v>Tân Phong</v>
      </c>
      <c r="P605" s="3" t="str">
        <f>IFERROR(__xludf.DUMMYFUNCTION("IFERROR(
  INDEX(
    FILTER(Sheet3!$A$1:$A$100, ISNUMBER(SEARCH(Sheet3!$A$1:$A$100, Q605))),
  1),
"""")"),"đường số 4")</f>
        <v>đường số 4</v>
      </c>
      <c r="Q605" s="2" t="s">
        <v>614</v>
      </c>
    </row>
    <row r="606">
      <c r="A606" s="1"/>
      <c r="B606" s="1"/>
      <c r="C606" s="1"/>
      <c r="D606" s="1"/>
      <c r="E606" s="1"/>
      <c r="F606" s="1"/>
      <c r="G606" s="1"/>
      <c r="H606" s="1"/>
      <c r="K606" s="1">
        <v>4.0</v>
      </c>
      <c r="L606" s="1">
        <v>100.0</v>
      </c>
      <c r="M606" s="3">
        <f>IFERROR(__xludf.DUMMYFUNCTION("value(IFERROR(
  REGEXEXTRACT(Q606,""(\d+(?:[.,]\d+)?)\s*[Tt][ỷY]"")
,""""))"),28.0)</f>
        <v>28</v>
      </c>
      <c r="N606" s="3">
        <f t="shared" si="1"/>
        <v>280</v>
      </c>
      <c r="O606" s="3" t="str">
        <f>IFERROR(__xludf.DUMMYFUNCTION("IFERROR(
  INDEX(
    FILTER(Sheet3!$B$1:$B$100, ISNUMBER(SEARCH(Sheet3!$B$1:$B$100, Q606))),
  1),
"""")"),"Tân Phú")</f>
        <v>Tân Phú</v>
      </c>
      <c r="P606" s="3" t="str">
        <f>IFERROR(__xludf.DUMMYFUNCTION("IFERROR(
  INDEX(
    FILTER(Sheet3!$A$1:$A$100, ISNUMBER(SEARCH(Sheet3!$A$1:$A$100, Q606))),
  1),
"""")"),"đường số 1")</f>
        <v>đường số 1</v>
      </c>
      <c r="Q606" s="2" t="s">
        <v>615</v>
      </c>
    </row>
    <row r="607">
      <c r="A607" s="1"/>
      <c r="B607" s="1"/>
      <c r="C607" s="1"/>
      <c r="D607" s="1"/>
      <c r="E607" s="1"/>
      <c r="F607" s="1"/>
      <c r="G607" s="1"/>
      <c r="H607" s="1"/>
      <c r="K607" s="1">
        <v>2.0</v>
      </c>
      <c r="L607" s="1">
        <v>210.0</v>
      </c>
      <c r="M607" s="3">
        <f>IFERROR(__xludf.DUMMYFUNCTION("value(IFERROR(
  REGEXEXTRACT(Q607,""(\d+(?:[.,]\d+)?)\s*[Tt][ỷY]"")
,""""))"),59.0)</f>
        <v>59</v>
      </c>
      <c r="N607" s="3">
        <f t="shared" si="1"/>
        <v>281</v>
      </c>
      <c r="O607" s="3" t="str">
        <f>IFERROR(__xludf.DUMMYFUNCTION("IFERROR(
  INDEX(
    FILTER(Sheet3!$B$1:$B$100, ISNUMBER(SEARCH(Sheet3!$B$1:$B$100, Q607))),
  1),
"""")"),"Tân Thuận Tây")</f>
        <v>Tân Thuận Tây</v>
      </c>
      <c r="P607" s="3" t="str">
        <f>IFERROR(__xludf.DUMMYFUNCTION("IFERROR(
  INDEX(
    FILTER(Sheet3!$A$1:$A$100, ISNUMBER(SEARCH(Sheet3!$A$1:$A$100, Q607))),
  1),
"""")"),"Nguyễn Văn Linh")</f>
        <v>Nguyễn Văn Linh</v>
      </c>
      <c r="Q607" s="2" t="s">
        <v>616</v>
      </c>
    </row>
    <row r="608">
      <c r="A608" s="1"/>
      <c r="B608" s="1"/>
      <c r="C608" s="1"/>
      <c r="D608" s="1"/>
      <c r="E608" s="1"/>
      <c r="F608" s="1"/>
      <c r="G608" s="1"/>
      <c r="H608" s="1"/>
      <c r="K608" s="1">
        <v>8.0</v>
      </c>
      <c r="L608" s="1">
        <v>591.0</v>
      </c>
      <c r="M608" s="3">
        <f>IFERROR(__xludf.DUMMYFUNCTION("value(IFERROR(
  REGEXEXTRACT(Q608,""(\d+(?:[.,]\d+)?)\s*[Tt][ỷY]"")
,""""))"),168.0)</f>
        <v>168</v>
      </c>
      <c r="N608" s="3">
        <f t="shared" si="1"/>
        <v>284</v>
      </c>
      <c r="O608" s="3" t="str">
        <f>IFERROR(__xludf.DUMMYFUNCTION("IFERROR(
  INDEX(
    FILTER(Sheet3!$B$1:$B$100, ISNUMBER(SEARCH(Sheet3!$B$1:$B$100, Q608))),
  1),
"""")"),"Tân Phú")</f>
        <v>Tân Phú</v>
      </c>
      <c r="P608" s="3" t="str">
        <f>IFERROR(__xludf.DUMMYFUNCTION("IFERROR(
  INDEX(
    FILTER(Sheet3!$A$1:$A$100, ISNUMBER(SEARCH(Sheet3!$A$1:$A$100, Q608))),
  1),
"""")"),"đường số 1")</f>
        <v>đường số 1</v>
      </c>
      <c r="Q608" s="2" t="s">
        <v>617</v>
      </c>
    </row>
    <row r="609">
      <c r="A609" s="1"/>
      <c r="B609" s="1"/>
      <c r="C609" s="1"/>
      <c r="D609" s="1"/>
      <c r="E609" s="1"/>
      <c r="F609" s="1"/>
      <c r="G609" s="1"/>
      <c r="H609" s="1"/>
      <c r="K609" s="1">
        <v>3.0</v>
      </c>
      <c r="L609" s="1">
        <v>274.0</v>
      </c>
      <c r="M609" s="3">
        <f>IFERROR(__xludf.DUMMYFUNCTION("value(IFERROR(
  REGEXEXTRACT(Q609,""(\d+(?:[.,]\d+)?)\s*[Tt][ỷY]"")
,""""))"),77.99)</f>
        <v>77.99</v>
      </c>
      <c r="N609" s="3">
        <f t="shared" si="1"/>
        <v>285</v>
      </c>
      <c r="O609" s="3" t="str">
        <f>IFERROR(__xludf.DUMMYFUNCTION("IFERROR(
  INDEX(
    FILTER(Sheet3!$B$1:$B$100, ISNUMBER(SEARCH(Sheet3!$B$1:$B$100, Q609))),
  1),
"""")"),"Tân Phú")</f>
        <v>Tân Phú</v>
      </c>
      <c r="P609" s="3" t="str">
        <f>IFERROR(__xludf.DUMMYFUNCTION("IFERROR(
  INDEX(
    FILTER(Sheet3!$A$1:$A$100, ISNUMBER(SEARCH(Sheet3!$A$1:$A$100, Q609))),
  1),
"""")"),"")</f>
        <v/>
      </c>
      <c r="Q609" s="2" t="s">
        <v>618</v>
      </c>
    </row>
    <row r="610">
      <c r="A610" s="1"/>
      <c r="B610" s="1"/>
      <c r="C610" s="1"/>
      <c r="D610" s="1"/>
      <c r="E610" s="1"/>
      <c r="F610" s="1"/>
      <c r="G610" s="1"/>
      <c r="H610" s="1"/>
      <c r="K610" s="1">
        <v>5.0</v>
      </c>
      <c r="L610" s="1">
        <v>111.0</v>
      </c>
      <c r="M610" s="3">
        <f>IFERROR(__xludf.DUMMYFUNCTION("value(IFERROR(
  REGEXEXTRACT(Q610,""(\d+(?:[.,]\d+)?)\s*[Tt][ỷY]"")
,""""))"),32.0)</f>
        <v>32</v>
      </c>
      <c r="N610" s="3">
        <f t="shared" si="1"/>
        <v>288</v>
      </c>
      <c r="O610" s="3" t="str">
        <f>IFERROR(__xludf.DUMMYFUNCTION("IFERROR(
  INDEX(
    FILTER(Sheet3!$B$1:$B$100, ISNUMBER(SEARCH(Sheet3!$B$1:$B$100, Q610))),
  1),
"""")"),"Tân Phong")</f>
        <v>Tân Phong</v>
      </c>
      <c r="P610" s="3" t="str">
        <f>IFERROR(__xludf.DUMMYFUNCTION("IFERROR(
  INDEX(
    FILTER(Sheet3!$A$1:$A$100, ISNUMBER(SEARCH(Sheet3!$A$1:$A$100, Q610))),
  1),
"""")"),"Nguyễn Văn Linh")</f>
        <v>Nguyễn Văn Linh</v>
      </c>
      <c r="Q610" s="2" t="s">
        <v>619</v>
      </c>
    </row>
    <row r="611">
      <c r="A611" s="1"/>
      <c r="B611" s="1"/>
      <c r="C611" s="1"/>
      <c r="D611" s="1"/>
      <c r="E611" s="1"/>
      <c r="F611" s="1"/>
      <c r="G611" s="1"/>
      <c r="H611" s="1"/>
      <c r="K611" s="1">
        <v>6.0</v>
      </c>
      <c r="L611" s="1">
        <v>250.0</v>
      </c>
      <c r="M611" s="3">
        <f>IFERROR(__xludf.DUMMYFUNCTION("value(IFERROR(
  REGEXEXTRACT(Q611,""(\d+(?:[.,]\d+)?)\s*[Tt][ỷY]"")
,""""))"),72.0)</f>
        <v>72</v>
      </c>
      <c r="N611" s="3">
        <f t="shared" si="1"/>
        <v>288</v>
      </c>
      <c r="O611" s="3" t="str">
        <f>IFERROR(__xludf.DUMMYFUNCTION("IFERROR(
  INDEX(
    FILTER(Sheet3!$B$1:$B$100, ISNUMBER(SEARCH(Sheet3!$B$1:$B$100, Q611))),
  1),
"""")"),"Tân Thuận Tây")</f>
        <v>Tân Thuận Tây</v>
      </c>
      <c r="P611" s="3" t="str">
        <f>IFERROR(__xludf.DUMMYFUNCTION("IFERROR(
  INDEX(
    FILTER(Sheet3!$A$1:$A$100, ISNUMBER(SEARCH(Sheet3!$A$1:$A$100, Q611))),
  1),
"""")"),"Tân Thuận Tây")</f>
        <v>Tân Thuận Tây</v>
      </c>
      <c r="Q611" s="2" t="s">
        <v>620</v>
      </c>
    </row>
    <row r="612">
      <c r="A612" s="1"/>
      <c r="B612" s="1"/>
      <c r="C612" s="1"/>
      <c r="D612" s="1"/>
      <c r="E612" s="1"/>
      <c r="F612" s="1"/>
      <c r="G612" s="1"/>
      <c r="H612" s="1"/>
      <c r="K612" s="1">
        <v>4.0</v>
      </c>
      <c r="L612" s="1">
        <v>123.0</v>
      </c>
      <c r="M612" s="3">
        <f>IFERROR(__xludf.DUMMYFUNCTION("value(IFERROR(
  REGEXEXTRACT(Q612,""(\d+(?:[.,]\d+)?)\s*[Tt][ỷY]"")
,""""))"),36.0)</f>
        <v>36</v>
      </c>
      <c r="N612" s="3">
        <f t="shared" si="1"/>
        <v>293</v>
      </c>
      <c r="O612" s="3" t="str">
        <f>IFERROR(__xludf.DUMMYFUNCTION("IFERROR(
  INDEX(
    FILTER(Sheet3!$B$1:$B$100, ISNUMBER(SEARCH(Sheet3!$B$1:$B$100, Q612))),
  1),
"""")"),"Tân Hưng")</f>
        <v>Tân Hưng</v>
      </c>
      <c r="P612" s="3" t="str">
        <f>IFERROR(__xludf.DUMMYFUNCTION("IFERROR(
  INDEX(
    FILTER(Sheet3!$A$1:$A$100, ISNUMBER(SEARCH(Sheet3!$A$1:$A$100, Q612))),
  1),
"""")"),"Trần Xuân Soạn")</f>
        <v>Trần Xuân Soạn</v>
      </c>
      <c r="Q612" s="2" t="s">
        <v>621</v>
      </c>
    </row>
    <row r="613">
      <c r="A613" s="1"/>
      <c r="B613" s="1"/>
      <c r="C613" s="1"/>
      <c r="D613" s="1"/>
      <c r="E613" s="1"/>
      <c r="F613" s="1"/>
      <c r="G613" s="1"/>
      <c r="H613" s="1"/>
      <c r="K613" s="1">
        <v>2.0</v>
      </c>
      <c r="L613" s="1">
        <v>200.0</v>
      </c>
      <c r="M613" s="3">
        <f>IFERROR(__xludf.DUMMYFUNCTION("value(IFERROR(
  REGEXEXTRACT(Q613,""(\d+(?:[.,]\d+)?)\s*[Tt][ỷY]"")
,""""))"),59.0)</f>
        <v>59</v>
      </c>
      <c r="N613" s="3">
        <f t="shared" si="1"/>
        <v>295</v>
      </c>
      <c r="O613" s="3" t="str">
        <f>IFERROR(__xludf.DUMMYFUNCTION("IFERROR(
  INDEX(
    FILTER(Sheet3!$B$1:$B$100, ISNUMBER(SEARCH(Sheet3!$B$1:$B$100, Q613))),
  1),
"""")"),"Tân Thuận Tây")</f>
        <v>Tân Thuận Tây</v>
      </c>
      <c r="P613" s="3" t="str">
        <f>IFERROR(__xludf.DUMMYFUNCTION("IFERROR(
  INDEX(
    FILTER(Sheet3!$A$1:$A$100, ISNUMBER(SEARCH(Sheet3!$A$1:$A$100, Q613))),
  1),
"""")"),"Nguyễn Văn Linh")</f>
        <v>Nguyễn Văn Linh</v>
      </c>
      <c r="Q613" s="2" t="s">
        <v>622</v>
      </c>
    </row>
    <row r="614">
      <c r="A614" s="1"/>
      <c r="B614" s="1"/>
      <c r="C614" s="1"/>
      <c r="D614" s="1"/>
      <c r="E614" s="1"/>
      <c r="F614" s="1"/>
      <c r="G614" s="1"/>
      <c r="H614" s="1"/>
      <c r="K614" s="1">
        <v>4.0</v>
      </c>
      <c r="L614" s="1">
        <v>108.0</v>
      </c>
      <c r="M614" s="3">
        <f>IFERROR(__xludf.DUMMYFUNCTION("value(IFERROR(
  REGEXEXTRACT(Q614,""(\d+(?:[.,]\d+)?)\s*[Tt][ỷY]"")
,""""))"),32.0)</f>
        <v>32</v>
      </c>
      <c r="N614" s="3">
        <f t="shared" si="1"/>
        <v>296</v>
      </c>
      <c r="O614" s="3" t="str">
        <f>IFERROR(__xludf.DUMMYFUNCTION("IFERROR(
  INDEX(
    FILTER(Sheet3!$B$1:$B$100, ISNUMBER(SEARCH(Sheet3!$B$1:$B$100, Q614))),
  1),
"""")"),"Tân Phong")</f>
        <v>Tân Phong</v>
      </c>
      <c r="P614" s="3" t="str">
        <f>IFERROR(__xludf.DUMMYFUNCTION("IFERROR(
  INDEX(
    FILTER(Sheet3!$A$1:$A$100, ISNUMBER(SEARCH(Sheet3!$A$1:$A$100, Q614))),
  1),
"""")"),"Nguyễn Văn Linh")</f>
        <v>Nguyễn Văn Linh</v>
      </c>
      <c r="Q614" s="2" t="s">
        <v>623</v>
      </c>
    </row>
    <row r="615">
      <c r="A615" s="1"/>
      <c r="B615" s="1"/>
      <c r="C615" s="1"/>
      <c r="D615" s="1"/>
      <c r="E615" s="1"/>
      <c r="F615" s="1"/>
      <c r="G615" s="1"/>
      <c r="H615" s="1"/>
      <c r="K615" s="1">
        <v>1.0</v>
      </c>
      <c r="L615" s="1">
        <v>138.0</v>
      </c>
      <c r="M615" s="3">
        <f>IFERROR(__xludf.DUMMYFUNCTION("value(IFERROR(
  REGEXEXTRACT(Q615,""(\d+(?:[.,]\d+)?)\s*[Tt][ỷY]"")
,""""))"),41.0)</f>
        <v>41</v>
      </c>
      <c r="N615" s="3">
        <f t="shared" si="1"/>
        <v>297</v>
      </c>
      <c r="O615" s="3" t="str">
        <f>IFERROR(__xludf.DUMMYFUNCTION("IFERROR(
  INDEX(
    FILTER(Sheet3!$B$1:$B$100, ISNUMBER(SEARCH(Sheet3!$B$1:$B$100, Q615))),
  1),
"""")"),"Tân Phú")</f>
        <v>Tân Phú</v>
      </c>
      <c r="P615" s="3" t="str">
        <f>IFERROR(__xludf.DUMMYFUNCTION("IFERROR(
  INDEX(
    FILTER(Sheet3!$A$1:$A$100, ISNUMBER(SEARCH(Sheet3!$A$1:$A$100, Q615))),
  1),
"""")"),"đường số 1")</f>
        <v>đường số 1</v>
      </c>
      <c r="Q615" s="2" t="s">
        <v>624</v>
      </c>
    </row>
    <row r="616">
      <c r="A616" s="1"/>
      <c r="B616" s="1"/>
      <c r="C616" s="1"/>
      <c r="D616" s="1"/>
      <c r="E616" s="1"/>
      <c r="F616" s="1"/>
      <c r="G616" s="1"/>
      <c r="H616" s="1"/>
      <c r="K616" s="1">
        <v>4.0</v>
      </c>
      <c r="L616" s="1">
        <v>60.0</v>
      </c>
      <c r="M616" s="3">
        <f>IFERROR(__xludf.DUMMYFUNCTION("value(IFERROR(
  REGEXEXTRACT(Q616,""(\d+(?:[.,]\d+)?)\s*[Tt][ỷY]"")
,""""))"),17.9)</f>
        <v>17.9</v>
      </c>
      <c r="N616" s="3">
        <f t="shared" si="1"/>
        <v>298</v>
      </c>
      <c r="O616" s="3" t="str">
        <f>IFERROR(__xludf.DUMMYFUNCTION("IFERROR(
  INDEX(
    FILTER(Sheet3!$B$1:$B$100, ISNUMBER(SEARCH(Sheet3!$B$1:$B$100, Q616))),
  1),
"""")"),"Tân Phú")</f>
        <v>Tân Phú</v>
      </c>
      <c r="P616" s="3" t="str">
        <f>IFERROR(__xludf.DUMMYFUNCTION("IFERROR(
  INDEX(
    FILTER(Sheet3!$A$1:$A$100, ISNUMBER(SEARCH(Sheet3!$A$1:$A$100, Q616))),
  1),
"""")"),"đường số 1")</f>
        <v>đường số 1</v>
      </c>
      <c r="Q616" s="2" t="s">
        <v>625</v>
      </c>
    </row>
    <row r="617">
      <c r="A617" s="1"/>
      <c r="B617" s="1"/>
      <c r="C617" s="1"/>
      <c r="D617" s="1"/>
      <c r="E617" s="1"/>
      <c r="F617" s="1"/>
      <c r="G617" s="1"/>
      <c r="H617" s="1"/>
      <c r="K617" s="1">
        <v>3.0</v>
      </c>
      <c r="L617" s="1">
        <v>126.0</v>
      </c>
      <c r="M617" s="3">
        <f>IFERROR(__xludf.DUMMYFUNCTION("value(IFERROR(
  REGEXEXTRACT(Q617,""(\d+(?:[.,]\d+)?)\s*[Tt][ỷY]"")
,""""))"),38.5)</f>
        <v>38.5</v>
      </c>
      <c r="N617" s="3">
        <f t="shared" si="1"/>
        <v>306</v>
      </c>
      <c r="O617" s="3" t="str">
        <f>IFERROR(__xludf.DUMMYFUNCTION("IFERROR(
  INDEX(
    FILTER(Sheet3!$B$1:$B$100, ISNUMBER(SEARCH(Sheet3!$B$1:$B$100, Q617))),
  1),
"""")"),"Tân Phong")</f>
        <v>Tân Phong</v>
      </c>
      <c r="P617" s="3" t="str">
        <f>IFERROR(__xludf.DUMMYFUNCTION("IFERROR(
  INDEX(
    FILTER(Sheet3!$A$1:$A$100, ISNUMBER(SEARCH(Sheet3!$A$1:$A$100, Q617))),
  1),
"""")"),"Mỹ Giang")</f>
        <v>Mỹ Giang</v>
      </c>
      <c r="Q617" s="2" t="s">
        <v>626</v>
      </c>
    </row>
    <row r="618">
      <c r="A618" s="1"/>
      <c r="B618" s="1"/>
      <c r="C618" s="1"/>
      <c r="D618" s="1"/>
      <c r="E618" s="1"/>
      <c r="F618" s="1"/>
      <c r="G618" s="1"/>
      <c r="H618" s="1"/>
      <c r="K618" s="1">
        <v>5.0</v>
      </c>
      <c r="L618" s="1">
        <v>150.0</v>
      </c>
      <c r="M618" s="3">
        <f>IFERROR(__xludf.DUMMYFUNCTION("value(IFERROR(
  REGEXEXTRACT(Q618,""(\d+(?:[.,]\d+)?)\s*[Tt][ỷY]"")
,""""))"),46.5)</f>
        <v>46.5</v>
      </c>
      <c r="N618" s="3">
        <f t="shared" si="1"/>
        <v>310</v>
      </c>
      <c r="O618" s="3" t="str">
        <f>IFERROR(__xludf.DUMMYFUNCTION("IFERROR(
  INDEX(
    FILTER(Sheet3!$B$1:$B$100, ISNUMBER(SEARCH(Sheet3!$B$1:$B$100, Q618))),
  1),
"""")"),"Tân Hưng")</f>
        <v>Tân Hưng</v>
      </c>
      <c r="P618" s="3" t="str">
        <f>IFERROR(__xludf.DUMMYFUNCTION("IFERROR(
  INDEX(
    FILTER(Sheet3!$A$1:$A$100, ISNUMBER(SEARCH(Sheet3!$A$1:$A$100, Q618))),
  1),
"""")"),"đường số 4")</f>
        <v>đường số 4</v>
      </c>
      <c r="Q618" s="2" t="s">
        <v>627</v>
      </c>
    </row>
    <row r="619">
      <c r="A619" s="1"/>
      <c r="B619" s="1"/>
      <c r="C619" s="1"/>
      <c r="D619" s="1"/>
      <c r="E619" s="1"/>
      <c r="F619" s="1"/>
      <c r="G619" s="1"/>
      <c r="H619" s="1"/>
      <c r="K619" s="1">
        <v>5.0</v>
      </c>
      <c r="L619" s="1">
        <v>200.0</v>
      </c>
      <c r="M619" s="3">
        <f>IFERROR(__xludf.DUMMYFUNCTION("value(IFERROR(
  REGEXEXTRACT(Q619,""(\d+(?:[.,]\d+)?)\s*[Tt][ỷY]"")
,""""))"),62.2)</f>
        <v>62.2</v>
      </c>
      <c r="N619" s="3">
        <f t="shared" si="1"/>
        <v>311</v>
      </c>
      <c r="O619" s="3" t="str">
        <f>IFERROR(__xludf.DUMMYFUNCTION("IFERROR(
  INDEX(
    FILTER(Sheet3!$B$1:$B$100, ISNUMBER(SEARCH(Sheet3!$B$1:$B$100, Q619))),
  1),
"""")"),"Tân Hưng")</f>
        <v>Tân Hưng</v>
      </c>
      <c r="P619" s="3" t="str">
        <f>IFERROR(__xludf.DUMMYFUNCTION("IFERROR(
  INDEX(
    FILTER(Sheet3!$A$1:$A$100, ISNUMBER(SEARCH(Sheet3!$A$1:$A$100, Q619))),
  1),
"""")"),"đường số 1")</f>
        <v>đường số 1</v>
      </c>
      <c r="Q619" s="2" t="s">
        <v>628</v>
      </c>
    </row>
    <row r="620">
      <c r="A620" s="1"/>
      <c r="B620" s="1"/>
      <c r="C620" s="1"/>
      <c r="D620" s="1"/>
      <c r="E620" s="1"/>
      <c r="F620" s="1"/>
      <c r="G620" s="1"/>
      <c r="H620" s="1"/>
      <c r="K620" s="1">
        <v>5.0</v>
      </c>
      <c r="L620" s="1">
        <v>200.0</v>
      </c>
      <c r="M620" s="3">
        <f>IFERROR(__xludf.DUMMYFUNCTION("value(IFERROR(
  REGEXEXTRACT(Q620,""(\d+(?:[.,]\d+)?)\s*[Tt][ỷY]"")
,""""))"),62.2)</f>
        <v>62.2</v>
      </c>
      <c r="N620" s="3">
        <f t="shared" si="1"/>
        <v>311</v>
      </c>
      <c r="O620" s="3" t="str">
        <f>IFERROR(__xludf.DUMMYFUNCTION("IFERROR(
  INDEX(
    FILTER(Sheet3!$B$1:$B$100, ISNUMBER(SEARCH(Sheet3!$B$1:$B$100, Q620))),
  1),
"""")"),"Tân Hưng")</f>
        <v>Tân Hưng</v>
      </c>
      <c r="P620" s="3" t="str">
        <f>IFERROR(__xludf.DUMMYFUNCTION("IFERROR(
  INDEX(
    FILTER(Sheet3!$A$1:$A$100, ISNUMBER(SEARCH(Sheet3!$A$1:$A$100, Q620))),
  1),
"""")"),"đường số 1")</f>
        <v>đường số 1</v>
      </c>
      <c r="Q620" s="2" t="s">
        <v>629</v>
      </c>
    </row>
    <row r="621">
      <c r="A621" s="1"/>
      <c r="B621" s="1"/>
      <c r="C621" s="1"/>
      <c r="D621" s="1"/>
      <c r="E621" s="1"/>
      <c r="F621" s="1"/>
      <c r="G621" s="1"/>
      <c r="H621" s="1"/>
      <c r="K621" s="1">
        <v>3.0</v>
      </c>
      <c r="L621" s="1">
        <v>95.0</v>
      </c>
      <c r="M621" s="3">
        <f>IFERROR(__xludf.DUMMYFUNCTION("value(IFERROR(
  REGEXEXTRACT(Q621,""(\d+(?:[.,]\d+)?)\s*[Tt][ỷY]"")
,""""))"),32.0)</f>
        <v>32</v>
      </c>
      <c r="N621" s="3">
        <f t="shared" si="1"/>
        <v>337</v>
      </c>
      <c r="O621" s="3" t="str">
        <f>IFERROR(__xludf.DUMMYFUNCTION("IFERROR(
  INDEX(
    FILTER(Sheet3!$B$1:$B$100, ISNUMBER(SEARCH(Sheet3!$B$1:$B$100, Q621))),
  1),
"""")"),"Tân Quy")</f>
        <v>Tân Quy</v>
      </c>
      <c r="P621" s="3" t="str">
        <f>IFERROR(__xludf.DUMMYFUNCTION("IFERROR(
  INDEX(
    FILTER(Sheet3!$A$1:$A$100, ISNUMBER(SEARCH(Sheet3!$A$1:$A$100, Q621))),
  1),
"""")"),"đường số 7")</f>
        <v>đường số 7</v>
      </c>
      <c r="Q621" s="2" t="s">
        <v>630</v>
      </c>
    </row>
    <row r="622">
      <c r="A622" s="1"/>
      <c r="B622" s="1"/>
      <c r="C622" s="1"/>
      <c r="D622" s="1"/>
      <c r="E622" s="1"/>
      <c r="F622" s="1"/>
      <c r="G622" s="1"/>
      <c r="H622" s="1"/>
      <c r="K622" s="1">
        <v>3.0</v>
      </c>
      <c r="L622" s="1">
        <v>166.0</v>
      </c>
      <c r="M622" s="3">
        <f>IFERROR(__xludf.DUMMYFUNCTION("value(IFERROR(
  REGEXEXTRACT(Q622,""(\d+(?:[.,]\d+)?)\s*[Tt][ỷY]"")
,""""))"),56.0)</f>
        <v>56</v>
      </c>
      <c r="N622" s="3">
        <f t="shared" si="1"/>
        <v>337</v>
      </c>
      <c r="O622" s="3" t="str">
        <f>IFERROR(__xludf.DUMMYFUNCTION("IFERROR(
  INDEX(
    FILTER(Sheet3!$B$1:$B$100, ISNUMBER(SEARCH(Sheet3!$B$1:$B$100, Q622))),
  1),
"""")"),"Tân Kiểng")</f>
        <v>Tân Kiểng</v>
      </c>
      <c r="P622" s="3" t="str">
        <f>IFERROR(__xludf.DUMMYFUNCTION("IFERROR(
  INDEX(
    FILTER(Sheet3!$A$1:$A$100, ISNUMBER(SEARCH(Sheet3!$A$1:$A$100, Q622))),
  1),
"""")"),"đường số 1")</f>
        <v>đường số 1</v>
      </c>
      <c r="Q622" s="2" t="s">
        <v>631</v>
      </c>
    </row>
    <row r="623">
      <c r="A623" s="1"/>
      <c r="B623" s="1"/>
      <c r="C623" s="1"/>
      <c r="D623" s="1"/>
      <c r="E623" s="1"/>
      <c r="F623" s="1"/>
      <c r="G623" s="1"/>
      <c r="H623" s="1"/>
      <c r="K623" s="1">
        <v>4.0</v>
      </c>
      <c r="L623" s="1">
        <v>144.0</v>
      </c>
      <c r="M623" s="3">
        <f>IFERROR(__xludf.DUMMYFUNCTION("value(IFERROR(
  REGEXEXTRACT(Q623,""(\d+(?:[.,]\d+)?)\s*[Tt][ỷY]"")
,""""))"),51.0)</f>
        <v>51</v>
      </c>
      <c r="N623" s="3">
        <f t="shared" si="1"/>
        <v>354</v>
      </c>
      <c r="O623" s="3" t="str">
        <f>IFERROR(__xludf.DUMMYFUNCTION("IFERROR(
  INDEX(
    FILTER(Sheet3!$B$1:$B$100, ISNUMBER(SEARCH(Sheet3!$B$1:$B$100, Q623))),
  1),
"""")"),"Tân Phong")</f>
        <v>Tân Phong</v>
      </c>
      <c r="P623" s="3" t="str">
        <f>IFERROR(__xludf.DUMMYFUNCTION("IFERROR(
  INDEX(
    FILTER(Sheet3!$A$1:$A$100, ISNUMBER(SEARCH(Sheet3!$A$1:$A$100, Q623))),
  1),
"""")"),"Phạm Thái Bường")</f>
        <v>Phạm Thái Bường</v>
      </c>
      <c r="Q623" s="2" t="s">
        <v>632</v>
      </c>
    </row>
    <row r="624">
      <c r="A624" s="1"/>
      <c r="B624" s="1"/>
      <c r="C624" s="1"/>
      <c r="D624" s="1"/>
      <c r="E624" s="1"/>
      <c r="F624" s="1"/>
      <c r="G624" s="1"/>
      <c r="H624" s="1"/>
      <c r="K624" s="1">
        <v>6.0</v>
      </c>
      <c r="L624" s="1">
        <v>52.0</v>
      </c>
      <c r="M624" s="3">
        <f>IFERROR(__xludf.DUMMYFUNCTION("value(IFERROR(
  REGEXEXTRACT(Q624,""(\d+(?:[.,]\d+)?)\s*[Tt][ỷY]"")
,""""))"),18.9)</f>
        <v>18.9</v>
      </c>
      <c r="N624" s="3">
        <f t="shared" si="1"/>
        <v>363</v>
      </c>
      <c r="O624" s="3" t="str">
        <f>IFERROR(__xludf.DUMMYFUNCTION("IFERROR(
  INDEX(
    FILTER(Sheet3!$B$1:$B$100, ISNUMBER(SEARCH(Sheet3!$B$1:$B$100, Q624))),
  1),
"""")"),"Tân Thuận Tây")</f>
        <v>Tân Thuận Tây</v>
      </c>
      <c r="P624" s="3" t="str">
        <f>IFERROR(__xludf.DUMMYFUNCTION("IFERROR(
  INDEX(
    FILTER(Sheet3!$A$1:$A$100, ISNUMBER(SEARCH(Sheet3!$A$1:$A$100, Q624))),
  1),
"""")"),"Tân Thuận Tây")</f>
        <v>Tân Thuận Tây</v>
      </c>
      <c r="Q624" s="2" t="s">
        <v>633</v>
      </c>
    </row>
    <row r="625">
      <c r="A625" s="1"/>
      <c r="B625" s="1"/>
      <c r="C625" s="1"/>
      <c r="D625" s="1"/>
      <c r="E625" s="1"/>
      <c r="F625" s="1"/>
      <c r="G625" s="1"/>
      <c r="H625" s="1"/>
      <c r="K625" s="1">
        <v>5.0</v>
      </c>
      <c r="L625" s="1">
        <v>90.0</v>
      </c>
      <c r="M625" s="3">
        <f>IFERROR(__xludf.DUMMYFUNCTION("value(IFERROR(
  REGEXEXTRACT(Q625,""(\d+(?:[.,]\d+)?)\s*[Tt][ỷY]"")
,""""))"),33.0)</f>
        <v>33</v>
      </c>
      <c r="N625" s="3">
        <f t="shared" si="1"/>
        <v>367</v>
      </c>
      <c r="O625" s="3" t="str">
        <f>IFERROR(__xludf.DUMMYFUNCTION("IFERROR(
  INDEX(
    FILTER(Sheet3!$B$1:$B$100, ISNUMBER(SEARCH(Sheet3!$B$1:$B$100, Q625))),
  1),
"""")"),"Tân Hưng")</f>
        <v>Tân Hưng</v>
      </c>
      <c r="P625" s="3" t="str">
        <f>IFERROR(__xludf.DUMMYFUNCTION("IFERROR(
  INDEX(
    FILTER(Sheet3!$A$1:$A$100, ISNUMBER(SEARCH(Sheet3!$A$1:$A$100, Q625))),
  1),
"""")"),"")</f>
        <v/>
      </c>
      <c r="Q625" s="2" t="s">
        <v>634</v>
      </c>
    </row>
    <row r="626">
      <c r="A626" s="1"/>
      <c r="B626" s="1"/>
      <c r="C626" s="1"/>
      <c r="D626" s="1"/>
      <c r="E626" s="1"/>
      <c r="F626" s="1"/>
      <c r="G626" s="1"/>
      <c r="H626" s="1"/>
      <c r="K626" s="1">
        <v>2.0</v>
      </c>
      <c r="L626" s="1">
        <v>95.0</v>
      </c>
      <c r="M626" s="3">
        <f>IFERROR(__xludf.DUMMYFUNCTION("value(IFERROR(
  REGEXEXTRACT(Q626,""(\d+(?:[.,]\d+)?)\s*[Tt][ỷY]"")
,""""))"),35.0)</f>
        <v>35</v>
      </c>
      <c r="N626" s="3">
        <f t="shared" si="1"/>
        <v>368</v>
      </c>
      <c r="O626" s="3" t="str">
        <f>IFERROR(__xludf.DUMMYFUNCTION("IFERROR(
  INDEX(
    FILTER(Sheet3!$B$1:$B$100, ISNUMBER(SEARCH(Sheet3!$B$1:$B$100, Q626))),
  1),
"""")"),"Tân Phong")</f>
        <v>Tân Phong</v>
      </c>
      <c r="P626" s="3" t="str">
        <f>IFERROR(__xludf.DUMMYFUNCTION("IFERROR(
  INDEX(
    FILTER(Sheet3!$A$1:$A$100, ISNUMBER(SEARCH(Sheet3!$A$1:$A$100, Q626))),
  1),
"""")"),"Nguyễn Thị Thập")</f>
        <v>Nguyễn Thị Thập</v>
      </c>
      <c r="Q626" s="2" t="s">
        <v>635</v>
      </c>
    </row>
    <row r="627">
      <c r="A627" s="1"/>
      <c r="B627" s="1"/>
      <c r="C627" s="1"/>
      <c r="D627" s="1"/>
      <c r="E627" s="1"/>
      <c r="F627" s="1"/>
      <c r="G627" s="1"/>
      <c r="H627" s="1"/>
      <c r="K627" s="1">
        <v>3.0</v>
      </c>
      <c r="L627" s="1">
        <v>140.0</v>
      </c>
      <c r="M627" s="3">
        <f>IFERROR(__xludf.DUMMYFUNCTION("value(IFERROR(
  REGEXEXTRACT(Q627,""(\d+(?:[.,]\d+)?)\s*[Tt][ỷY]"")
,""""))"),55.0)</f>
        <v>55</v>
      </c>
      <c r="N627" s="3">
        <f t="shared" si="1"/>
        <v>393</v>
      </c>
      <c r="O627" s="3" t="str">
        <f>IFERROR(__xludf.DUMMYFUNCTION("IFERROR(
  INDEX(
    FILTER(Sheet3!$B$1:$B$100, ISNUMBER(SEARCH(Sheet3!$B$1:$B$100, Q627))),
  1),
"""")"),"Tân Kiểng")</f>
        <v>Tân Kiểng</v>
      </c>
      <c r="P627" s="3" t="str">
        <f>IFERROR(__xludf.DUMMYFUNCTION("IFERROR(
  INDEX(
    FILTER(Sheet3!$A$1:$A$100, ISNUMBER(SEARCH(Sheet3!$A$1:$A$100, Q627))),
  1),
"""")"),"đường số 1")</f>
        <v>đường số 1</v>
      </c>
      <c r="Q627" s="2" t="s">
        <v>636</v>
      </c>
    </row>
    <row r="628">
      <c r="A628" s="1"/>
      <c r="B628" s="1"/>
      <c r="C628" s="1"/>
      <c r="D628" s="1"/>
      <c r="E628" s="1"/>
      <c r="F628" s="1"/>
      <c r="G628" s="1"/>
      <c r="H628" s="1"/>
      <c r="K628" s="1">
        <v>1.0</v>
      </c>
      <c r="L628" s="1">
        <v>113.0</v>
      </c>
      <c r="M628" s="3">
        <f>IFERROR(__xludf.DUMMYFUNCTION("value(IFERROR(
  REGEXEXTRACT(Q628,""(\d+(?:[.,]\d+)?)\s*[Tt][ỷY]"")
,""""))"),44.5)</f>
        <v>44.5</v>
      </c>
      <c r="N628" s="3">
        <f t="shared" si="1"/>
        <v>394</v>
      </c>
      <c r="O628" s="3" t="str">
        <f>IFERROR(__xludf.DUMMYFUNCTION("IFERROR(
  INDEX(
    FILTER(Sheet3!$B$1:$B$100, ISNUMBER(SEARCH(Sheet3!$B$1:$B$100, Q628))),
  1),
"""")"),"Tân Phong")</f>
        <v>Tân Phong</v>
      </c>
      <c r="P628" s="3" t="str">
        <f>IFERROR(__xludf.DUMMYFUNCTION("IFERROR(
  INDEX(
    FILTER(Sheet3!$A$1:$A$100, ISNUMBER(SEARCH(Sheet3!$A$1:$A$100, Q628))),
  1),
"""")"),"Nguyễn Thị Thập")</f>
        <v>Nguyễn Thị Thập</v>
      </c>
      <c r="Q628" s="2" t="s">
        <v>637</v>
      </c>
    </row>
    <row r="629">
      <c r="A629" s="1"/>
      <c r="B629" s="1"/>
      <c r="C629" s="1"/>
      <c r="D629" s="1"/>
      <c r="E629" s="1"/>
      <c r="F629" s="1"/>
      <c r="G629" s="1"/>
      <c r="H629" s="1"/>
      <c r="K629" s="1">
        <v>1.0</v>
      </c>
      <c r="L629" s="1">
        <v>58.0</v>
      </c>
      <c r="M629" s="3">
        <f>IFERROR(__xludf.DUMMYFUNCTION("value(IFERROR(
  REGEXEXTRACT(Q629,""(\d+(?:[.,]\d+)?)\s*[Tt][ỷY]"")
,""""))"),23.0)</f>
        <v>23</v>
      </c>
      <c r="N629" s="3">
        <f t="shared" si="1"/>
        <v>397</v>
      </c>
      <c r="O629" s="3" t="str">
        <f>IFERROR(__xludf.DUMMYFUNCTION("IFERROR(
  INDEX(
    FILTER(Sheet3!$B$1:$B$100, ISNUMBER(SEARCH(Sheet3!$B$1:$B$100, Q629))),
  1),
"""")"),"Tân Mỹ")</f>
        <v>Tân Mỹ</v>
      </c>
      <c r="P629" s="3" t="str">
        <f>IFERROR(__xludf.DUMMYFUNCTION("IFERROR(
  INDEX(
    FILTER(Sheet3!$A$1:$A$100, ISNUMBER(SEARCH(Sheet3!$A$1:$A$100, Q629))),
  1),
"""")"),"Tân Mỹ")</f>
        <v>Tân Mỹ</v>
      </c>
      <c r="Q629" s="2" t="s">
        <v>638</v>
      </c>
    </row>
    <row r="630">
      <c r="A630" s="1"/>
      <c r="B630" s="1"/>
      <c r="C630" s="1"/>
      <c r="D630" s="1"/>
      <c r="E630" s="1"/>
      <c r="F630" s="1"/>
      <c r="G630" s="1"/>
      <c r="H630" s="1"/>
      <c r="K630" s="1">
        <v>8.0</v>
      </c>
      <c r="L630" s="1">
        <v>111.0</v>
      </c>
      <c r="M630" s="3">
        <f>IFERROR(__xludf.DUMMYFUNCTION("value(IFERROR(
  REGEXEXTRACT(Q630,""(\d+(?:[.,]\d+)?)\s*[Tt][ỷY]"")
,""""))"),45.0)</f>
        <v>45</v>
      </c>
      <c r="N630" s="3">
        <f t="shared" si="1"/>
        <v>405</v>
      </c>
      <c r="O630" s="3" t="str">
        <f>IFERROR(__xludf.DUMMYFUNCTION("IFERROR(
  INDEX(
    FILTER(Sheet3!$B$1:$B$100, ISNUMBER(SEARCH(Sheet3!$B$1:$B$100, Q630))),
  1),
"""")"),"Tân Quy")</f>
        <v>Tân Quy</v>
      </c>
      <c r="P630" s="3" t="str">
        <f>IFERROR(__xludf.DUMMYFUNCTION("IFERROR(
  INDEX(
    FILTER(Sheet3!$A$1:$A$100, ISNUMBER(SEARCH(Sheet3!$A$1:$A$100, Q630))),
  1),
"""")"),"đường số 8")</f>
        <v>đường số 8</v>
      </c>
      <c r="Q630" s="2" t="s">
        <v>639</v>
      </c>
    </row>
    <row r="631">
      <c r="A631" s="1"/>
      <c r="B631" s="1"/>
      <c r="C631" s="1"/>
      <c r="D631" s="1"/>
      <c r="E631" s="1"/>
      <c r="F631" s="1"/>
      <c r="G631" s="1"/>
      <c r="H631" s="1"/>
      <c r="K631" s="1">
        <v>4.0</v>
      </c>
      <c r="L631" s="1">
        <v>34.0</v>
      </c>
      <c r="M631" s="3">
        <f>IFERROR(__xludf.DUMMYFUNCTION("value(IFERROR(
  REGEXEXTRACT(Q631,""(\d+(?:[.,]\d+)?)\s*[Tt][ỷY]"")
,""""))"),16.0)</f>
        <v>16</v>
      </c>
      <c r="N631" s="3">
        <f t="shared" si="1"/>
        <v>471</v>
      </c>
      <c r="O631" s="3" t="str">
        <f>IFERROR(__xludf.DUMMYFUNCTION("IFERROR(
  INDEX(
    FILTER(Sheet3!$B$1:$B$100, ISNUMBER(SEARCH(Sheet3!$B$1:$B$100, Q631))),
  1),
"""")"),"Tân Quy")</f>
        <v>Tân Quy</v>
      </c>
      <c r="P631" s="3" t="str">
        <f>IFERROR(__xludf.DUMMYFUNCTION("IFERROR(
  INDEX(
    FILTER(Sheet3!$A$1:$A$100, ISNUMBER(SEARCH(Sheet3!$A$1:$A$100, Q631))),
  1),
"""")"),"đường số 6")</f>
        <v>đường số 6</v>
      </c>
      <c r="Q631" s="2" t="s">
        <v>640</v>
      </c>
    </row>
    <row r="632">
      <c r="A632" s="1"/>
      <c r="B632" s="1"/>
      <c r="C632" s="1"/>
      <c r="D632" s="1"/>
      <c r="E632" s="1"/>
      <c r="F632" s="1"/>
      <c r="G632" s="1"/>
      <c r="H632" s="1"/>
      <c r="K632" s="1">
        <v>9.0</v>
      </c>
      <c r="L632" s="1">
        <v>200.0</v>
      </c>
      <c r="M632" s="3">
        <f>IFERROR(__xludf.DUMMYFUNCTION("value(IFERROR(
  REGEXEXTRACT(Q632,""(\d+(?:[.,]\d+)?)\s*[Tt][ỷY]"")
,""""))"),150.0)</f>
        <v>150</v>
      </c>
      <c r="N632" s="3">
        <f t="shared" si="1"/>
        <v>750</v>
      </c>
      <c r="O632" s="3" t="str">
        <f>IFERROR(__xludf.DUMMYFUNCTION("IFERROR(
  INDEX(
    FILTER(Sheet3!$B$1:$B$100, ISNUMBER(SEARCH(Sheet3!$B$1:$B$100, Q632))),
  1),
"""")"),"Tân Mỹ")</f>
        <v>Tân Mỹ</v>
      </c>
      <c r="P632" s="3" t="str">
        <f>IFERROR(__xludf.DUMMYFUNCTION("IFERROR(
  INDEX(
    FILTER(Sheet3!$A$1:$A$100, ISNUMBER(SEARCH(Sheet3!$A$1:$A$100, Q632))),
  1),
"""")"),"Tân Mỹ")</f>
        <v>Tân Mỹ</v>
      </c>
      <c r="Q632" s="2" t="s">
        <v>641</v>
      </c>
    </row>
    <row r="633">
      <c r="A633" s="1"/>
      <c r="B633" s="1"/>
      <c r="C633" s="1"/>
      <c r="D633" s="1"/>
      <c r="E633" s="1"/>
      <c r="F633" s="1"/>
      <c r="G633" s="1"/>
      <c r="H633" s="1"/>
      <c r="Q633" s="2"/>
    </row>
    <row r="634">
      <c r="A634" s="1"/>
      <c r="B634" s="1"/>
      <c r="C634" s="1"/>
      <c r="D634" s="1"/>
      <c r="E634" s="1"/>
      <c r="F634" s="1"/>
      <c r="G634" s="1"/>
      <c r="H634" s="1"/>
      <c r="Q634" s="2"/>
    </row>
    <row r="635">
      <c r="A635" s="1"/>
      <c r="B635" s="1"/>
      <c r="C635" s="1"/>
      <c r="D635" s="1"/>
      <c r="E635" s="1"/>
      <c r="F635" s="1"/>
      <c r="G635" s="1"/>
      <c r="H635" s="1"/>
      <c r="Q635" s="2"/>
    </row>
    <row r="636">
      <c r="A636" s="1"/>
      <c r="B636" s="1"/>
      <c r="C636" s="1"/>
      <c r="D636" s="1"/>
      <c r="E636" s="1"/>
      <c r="F636" s="1"/>
      <c r="G636" s="1"/>
      <c r="H636" s="1"/>
      <c r="Q636" s="2"/>
    </row>
    <row r="637">
      <c r="A637" s="1"/>
      <c r="B637" s="1"/>
      <c r="C637" s="1"/>
      <c r="D637" s="1"/>
      <c r="E637" s="1"/>
      <c r="F637" s="1"/>
      <c r="G637" s="1"/>
      <c r="H637" s="1"/>
      <c r="Q637" s="4"/>
    </row>
    <row r="638">
      <c r="A638" s="1"/>
      <c r="B638" s="1"/>
      <c r="C638" s="1"/>
      <c r="D638" s="1"/>
      <c r="E638" s="1"/>
      <c r="F638" s="1"/>
      <c r="G638" s="1"/>
      <c r="H638" s="1"/>
      <c r="Q638" s="4"/>
    </row>
    <row r="639">
      <c r="A639" s="1"/>
      <c r="B639" s="1"/>
      <c r="C639" s="1"/>
      <c r="D639" s="1"/>
      <c r="E639" s="1"/>
      <c r="F639" s="1"/>
      <c r="G639" s="1"/>
      <c r="H639" s="1"/>
      <c r="Q639" s="4"/>
    </row>
    <row r="640">
      <c r="A640" s="1"/>
      <c r="B640" s="1"/>
      <c r="C640" s="1"/>
      <c r="D640" s="1"/>
      <c r="E640" s="1"/>
      <c r="F640" s="1"/>
      <c r="G640" s="1"/>
      <c r="H640" s="1"/>
      <c r="Q640" s="4"/>
    </row>
    <row r="641">
      <c r="A641" s="1"/>
      <c r="B641" s="1"/>
      <c r="C641" s="1"/>
      <c r="D641" s="1"/>
      <c r="E641" s="1"/>
      <c r="F641" s="1"/>
      <c r="G641" s="1"/>
      <c r="H641" s="1"/>
      <c r="Q641" s="4"/>
    </row>
    <row r="642">
      <c r="A642" s="1"/>
      <c r="B642" s="1"/>
      <c r="C642" s="1"/>
      <c r="D642" s="1"/>
      <c r="E642" s="1"/>
      <c r="F642" s="1"/>
      <c r="G642" s="1"/>
      <c r="H642" s="1"/>
      <c r="Q642" s="4"/>
    </row>
    <row r="643">
      <c r="A643" s="1"/>
      <c r="B643" s="1"/>
      <c r="C643" s="1"/>
      <c r="D643" s="1"/>
      <c r="E643" s="1"/>
      <c r="F643" s="1"/>
      <c r="G643" s="1"/>
      <c r="H643" s="1"/>
      <c r="Q643" s="4"/>
    </row>
    <row r="644">
      <c r="A644" s="1"/>
      <c r="B644" s="1"/>
      <c r="C644" s="1"/>
      <c r="D644" s="1"/>
      <c r="E644" s="1"/>
      <c r="F644" s="1"/>
      <c r="G644" s="1"/>
      <c r="H644" s="1"/>
      <c r="Q644" s="4"/>
    </row>
    <row r="645">
      <c r="A645" s="1"/>
      <c r="B645" s="1"/>
      <c r="C645" s="1"/>
      <c r="D645" s="1"/>
      <c r="E645" s="1"/>
      <c r="F645" s="1"/>
      <c r="G645" s="1"/>
      <c r="H645" s="1"/>
      <c r="Q645" s="4"/>
    </row>
    <row r="646">
      <c r="A646" s="1"/>
      <c r="B646" s="1"/>
      <c r="C646" s="1"/>
      <c r="D646" s="1"/>
      <c r="E646" s="1"/>
      <c r="F646" s="1"/>
      <c r="G646" s="1"/>
      <c r="H646" s="1"/>
      <c r="Q646" s="4"/>
    </row>
    <row r="647">
      <c r="A647" s="1"/>
      <c r="B647" s="1"/>
      <c r="C647" s="1"/>
      <c r="D647" s="1"/>
      <c r="E647" s="1"/>
      <c r="F647" s="1"/>
      <c r="G647" s="1"/>
      <c r="H647" s="1"/>
      <c r="Q647" s="4"/>
    </row>
    <row r="648">
      <c r="A648" s="1"/>
      <c r="B648" s="1"/>
      <c r="C648" s="1"/>
      <c r="D648" s="1"/>
      <c r="E648" s="1"/>
      <c r="F648" s="1"/>
      <c r="G648" s="1"/>
      <c r="H648" s="1"/>
      <c r="Q648" s="4"/>
    </row>
    <row r="649">
      <c r="A649" s="1"/>
      <c r="B649" s="1"/>
      <c r="C649" s="1"/>
      <c r="D649" s="1"/>
      <c r="E649" s="1"/>
      <c r="F649" s="1"/>
      <c r="G649" s="1"/>
      <c r="H649" s="1"/>
      <c r="Q649" s="4"/>
    </row>
    <row r="650">
      <c r="A650" s="1"/>
      <c r="B650" s="1"/>
      <c r="C650" s="1"/>
      <c r="D650" s="1"/>
      <c r="E650" s="1"/>
      <c r="F650" s="1"/>
      <c r="G650" s="1"/>
      <c r="H650" s="1"/>
      <c r="Q650" s="4"/>
    </row>
    <row r="651">
      <c r="A651" s="1"/>
      <c r="B651" s="1"/>
      <c r="C651" s="1"/>
      <c r="D651" s="1"/>
      <c r="E651" s="1"/>
      <c r="F651" s="1"/>
      <c r="G651" s="1"/>
      <c r="H651" s="1"/>
      <c r="Q651" s="4"/>
    </row>
    <row r="652">
      <c r="A652" s="1"/>
      <c r="B652" s="1"/>
      <c r="C652" s="1"/>
      <c r="D652" s="1"/>
      <c r="E652" s="1"/>
      <c r="F652" s="1"/>
      <c r="G652" s="1"/>
      <c r="H652" s="1"/>
      <c r="Q652" s="4"/>
    </row>
    <row r="653">
      <c r="A653" s="1"/>
      <c r="B653" s="1"/>
      <c r="C653" s="1"/>
      <c r="D653" s="1"/>
      <c r="E653" s="1"/>
      <c r="F653" s="1"/>
      <c r="G653" s="1"/>
      <c r="H653" s="1"/>
      <c r="Q653" s="4"/>
    </row>
    <row r="654">
      <c r="A654" s="1"/>
      <c r="B654" s="1"/>
      <c r="C654" s="1"/>
      <c r="D654" s="1"/>
      <c r="E654" s="1"/>
      <c r="F654" s="1"/>
      <c r="G654" s="1"/>
      <c r="H654" s="1"/>
      <c r="Q654" s="4"/>
    </row>
    <row r="655">
      <c r="A655" s="1"/>
      <c r="B655" s="1"/>
      <c r="C655" s="1"/>
      <c r="D655" s="1"/>
      <c r="E655" s="1"/>
      <c r="F655" s="1"/>
      <c r="G655" s="1"/>
      <c r="H655" s="1"/>
      <c r="Q655" s="4"/>
    </row>
    <row r="656">
      <c r="A656" s="1"/>
      <c r="B656" s="1"/>
      <c r="C656" s="1"/>
      <c r="D656" s="1"/>
      <c r="E656" s="1"/>
      <c r="F656" s="1"/>
      <c r="G656" s="1"/>
      <c r="H656" s="1"/>
      <c r="Q656" s="4"/>
    </row>
    <row r="657">
      <c r="A657" s="1"/>
      <c r="B657" s="1"/>
      <c r="C657" s="1"/>
      <c r="D657" s="1"/>
      <c r="E657" s="1"/>
      <c r="F657" s="1"/>
      <c r="G657" s="1"/>
      <c r="H657" s="1"/>
      <c r="Q657" s="4"/>
    </row>
    <row r="658">
      <c r="A658" s="1"/>
      <c r="B658" s="1"/>
      <c r="C658" s="1"/>
      <c r="D658" s="1"/>
      <c r="E658" s="1"/>
      <c r="F658" s="1"/>
      <c r="G658" s="1"/>
      <c r="H658" s="1"/>
      <c r="Q658" s="4"/>
    </row>
    <row r="659">
      <c r="A659" s="1"/>
      <c r="B659" s="1"/>
      <c r="C659" s="1"/>
      <c r="D659" s="1"/>
      <c r="E659" s="1"/>
      <c r="F659" s="1"/>
      <c r="G659" s="1"/>
      <c r="H659" s="1"/>
      <c r="Q659" s="4"/>
    </row>
    <row r="660">
      <c r="A660" s="1"/>
      <c r="B660" s="1"/>
      <c r="C660" s="1"/>
      <c r="D660" s="1"/>
      <c r="E660" s="1"/>
      <c r="F660" s="1"/>
      <c r="G660" s="1"/>
      <c r="H660" s="1"/>
      <c r="Q660" s="4"/>
    </row>
    <row r="661">
      <c r="A661" s="1"/>
      <c r="B661" s="1"/>
      <c r="C661" s="1"/>
      <c r="D661" s="1"/>
      <c r="E661" s="1"/>
      <c r="F661" s="1"/>
      <c r="G661" s="1"/>
      <c r="H661" s="1"/>
      <c r="Q661" s="4"/>
    </row>
    <row r="662">
      <c r="A662" s="1"/>
      <c r="B662" s="1"/>
      <c r="C662" s="1"/>
      <c r="D662" s="1"/>
      <c r="E662" s="1"/>
      <c r="F662" s="1"/>
      <c r="G662" s="1"/>
      <c r="H662" s="1"/>
      <c r="Q662" s="4"/>
    </row>
    <row r="663">
      <c r="A663" s="1"/>
      <c r="B663" s="1"/>
      <c r="C663" s="1"/>
      <c r="D663" s="1"/>
      <c r="E663" s="1"/>
      <c r="F663" s="1"/>
      <c r="G663" s="1"/>
      <c r="H663" s="1"/>
      <c r="Q663" s="4"/>
    </row>
    <row r="664">
      <c r="A664" s="1"/>
      <c r="B664" s="1"/>
      <c r="C664" s="1"/>
      <c r="D664" s="1"/>
      <c r="E664" s="1"/>
      <c r="F664" s="1"/>
      <c r="G664" s="1"/>
      <c r="H664" s="1"/>
      <c r="Q664" s="4"/>
    </row>
    <row r="665">
      <c r="A665" s="1"/>
      <c r="B665" s="1"/>
      <c r="C665" s="1"/>
      <c r="D665" s="1"/>
      <c r="E665" s="1"/>
      <c r="F665" s="1"/>
      <c r="G665" s="1"/>
      <c r="H665" s="1"/>
      <c r="Q665" s="4"/>
    </row>
    <row r="666">
      <c r="A666" s="1"/>
      <c r="B666" s="1"/>
      <c r="C666" s="1"/>
      <c r="D666" s="1"/>
      <c r="E666" s="1"/>
      <c r="F666" s="1"/>
      <c r="G666" s="1"/>
      <c r="H666" s="1"/>
      <c r="Q666" s="4"/>
    </row>
    <row r="667">
      <c r="A667" s="1"/>
      <c r="B667" s="1"/>
      <c r="C667" s="1"/>
      <c r="D667" s="1"/>
      <c r="E667" s="1"/>
      <c r="F667" s="1"/>
      <c r="G667" s="1"/>
      <c r="H667" s="1"/>
      <c r="Q667" s="4"/>
    </row>
    <row r="668">
      <c r="A668" s="1"/>
      <c r="B668" s="1"/>
      <c r="C668" s="1"/>
      <c r="D668" s="1"/>
      <c r="E668" s="1"/>
      <c r="F668" s="1"/>
      <c r="G668" s="1"/>
      <c r="H668" s="1"/>
      <c r="Q668" s="4"/>
    </row>
    <row r="669">
      <c r="A669" s="1"/>
      <c r="B669" s="1"/>
      <c r="C669" s="1"/>
      <c r="D669" s="1"/>
      <c r="E669" s="1"/>
      <c r="F669" s="1"/>
      <c r="G669" s="1"/>
      <c r="H669" s="1"/>
      <c r="Q669" s="4"/>
    </row>
    <row r="670">
      <c r="A670" s="1"/>
      <c r="B670" s="1"/>
      <c r="C670" s="1"/>
      <c r="D670" s="1"/>
      <c r="E670" s="1"/>
      <c r="F670" s="1"/>
      <c r="G670" s="1"/>
      <c r="H670" s="1"/>
      <c r="Q670" s="4"/>
    </row>
    <row r="671">
      <c r="A671" s="1"/>
      <c r="B671" s="1"/>
      <c r="C671" s="1"/>
      <c r="D671" s="1"/>
      <c r="E671" s="1"/>
      <c r="F671" s="1"/>
      <c r="G671" s="1"/>
      <c r="H671" s="1"/>
      <c r="Q671" s="4"/>
    </row>
    <row r="672">
      <c r="A672" s="1"/>
      <c r="B672" s="1"/>
      <c r="C672" s="1"/>
      <c r="D672" s="1"/>
      <c r="E672" s="1"/>
      <c r="F672" s="1"/>
      <c r="G672" s="1"/>
      <c r="H672" s="1"/>
      <c r="Q672" s="4"/>
    </row>
    <row r="673">
      <c r="A673" s="1"/>
      <c r="B673" s="1"/>
      <c r="C673" s="1"/>
      <c r="D673" s="1"/>
      <c r="E673" s="1"/>
      <c r="F673" s="1"/>
      <c r="G673" s="1"/>
      <c r="H673" s="1"/>
      <c r="Q673" s="4"/>
    </row>
    <row r="674">
      <c r="A674" s="1"/>
      <c r="B674" s="1"/>
      <c r="C674" s="1"/>
      <c r="D674" s="1"/>
      <c r="E674" s="1"/>
      <c r="F674" s="1"/>
      <c r="G674" s="1"/>
      <c r="H674" s="1"/>
      <c r="Q674" s="4"/>
    </row>
    <row r="675">
      <c r="A675" s="1"/>
      <c r="B675" s="1"/>
      <c r="C675" s="1"/>
      <c r="D675" s="1"/>
      <c r="E675" s="1"/>
      <c r="F675" s="1"/>
      <c r="G675" s="1"/>
      <c r="H675" s="1"/>
      <c r="Q675" s="4"/>
    </row>
    <row r="676">
      <c r="A676" s="1"/>
      <c r="B676" s="1"/>
      <c r="C676" s="1"/>
      <c r="D676" s="1"/>
      <c r="E676" s="1"/>
      <c r="F676" s="1"/>
      <c r="G676" s="1"/>
      <c r="H676" s="1"/>
      <c r="Q676" s="4"/>
    </row>
    <row r="677">
      <c r="A677" s="1"/>
      <c r="B677" s="1"/>
      <c r="C677" s="1"/>
      <c r="D677" s="1"/>
      <c r="E677" s="1"/>
      <c r="F677" s="1"/>
      <c r="G677" s="1"/>
      <c r="H677" s="1"/>
      <c r="Q677" s="4"/>
    </row>
    <row r="678">
      <c r="A678" s="1"/>
      <c r="B678" s="1"/>
      <c r="C678" s="1"/>
      <c r="D678" s="1"/>
      <c r="E678" s="1"/>
      <c r="F678" s="1"/>
      <c r="G678" s="1"/>
      <c r="H678" s="1"/>
      <c r="Q678" s="4"/>
    </row>
    <row r="679">
      <c r="A679" s="1"/>
      <c r="B679" s="1"/>
      <c r="C679" s="1"/>
      <c r="D679" s="1"/>
      <c r="E679" s="1"/>
      <c r="F679" s="1"/>
      <c r="G679" s="1"/>
      <c r="H679" s="1"/>
      <c r="Q679" s="4"/>
    </row>
    <row r="680">
      <c r="A680" s="1"/>
      <c r="B680" s="1"/>
      <c r="C680" s="1"/>
      <c r="D680" s="1"/>
      <c r="E680" s="1"/>
      <c r="F680" s="1"/>
      <c r="G680" s="1"/>
      <c r="H680" s="1"/>
      <c r="Q680" s="4"/>
    </row>
    <row r="681">
      <c r="A681" s="1"/>
      <c r="B681" s="1"/>
      <c r="C681" s="1"/>
      <c r="D681" s="1"/>
      <c r="E681" s="1"/>
      <c r="F681" s="1"/>
      <c r="G681" s="1"/>
      <c r="H681" s="1"/>
      <c r="Q681" s="4"/>
    </row>
    <row r="682">
      <c r="A682" s="1"/>
      <c r="B682" s="1"/>
      <c r="C682" s="1"/>
      <c r="D682" s="1"/>
      <c r="E682" s="1"/>
      <c r="F682" s="1"/>
      <c r="G682" s="1"/>
      <c r="H682" s="1"/>
      <c r="Q682" s="4"/>
    </row>
    <row r="683">
      <c r="A683" s="1"/>
      <c r="B683" s="1"/>
      <c r="C683" s="1"/>
      <c r="D683" s="1"/>
      <c r="E683" s="1"/>
      <c r="F683" s="1"/>
      <c r="G683" s="1"/>
      <c r="H683" s="1"/>
      <c r="Q683" s="4"/>
    </row>
    <row r="684">
      <c r="A684" s="1"/>
      <c r="B684" s="1"/>
      <c r="C684" s="1"/>
      <c r="D684" s="1"/>
      <c r="E684" s="1"/>
      <c r="F684" s="1"/>
      <c r="G684" s="1"/>
      <c r="H684" s="1"/>
      <c r="Q684" s="4"/>
    </row>
    <row r="685">
      <c r="A685" s="1"/>
      <c r="B685" s="1"/>
      <c r="C685" s="1"/>
      <c r="D685" s="1"/>
      <c r="E685" s="1"/>
      <c r="F685" s="1"/>
      <c r="G685" s="1"/>
      <c r="H685" s="1"/>
      <c r="Q685" s="4"/>
    </row>
    <row r="686">
      <c r="A686" s="1"/>
      <c r="B686" s="1"/>
      <c r="C686" s="1"/>
      <c r="D686" s="1"/>
      <c r="E686" s="1"/>
      <c r="F686" s="1"/>
      <c r="G686" s="1"/>
      <c r="H686" s="1"/>
      <c r="Q686" s="4"/>
    </row>
    <row r="687">
      <c r="A687" s="1"/>
      <c r="B687" s="1"/>
      <c r="C687" s="1"/>
      <c r="D687" s="1"/>
      <c r="E687" s="1"/>
      <c r="F687" s="1"/>
      <c r="G687" s="1"/>
      <c r="H687" s="1"/>
      <c r="Q687" s="4"/>
    </row>
    <row r="688">
      <c r="A688" s="1"/>
      <c r="B688" s="1"/>
      <c r="C688" s="1"/>
      <c r="D688" s="1"/>
      <c r="E688" s="1"/>
      <c r="F688" s="1"/>
      <c r="G688" s="1"/>
      <c r="H688" s="1"/>
      <c r="Q688" s="4"/>
    </row>
    <row r="689">
      <c r="A689" s="1"/>
      <c r="B689" s="1"/>
      <c r="C689" s="1"/>
      <c r="D689" s="1"/>
      <c r="E689" s="1"/>
      <c r="F689" s="1"/>
      <c r="G689" s="1"/>
      <c r="H689" s="1"/>
      <c r="Q689" s="4"/>
    </row>
    <row r="690">
      <c r="A690" s="1"/>
      <c r="B690" s="1"/>
      <c r="C690" s="1"/>
      <c r="D690" s="1"/>
      <c r="E690" s="1"/>
      <c r="F690" s="1"/>
      <c r="G690" s="1"/>
      <c r="H690" s="1"/>
      <c r="Q690" s="4"/>
    </row>
    <row r="691">
      <c r="A691" s="1"/>
      <c r="B691" s="1"/>
      <c r="C691" s="1"/>
      <c r="D691" s="1"/>
      <c r="E691" s="1"/>
      <c r="F691" s="1"/>
      <c r="G691" s="1"/>
      <c r="H691" s="1"/>
      <c r="Q691" s="4"/>
    </row>
    <row r="692">
      <c r="A692" s="1"/>
      <c r="B692" s="1"/>
      <c r="C692" s="1"/>
      <c r="D692" s="1"/>
      <c r="E692" s="1"/>
      <c r="F692" s="1"/>
      <c r="G692" s="1"/>
      <c r="H692" s="1"/>
      <c r="Q692" s="4"/>
    </row>
    <row r="693">
      <c r="A693" s="1"/>
      <c r="B693" s="1"/>
      <c r="C693" s="1"/>
      <c r="D693" s="1"/>
      <c r="E693" s="1"/>
      <c r="F693" s="1"/>
      <c r="G693" s="1"/>
      <c r="H693" s="1"/>
      <c r="Q693" s="4"/>
    </row>
    <row r="694">
      <c r="A694" s="1"/>
      <c r="B694" s="1"/>
      <c r="C694" s="1"/>
      <c r="D694" s="1"/>
      <c r="E694" s="1"/>
      <c r="F694" s="1"/>
      <c r="G694" s="1"/>
      <c r="H694" s="1"/>
      <c r="Q694" s="4"/>
    </row>
    <row r="695">
      <c r="A695" s="1"/>
      <c r="B695" s="1"/>
      <c r="C695" s="1"/>
      <c r="D695" s="1"/>
      <c r="E695" s="1"/>
      <c r="F695" s="1"/>
      <c r="G695" s="1"/>
      <c r="H695" s="1"/>
      <c r="Q695" s="4"/>
    </row>
    <row r="696">
      <c r="A696" s="1"/>
      <c r="B696" s="1"/>
      <c r="C696" s="1"/>
      <c r="D696" s="1"/>
      <c r="E696" s="1"/>
      <c r="F696" s="1"/>
      <c r="G696" s="1"/>
      <c r="H696" s="1"/>
      <c r="Q696" s="4"/>
    </row>
    <row r="697">
      <c r="A697" s="1"/>
      <c r="B697" s="1"/>
      <c r="C697" s="1"/>
      <c r="D697" s="1"/>
      <c r="E697" s="1"/>
      <c r="F697" s="1"/>
      <c r="G697" s="1"/>
      <c r="H697" s="1"/>
      <c r="Q697" s="4"/>
    </row>
    <row r="698">
      <c r="A698" s="1"/>
      <c r="B698" s="1"/>
      <c r="C698" s="1"/>
      <c r="D698" s="1"/>
      <c r="E698" s="1"/>
      <c r="F698" s="1"/>
      <c r="G698" s="1"/>
      <c r="H698" s="1"/>
      <c r="Q698" s="4"/>
    </row>
    <row r="699">
      <c r="A699" s="1"/>
      <c r="B699" s="1"/>
      <c r="C699" s="1"/>
      <c r="D699" s="1"/>
      <c r="E699" s="1"/>
      <c r="F699" s="1"/>
      <c r="G699" s="1"/>
      <c r="H699" s="1"/>
      <c r="Q699" s="4"/>
    </row>
    <row r="700">
      <c r="A700" s="1"/>
      <c r="B700" s="1"/>
      <c r="C700" s="1"/>
      <c r="D700" s="1"/>
      <c r="E700" s="1"/>
      <c r="F700" s="1"/>
      <c r="G700" s="1"/>
      <c r="H700" s="1"/>
      <c r="Q700" s="4"/>
    </row>
    <row r="701">
      <c r="A701" s="1"/>
      <c r="B701" s="1"/>
      <c r="C701" s="1"/>
      <c r="D701" s="1"/>
      <c r="E701" s="1"/>
      <c r="F701" s="1"/>
      <c r="G701" s="1"/>
      <c r="H701" s="1"/>
      <c r="Q701" s="4"/>
    </row>
    <row r="702">
      <c r="A702" s="1"/>
      <c r="B702" s="1"/>
      <c r="C702" s="1"/>
      <c r="D702" s="1"/>
      <c r="E702" s="1"/>
      <c r="F702" s="1"/>
      <c r="G702" s="1"/>
      <c r="H702" s="1"/>
      <c r="Q702" s="4"/>
    </row>
    <row r="703">
      <c r="A703" s="1"/>
      <c r="B703" s="1"/>
      <c r="C703" s="1"/>
      <c r="D703" s="1"/>
      <c r="E703" s="1"/>
      <c r="F703" s="1"/>
      <c r="G703" s="1"/>
      <c r="H703" s="1"/>
      <c r="Q703" s="4"/>
    </row>
    <row r="704">
      <c r="A704" s="1"/>
      <c r="B704" s="1"/>
      <c r="C704" s="1"/>
      <c r="D704" s="1"/>
      <c r="E704" s="1"/>
      <c r="F704" s="1"/>
      <c r="G704" s="1"/>
      <c r="H704" s="1"/>
      <c r="Q704" s="4"/>
    </row>
    <row r="705">
      <c r="A705" s="1"/>
      <c r="B705" s="1"/>
      <c r="C705" s="1"/>
      <c r="D705" s="1"/>
      <c r="E705" s="1"/>
      <c r="F705" s="1"/>
      <c r="G705" s="1"/>
      <c r="H705" s="1"/>
      <c r="Q705" s="4"/>
    </row>
    <row r="706">
      <c r="A706" s="1"/>
      <c r="B706" s="1"/>
      <c r="C706" s="1"/>
      <c r="D706" s="1"/>
      <c r="E706" s="1"/>
      <c r="F706" s="1"/>
      <c r="G706" s="1"/>
      <c r="H706" s="1"/>
      <c r="Q706" s="4"/>
    </row>
    <row r="707">
      <c r="A707" s="1"/>
      <c r="B707" s="1"/>
      <c r="C707" s="1"/>
      <c r="D707" s="1"/>
      <c r="E707" s="1"/>
      <c r="F707" s="1"/>
      <c r="G707" s="1"/>
      <c r="H707" s="1"/>
      <c r="Q707" s="4"/>
    </row>
    <row r="708">
      <c r="A708" s="1"/>
      <c r="B708" s="1"/>
      <c r="C708" s="1"/>
      <c r="D708" s="1"/>
      <c r="E708" s="1"/>
      <c r="F708" s="1"/>
      <c r="G708" s="1"/>
      <c r="H708" s="1"/>
      <c r="Q708" s="4"/>
    </row>
    <row r="709">
      <c r="A709" s="1"/>
      <c r="B709" s="1"/>
      <c r="C709" s="1"/>
      <c r="D709" s="1"/>
      <c r="E709" s="1"/>
      <c r="F709" s="1"/>
      <c r="G709" s="1"/>
      <c r="H709" s="1"/>
      <c r="Q709" s="4"/>
    </row>
    <row r="710">
      <c r="A710" s="1"/>
      <c r="B710" s="1"/>
      <c r="C710" s="1"/>
      <c r="D710" s="1"/>
      <c r="E710" s="1"/>
      <c r="F710" s="1"/>
      <c r="G710" s="1"/>
      <c r="H710" s="1"/>
      <c r="Q710" s="4"/>
    </row>
    <row r="711">
      <c r="A711" s="1"/>
      <c r="B711" s="1"/>
      <c r="C711" s="1"/>
      <c r="D711" s="1"/>
      <c r="E711" s="1"/>
      <c r="F711" s="1"/>
      <c r="G711" s="1"/>
      <c r="H711" s="1"/>
      <c r="Q711" s="4"/>
    </row>
    <row r="712">
      <c r="A712" s="1"/>
      <c r="B712" s="1"/>
      <c r="C712" s="1"/>
      <c r="D712" s="1"/>
      <c r="E712" s="1"/>
      <c r="F712" s="1"/>
      <c r="G712" s="1"/>
      <c r="H712" s="1"/>
      <c r="Q712" s="4"/>
    </row>
    <row r="713">
      <c r="A713" s="1"/>
      <c r="B713" s="1"/>
      <c r="C713" s="1"/>
      <c r="D713" s="1"/>
      <c r="E713" s="1"/>
      <c r="F713" s="1"/>
      <c r="G713" s="1"/>
      <c r="H713" s="1"/>
      <c r="Q713" s="4"/>
    </row>
    <row r="714">
      <c r="A714" s="1"/>
      <c r="B714" s="1"/>
      <c r="C714" s="1"/>
      <c r="D714" s="1"/>
      <c r="E714" s="1"/>
      <c r="F714" s="1"/>
      <c r="G714" s="1"/>
      <c r="H714" s="1"/>
      <c r="Q714" s="4"/>
    </row>
    <row r="715">
      <c r="A715" s="1"/>
      <c r="B715" s="1"/>
      <c r="C715" s="1"/>
      <c r="D715" s="1"/>
      <c r="E715" s="1"/>
      <c r="F715" s="1"/>
      <c r="G715" s="1"/>
      <c r="H715" s="1"/>
      <c r="Q715" s="4"/>
    </row>
    <row r="716">
      <c r="A716" s="1"/>
      <c r="B716" s="1"/>
      <c r="C716" s="1"/>
      <c r="D716" s="1"/>
      <c r="E716" s="1"/>
      <c r="F716" s="1"/>
      <c r="G716" s="1"/>
      <c r="H716" s="1"/>
      <c r="Q716" s="4"/>
    </row>
    <row r="717">
      <c r="A717" s="1"/>
      <c r="B717" s="1"/>
      <c r="C717" s="1"/>
      <c r="D717" s="1"/>
      <c r="E717" s="1"/>
      <c r="F717" s="1"/>
      <c r="G717" s="1"/>
      <c r="H717" s="1"/>
      <c r="Q717" s="4"/>
    </row>
    <row r="718">
      <c r="A718" s="1"/>
      <c r="B718" s="1"/>
      <c r="C718" s="1"/>
      <c r="D718" s="1"/>
      <c r="E718" s="1"/>
      <c r="F718" s="1"/>
      <c r="G718" s="1"/>
      <c r="H718" s="1"/>
      <c r="Q718" s="4"/>
    </row>
    <row r="719">
      <c r="A719" s="1"/>
      <c r="B719" s="1"/>
      <c r="C719" s="1"/>
      <c r="D719" s="1"/>
      <c r="E719" s="1"/>
      <c r="F719" s="1"/>
      <c r="G719" s="1"/>
      <c r="H719" s="1"/>
      <c r="Q719" s="4"/>
    </row>
    <row r="720">
      <c r="A720" s="1"/>
      <c r="B720" s="1"/>
      <c r="C720" s="1"/>
      <c r="D720" s="1"/>
      <c r="E720" s="1"/>
      <c r="F720" s="1"/>
      <c r="G720" s="1"/>
      <c r="H720" s="1"/>
      <c r="Q720" s="4"/>
    </row>
    <row r="721">
      <c r="A721" s="1"/>
      <c r="B721" s="1"/>
      <c r="C721" s="1"/>
      <c r="D721" s="1"/>
      <c r="E721" s="1"/>
      <c r="F721" s="1"/>
      <c r="G721" s="1"/>
      <c r="H721" s="1"/>
      <c r="Q721" s="4"/>
    </row>
    <row r="722">
      <c r="A722" s="1"/>
      <c r="B722" s="1"/>
      <c r="C722" s="1"/>
      <c r="D722" s="1"/>
      <c r="E722" s="1"/>
      <c r="F722" s="1"/>
      <c r="G722" s="1"/>
      <c r="H722" s="1"/>
      <c r="Q722" s="4"/>
    </row>
    <row r="723">
      <c r="A723" s="1"/>
      <c r="B723" s="1"/>
      <c r="C723" s="1"/>
      <c r="D723" s="1"/>
      <c r="E723" s="1"/>
      <c r="F723" s="1"/>
      <c r="G723" s="1"/>
      <c r="H723" s="1"/>
      <c r="Q723" s="4"/>
    </row>
    <row r="724">
      <c r="A724" s="1"/>
      <c r="B724" s="1"/>
      <c r="C724" s="1"/>
      <c r="D724" s="1"/>
      <c r="E724" s="1"/>
      <c r="F724" s="1"/>
      <c r="G724" s="1"/>
      <c r="H724" s="1"/>
      <c r="Q724" s="4"/>
    </row>
    <row r="725">
      <c r="A725" s="1"/>
      <c r="B725" s="1"/>
      <c r="C725" s="1"/>
      <c r="D725" s="1"/>
      <c r="E725" s="1"/>
      <c r="F725" s="1"/>
      <c r="G725" s="1"/>
      <c r="H725" s="1"/>
      <c r="Q725" s="4"/>
    </row>
    <row r="726">
      <c r="A726" s="1"/>
      <c r="B726" s="1"/>
      <c r="C726" s="1"/>
      <c r="D726" s="1"/>
      <c r="E726" s="1"/>
      <c r="F726" s="1"/>
      <c r="G726" s="1"/>
      <c r="H726" s="1"/>
      <c r="Q726" s="4"/>
    </row>
    <row r="727">
      <c r="A727" s="1"/>
      <c r="B727" s="1"/>
      <c r="C727" s="1"/>
      <c r="D727" s="1"/>
      <c r="E727" s="1"/>
      <c r="F727" s="1"/>
      <c r="G727" s="1"/>
      <c r="H727" s="1"/>
      <c r="Q727" s="4"/>
    </row>
    <row r="728">
      <c r="A728" s="1"/>
      <c r="B728" s="1"/>
      <c r="C728" s="1"/>
      <c r="D728" s="1"/>
      <c r="E728" s="1"/>
      <c r="F728" s="1"/>
      <c r="G728" s="1"/>
      <c r="H728" s="1"/>
      <c r="Q728" s="4"/>
    </row>
    <row r="729">
      <c r="A729" s="1"/>
      <c r="B729" s="1"/>
      <c r="C729" s="1"/>
      <c r="D729" s="1"/>
      <c r="E729" s="1"/>
      <c r="F729" s="1"/>
      <c r="G729" s="1"/>
      <c r="H729" s="1"/>
      <c r="Q729" s="4"/>
    </row>
    <row r="730">
      <c r="A730" s="1"/>
      <c r="B730" s="1"/>
      <c r="C730" s="1"/>
      <c r="D730" s="1"/>
      <c r="E730" s="1"/>
      <c r="F730" s="1"/>
      <c r="G730" s="1"/>
      <c r="H730" s="1"/>
      <c r="Q730" s="4"/>
    </row>
    <row r="731">
      <c r="A731" s="1"/>
      <c r="B731" s="1"/>
      <c r="C731" s="1"/>
      <c r="D731" s="1"/>
      <c r="E731" s="1"/>
      <c r="F731" s="1"/>
      <c r="G731" s="1"/>
      <c r="H731" s="1"/>
      <c r="Q731" s="4"/>
    </row>
    <row r="732">
      <c r="A732" s="1"/>
      <c r="B732" s="1"/>
      <c r="C732" s="1"/>
      <c r="D732" s="1"/>
      <c r="E732" s="1"/>
      <c r="F732" s="1"/>
      <c r="G732" s="1"/>
      <c r="H732" s="1"/>
      <c r="Q732" s="4"/>
    </row>
    <row r="733">
      <c r="A733" s="1"/>
      <c r="B733" s="1"/>
      <c r="C733" s="1"/>
      <c r="D733" s="1"/>
      <c r="E733" s="1"/>
      <c r="F733" s="1"/>
      <c r="G733" s="1"/>
      <c r="H733" s="1"/>
      <c r="Q733" s="4"/>
    </row>
    <row r="734">
      <c r="A734" s="1"/>
      <c r="B734" s="1"/>
      <c r="C734" s="1"/>
      <c r="D734" s="1"/>
      <c r="E734" s="1"/>
      <c r="F734" s="1"/>
      <c r="G734" s="1"/>
      <c r="H734" s="1"/>
      <c r="Q734" s="4"/>
    </row>
    <row r="735">
      <c r="A735" s="1"/>
      <c r="B735" s="1"/>
      <c r="C735" s="1"/>
      <c r="D735" s="1"/>
      <c r="E735" s="1"/>
      <c r="F735" s="1"/>
      <c r="G735" s="1"/>
      <c r="H735" s="1"/>
      <c r="Q735" s="4"/>
    </row>
    <row r="736">
      <c r="A736" s="1"/>
      <c r="B736" s="1"/>
      <c r="C736" s="1"/>
      <c r="D736" s="1"/>
      <c r="E736" s="1"/>
      <c r="F736" s="1"/>
      <c r="G736" s="1"/>
      <c r="H736" s="1"/>
      <c r="Q736" s="4"/>
    </row>
    <row r="737">
      <c r="A737" s="1"/>
      <c r="B737" s="1"/>
      <c r="C737" s="1"/>
      <c r="D737" s="1"/>
      <c r="E737" s="1"/>
      <c r="F737" s="1"/>
      <c r="G737" s="1"/>
      <c r="H737" s="1"/>
      <c r="Q737" s="4"/>
    </row>
    <row r="738">
      <c r="A738" s="1"/>
      <c r="B738" s="1"/>
      <c r="C738" s="1"/>
      <c r="D738" s="1"/>
      <c r="E738" s="1"/>
      <c r="F738" s="1"/>
      <c r="G738" s="1"/>
      <c r="H738" s="1"/>
      <c r="Q738" s="4"/>
    </row>
    <row r="739">
      <c r="A739" s="1"/>
      <c r="B739" s="1"/>
      <c r="C739" s="1"/>
      <c r="D739" s="1"/>
      <c r="E739" s="1"/>
      <c r="F739" s="1"/>
      <c r="G739" s="1"/>
      <c r="H739" s="1"/>
      <c r="Q739" s="4"/>
    </row>
    <row r="740">
      <c r="A740" s="1"/>
      <c r="B740" s="1"/>
      <c r="C740" s="1"/>
      <c r="D740" s="1"/>
      <c r="E740" s="1"/>
      <c r="F740" s="1"/>
      <c r="G740" s="1"/>
      <c r="H740" s="1"/>
      <c r="Q740" s="4"/>
    </row>
    <row r="741">
      <c r="A741" s="1"/>
      <c r="B741" s="1"/>
      <c r="C741" s="1"/>
      <c r="D741" s="1"/>
      <c r="E741" s="1"/>
      <c r="F741" s="1"/>
      <c r="G741" s="1"/>
      <c r="H741" s="1"/>
      <c r="Q741" s="4"/>
    </row>
    <row r="742">
      <c r="A742" s="1"/>
      <c r="B742" s="1"/>
      <c r="C742" s="1"/>
      <c r="D742" s="1"/>
      <c r="E742" s="1"/>
      <c r="F742" s="1"/>
      <c r="G742" s="1"/>
      <c r="H742" s="1"/>
      <c r="Q742" s="4"/>
    </row>
    <row r="743">
      <c r="A743" s="1"/>
      <c r="B743" s="1"/>
      <c r="C743" s="1"/>
      <c r="D743" s="1"/>
      <c r="E743" s="1"/>
      <c r="F743" s="1"/>
      <c r="G743" s="1"/>
      <c r="H743" s="1"/>
      <c r="Q743" s="4"/>
    </row>
    <row r="744">
      <c r="A744" s="1"/>
      <c r="B744" s="1"/>
      <c r="C744" s="1"/>
      <c r="D744" s="1"/>
      <c r="E744" s="1"/>
      <c r="F744" s="1"/>
      <c r="G744" s="1"/>
      <c r="H744" s="1"/>
      <c r="Q744" s="4"/>
    </row>
    <row r="745">
      <c r="A745" s="1"/>
      <c r="B745" s="1"/>
      <c r="C745" s="1"/>
      <c r="D745" s="1"/>
      <c r="E745" s="1"/>
      <c r="F745" s="1"/>
      <c r="G745" s="1"/>
      <c r="H745" s="1"/>
      <c r="Q745" s="4"/>
    </row>
    <row r="746">
      <c r="A746" s="1"/>
      <c r="B746" s="1"/>
      <c r="C746" s="1"/>
      <c r="D746" s="1"/>
      <c r="E746" s="1"/>
      <c r="F746" s="1"/>
      <c r="G746" s="1"/>
      <c r="H746" s="1"/>
      <c r="Q746" s="4"/>
    </row>
    <row r="747">
      <c r="A747" s="1"/>
      <c r="B747" s="1"/>
      <c r="C747" s="1"/>
      <c r="D747" s="1"/>
      <c r="E747" s="1"/>
      <c r="F747" s="1"/>
      <c r="G747" s="1"/>
      <c r="H747" s="1"/>
      <c r="Q747" s="4"/>
    </row>
    <row r="748">
      <c r="A748" s="1"/>
      <c r="B748" s="1"/>
      <c r="C748" s="1"/>
      <c r="D748" s="1"/>
      <c r="E748" s="1"/>
      <c r="F748" s="1"/>
      <c r="G748" s="1"/>
      <c r="H748" s="1"/>
      <c r="Q748" s="4"/>
    </row>
    <row r="749">
      <c r="A749" s="1"/>
      <c r="B749" s="1"/>
      <c r="C749" s="1"/>
      <c r="D749" s="1"/>
      <c r="E749" s="1"/>
      <c r="F749" s="1"/>
      <c r="G749" s="1"/>
      <c r="H749" s="1"/>
      <c r="Q749" s="4"/>
    </row>
    <row r="750">
      <c r="A750" s="1"/>
      <c r="B750" s="1"/>
      <c r="C750" s="1"/>
      <c r="D750" s="1"/>
      <c r="E750" s="1"/>
      <c r="F750" s="1"/>
      <c r="G750" s="1"/>
      <c r="H750" s="1"/>
      <c r="Q750" s="4"/>
    </row>
    <row r="751">
      <c r="A751" s="1"/>
      <c r="B751" s="1"/>
      <c r="C751" s="1"/>
      <c r="D751" s="1"/>
      <c r="E751" s="1"/>
      <c r="F751" s="1"/>
      <c r="G751" s="1"/>
      <c r="H751" s="1"/>
      <c r="Q751" s="4"/>
    </row>
    <row r="752">
      <c r="A752" s="1"/>
      <c r="B752" s="1"/>
      <c r="C752" s="1"/>
      <c r="D752" s="1"/>
      <c r="E752" s="1"/>
      <c r="F752" s="1"/>
      <c r="G752" s="1"/>
      <c r="H752" s="1"/>
      <c r="Q752" s="4"/>
    </row>
    <row r="753">
      <c r="A753" s="1"/>
      <c r="B753" s="1"/>
      <c r="C753" s="1"/>
      <c r="D753" s="1"/>
      <c r="E753" s="1"/>
      <c r="F753" s="1"/>
      <c r="G753" s="1"/>
      <c r="H753" s="1"/>
      <c r="Q753" s="4"/>
    </row>
    <row r="754">
      <c r="A754" s="1"/>
      <c r="B754" s="1"/>
      <c r="C754" s="1"/>
      <c r="D754" s="1"/>
      <c r="E754" s="1"/>
      <c r="F754" s="1"/>
      <c r="G754" s="1"/>
      <c r="H754" s="1"/>
      <c r="Q754" s="4"/>
    </row>
    <row r="755">
      <c r="A755" s="1"/>
      <c r="B755" s="1"/>
      <c r="C755" s="1"/>
      <c r="D755" s="1"/>
      <c r="E755" s="1"/>
      <c r="F755" s="1"/>
      <c r="G755" s="1"/>
      <c r="H755" s="1"/>
      <c r="Q755" s="4"/>
    </row>
    <row r="756">
      <c r="A756" s="1"/>
      <c r="B756" s="1"/>
      <c r="C756" s="1"/>
      <c r="D756" s="1"/>
      <c r="E756" s="1"/>
      <c r="F756" s="1"/>
      <c r="G756" s="1"/>
      <c r="H756" s="1"/>
      <c r="Q756" s="4"/>
    </row>
    <row r="757">
      <c r="A757" s="1"/>
      <c r="B757" s="1"/>
      <c r="C757" s="1"/>
      <c r="D757" s="1"/>
      <c r="E757" s="1"/>
      <c r="F757" s="1"/>
      <c r="G757" s="1"/>
      <c r="H757" s="1"/>
      <c r="Q757" s="4"/>
    </row>
    <row r="758">
      <c r="A758" s="1"/>
      <c r="B758" s="1"/>
      <c r="C758" s="1"/>
      <c r="D758" s="1"/>
      <c r="E758" s="1"/>
      <c r="F758" s="1"/>
      <c r="G758" s="1"/>
      <c r="H758" s="1"/>
      <c r="Q758" s="4"/>
    </row>
    <row r="759">
      <c r="A759" s="1"/>
      <c r="B759" s="1"/>
      <c r="C759" s="1"/>
      <c r="D759" s="1"/>
      <c r="E759" s="1"/>
      <c r="F759" s="1"/>
      <c r="G759" s="1"/>
      <c r="H759" s="1"/>
      <c r="Q759" s="4"/>
    </row>
    <row r="760">
      <c r="A760" s="1"/>
      <c r="B760" s="1"/>
      <c r="C760" s="1"/>
      <c r="D760" s="1"/>
      <c r="E760" s="1"/>
      <c r="F760" s="1"/>
      <c r="G760" s="1"/>
      <c r="H760" s="1"/>
      <c r="Q760" s="4"/>
    </row>
    <row r="761">
      <c r="A761" s="1"/>
      <c r="B761" s="1"/>
      <c r="C761" s="1"/>
      <c r="D761" s="1"/>
      <c r="E761" s="1"/>
      <c r="F761" s="1"/>
      <c r="G761" s="1"/>
      <c r="H761" s="1"/>
      <c r="Q761" s="4"/>
    </row>
    <row r="762">
      <c r="A762" s="1"/>
      <c r="B762" s="1"/>
      <c r="C762" s="1"/>
      <c r="D762" s="1"/>
      <c r="E762" s="1"/>
      <c r="F762" s="1"/>
      <c r="G762" s="1"/>
      <c r="H762" s="1"/>
      <c r="Q762" s="4"/>
    </row>
    <row r="763">
      <c r="A763" s="1"/>
      <c r="B763" s="1"/>
      <c r="C763" s="1"/>
      <c r="D763" s="1"/>
      <c r="E763" s="1"/>
      <c r="F763" s="1"/>
      <c r="G763" s="1"/>
      <c r="H763" s="1"/>
      <c r="Q763" s="4"/>
    </row>
    <row r="764">
      <c r="A764" s="1"/>
      <c r="B764" s="1"/>
      <c r="C764" s="1"/>
      <c r="D764" s="1"/>
      <c r="E764" s="1"/>
      <c r="F764" s="1"/>
      <c r="G764" s="1"/>
      <c r="H764" s="1"/>
      <c r="Q764" s="4"/>
    </row>
    <row r="765">
      <c r="A765" s="1"/>
      <c r="B765" s="1"/>
      <c r="C765" s="1"/>
      <c r="D765" s="1"/>
      <c r="E765" s="1"/>
      <c r="F765" s="1"/>
      <c r="G765" s="1"/>
      <c r="H765" s="1"/>
      <c r="Q765" s="4"/>
    </row>
    <row r="766">
      <c r="A766" s="1"/>
      <c r="B766" s="1"/>
      <c r="C766" s="1"/>
      <c r="D766" s="1"/>
      <c r="E766" s="1"/>
      <c r="F766" s="1"/>
      <c r="G766" s="1"/>
      <c r="H766" s="1"/>
      <c r="Q766" s="4"/>
    </row>
    <row r="767">
      <c r="A767" s="1"/>
      <c r="B767" s="1"/>
      <c r="C767" s="1"/>
      <c r="D767" s="1"/>
      <c r="E767" s="1"/>
      <c r="F767" s="1"/>
      <c r="G767" s="1"/>
      <c r="H767" s="1"/>
      <c r="Q767" s="4"/>
    </row>
    <row r="768">
      <c r="A768" s="1"/>
      <c r="B768" s="1"/>
      <c r="C768" s="1"/>
      <c r="D768" s="1"/>
      <c r="E768" s="1"/>
      <c r="F768" s="1"/>
      <c r="G768" s="1"/>
      <c r="H768" s="1"/>
      <c r="Q768" s="4"/>
    </row>
    <row r="769">
      <c r="A769" s="1"/>
      <c r="B769" s="1"/>
      <c r="C769" s="1"/>
      <c r="D769" s="1"/>
      <c r="E769" s="1"/>
      <c r="F769" s="1"/>
      <c r="G769" s="1"/>
      <c r="H769" s="1"/>
      <c r="Q769" s="4"/>
    </row>
    <row r="770">
      <c r="A770" s="1"/>
      <c r="B770" s="1"/>
      <c r="C770" s="1"/>
      <c r="D770" s="1"/>
      <c r="E770" s="1"/>
      <c r="F770" s="1"/>
      <c r="G770" s="1"/>
      <c r="H770" s="1"/>
      <c r="Q770" s="4"/>
    </row>
    <row r="771">
      <c r="A771" s="1"/>
      <c r="B771" s="1"/>
      <c r="C771" s="1"/>
      <c r="D771" s="1"/>
      <c r="E771" s="1"/>
      <c r="F771" s="1"/>
      <c r="G771" s="1"/>
      <c r="H771" s="1"/>
      <c r="Q771" s="4"/>
    </row>
    <row r="772">
      <c r="A772" s="1"/>
      <c r="B772" s="1"/>
      <c r="C772" s="1"/>
      <c r="D772" s="1"/>
      <c r="E772" s="1"/>
      <c r="F772" s="1"/>
      <c r="G772" s="1"/>
      <c r="H772" s="1"/>
      <c r="Q772" s="4"/>
    </row>
    <row r="773">
      <c r="A773" s="1"/>
      <c r="B773" s="1"/>
      <c r="C773" s="1"/>
      <c r="D773" s="1"/>
      <c r="E773" s="1"/>
      <c r="F773" s="1"/>
      <c r="G773" s="1"/>
      <c r="H773" s="1"/>
      <c r="Q773" s="4"/>
    </row>
    <row r="774">
      <c r="A774" s="1"/>
      <c r="B774" s="1"/>
      <c r="C774" s="1"/>
      <c r="D774" s="1"/>
      <c r="E774" s="1"/>
      <c r="F774" s="1"/>
      <c r="G774" s="1"/>
      <c r="H774" s="1"/>
      <c r="Q774" s="4"/>
    </row>
    <row r="775">
      <c r="A775" s="1"/>
      <c r="B775" s="1"/>
      <c r="C775" s="1"/>
      <c r="D775" s="1"/>
      <c r="E775" s="1"/>
      <c r="F775" s="1"/>
      <c r="G775" s="1"/>
      <c r="H775" s="1"/>
      <c r="Q775" s="4"/>
    </row>
    <row r="776">
      <c r="A776" s="1"/>
      <c r="B776" s="1"/>
      <c r="C776" s="1"/>
      <c r="D776" s="1"/>
      <c r="E776" s="1"/>
      <c r="F776" s="1"/>
      <c r="G776" s="1"/>
      <c r="H776" s="1"/>
      <c r="Q776" s="4"/>
    </row>
    <row r="777">
      <c r="A777" s="1"/>
      <c r="B777" s="1"/>
      <c r="C777" s="1"/>
      <c r="D777" s="1"/>
      <c r="E777" s="1"/>
      <c r="F777" s="1"/>
      <c r="G777" s="1"/>
      <c r="H777" s="1"/>
      <c r="Q777" s="4"/>
    </row>
    <row r="778">
      <c r="A778" s="1"/>
      <c r="B778" s="1"/>
      <c r="C778" s="1"/>
      <c r="D778" s="1"/>
      <c r="E778" s="1"/>
      <c r="F778" s="1"/>
      <c r="G778" s="1"/>
      <c r="H778" s="1"/>
      <c r="Q778" s="4"/>
    </row>
    <row r="779">
      <c r="A779" s="1"/>
      <c r="B779" s="1"/>
      <c r="C779" s="1"/>
      <c r="D779" s="1"/>
      <c r="E779" s="1"/>
      <c r="F779" s="1"/>
      <c r="G779" s="1"/>
      <c r="H779" s="1"/>
      <c r="Q779" s="4"/>
    </row>
    <row r="780">
      <c r="A780" s="1"/>
      <c r="B780" s="1"/>
      <c r="C780" s="1"/>
      <c r="D780" s="1"/>
      <c r="E780" s="1"/>
      <c r="F780" s="1"/>
      <c r="G780" s="1"/>
      <c r="H780" s="1"/>
      <c r="Q780" s="4"/>
    </row>
    <row r="781">
      <c r="A781" s="1"/>
      <c r="B781" s="1"/>
      <c r="C781" s="1"/>
      <c r="D781" s="1"/>
      <c r="E781" s="1"/>
      <c r="F781" s="1"/>
      <c r="G781" s="1"/>
      <c r="H781" s="1"/>
      <c r="Q781" s="4"/>
    </row>
    <row r="782">
      <c r="A782" s="1"/>
      <c r="B782" s="1"/>
      <c r="C782" s="1"/>
      <c r="D782" s="1"/>
      <c r="E782" s="1"/>
      <c r="F782" s="1"/>
      <c r="G782" s="1"/>
      <c r="H782" s="1"/>
      <c r="Q782" s="4"/>
    </row>
    <row r="783">
      <c r="A783" s="1"/>
      <c r="B783" s="1"/>
      <c r="C783" s="1"/>
      <c r="D783" s="1"/>
      <c r="E783" s="1"/>
      <c r="F783" s="1"/>
      <c r="G783" s="1"/>
      <c r="H783" s="1"/>
      <c r="Q783" s="4"/>
    </row>
    <row r="784">
      <c r="A784" s="1"/>
      <c r="B784" s="1"/>
      <c r="C784" s="1"/>
      <c r="D784" s="1"/>
      <c r="E784" s="1"/>
      <c r="F784" s="1"/>
      <c r="G784" s="1"/>
      <c r="H784" s="1"/>
      <c r="Q784" s="4"/>
    </row>
    <row r="785">
      <c r="A785" s="1"/>
      <c r="B785" s="1"/>
      <c r="C785" s="1"/>
      <c r="D785" s="1"/>
      <c r="E785" s="1"/>
      <c r="F785" s="1"/>
      <c r="G785" s="1"/>
      <c r="H785" s="1"/>
      <c r="Q785" s="4"/>
    </row>
    <row r="786">
      <c r="A786" s="1"/>
      <c r="B786" s="1"/>
      <c r="C786" s="1"/>
      <c r="D786" s="1"/>
      <c r="E786" s="1"/>
      <c r="F786" s="1"/>
      <c r="G786" s="1"/>
      <c r="H786" s="1"/>
      <c r="Q786" s="4"/>
    </row>
    <row r="787">
      <c r="A787" s="1"/>
      <c r="B787" s="1"/>
      <c r="C787" s="1"/>
      <c r="D787" s="1"/>
      <c r="E787" s="1"/>
      <c r="F787" s="1"/>
      <c r="G787" s="1"/>
      <c r="H787" s="1"/>
      <c r="Q787" s="4"/>
    </row>
    <row r="788">
      <c r="A788" s="1"/>
      <c r="B788" s="1"/>
      <c r="C788" s="1"/>
      <c r="D788" s="1"/>
      <c r="E788" s="1"/>
      <c r="F788" s="1"/>
      <c r="G788" s="1"/>
      <c r="H788" s="1"/>
      <c r="Q788" s="4"/>
    </row>
    <row r="789">
      <c r="A789" s="1"/>
      <c r="B789" s="1"/>
      <c r="C789" s="1"/>
      <c r="D789" s="1"/>
      <c r="E789" s="1"/>
      <c r="F789" s="1"/>
      <c r="G789" s="1"/>
      <c r="H789" s="1"/>
      <c r="Q789" s="4"/>
    </row>
    <row r="790">
      <c r="A790" s="1"/>
      <c r="B790" s="1"/>
      <c r="C790" s="1"/>
      <c r="D790" s="1"/>
      <c r="E790" s="1"/>
      <c r="F790" s="1"/>
      <c r="G790" s="1"/>
      <c r="H790" s="1"/>
      <c r="Q790" s="4"/>
    </row>
    <row r="791">
      <c r="A791" s="1"/>
      <c r="B791" s="1"/>
      <c r="C791" s="1"/>
      <c r="D791" s="1"/>
      <c r="E791" s="1"/>
      <c r="F791" s="1"/>
      <c r="G791" s="1"/>
      <c r="H791" s="1"/>
      <c r="Q791" s="4"/>
    </row>
    <row r="792">
      <c r="A792" s="1"/>
      <c r="B792" s="1"/>
      <c r="C792" s="1"/>
      <c r="D792" s="1"/>
      <c r="E792" s="1"/>
      <c r="F792" s="1"/>
      <c r="G792" s="1"/>
      <c r="H792" s="1"/>
      <c r="Q792" s="4"/>
    </row>
    <row r="793">
      <c r="A793" s="1"/>
      <c r="B793" s="1"/>
      <c r="C793" s="1"/>
      <c r="D793" s="1"/>
      <c r="E793" s="1"/>
      <c r="F793" s="1"/>
      <c r="G793" s="1"/>
      <c r="H793" s="1"/>
      <c r="Q793" s="4"/>
    </row>
    <row r="794">
      <c r="A794" s="1"/>
      <c r="B794" s="1"/>
      <c r="C794" s="1"/>
      <c r="D794" s="1"/>
      <c r="E794" s="1"/>
      <c r="F794" s="1"/>
      <c r="G794" s="1"/>
      <c r="H794" s="1"/>
      <c r="Q794" s="4"/>
    </row>
    <row r="795">
      <c r="A795" s="1"/>
      <c r="B795" s="1"/>
      <c r="C795" s="1"/>
      <c r="D795" s="1"/>
      <c r="E795" s="1"/>
      <c r="F795" s="1"/>
      <c r="G795" s="1"/>
      <c r="H795" s="1"/>
      <c r="Q795" s="4"/>
    </row>
    <row r="796">
      <c r="A796" s="1"/>
      <c r="B796" s="1"/>
      <c r="C796" s="1"/>
      <c r="D796" s="1"/>
      <c r="E796" s="1"/>
      <c r="F796" s="1"/>
      <c r="G796" s="1"/>
      <c r="H796" s="1"/>
      <c r="Q796" s="4"/>
    </row>
    <row r="797">
      <c r="A797" s="1"/>
      <c r="B797" s="1"/>
      <c r="C797" s="1"/>
      <c r="D797" s="1"/>
      <c r="E797" s="1"/>
      <c r="F797" s="1"/>
      <c r="G797" s="1"/>
      <c r="H797" s="1"/>
      <c r="Q797" s="4"/>
    </row>
    <row r="798">
      <c r="A798" s="1"/>
      <c r="B798" s="1"/>
      <c r="C798" s="1"/>
      <c r="D798" s="1"/>
      <c r="E798" s="1"/>
      <c r="F798" s="1"/>
      <c r="G798" s="1"/>
      <c r="H798" s="1"/>
      <c r="Q798" s="4"/>
    </row>
    <row r="799">
      <c r="A799" s="1"/>
      <c r="B799" s="1"/>
      <c r="C799" s="1"/>
      <c r="D799" s="1"/>
      <c r="E799" s="1"/>
      <c r="F799" s="1"/>
      <c r="G799" s="1"/>
      <c r="H799" s="1"/>
      <c r="Q799" s="4"/>
    </row>
    <row r="800">
      <c r="A800" s="1"/>
      <c r="B800" s="1"/>
      <c r="C800" s="1"/>
      <c r="D800" s="1"/>
      <c r="E800" s="1"/>
      <c r="F800" s="1"/>
      <c r="G800" s="1"/>
      <c r="H800" s="1"/>
      <c r="Q800" s="4"/>
    </row>
    <row r="801">
      <c r="A801" s="1"/>
      <c r="B801" s="1"/>
      <c r="C801" s="1"/>
      <c r="D801" s="1"/>
      <c r="E801" s="1"/>
      <c r="F801" s="1"/>
      <c r="G801" s="1"/>
      <c r="H801" s="1"/>
      <c r="Q801" s="4"/>
    </row>
    <row r="802">
      <c r="A802" s="1"/>
      <c r="B802" s="1"/>
      <c r="C802" s="1"/>
      <c r="D802" s="1"/>
      <c r="E802" s="1"/>
      <c r="F802" s="1"/>
      <c r="G802" s="1"/>
      <c r="H802" s="1"/>
      <c r="Q802" s="4"/>
    </row>
    <row r="803">
      <c r="A803" s="1"/>
      <c r="B803" s="1"/>
      <c r="C803" s="1"/>
      <c r="D803" s="1"/>
      <c r="E803" s="1"/>
      <c r="F803" s="1"/>
      <c r="G803" s="1"/>
      <c r="H803" s="1"/>
      <c r="Q803" s="4"/>
    </row>
    <row r="804">
      <c r="A804" s="1"/>
      <c r="B804" s="1"/>
      <c r="C804" s="1"/>
      <c r="D804" s="1"/>
      <c r="E804" s="1"/>
      <c r="F804" s="1"/>
      <c r="G804" s="1"/>
      <c r="H804" s="1"/>
      <c r="Q804" s="4"/>
    </row>
    <row r="805">
      <c r="A805" s="1"/>
      <c r="B805" s="1"/>
      <c r="C805" s="1"/>
      <c r="D805" s="1"/>
      <c r="E805" s="1"/>
      <c r="F805" s="1"/>
      <c r="G805" s="1"/>
      <c r="H805" s="1"/>
      <c r="Q805" s="4"/>
    </row>
    <row r="806">
      <c r="A806" s="1"/>
      <c r="B806" s="1"/>
      <c r="C806" s="1"/>
      <c r="D806" s="1"/>
      <c r="E806" s="1"/>
      <c r="F806" s="1"/>
      <c r="G806" s="1"/>
      <c r="H806" s="1"/>
      <c r="Q806" s="4"/>
    </row>
    <row r="807">
      <c r="A807" s="1"/>
      <c r="B807" s="1"/>
      <c r="C807" s="1"/>
      <c r="D807" s="1"/>
      <c r="E807" s="1"/>
      <c r="F807" s="1"/>
      <c r="G807" s="1"/>
      <c r="H807" s="1"/>
      <c r="Q807" s="4"/>
    </row>
    <row r="808">
      <c r="A808" s="1"/>
      <c r="B808" s="1"/>
      <c r="C808" s="1"/>
      <c r="D808" s="1"/>
      <c r="E808" s="1"/>
      <c r="F808" s="1"/>
      <c r="G808" s="1"/>
      <c r="H808" s="1"/>
      <c r="Q808" s="4"/>
    </row>
    <row r="809">
      <c r="A809" s="1"/>
      <c r="B809" s="1"/>
      <c r="C809" s="1"/>
      <c r="D809" s="1"/>
      <c r="E809" s="1"/>
      <c r="F809" s="1"/>
      <c r="G809" s="1"/>
      <c r="H809" s="1"/>
      <c r="Q809" s="4"/>
    </row>
    <row r="810">
      <c r="A810" s="1"/>
      <c r="B810" s="1"/>
      <c r="C810" s="1"/>
      <c r="D810" s="1"/>
      <c r="E810" s="1"/>
      <c r="F810" s="1"/>
      <c r="G810" s="1"/>
      <c r="H810" s="1"/>
      <c r="Q810" s="4"/>
    </row>
    <row r="811">
      <c r="A811" s="1"/>
      <c r="B811" s="1"/>
      <c r="C811" s="1"/>
      <c r="D811" s="1"/>
      <c r="E811" s="1"/>
      <c r="F811" s="1"/>
      <c r="G811" s="1"/>
      <c r="H811" s="1"/>
      <c r="Q811" s="4"/>
    </row>
    <row r="812">
      <c r="A812" s="1"/>
      <c r="B812" s="1"/>
      <c r="C812" s="1"/>
      <c r="D812" s="1"/>
      <c r="E812" s="1"/>
      <c r="F812" s="1"/>
      <c r="G812" s="1"/>
      <c r="H812" s="1"/>
      <c r="Q812" s="4"/>
    </row>
    <row r="813">
      <c r="A813" s="1"/>
      <c r="B813" s="1"/>
      <c r="C813" s="1"/>
      <c r="D813" s="1"/>
      <c r="E813" s="1"/>
      <c r="F813" s="1"/>
      <c r="G813" s="1"/>
      <c r="H813" s="1"/>
      <c r="Q813" s="4"/>
    </row>
    <row r="814">
      <c r="A814" s="1"/>
      <c r="B814" s="1"/>
      <c r="C814" s="1"/>
      <c r="D814" s="1"/>
      <c r="E814" s="1"/>
      <c r="F814" s="1"/>
      <c r="G814" s="1"/>
      <c r="H814" s="1"/>
      <c r="Q814" s="4"/>
    </row>
    <row r="815">
      <c r="A815" s="1"/>
      <c r="B815" s="1"/>
      <c r="C815" s="1"/>
      <c r="D815" s="1"/>
      <c r="E815" s="1"/>
      <c r="F815" s="1"/>
      <c r="G815" s="1"/>
      <c r="H815" s="1"/>
      <c r="Q815" s="4"/>
    </row>
    <row r="816">
      <c r="A816" s="1"/>
      <c r="B816" s="1"/>
      <c r="C816" s="1"/>
      <c r="D816" s="1"/>
      <c r="E816" s="1"/>
      <c r="F816" s="1"/>
      <c r="G816" s="1"/>
      <c r="H816" s="1"/>
      <c r="Q816" s="4"/>
    </row>
    <row r="817">
      <c r="A817" s="1"/>
      <c r="B817" s="1"/>
      <c r="C817" s="1"/>
      <c r="D817" s="1"/>
      <c r="E817" s="1"/>
      <c r="F817" s="1"/>
      <c r="G817" s="1"/>
      <c r="H817" s="1"/>
      <c r="Q817" s="4"/>
    </row>
    <row r="818">
      <c r="A818" s="1"/>
      <c r="B818" s="1"/>
      <c r="C818" s="1"/>
      <c r="D818" s="1"/>
      <c r="E818" s="1"/>
      <c r="F818" s="1"/>
      <c r="G818" s="1"/>
      <c r="H818" s="1"/>
      <c r="Q818" s="4"/>
    </row>
    <row r="819">
      <c r="A819" s="1"/>
      <c r="B819" s="1"/>
      <c r="C819" s="1"/>
      <c r="D819" s="1"/>
      <c r="E819" s="1"/>
      <c r="F819" s="1"/>
      <c r="G819" s="1"/>
      <c r="H819" s="1"/>
      <c r="Q819" s="4"/>
    </row>
    <row r="820">
      <c r="A820" s="1"/>
      <c r="B820" s="1"/>
      <c r="C820" s="1"/>
      <c r="D820" s="1"/>
      <c r="E820" s="1"/>
      <c r="F820" s="1"/>
      <c r="G820" s="1"/>
      <c r="H820" s="1"/>
      <c r="Q820" s="4"/>
    </row>
    <row r="821">
      <c r="A821" s="1"/>
      <c r="B821" s="1"/>
      <c r="C821" s="1"/>
      <c r="D821" s="1"/>
      <c r="E821" s="1"/>
      <c r="F821" s="1"/>
      <c r="G821" s="1"/>
      <c r="H821" s="1"/>
      <c r="Q821" s="4"/>
    </row>
    <row r="822">
      <c r="A822" s="1"/>
      <c r="B822" s="1"/>
      <c r="C822" s="1"/>
      <c r="D822" s="1"/>
      <c r="E822" s="1"/>
      <c r="F822" s="1"/>
      <c r="G822" s="1"/>
      <c r="H822" s="1"/>
      <c r="Q822" s="4"/>
    </row>
    <row r="823">
      <c r="A823" s="1"/>
      <c r="B823" s="1"/>
      <c r="C823" s="1"/>
      <c r="D823" s="1"/>
      <c r="E823" s="1"/>
      <c r="F823" s="1"/>
      <c r="G823" s="1"/>
      <c r="H823" s="1"/>
      <c r="Q823" s="4"/>
    </row>
    <row r="824">
      <c r="A824" s="1"/>
      <c r="B824" s="1"/>
      <c r="C824" s="1"/>
      <c r="D824" s="1"/>
      <c r="E824" s="1"/>
      <c r="F824" s="1"/>
      <c r="G824" s="1"/>
      <c r="H824" s="1"/>
      <c r="Q824" s="4"/>
    </row>
    <row r="825">
      <c r="A825" s="1"/>
      <c r="B825" s="1"/>
      <c r="C825" s="1"/>
      <c r="D825" s="1"/>
      <c r="E825" s="1"/>
      <c r="F825" s="1"/>
      <c r="G825" s="1"/>
      <c r="H825" s="1"/>
      <c r="Q825" s="4"/>
    </row>
    <row r="826">
      <c r="A826" s="1"/>
      <c r="B826" s="1"/>
      <c r="C826" s="1"/>
      <c r="D826" s="1"/>
      <c r="E826" s="1"/>
      <c r="F826" s="1"/>
      <c r="G826" s="1"/>
      <c r="H826" s="1"/>
      <c r="Q826" s="4"/>
    </row>
    <row r="827">
      <c r="A827" s="1"/>
      <c r="B827" s="1"/>
      <c r="C827" s="1"/>
      <c r="D827" s="1"/>
      <c r="E827" s="1"/>
      <c r="F827" s="1"/>
      <c r="G827" s="1"/>
      <c r="H827" s="1"/>
      <c r="Q827" s="4"/>
    </row>
    <row r="828">
      <c r="A828" s="1"/>
      <c r="B828" s="1"/>
      <c r="C828" s="1"/>
      <c r="D828" s="1"/>
      <c r="E828" s="1"/>
      <c r="F828" s="1"/>
      <c r="G828" s="1"/>
      <c r="H828" s="1"/>
      <c r="Q828" s="4"/>
    </row>
    <row r="829">
      <c r="A829" s="1"/>
      <c r="B829" s="1"/>
      <c r="C829" s="1"/>
      <c r="D829" s="1"/>
      <c r="E829" s="1"/>
      <c r="F829" s="1"/>
      <c r="G829" s="1"/>
      <c r="H829" s="1"/>
      <c r="Q829" s="4"/>
    </row>
    <row r="830">
      <c r="A830" s="1"/>
      <c r="B830" s="1"/>
      <c r="C830" s="1"/>
      <c r="D830" s="1"/>
      <c r="E830" s="1"/>
      <c r="F830" s="1"/>
      <c r="G830" s="1"/>
      <c r="H830" s="1"/>
      <c r="Q830" s="4"/>
    </row>
    <row r="831">
      <c r="A831" s="1"/>
      <c r="B831" s="1"/>
      <c r="C831" s="1"/>
      <c r="D831" s="1"/>
      <c r="E831" s="1"/>
      <c r="F831" s="1"/>
      <c r="G831" s="1"/>
      <c r="H831" s="1"/>
      <c r="Q831" s="4"/>
    </row>
    <row r="832">
      <c r="A832" s="1"/>
      <c r="B832" s="1"/>
      <c r="C832" s="1"/>
      <c r="D832" s="1"/>
      <c r="E832" s="1"/>
      <c r="F832" s="1"/>
      <c r="G832" s="1"/>
      <c r="H832" s="1"/>
      <c r="Q832" s="4"/>
    </row>
    <row r="833">
      <c r="A833" s="1"/>
      <c r="B833" s="1"/>
      <c r="C833" s="1"/>
      <c r="D833" s="1"/>
      <c r="E833" s="1"/>
      <c r="F833" s="1"/>
      <c r="G833" s="1"/>
      <c r="H833" s="1"/>
      <c r="Q833" s="4"/>
    </row>
    <row r="834">
      <c r="A834" s="1"/>
      <c r="B834" s="1"/>
      <c r="C834" s="1"/>
      <c r="D834" s="1"/>
      <c r="E834" s="1"/>
      <c r="F834" s="1"/>
      <c r="G834" s="1"/>
      <c r="H834" s="1"/>
      <c r="Q834" s="4"/>
    </row>
    <row r="835">
      <c r="A835" s="1"/>
      <c r="B835" s="1"/>
      <c r="C835" s="1"/>
      <c r="D835" s="1"/>
      <c r="E835" s="1"/>
      <c r="F835" s="1"/>
      <c r="G835" s="1"/>
      <c r="H835" s="1"/>
      <c r="Q835" s="4"/>
    </row>
    <row r="836">
      <c r="A836" s="1"/>
      <c r="B836" s="1"/>
      <c r="C836" s="1"/>
      <c r="D836" s="1"/>
      <c r="E836" s="1"/>
      <c r="F836" s="1"/>
      <c r="G836" s="1"/>
      <c r="H836" s="1"/>
      <c r="Q836" s="4"/>
    </row>
    <row r="837">
      <c r="A837" s="1"/>
      <c r="B837" s="1"/>
      <c r="C837" s="1"/>
      <c r="D837" s="1"/>
      <c r="E837" s="1"/>
      <c r="F837" s="1"/>
      <c r="G837" s="1"/>
      <c r="H837" s="1"/>
      <c r="Q837" s="4"/>
    </row>
    <row r="838">
      <c r="A838" s="1"/>
      <c r="B838" s="1"/>
      <c r="C838" s="1"/>
      <c r="D838" s="1"/>
      <c r="E838" s="1"/>
      <c r="F838" s="1"/>
      <c r="G838" s="1"/>
      <c r="H838" s="1"/>
      <c r="Q838" s="4"/>
    </row>
    <row r="839">
      <c r="A839" s="1"/>
      <c r="B839" s="1"/>
      <c r="C839" s="1"/>
      <c r="D839" s="1"/>
      <c r="E839" s="1"/>
      <c r="F839" s="1"/>
      <c r="G839" s="1"/>
      <c r="H839" s="1"/>
      <c r="Q839" s="4"/>
    </row>
    <row r="840">
      <c r="A840" s="1"/>
      <c r="B840" s="1"/>
      <c r="C840" s="1"/>
      <c r="D840" s="1"/>
      <c r="E840" s="1"/>
      <c r="F840" s="1"/>
      <c r="G840" s="1"/>
      <c r="H840" s="1"/>
      <c r="Q840" s="4"/>
    </row>
    <row r="841">
      <c r="A841" s="1"/>
      <c r="B841" s="1"/>
      <c r="C841" s="1"/>
      <c r="D841" s="1"/>
      <c r="E841" s="1"/>
      <c r="F841" s="1"/>
      <c r="G841" s="1"/>
      <c r="H841" s="1"/>
      <c r="Q841" s="4"/>
    </row>
    <row r="842">
      <c r="A842" s="1"/>
      <c r="B842" s="1"/>
      <c r="C842" s="1"/>
      <c r="D842" s="1"/>
      <c r="E842" s="1"/>
      <c r="F842" s="1"/>
      <c r="G842" s="1"/>
      <c r="H842" s="1"/>
      <c r="Q842" s="4"/>
    </row>
    <row r="843">
      <c r="A843" s="1"/>
      <c r="B843" s="1"/>
      <c r="C843" s="1"/>
      <c r="D843" s="1"/>
      <c r="E843" s="1"/>
      <c r="F843" s="1"/>
      <c r="G843" s="1"/>
      <c r="H843" s="1"/>
      <c r="Q843" s="4"/>
    </row>
    <row r="844">
      <c r="A844" s="1"/>
      <c r="B844" s="1"/>
      <c r="C844" s="1"/>
      <c r="D844" s="1"/>
      <c r="E844" s="1"/>
      <c r="F844" s="1"/>
      <c r="G844" s="1"/>
      <c r="H844" s="1"/>
      <c r="Q844" s="4"/>
    </row>
    <row r="845">
      <c r="A845" s="1"/>
      <c r="B845" s="1"/>
      <c r="C845" s="1"/>
      <c r="D845" s="1"/>
      <c r="E845" s="1"/>
      <c r="F845" s="1"/>
      <c r="G845" s="1"/>
      <c r="H845" s="1"/>
      <c r="Q845" s="4"/>
    </row>
    <row r="846">
      <c r="A846" s="1"/>
      <c r="B846" s="1"/>
      <c r="C846" s="1"/>
      <c r="D846" s="1"/>
      <c r="E846" s="1"/>
      <c r="F846" s="1"/>
      <c r="G846" s="1"/>
      <c r="H846" s="1"/>
      <c r="Q846" s="4"/>
    </row>
    <row r="847">
      <c r="A847" s="1"/>
      <c r="B847" s="1"/>
      <c r="C847" s="1"/>
      <c r="D847" s="1"/>
      <c r="E847" s="1"/>
      <c r="F847" s="1"/>
      <c r="G847" s="1"/>
      <c r="H847" s="1"/>
      <c r="Q847" s="4"/>
    </row>
    <row r="848">
      <c r="A848" s="1"/>
      <c r="B848" s="1"/>
      <c r="C848" s="1"/>
      <c r="D848" s="1"/>
      <c r="E848" s="1"/>
      <c r="F848" s="1"/>
      <c r="G848" s="1"/>
      <c r="H848" s="1"/>
      <c r="Q848" s="4"/>
    </row>
    <row r="849">
      <c r="A849" s="1"/>
      <c r="B849" s="1"/>
      <c r="C849" s="1"/>
      <c r="D849" s="1"/>
      <c r="E849" s="1"/>
      <c r="F849" s="1"/>
      <c r="G849" s="1"/>
      <c r="H849" s="1"/>
      <c r="Q849" s="4"/>
    </row>
    <row r="850">
      <c r="A850" s="1"/>
      <c r="B850" s="1"/>
      <c r="C850" s="1"/>
      <c r="D850" s="1"/>
      <c r="E850" s="1"/>
      <c r="F850" s="1"/>
      <c r="G850" s="1"/>
      <c r="H850" s="1"/>
      <c r="Q850" s="4"/>
    </row>
    <row r="851">
      <c r="A851" s="1"/>
      <c r="B851" s="1"/>
      <c r="C851" s="1"/>
      <c r="D851" s="1"/>
      <c r="E851" s="1"/>
      <c r="F851" s="1"/>
      <c r="G851" s="1"/>
      <c r="H851" s="1"/>
      <c r="Q851" s="4"/>
    </row>
    <row r="852">
      <c r="A852" s="1"/>
      <c r="B852" s="1"/>
      <c r="C852" s="1"/>
      <c r="D852" s="1"/>
      <c r="E852" s="1"/>
      <c r="F852" s="1"/>
      <c r="G852" s="1"/>
      <c r="H852" s="1"/>
      <c r="Q852" s="4"/>
    </row>
    <row r="853">
      <c r="A853" s="1"/>
      <c r="B853" s="1"/>
      <c r="C853" s="1"/>
      <c r="D853" s="1"/>
      <c r="E853" s="1"/>
      <c r="F853" s="1"/>
      <c r="G853" s="1"/>
      <c r="H853" s="1"/>
      <c r="Q853" s="4"/>
    </row>
    <row r="854">
      <c r="A854" s="1"/>
      <c r="B854" s="1"/>
      <c r="C854" s="1"/>
      <c r="D854" s="1"/>
      <c r="E854" s="1"/>
      <c r="F854" s="1"/>
      <c r="G854" s="1"/>
      <c r="H854" s="1"/>
      <c r="Q854" s="4"/>
    </row>
    <row r="855">
      <c r="A855" s="1"/>
      <c r="B855" s="1"/>
      <c r="C855" s="1"/>
      <c r="D855" s="1"/>
      <c r="E855" s="1"/>
      <c r="F855" s="1"/>
      <c r="G855" s="1"/>
      <c r="H855" s="1"/>
      <c r="Q855" s="4"/>
    </row>
    <row r="856">
      <c r="A856" s="1"/>
      <c r="B856" s="1"/>
      <c r="C856" s="1"/>
      <c r="D856" s="1"/>
      <c r="E856" s="1"/>
      <c r="F856" s="1"/>
      <c r="G856" s="1"/>
      <c r="H856" s="1"/>
      <c r="Q856" s="4"/>
    </row>
    <row r="857">
      <c r="A857" s="1"/>
      <c r="B857" s="1"/>
      <c r="C857" s="1"/>
      <c r="D857" s="1"/>
      <c r="E857" s="1"/>
      <c r="F857" s="1"/>
      <c r="G857" s="1"/>
      <c r="H857" s="1"/>
      <c r="Q857" s="4"/>
    </row>
    <row r="858">
      <c r="A858" s="1"/>
      <c r="B858" s="1"/>
      <c r="C858" s="1"/>
      <c r="D858" s="1"/>
      <c r="E858" s="1"/>
      <c r="F858" s="1"/>
      <c r="G858" s="1"/>
      <c r="H858" s="1"/>
      <c r="Q858" s="4"/>
    </row>
    <row r="859">
      <c r="A859" s="1"/>
      <c r="B859" s="1"/>
      <c r="C859" s="1"/>
      <c r="D859" s="1"/>
      <c r="E859" s="1"/>
      <c r="F859" s="1"/>
      <c r="G859" s="1"/>
      <c r="H859" s="1"/>
      <c r="Q859" s="4"/>
    </row>
    <row r="860">
      <c r="A860" s="1"/>
      <c r="B860" s="1"/>
      <c r="C860" s="1"/>
      <c r="D860" s="1"/>
      <c r="E860" s="1"/>
      <c r="F860" s="1"/>
      <c r="G860" s="1"/>
      <c r="H860" s="1"/>
      <c r="Q860" s="4"/>
    </row>
    <row r="861">
      <c r="A861" s="1"/>
      <c r="B861" s="1"/>
      <c r="C861" s="1"/>
      <c r="D861" s="1"/>
      <c r="E861" s="1"/>
      <c r="F861" s="1"/>
      <c r="G861" s="1"/>
      <c r="H861" s="1"/>
      <c r="Q861" s="4"/>
    </row>
    <row r="862">
      <c r="A862" s="1"/>
      <c r="B862" s="1"/>
      <c r="C862" s="1"/>
      <c r="D862" s="1"/>
      <c r="E862" s="1"/>
      <c r="F862" s="1"/>
      <c r="G862" s="1"/>
      <c r="H862" s="1"/>
      <c r="Q862" s="4"/>
    </row>
    <row r="863">
      <c r="A863" s="1"/>
      <c r="B863" s="1"/>
      <c r="C863" s="1"/>
      <c r="D863" s="1"/>
      <c r="E863" s="1"/>
      <c r="F863" s="1"/>
      <c r="G863" s="1"/>
      <c r="H863" s="1"/>
      <c r="Q863" s="4"/>
    </row>
    <row r="864">
      <c r="A864" s="1"/>
      <c r="B864" s="1"/>
      <c r="C864" s="1"/>
      <c r="D864" s="1"/>
      <c r="E864" s="1"/>
      <c r="F864" s="1"/>
      <c r="G864" s="1"/>
      <c r="H864" s="1"/>
      <c r="Q864" s="4"/>
    </row>
    <row r="865">
      <c r="A865" s="1"/>
      <c r="B865" s="1"/>
      <c r="C865" s="1"/>
      <c r="D865" s="1"/>
      <c r="E865" s="1"/>
      <c r="F865" s="1"/>
      <c r="G865" s="1"/>
      <c r="H865" s="1"/>
      <c r="Q865" s="4"/>
    </row>
    <row r="866">
      <c r="A866" s="1"/>
      <c r="B866" s="1"/>
      <c r="C866" s="1"/>
      <c r="D866" s="1"/>
      <c r="E866" s="1"/>
      <c r="F866" s="1"/>
      <c r="G866" s="1"/>
      <c r="H866" s="1"/>
      <c r="Q866" s="4"/>
    </row>
    <row r="867">
      <c r="A867" s="1"/>
      <c r="B867" s="1"/>
      <c r="C867" s="1"/>
      <c r="D867" s="1"/>
      <c r="E867" s="1"/>
      <c r="F867" s="1"/>
      <c r="G867" s="1"/>
      <c r="H867" s="1"/>
      <c r="Q867" s="4"/>
    </row>
    <row r="868">
      <c r="A868" s="1"/>
      <c r="B868" s="1"/>
      <c r="C868" s="1"/>
      <c r="D868" s="1"/>
      <c r="E868" s="1"/>
      <c r="F868" s="1"/>
      <c r="G868" s="1"/>
      <c r="H868" s="1"/>
      <c r="Q868" s="4"/>
    </row>
    <row r="869">
      <c r="A869" s="1"/>
      <c r="B869" s="1"/>
      <c r="C869" s="1"/>
      <c r="D869" s="1"/>
      <c r="E869" s="1"/>
      <c r="F869" s="1"/>
      <c r="G869" s="1"/>
      <c r="H869" s="1"/>
      <c r="Q869" s="4"/>
    </row>
    <row r="870">
      <c r="A870" s="1"/>
      <c r="B870" s="1"/>
      <c r="C870" s="1"/>
      <c r="D870" s="1"/>
      <c r="E870" s="1"/>
      <c r="F870" s="1"/>
      <c r="G870" s="1"/>
      <c r="H870" s="1"/>
      <c r="Q870" s="4"/>
    </row>
    <row r="871">
      <c r="A871" s="1"/>
      <c r="B871" s="1"/>
      <c r="C871" s="1"/>
      <c r="D871" s="1"/>
      <c r="E871" s="1"/>
      <c r="F871" s="1"/>
      <c r="G871" s="1"/>
      <c r="H871" s="1"/>
      <c r="Q871" s="4"/>
    </row>
    <row r="872">
      <c r="A872" s="1"/>
      <c r="B872" s="1"/>
      <c r="C872" s="1"/>
      <c r="D872" s="1"/>
      <c r="E872" s="1"/>
      <c r="F872" s="1"/>
      <c r="G872" s="1"/>
      <c r="H872" s="1"/>
      <c r="Q872" s="4"/>
    </row>
    <row r="873">
      <c r="A873" s="1"/>
      <c r="B873" s="1"/>
      <c r="C873" s="1"/>
      <c r="D873" s="1"/>
      <c r="E873" s="1"/>
      <c r="F873" s="1"/>
      <c r="G873" s="1"/>
      <c r="H873" s="1"/>
      <c r="Q873" s="4"/>
    </row>
    <row r="874">
      <c r="A874" s="1"/>
      <c r="B874" s="1"/>
      <c r="C874" s="1"/>
      <c r="D874" s="1"/>
      <c r="E874" s="1"/>
      <c r="F874" s="1"/>
      <c r="G874" s="1"/>
      <c r="H874" s="1"/>
      <c r="Q874" s="4"/>
    </row>
    <row r="875">
      <c r="A875" s="1"/>
      <c r="B875" s="1"/>
      <c r="C875" s="1"/>
      <c r="D875" s="1"/>
      <c r="E875" s="1"/>
      <c r="F875" s="1"/>
      <c r="G875" s="1"/>
      <c r="H875" s="1"/>
      <c r="Q875" s="4"/>
    </row>
    <row r="876">
      <c r="A876" s="1"/>
      <c r="B876" s="1"/>
      <c r="C876" s="1"/>
      <c r="D876" s="1"/>
      <c r="E876" s="1"/>
      <c r="F876" s="1"/>
      <c r="G876" s="1"/>
      <c r="H876" s="1"/>
      <c r="Q876" s="4"/>
    </row>
    <row r="877">
      <c r="A877" s="1"/>
      <c r="B877" s="1"/>
      <c r="C877" s="1"/>
      <c r="D877" s="1"/>
      <c r="E877" s="1"/>
      <c r="F877" s="1"/>
      <c r="G877" s="1"/>
      <c r="H877" s="1"/>
      <c r="Q877" s="4"/>
    </row>
    <row r="878">
      <c r="A878" s="1"/>
      <c r="B878" s="1"/>
      <c r="C878" s="1"/>
      <c r="D878" s="1"/>
      <c r="E878" s="1"/>
      <c r="F878" s="1"/>
      <c r="G878" s="1"/>
      <c r="H878" s="1"/>
      <c r="Q878" s="4"/>
    </row>
    <row r="879">
      <c r="A879" s="1"/>
      <c r="B879" s="1"/>
      <c r="C879" s="1"/>
      <c r="D879" s="1"/>
      <c r="E879" s="1"/>
      <c r="F879" s="1"/>
      <c r="G879" s="1"/>
      <c r="H879" s="1"/>
      <c r="Q879" s="4"/>
    </row>
    <row r="880">
      <c r="A880" s="1"/>
      <c r="B880" s="1"/>
      <c r="C880" s="1"/>
      <c r="D880" s="1"/>
      <c r="E880" s="1"/>
      <c r="F880" s="1"/>
      <c r="G880" s="1"/>
      <c r="H880" s="1"/>
      <c r="Q880" s="4"/>
    </row>
    <row r="881">
      <c r="A881" s="1"/>
      <c r="B881" s="1"/>
      <c r="C881" s="1"/>
      <c r="D881" s="1"/>
      <c r="E881" s="1"/>
      <c r="F881" s="1"/>
      <c r="G881" s="1"/>
      <c r="H881" s="1"/>
      <c r="Q881" s="4"/>
    </row>
    <row r="882">
      <c r="A882" s="1"/>
      <c r="B882" s="1"/>
      <c r="C882" s="1"/>
      <c r="D882" s="1"/>
      <c r="E882" s="1"/>
      <c r="F882" s="1"/>
      <c r="G882" s="1"/>
      <c r="H882" s="1"/>
      <c r="Q882" s="4"/>
    </row>
    <row r="883">
      <c r="A883" s="1"/>
      <c r="B883" s="1"/>
      <c r="C883" s="1"/>
      <c r="D883" s="1"/>
      <c r="E883" s="1"/>
      <c r="F883" s="1"/>
      <c r="G883" s="1"/>
      <c r="H883" s="1"/>
      <c r="Q883" s="4"/>
    </row>
    <row r="884">
      <c r="A884" s="1"/>
      <c r="B884" s="1"/>
      <c r="C884" s="1"/>
      <c r="D884" s="1"/>
      <c r="E884" s="1"/>
      <c r="F884" s="1"/>
      <c r="G884" s="1"/>
      <c r="H884" s="1"/>
      <c r="Q884" s="4"/>
    </row>
    <row r="885">
      <c r="A885" s="1"/>
      <c r="B885" s="1"/>
      <c r="C885" s="1"/>
      <c r="D885" s="1"/>
      <c r="E885" s="1"/>
      <c r="F885" s="1"/>
      <c r="G885" s="1"/>
      <c r="H885" s="1"/>
      <c r="Q885" s="4"/>
    </row>
    <row r="886">
      <c r="A886" s="1"/>
      <c r="B886" s="1"/>
      <c r="C886" s="1"/>
      <c r="D886" s="1"/>
      <c r="E886" s="1"/>
      <c r="F886" s="1"/>
      <c r="G886" s="1"/>
      <c r="H886" s="1"/>
      <c r="Q886" s="4"/>
    </row>
    <row r="887">
      <c r="A887" s="1"/>
      <c r="B887" s="1"/>
      <c r="C887" s="1"/>
      <c r="D887" s="1"/>
      <c r="E887" s="1"/>
      <c r="F887" s="1"/>
      <c r="G887" s="1"/>
      <c r="H887" s="1"/>
      <c r="Q887" s="4"/>
    </row>
    <row r="888">
      <c r="A888" s="1"/>
      <c r="B888" s="1"/>
      <c r="C888" s="1"/>
      <c r="D888" s="1"/>
      <c r="E888" s="1"/>
      <c r="F888" s="1"/>
      <c r="G888" s="1"/>
      <c r="H888" s="1"/>
      <c r="Q888" s="4"/>
    </row>
    <row r="889">
      <c r="A889" s="1"/>
      <c r="B889" s="1"/>
      <c r="C889" s="1"/>
      <c r="D889" s="1"/>
      <c r="E889" s="1"/>
      <c r="F889" s="1"/>
      <c r="G889" s="1"/>
      <c r="H889" s="1"/>
      <c r="Q889" s="4"/>
    </row>
    <row r="890">
      <c r="A890" s="1"/>
      <c r="B890" s="1"/>
      <c r="C890" s="1"/>
      <c r="D890" s="1"/>
      <c r="E890" s="1"/>
      <c r="F890" s="1"/>
      <c r="G890" s="1"/>
      <c r="H890" s="1"/>
      <c r="Q890" s="4"/>
    </row>
    <row r="891">
      <c r="A891" s="1"/>
      <c r="B891" s="1"/>
      <c r="C891" s="1"/>
      <c r="D891" s="1"/>
      <c r="E891" s="1"/>
      <c r="F891" s="1"/>
      <c r="G891" s="1"/>
      <c r="H891" s="1"/>
      <c r="Q891" s="4"/>
    </row>
    <row r="892">
      <c r="A892" s="1"/>
      <c r="B892" s="1"/>
      <c r="C892" s="1"/>
      <c r="D892" s="1"/>
      <c r="E892" s="1"/>
      <c r="F892" s="1"/>
      <c r="G892" s="1"/>
      <c r="H892" s="1"/>
      <c r="Q892" s="4"/>
    </row>
    <row r="893">
      <c r="A893" s="1"/>
      <c r="B893" s="1"/>
      <c r="C893" s="1"/>
      <c r="D893" s="1"/>
      <c r="E893" s="1"/>
      <c r="F893" s="1"/>
      <c r="G893" s="1"/>
      <c r="H893" s="1"/>
      <c r="Q893" s="4"/>
    </row>
    <row r="894">
      <c r="A894" s="1"/>
      <c r="B894" s="1"/>
      <c r="C894" s="1"/>
      <c r="D894" s="1"/>
      <c r="E894" s="1"/>
      <c r="F894" s="1"/>
      <c r="G894" s="1"/>
      <c r="H894" s="1"/>
      <c r="Q894" s="4"/>
    </row>
    <row r="895">
      <c r="A895" s="1"/>
      <c r="B895" s="1"/>
      <c r="C895" s="1"/>
      <c r="D895" s="1"/>
      <c r="E895" s="1"/>
      <c r="F895" s="1"/>
      <c r="G895" s="1"/>
      <c r="H895" s="1"/>
      <c r="Q895" s="4"/>
    </row>
    <row r="896">
      <c r="A896" s="1"/>
      <c r="B896" s="1"/>
      <c r="C896" s="1"/>
      <c r="D896" s="1"/>
      <c r="E896" s="1"/>
      <c r="F896" s="1"/>
      <c r="G896" s="1"/>
      <c r="H896" s="1"/>
      <c r="Q896" s="4"/>
    </row>
    <row r="897">
      <c r="A897" s="1"/>
      <c r="B897" s="1"/>
      <c r="C897" s="1"/>
      <c r="D897" s="1"/>
      <c r="E897" s="1"/>
      <c r="F897" s="1"/>
      <c r="G897" s="1"/>
      <c r="H897" s="1"/>
      <c r="Q897" s="4"/>
    </row>
    <row r="898">
      <c r="A898" s="1"/>
      <c r="B898" s="1"/>
      <c r="C898" s="1"/>
      <c r="D898" s="1"/>
      <c r="E898" s="1"/>
      <c r="F898" s="1"/>
      <c r="G898" s="1"/>
      <c r="H898" s="1"/>
      <c r="Q898" s="4"/>
    </row>
    <row r="899">
      <c r="A899" s="1"/>
      <c r="B899" s="1"/>
      <c r="C899" s="1"/>
      <c r="D899" s="1"/>
      <c r="E899" s="1"/>
      <c r="F899" s="1"/>
      <c r="G899" s="1"/>
      <c r="H899" s="1"/>
      <c r="Q899" s="4"/>
    </row>
    <row r="900">
      <c r="A900" s="1"/>
      <c r="B900" s="1"/>
      <c r="C900" s="1"/>
      <c r="D900" s="1"/>
      <c r="E900" s="1"/>
      <c r="F900" s="1"/>
      <c r="G900" s="1"/>
      <c r="H900" s="1"/>
      <c r="Q900" s="4"/>
    </row>
    <row r="901">
      <c r="A901" s="1"/>
      <c r="B901" s="1"/>
      <c r="C901" s="1"/>
      <c r="D901" s="1"/>
      <c r="E901" s="1"/>
      <c r="F901" s="1"/>
      <c r="G901" s="1"/>
      <c r="H901" s="1"/>
      <c r="Q901" s="4"/>
    </row>
    <row r="902">
      <c r="Q902" s="4"/>
    </row>
    <row r="903">
      <c r="Q903" s="4"/>
    </row>
    <row r="904">
      <c r="Q904" s="4"/>
    </row>
    <row r="905">
      <c r="Q905" s="4"/>
    </row>
    <row r="906">
      <c r="Q906" s="4"/>
    </row>
    <row r="907">
      <c r="Q907" s="4"/>
    </row>
    <row r="908">
      <c r="Q908" s="4"/>
    </row>
    <row r="909">
      <c r="Q909" s="4"/>
    </row>
    <row r="910">
      <c r="Q910" s="4"/>
    </row>
    <row r="911">
      <c r="Q911" s="4"/>
    </row>
    <row r="912">
      <c r="Q912" s="4"/>
    </row>
    <row r="913">
      <c r="Q913" s="4"/>
    </row>
    <row r="914">
      <c r="Q914" s="4"/>
    </row>
    <row r="915">
      <c r="Q915" s="4"/>
    </row>
    <row r="916">
      <c r="Q916" s="4"/>
    </row>
    <row r="917">
      <c r="Q917" s="4"/>
    </row>
    <row r="918">
      <c r="Q918" s="4"/>
    </row>
    <row r="919">
      <c r="Q919" s="4"/>
    </row>
    <row r="920">
      <c r="Q920" s="4"/>
    </row>
    <row r="921">
      <c r="Q921" s="4"/>
    </row>
    <row r="922">
      <c r="Q922" s="4"/>
    </row>
    <row r="923">
      <c r="Q923" s="4"/>
    </row>
    <row r="924">
      <c r="Q924" s="4"/>
    </row>
    <row r="925">
      <c r="Q925" s="4"/>
    </row>
    <row r="926">
      <c r="Q926" s="4"/>
    </row>
    <row r="927">
      <c r="Q927" s="4"/>
    </row>
    <row r="928">
      <c r="Q928" s="4"/>
    </row>
    <row r="929">
      <c r="Q929" s="4"/>
    </row>
    <row r="930">
      <c r="Q930" s="4"/>
    </row>
    <row r="931">
      <c r="Q931" s="4"/>
    </row>
    <row r="932">
      <c r="Q932" s="4"/>
    </row>
    <row r="933">
      <c r="Q933" s="4"/>
    </row>
    <row r="934">
      <c r="Q934" s="4"/>
    </row>
    <row r="935">
      <c r="Q935" s="4"/>
    </row>
    <row r="936">
      <c r="Q936" s="4"/>
    </row>
    <row r="937">
      <c r="Q937" s="4"/>
    </row>
    <row r="938">
      <c r="Q938" s="4"/>
    </row>
    <row r="939">
      <c r="Q939" s="4"/>
    </row>
    <row r="940">
      <c r="Q940" s="4"/>
    </row>
    <row r="941">
      <c r="Q941" s="4"/>
    </row>
    <row r="942">
      <c r="Q942" s="4"/>
    </row>
    <row r="943">
      <c r="Q943" s="4"/>
    </row>
    <row r="944">
      <c r="Q944" s="4"/>
    </row>
    <row r="945">
      <c r="Q945" s="4"/>
    </row>
    <row r="946">
      <c r="Q946" s="4"/>
    </row>
    <row r="947">
      <c r="Q947" s="4"/>
    </row>
    <row r="948">
      <c r="Q948" s="4"/>
    </row>
    <row r="949">
      <c r="Q949" s="4"/>
    </row>
    <row r="950">
      <c r="Q950" s="4"/>
    </row>
    <row r="951">
      <c r="Q951" s="4"/>
    </row>
    <row r="952">
      <c r="Q952" s="4"/>
    </row>
    <row r="953">
      <c r="Q953" s="4"/>
    </row>
    <row r="954">
      <c r="Q954" s="4"/>
    </row>
    <row r="955">
      <c r="Q955" s="4"/>
    </row>
    <row r="956">
      <c r="Q956" s="4"/>
    </row>
    <row r="957">
      <c r="Q957" s="4"/>
    </row>
    <row r="958">
      <c r="Q958" s="4"/>
    </row>
    <row r="959">
      <c r="Q959" s="4"/>
    </row>
    <row r="960">
      <c r="Q960" s="4"/>
    </row>
    <row r="961">
      <c r="Q961" s="4"/>
    </row>
    <row r="962">
      <c r="Q962" s="4"/>
    </row>
    <row r="963">
      <c r="Q963" s="4"/>
    </row>
    <row r="964">
      <c r="Q964" s="4"/>
    </row>
    <row r="965">
      <c r="Q965" s="4"/>
    </row>
    <row r="966">
      <c r="Q966" s="4"/>
    </row>
    <row r="967">
      <c r="Q967" s="4"/>
    </row>
    <row r="968">
      <c r="Q968" s="4"/>
    </row>
    <row r="969">
      <c r="Q969" s="4"/>
    </row>
    <row r="970">
      <c r="Q970" s="4"/>
    </row>
    <row r="971">
      <c r="Q971" s="4"/>
    </row>
    <row r="972">
      <c r="Q972" s="4"/>
    </row>
    <row r="973">
      <c r="Q973" s="4"/>
    </row>
    <row r="974">
      <c r="Q974" s="4"/>
    </row>
    <row r="975">
      <c r="Q975" s="4"/>
    </row>
    <row r="976">
      <c r="Q976" s="4"/>
    </row>
    <row r="977">
      <c r="Q977" s="4"/>
    </row>
    <row r="978">
      <c r="Q978" s="4"/>
    </row>
    <row r="979">
      <c r="Q979" s="4"/>
    </row>
    <row r="980">
      <c r="Q980" s="4"/>
    </row>
    <row r="981">
      <c r="Q981" s="4"/>
    </row>
    <row r="982">
      <c r="Q982" s="4"/>
    </row>
    <row r="983">
      <c r="Q983" s="4"/>
    </row>
    <row r="984">
      <c r="Q984" s="4"/>
    </row>
    <row r="985">
      <c r="Q985" s="4"/>
    </row>
    <row r="986">
      <c r="Q986" s="4"/>
    </row>
    <row r="987">
      <c r="Q987" s="4"/>
    </row>
    <row r="988">
      <c r="Q988" s="4"/>
    </row>
    <row r="989">
      <c r="Q989" s="4"/>
    </row>
    <row r="990">
      <c r="Q990" s="4"/>
    </row>
    <row r="991">
      <c r="Q991" s="4"/>
    </row>
    <row r="992">
      <c r="Q992" s="4"/>
    </row>
    <row r="993">
      <c r="Q993" s="4"/>
    </row>
    <row r="994">
      <c r="Q994" s="4"/>
    </row>
    <row r="995">
      <c r="Q995" s="4"/>
    </row>
    <row r="996">
      <c r="Q996" s="4"/>
    </row>
    <row r="997">
      <c r="Q997" s="4"/>
    </row>
    <row r="998">
      <c r="Q998" s="4"/>
    </row>
    <row r="999">
      <c r="Q999" s="4"/>
    </row>
    <row r="1000">
      <c r="Q1000" s="4"/>
    </row>
    <row r="1001">
      <c r="Q1001" s="4"/>
    </row>
    <row r="1002">
      <c r="Q1002" s="4"/>
    </row>
    <row r="1003">
      <c r="Q1003" s="4"/>
    </row>
    <row r="1004">
      <c r="Q1004" s="4"/>
    </row>
    <row r="1005">
      <c r="Q1005" s="4"/>
    </row>
    <row r="1006">
      <c r="Q1006" s="4"/>
    </row>
    <row r="1007">
      <c r="Q1007" s="4"/>
    </row>
    <row r="1008">
      <c r="Q1008" s="4"/>
    </row>
    <row r="1009">
      <c r="Q1009" s="4"/>
    </row>
    <row r="1010">
      <c r="Q1010" s="4"/>
    </row>
    <row r="1011">
      <c r="Q1011" s="4"/>
    </row>
    <row r="1012">
      <c r="Q1012" s="4"/>
    </row>
    <row r="1013">
      <c r="Q1013" s="4"/>
    </row>
    <row r="1014">
      <c r="Q1014" s="4"/>
    </row>
    <row r="1015">
      <c r="Q1015" s="4"/>
    </row>
    <row r="1016">
      <c r="Q1016" s="4"/>
    </row>
    <row r="1017">
      <c r="Q1017" s="4"/>
    </row>
    <row r="1018">
      <c r="Q1018" s="4"/>
    </row>
    <row r="1019">
      <c r="Q1019" s="4"/>
    </row>
    <row r="1020">
      <c r="Q1020" s="4"/>
    </row>
    <row r="1021">
      <c r="Q1021" s="4"/>
    </row>
    <row r="1022">
      <c r="Q1022" s="4"/>
    </row>
    <row r="1023">
      <c r="Q1023" s="4"/>
    </row>
    <row r="1024">
      <c r="Q1024" s="4"/>
    </row>
    <row r="1025">
      <c r="Q1025" s="4"/>
    </row>
    <row r="1026">
      <c r="Q1026" s="4"/>
    </row>
    <row r="1027">
      <c r="Q1027" s="4"/>
    </row>
    <row r="1028">
      <c r="Q1028" s="4"/>
    </row>
    <row r="1029">
      <c r="Q1029" s="4"/>
    </row>
    <row r="1030">
      <c r="Q1030" s="4"/>
    </row>
    <row r="1031">
      <c r="Q1031" s="4"/>
    </row>
    <row r="1032">
      <c r="Q1032" s="4"/>
    </row>
    <row r="1033">
      <c r="Q1033" s="4"/>
    </row>
    <row r="1034">
      <c r="Q1034" s="4"/>
    </row>
    <row r="1035">
      <c r="Q1035" s="4"/>
    </row>
    <row r="1036">
      <c r="Q1036" s="4"/>
    </row>
    <row r="1037">
      <c r="Q1037" s="4"/>
    </row>
    <row r="1038">
      <c r="Q1038" s="4"/>
    </row>
    <row r="1039">
      <c r="Q1039" s="4"/>
    </row>
    <row r="1040">
      <c r="Q1040" s="4"/>
    </row>
    <row r="1041">
      <c r="Q1041" s="4"/>
    </row>
    <row r="1042">
      <c r="Q1042" s="4"/>
    </row>
    <row r="1043">
      <c r="Q1043" s="4"/>
    </row>
    <row r="1044">
      <c r="Q1044" s="4"/>
    </row>
    <row r="1045">
      <c r="Q1045" s="4"/>
    </row>
    <row r="1046">
      <c r="Q1046" s="4"/>
    </row>
    <row r="1047">
      <c r="Q1047" s="4"/>
    </row>
    <row r="1048">
      <c r="Q1048" s="4"/>
    </row>
    <row r="1049">
      <c r="Q1049" s="4"/>
    </row>
    <row r="1050">
      <c r="Q1050" s="4"/>
    </row>
    <row r="1051">
      <c r="Q1051" s="4"/>
    </row>
    <row r="1052">
      <c r="Q1052" s="4"/>
    </row>
    <row r="1053">
      <c r="Q1053" s="4"/>
    </row>
    <row r="1054">
      <c r="Q1054" s="4"/>
    </row>
    <row r="1055">
      <c r="Q1055" s="4"/>
    </row>
    <row r="1056">
      <c r="Q1056" s="4"/>
    </row>
    <row r="1057">
      <c r="Q1057" s="4"/>
    </row>
    <row r="1058">
      <c r="Q1058" s="4"/>
    </row>
    <row r="1059">
      <c r="Q1059" s="4"/>
    </row>
    <row r="1060">
      <c r="Q1060" s="4"/>
    </row>
    <row r="1061">
      <c r="Q1061" s="4"/>
    </row>
    <row r="1062">
      <c r="Q1062" s="4"/>
    </row>
    <row r="1063">
      <c r="Q1063" s="4"/>
    </row>
    <row r="1064">
      <c r="Q1064" s="4"/>
    </row>
    <row r="1065">
      <c r="Q1065" s="4"/>
    </row>
    <row r="1066">
      <c r="Q1066" s="4"/>
    </row>
    <row r="1067">
      <c r="Q1067" s="4"/>
    </row>
    <row r="1068">
      <c r="Q1068" s="4"/>
    </row>
    <row r="1069">
      <c r="Q1069" s="4"/>
    </row>
    <row r="1070">
      <c r="Q1070" s="4"/>
    </row>
    <row r="1071">
      <c r="Q1071" s="4"/>
    </row>
    <row r="1072">
      <c r="Q1072" s="4"/>
    </row>
    <row r="1073">
      <c r="Q1073" s="4"/>
    </row>
    <row r="1074">
      <c r="Q1074" s="4"/>
    </row>
    <row r="1075">
      <c r="Q1075" s="4"/>
    </row>
    <row r="1076">
      <c r="Q1076" s="4"/>
    </row>
    <row r="1077">
      <c r="Q1077" s="4"/>
    </row>
    <row r="1078">
      <c r="Q1078" s="4"/>
    </row>
    <row r="1079">
      <c r="Q1079" s="4"/>
    </row>
    <row r="1080">
      <c r="Q1080" s="4"/>
    </row>
    <row r="1081">
      <c r="Q1081" s="4"/>
    </row>
    <row r="1082">
      <c r="Q1082" s="4"/>
    </row>
    <row r="1083">
      <c r="Q1083" s="4"/>
    </row>
    <row r="1084">
      <c r="Q1084" s="4"/>
    </row>
    <row r="1085">
      <c r="Q1085" s="4"/>
    </row>
    <row r="1086">
      <c r="Q1086" s="4"/>
    </row>
    <row r="1087">
      <c r="Q1087" s="4"/>
    </row>
    <row r="1088">
      <c r="Q1088" s="4"/>
    </row>
    <row r="1089">
      <c r="Q1089" s="4"/>
    </row>
    <row r="1090">
      <c r="Q1090" s="4"/>
    </row>
    <row r="1091">
      <c r="Q1091" s="4"/>
    </row>
    <row r="1092">
      <c r="Q1092" s="4"/>
    </row>
    <row r="1093">
      <c r="Q1093" s="4"/>
    </row>
    <row r="1094">
      <c r="Q1094" s="4"/>
    </row>
    <row r="1095">
      <c r="Q1095" s="4"/>
    </row>
    <row r="1096">
      <c r="Q1096" s="4"/>
    </row>
    <row r="1097">
      <c r="Q1097" s="4"/>
    </row>
    <row r="1098">
      <c r="Q1098" s="4"/>
    </row>
    <row r="1099">
      <c r="Q1099" s="4"/>
    </row>
    <row r="1100">
      <c r="Q1100" s="4"/>
    </row>
    <row r="1101">
      <c r="Q1101" s="4"/>
    </row>
    <row r="1102">
      <c r="Q1102" s="4"/>
    </row>
    <row r="1103">
      <c r="Q1103" s="4"/>
    </row>
    <row r="1104">
      <c r="Q1104" s="4"/>
    </row>
    <row r="1105">
      <c r="Q1105" s="4"/>
    </row>
    <row r="1106">
      <c r="Q1106" s="4"/>
    </row>
    <row r="1107">
      <c r="Q1107" s="4"/>
    </row>
    <row r="1108">
      <c r="Q1108" s="4"/>
    </row>
    <row r="1109">
      <c r="Q1109" s="4"/>
    </row>
    <row r="1110">
      <c r="Q1110" s="4"/>
    </row>
    <row r="1111">
      <c r="Q1111" s="4"/>
    </row>
    <row r="1112">
      <c r="Q1112" s="4"/>
    </row>
    <row r="1113">
      <c r="Q1113" s="4"/>
    </row>
    <row r="1114">
      <c r="Q1114" s="4"/>
    </row>
    <row r="1115">
      <c r="Q1115" s="4"/>
    </row>
    <row r="1116">
      <c r="Q1116" s="4"/>
    </row>
    <row r="1117">
      <c r="Q1117" s="4"/>
    </row>
    <row r="1118">
      <c r="Q1118" s="4"/>
    </row>
    <row r="1119">
      <c r="Q1119" s="4"/>
    </row>
    <row r="1120">
      <c r="Q1120" s="4"/>
    </row>
    <row r="1121">
      <c r="Q1121" s="4"/>
    </row>
    <row r="1122">
      <c r="Q1122" s="4"/>
    </row>
    <row r="1123">
      <c r="Q1123" s="4"/>
    </row>
    <row r="1124">
      <c r="Q1124" s="4"/>
    </row>
    <row r="1125">
      <c r="Q1125" s="4"/>
    </row>
    <row r="1126">
      <c r="Q1126" s="4"/>
    </row>
    <row r="1127">
      <c r="Q1127" s="4"/>
    </row>
    <row r="1128">
      <c r="Q1128" s="4"/>
    </row>
    <row r="1129">
      <c r="Q1129" s="4"/>
    </row>
    <row r="1130">
      <c r="Q1130" s="4"/>
    </row>
    <row r="1131">
      <c r="Q1131" s="4"/>
    </row>
    <row r="1132">
      <c r="Q1132" s="4"/>
    </row>
    <row r="1133">
      <c r="Q1133" s="4"/>
    </row>
    <row r="1134">
      <c r="Q1134" s="4"/>
    </row>
    <row r="1135">
      <c r="Q1135" s="4"/>
    </row>
    <row r="1136">
      <c r="Q1136" s="4"/>
    </row>
    <row r="1137">
      <c r="Q1137" s="4"/>
    </row>
    <row r="1138">
      <c r="Q1138" s="4"/>
    </row>
    <row r="1139">
      <c r="Q1139" s="4"/>
    </row>
    <row r="1140">
      <c r="Q1140" s="4"/>
    </row>
    <row r="1141">
      <c r="Q1141" s="4"/>
    </row>
    <row r="1142">
      <c r="Q1142" s="4"/>
    </row>
    <row r="1143">
      <c r="Q1143" s="4"/>
    </row>
    <row r="1144">
      <c r="Q1144" s="4"/>
    </row>
    <row r="1145">
      <c r="Q1145" s="4"/>
    </row>
    <row r="1146">
      <c r="Q1146" s="4"/>
    </row>
    <row r="1147">
      <c r="Q1147" s="4"/>
    </row>
    <row r="1148">
      <c r="Q1148" s="4"/>
    </row>
    <row r="1149">
      <c r="Q1149" s="4"/>
    </row>
    <row r="1150">
      <c r="Q1150" s="4"/>
    </row>
    <row r="1151">
      <c r="Q1151" s="4"/>
    </row>
    <row r="1152">
      <c r="Q1152" s="4"/>
    </row>
    <row r="1153">
      <c r="Q1153" s="4"/>
    </row>
    <row r="1154">
      <c r="Q1154" s="4"/>
    </row>
    <row r="1155">
      <c r="Q1155" s="4"/>
    </row>
    <row r="1156">
      <c r="Q1156" s="4"/>
    </row>
    <row r="1157">
      <c r="Q1157" s="4"/>
    </row>
    <row r="1158">
      <c r="Q1158" s="4"/>
    </row>
    <row r="1159">
      <c r="Q1159" s="4"/>
    </row>
    <row r="1160">
      <c r="Q1160" s="4"/>
    </row>
    <row r="1161">
      <c r="Q1161" s="4"/>
    </row>
    <row r="1162">
      <c r="Q1162" s="4"/>
    </row>
    <row r="1163">
      <c r="Q1163" s="4"/>
    </row>
    <row r="1164">
      <c r="Q1164" s="4"/>
    </row>
    <row r="1165">
      <c r="Q1165" s="4"/>
    </row>
    <row r="1166">
      <c r="Q1166" s="4"/>
    </row>
    <row r="1167">
      <c r="Q1167" s="4"/>
    </row>
    <row r="1168">
      <c r="Q1168" s="4"/>
    </row>
    <row r="1169">
      <c r="Q1169" s="4"/>
    </row>
    <row r="1170">
      <c r="Q1170" s="4"/>
    </row>
    <row r="1171">
      <c r="Q1171" s="4"/>
    </row>
    <row r="1172">
      <c r="Q1172" s="4"/>
    </row>
    <row r="1173">
      <c r="Q1173" s="4"/>
    </row>
    <row r="1174">
      <c r="Q1174" s="4"/>
    </row>
    <row r="1175">
      <c r="Q1175" s="4"/>
    </row>
    <row r="1176">
      <c r="Q1176" s="4"/>
    </row>
    <row r="1177">
      <c r="Q1177" s="4"/>
    </row>
    <row r="1178">
      <c r="Q1178" s="4"/>
    </row>
    <row r="1179">
      <c r="Q1179" s="4"/>
    </row>
    <row r="1180">
      <c r="Q1180" s="4"/>
    </row>
    <row r="1181">
      <c r="Q1181" s="4"/>
    </row>
    <row r="1182">
      <c r="Q1182" s="4"/>
    </row>
    <row r="1183">
      <c r="Q1183" s="4"/>
    </row>
    <row r="1184">
      <c r="Q1184" s="4"/>
    </row>
    <row r="1185">
      <c r="Q1185" s="4"/>
    </row>
    <row r="1186">
      <c r="Q1186" s="4"/>
    </row>
    <row r="1187">
      <c r="Q1187" s="4"/>
    </row>
    <row r="1188">
      <c r="Q1188" s="4"/>
    </row>
    <row r="1189">
      <c r="Q1189" s="4"/>
    </row>
    <row r="1190">
      <c r="Q1190" s="4"/>
    </row>
    <row r="1191">
      <c r="Q1191" s="4"/>
    </row>
    <row r="1192">
      <c r="Q1192" s="4"/>
    </row>
    <row r="1193">
      <c r="Q1193" s="4"/>
    </row>
    <row r="1194">
      <c r="Q1194" s="4"/>
    </row>
    <row r="1195">
      <c r="Q1195" s="4"/>
    </row>
    <row r="1196">
      <c r="Q1196" s="4"/>
    </row>
    <row r="1197">
      <c r="Q1197" s="4"/>
    </row>
    <row r="1198">
      <c r="Q1198" s="4"/>
    </row>
    <row r="1199">
      <c r="Q1199" s="4"/>
    </row>
    <row r="1200">
      <c r="Q1200" s="4"/>
    </row>
    <row r="1201">
      <c r="Q1201" s="4"/>
    </row>
    <row r="1202">
      <c r="Q1202" s="4"/>
    </row>
    <row r="1203">
      <c r="Q1203" s="4"/>
    </row>
    <row r="1204">
      <c r="Q1204" s="4"/>
    </row>
    <row r="1205">
      <c r="Q1205" s="4"/>
    </row>
    <row r="1206">
      <c r="Q1206" s="4"/>
    </row>
    <row r="1207">
      <c r="Q1207" s="4"/>
    </row>
    <row r="1208">
      <c r="Q1208" s="4"/>
    </row>
    <row r="1209">
      <c r="Q1209" s="4"/>
    </row>
    <row r="1210">
      <c r="Q1210" s="4"/>
    </row>
    <row r="1211">
      <c r="Q1211" s="4"/>
    </row>
    <row r="1212">
      <c r="Q1212" s="4"/>
    </row>
    <row r="1213">
      <c r="Q1213" s="4"/>
    </row>
    <row r="1214">
      <c r="Q1214" s="4"/>
    </row>
    <row r="1215">
      <c r="Q1215" s="4"/>
    </row>
    <row r="1216">
      <c r="Q1216" s="4"/>
    </row>
    <row r="1217">
      <c r="Q1217" s="4"/>
    </row>
    <row r="1218">
      <c r="Q1218" s="4"/>
    </row>
    <row r="1219">
      <c r="Q1219" s="4"/>
    </row>
    <row r="1220">
      <c r="Q1220" s="4"/>
    </row>
    <row r="1221">
      <c r="Q1221" s="4"/>
    </row>
    <row r="1222">
      <c r="Q1222" s="4"/>
    </row>
    <row r="1223">
      <c r="Q1223" s="4"/>
    </row>
    <row r="1224">
      <c r="Q1224" s="4"/>
    </row>
    <row r="1225">
      <c r="Q1225" s="4"/>
    </row>
    <row r="1226">
      <c r="Q1226" s="4"/>
    </row>
    <row r="1227">
      <c r="Q1227" s="4"/>
    </row>
    <row r="1228">
      <c r="Q1228" s="4"/>
    </row>
    <row r="1229">
      <c r="Q1229" s="4"/>
    </row>
    <row r="1230">
      <c r="Q1230" s="4"/>
    </row>
    <row r="1231">
      <c r="Q1231" s="4"/>
    </row>
    <row r="1232">
      <c r="Q1232" s="4"/>
    </row>
    <row r="1233">
      <c r="Q1233" s="4"/>
    </row>
    <row r="1234">
      <c r="Q1234" s="4"/>
    </row>
    <row r="1235">
      <c r="Q1235" s="4"/>
    </row>
    <row r="1236">
      <c r="Q1236" s="4"/>
    </row>
    <row r="1237">
      <c r="Q1237" s="4"/>
    </row>
    <row r="1238">
      <c r="Q1238" s="4"/>
    </row>
    <row r="1239">
      <c r="Q1239" s="4"/>
    </row>
    <row r="1240">
      <c r="Q1240" s="4"/>
    </row>
    <row r="1241">
      <c r="Q1241" s="4"/>
    </row>
    <row r="1242">
      <c r="Q1242" s="4"/>
    </row>
    <row r="1243">
      <c r="Q1243" s="4"/>
    </row>
    <row r="1244">
      <c r="Q1244" s="4"/>
    </row>
    <row r="1245">
      <c r="Q1245" s="4"/>
    </row>
    <row r="1246">
      <c r="Q1246" s="4"/>
    </row>
    <row r="1247">
      <c r="Q1247" s="4"/>
    </row>
    <row r="1248">
      <c r="Q1248" s="4"/>
    </row>
    <row r="1249">
      <c r="Q1249" s="4"/>
    </row>
    <row r="1250">
      <c r="Q1250" s="4"/>
    </row>
    <row r="1251">
      <c r="Q1251" s="4"/>
    </row>
    <row r="1252">
      <c r="Q1252" s="4"/>
    </row>
    <row r="1253">
      <c r="Q1253" s="4"/>
    </row>
    <row r="1254">
      <c r="Q1254" s="4"/>
    </row>
    <row r="1255">
      <c r="Q1255" s="4"/>
    </row>
    <row r="1256">
      <c r="Q1256" s="4"/>
    </row>
    <row r="1257">
      <c r="Q1257" s="4"/>
    </row>
    <row r="1258">
      <c r="Q1258" s="4"/>
    </row>
    <row r="1259">
      <c r="Q1259" s="4"/>
    </row>
    <row r="1260">
      <c r="Q1260" s="4"/>
    </row>
    <row r="1261">
      <c r="Q1261" s="4"/>
    </row>
    <row r="1262">
      <c r="Q1262" s="4"/>
    </row>
    <row r="1263">
      <c r="Q1263" s="4"/>
    </row>
    <row r="1264">
      <c r="Q1264" s="4"/>
    </row>
    <row r="1265">
      <c r="Q1265" s="4"/>
    </row>
    <row r="1266">
      <c r="Q1266" s="4"/>
    </row>
    <row r="1267">
      <c r="Q1267" s="4"/>
    </row>
    <row r="1268">
      <c r="Q1268" s="4"/>
    </row>
    <row r="1269">
      <c r="Q1269" s="4"/>
    </row>
    <row r="1270">
      <c r="Q1270" s="4"/>
    </row>
    <row r="1271">
      <c r="Q1271" s="4"/>
    </row>
    <row r="1272">
      <c r="Q1272" s="4"/>
    </row>
    <row r="1273">
      <c r="Q1273" s="4"/>
    </row>
    <row r="1274">
      <c r="Q1274" s="4"/>
    </row>
    <row r="1275">
      <c r="Q1275" s="4"/>
    </row>
    <row r="1276">
      <c r="Q1276" s="4"/>
    </row>
    <row r="1277">
      <c r="Q1277" s="4"/>
    </row>
    <row r="1278">
      <c r="Q1278" s="4"/>
    </row>
    <row r="1279">
      <c r="Q1279" s="4"/>
    </row>
    <row r="1280">
      <c r="Q1280" s="4"/>
    </row>
    <row r="1281">
      <c r="Q1281" s="4"/>
    </row>
    <row r="1282">
      <c r="Q1282" s="4"/>
    </row>
    <row r="1283">
      <c r="Q1283" s="4"/>
    </row>
    <row r="1284">
      <c r="Q1284" s="4"/>
    </row>
    <row r="1285">
      <c r="Q1285" s="4"/>
    </row>
    <row r="1286">
      <c r="Q1286" s="4"/>
    </row>
    <row r="1287">
      <c r="Q1287" s="4"/>
    </row>
    <row r="1288">
      <c r="Q1288" s="4"/>
    </row>
    <row r="1289">
      <c r="Q1289" s="4"/>
    </row>
    <row r="1290">
      <c r="Q1290" s="4"/>
    </row>
    <row r="1291">
      <c r="Q1291" s="4"/>
    </row>
    <row r="1292">
      <c r="Q1292" s="4"/>
    </row>
    <row r="1293">
      <c r="Q1293" s="4"/>
    </row>
    <row r="1294">
      <c r="Q1294" s="4"/>
    </row>
    <row r="1295">
      <c r="Q1295" s="4"/>
    </row>
    <row r="1296">
      <c r="Q1296" s="4"/>
    </row>
    <row r="1297">
      <c r="Q1297" s="4"/>
    </row>
    <row r="1298">
      <c r="Q1298" s="4"/>
    </row>
    <row r="1299">
      <c r="Q1299" s="4"/>
    </row>
    <row r="1300">
      <c r="Q1300" s="4"/>
    </row>
    <row r="1301">
      <c r="Q1301" s="4"/>
    </row>
    <row r="1302">
      <c r="Q1302" s="4"/>
    </row>
    <row r="1303">
      <c r="Q1303" s="4"/>
    </row>
    <row r="1304">
      <c r="Q1304" s="4"/>
    </row>
    <row r="1305">
      <c r="Q1305" s="4"/>
    </row>
    <row r="1306">
      <c r="Q1306" s="4"/>
    </row>
    <row r="1307">
      <c r="Q1307" s="4"/>
    </row>
    <row r="1308">
      <c r="Q1308" s="4"/>
    </row>
    <row r="1309">
      <c r="Q1309" s="4"/>
    </row>
    <row r="1310">
      <c r="Q1310" s="4"/>
    </row>
    <row r="1311">
      <c r="Q1311" s="4"/>
    </row>
    <row r="1312">
      <c r="Q1312" s="4"/>
    </row>
    <row r="1313">
      <c r="Q1313" s="4"/>
    </row>
    <row r="1314">
      <c r="Q1314" s="4"/>
    </row>
    <row r="1315">
      <c r="Q1315" s="4"/>
    </row>
    <row r="1316">
      <c r="Q1316" s="4"/>
    </row>
    <row r="1317">
      <c r="Q1317" s="4"/>
    </row>
    <row r="1318">
      <c r="Q1318" s="4"/>
    </row>
    <row r="1319">
      <c r="Q1319" s="4"/>
    </row>
    <row r="1320">
      <c r="Q1320" s="4"/>
    </row>
    <row r="1321">
      <c r="Q1321" s="4"/>
    </row>
    <row r="1322">
      <c r="Q1322" s="4"/>
    </row>
    <row r="1323">
      <c r="Q1323" s="4"/>
    </row>
    <row r="1324">
      <c r="Q1324" s="4"/>
    </row>
    <row r="1325">
      <c r="Q1325" s="4"/>
    </row>
    <row r="1326">
      <c r="Q1326" s="4"/>
    </row>
    <row r="1327">
      <c r="Q1327" s="4"/>
    </row>
    <row r="1328">
      <c r="Q1328" s="4"/>
    </row>
    <row r="1329">
      <c r="Q1329" s="4"/>
    </row>
    <row r="1330">
      <c r="Q1330" s="4"/>
    </row>
    <row r="1331">
      <c r="Q1331" s="4"/>
    </row>
    <row r="1332">
      <c r="Q1332" s="4"/>
    </row>
    <row r="1333">
      <c r="Q1333" s="4"/>
    </row>
    <row r="1334">
      <c r="Q1334" s="4"/>
    </row>
    <row r="1335">
      <c r="Q1335" s="4"/>
    </row>
    <row r="1336">
      <c r="Q1336" s="4"/>
    </row>
    <row r="1337">
      <c r="Q1337" s="4"/>
    </row>
    <row r="1338">
      <c r="Q1338" s="4"/>
    </row>
    <row r="1339">
      <c r="Q1339" s="4"/>
    </row>
    <row r="1340">
      <c r="Q1340" s="4"/>
    </row>
    <row r="1341">
      <c r="Q1341" s="4"/>
    </row>
    <row r="1342">
      <c r="Q1342" s="4"/>
    </row>
    <row r="1343">
      <c r="Q1343" s="4"/>
    </row>
    <row r="1344">
      <c r="Q1344" s="4"/>
    </row>
    <row r="1345">
      <c r="Q1345" s="4"/>
    </row>
    <row r="1346">
      <c r="Q1346" s="4"/>
    </row>
    <row r="1347">
      <c r="Q1347" s="4"/>
    </row>
    <row r="1348">
      <c r="Q1348" s="4"/>
    </row>
    <row r="1349">
      <c r="Q1349" s="4"/>
    </row>
    <row r="1350">
      <c r="Q1350" s="4"/>
    </row>
    <row r="1351">
      <c r="Q1351" s="4"/>
    </row>
    <row r="1352">
      <c r="Q1352" s="4"/>
    </row>
    <row r="1353">
      <c r="Q1353" s="4"/>
    </row>
    <row r="1354">
      <c r="Q1354" s="4"/>
    </row>
    <row r="1355">
      <c r="Q1355" s="4"/>
    </row>
    <row r="1356">
      <c r="Q1356" s="4"/>
    </row>
    <row r="1357">
      <c r="Q1357" s="4"/>
    </row>
    <row r="1358">
      <c r="Q1358" s="4"/>
    </row>
    <row r="1359">
      <c r="Q1359" s="4"/>
    </row>
    <row r="1360">
      <c r="Q1360" s="4"/>
    </row>
    <row r="1361">
      <c r="Q1361" s="4"/>
    </row>
    <row r="1362">
      <c r="Q1362" s="4"/>
    </row>
    <row r="1363">
      <c r="Q1363" s="4"/>
    </row>
    <row r="1364">
      <c r="Q1364" s="4"/>
    </row>
    <row r="1365">
      <c r="Q1365" s="4"/>
    </row>
    <row r="1366">
      <c r="Q1366" s="4"/>
    </row>
    <row r="1367">
      <c r="Q1367" s="4"/>
    </row>
    <row r="1368">
      <c r="Q1368" s="4"/>
    </row>
    <row r="1369">
      <c r="Q1369" s="4"/>
    </row>
    <row r="1370">
      <c r="Q1370" s="4"/>
    </row>
    <row r="1371">
      <c r="Q1371" s="4"/>
    </row>
    <row r="1372">
      <c r="Q1372" s="4"/>
    </row>
    <row r="1373">
      <c r="Q1373" s="4"/>
    </row>
    <row r="1374">
      <c r="Q1374" s="4"/>
    </row>
    <row r="1375">
      <c r="Q1375" s="4"/>
    </row>
    <row r="1376">
      <c r="Q1376" s="4"/>
    </row>
    <row r="1377">
      <c r="Q1377" s="4"/>
    </row>
    <row r="1378">
      <c r="Q1378" s="4"/>
    </row>
    <row r="1379">
      <c r="Q1379" s="4"/>
    </row>
    <row r="1380">
      <c r="Q1380" s="4"/>
    </row>
    <row r="1381">
      <c r="Q1381" s="4"/>
    </row>
    <row r="1382">
      <c r="Q1382" s="4"/>
    </row>
    <row r="1383">
      <c r="Q1383" s="4"/>
    </row>
    <row r="1384">
      <c r="Q1384" s="4"/>
    </row>
    <row r="1385">
      <c r="Q1385" s="4"/>
    </row>
    <row r="1386">
      <c r="Q1386" s="4"/>
    </row>
    <row r="1387">
      <c r="Q1387" s="4"/>
    </row>
    <row r="1388">
      <c r="Q1388" s="4"/>
    </row>
    <row r="1389">
      <c r="Q1389" s="4"/>
    </row>
    <row r="1390">
      <c r="Q1390" s="4"/>
    </row>
    <row r="1391">
      <c r="Q1391" s="4"/>
    </row>
    <row r="1392">
      <c r="Q1392" s="4"/>
    </row>
    <row r="1393">
      <c r="Q1393" s="4"/>
    </row>
    <row r="1394">
      <c r="Q1394" s="4"/>
    </row>
    <row r="1395">
      <c r="Q1395" s="4"/>
    </row>
    <row r="1396">
      <c r="Q1396" s="4"/>
    </row>
    <row r="1397">
      <c r="Q1397" s="4"/>
    </row>
    <row r="1398">
      <c r="Q1398" s="4"/>
    </row>
    <row r="1399">
      <c r="Q1399" s="4"/>
    </row>
    <row r="1400">
      <c r="Q1400" s="4"/>
    </row>
    <row r="1401">
      <c r="Q1401" s="4"/>
    </row>
    <row r="1402">
      <c r="Q1402" s="4"/>
    </row>
    <row r="1403">
      <c r="Q1403" s="4"/>
    </row>
    <row r="1404">
      <c r="Q1404" s="4"/>
    </row>
    <row r="1405">
      <c r="Q1405" s="4"/>
    </row>
    <row r="1406">
      <c r="Q1406" s="4"/>
    </row>
    <row r="1407">
      <c r="Q1407" s="4"/>
    </row>
    <row r="1408">
      <c r="Q1408" s="4"/>
    </row>
    <row r="1409">
      <c r="Q1409" s="4"/>
    </row>
    <row r="1410">
      <c r="Q1410" s="4"/>
    </row>
    <row r="1411">
      <c r="Q1411" s="4"/>
    </row>
    <row r="1412">
      <c r="Q1412" s="4"/>
    </row>
    <row r="1413">
      <c r="Q1413" s="4"/>
    </row>
    <row r="1414">
      <c r="Q1414" s="4"/>
    </row>
    <row r="1415">
      <c r="Q1415" s="4"/>
    </row>
    <row r="1416">
      <c r="Q1416" s="4"/>
    </row>
    <row r="1417">
      <c r="Q1417" s="4"/>
    </row>
    <row r="1418">
      <c r="Q1418" s="4"/>
    </row>
    <row r="1419">
      <c r="Q1419" s="4"/>
    </row>
    <row r="1420">
      <c r="Q1420" s="4"/>
    </row>
    <row r="1421">
      <c r="Q1421" s="4"/>
    </row>
    <row r="1422">
      <c r="Q1422" s="4"/>
    </row>
    <row r="1423">
      <c r="Q1423" s="4"/>
    </row>
    <row r="1424">
      <c r="Q1424" s="4"/>
    </row>
    <row r="1425">
      <c r="Q1425" s="4"/>
    </row>
    <row r="1426">
      <c r="Q1426" s="4"/>
    </row>
    <row r="1427">
      <c r="Q1427" s="4"/>
    </row>
    <row r="1428">
      <c r="Q1428" s="4"/>
    </row>
    <row r="1429">
      <c r="Q1429" s="4"/>
    </row>
    <row r="1430">
      <c r="Q1430" s="4"/>
    </row>
    <row r="1431">
      <c r="Q1431" s="4"/>
    </row>
    <row r="1432">
      <c r="Q1432" s="4"/>
    </row>
    <row r="1433">
      <c r="Q1433" s="4"/>
    </row>
    <row r="1434">
      <c r="Q1434" s="4"/>
    </row>
    <row r="1435">
      <c r="Q1435" s="4"/>
    </row>
    <row r="1436">
      <c r="Q1436" s="4"/>
    </row>
    <row r="1437">
      <c r="Q1437" s="4"/>
    </row>
    <row r="1438">
      <c r="Q1438" s="4"/>
    </row>
    <row r="1439">
      <c r="Q1439" s="4"/>
    </row>
    <row r="1440">
      <c r="Q1440" s="4"/>
    </row>
    <row r="1441">
      <c r="Q1441" s="4"/>
    </row>
    <row r="1442">
      <c r="Q1442" s="4"/>
    </row>
    <row r="1443">
      <c r="Q1443" s="4"/>
    </row>
    <row r="1444">
      <c r="Q1444" s="4"/>
    </row>
    <row r="1445">
      <c r="Q1445" s="4"/>
    </row>
    <row r="1446">
      <c r="Q1446" s="4"/>
    </row>
    <row r="1447">
      <c r="Q1447" s="4"/>
    </row>
    <row r="1448">
      <c r="Q1448" s="4"/>
    </row>
    <row r="1449">
      <c r="Q1449" s="4"/>
    </row>
    <row r="1450">
      <c r="Q1450" s="4"/>
    </row>
    <row r="1451">
      <c r="Q1451" s="4"/>
    </row>
    <row r="1452">
      <c r="Q1452" s="4"/>
    </row>
    <row r="1453">
      <c r="Q1453" s="4"/>
    </row>
    <row r="1454">
      <c r="Q1454" s="4"/>
    </row>
    <row r="1455">
      <c r="Q1455" s="4"/>
    </row>
    <row r="1456">
      <c r="Q1456" s="4"/>
    </row>
    <row r="1457">
      <c r="Q1457" s="4"/>
    </row>
    <row r="1458">
      <c r="Q1458" s="4"/>
    </row>
    <row r="1459">
      <c r="Q1459" s="4"/>
    </row>
    <row r="1460">
      <c r="Q1460" s="4"/>
    </row>
    <row r="1461">
      <c r="Q1461" s="4"/>
    </row>
    <row r="1462">
      <c r="Q1462" s="4"/>
    </row>
    <row r="1463">
      <c r="Q1463" s="4"/>
    </row>
    <row r="1464">
      <c r="Q1464" s="4"/>
    </row>
    <row r="1465">
      <c r="Q1465" s="4"/>
    </row>
    <row r="1466">
      <c r="Q1466" s="4"/>
    </row>
    <row r="1467">
      <c r="Q1467" s="4"/>
    </row>
    <row r="1468">
      <c r="Q1468" s="4"/>
    </row>
    <row r="1469">
      <c r="Q1469" s="4"/>
    </row>
    <row r="1470">
      <c r="Q1470" s="4"/>
    </row>
    <row r="1471">
      <c r="Q1471" s="4"/>
    </row>
    <row r="1472">
      <c r="Q1472" s="4"/>
    </row>
    <row r="1473">
      <c r="Q1473" s="4"/>
    </row>
    <row r="1474">
      <c r="Q1474" s="4"/>
    </row>
    <row r="1475">
      <c r="Q1475" s="4"/>
    </row>
    <row r="1476">
      <c r="Q1476" s="4"/>
    </row>
    <row r="1477">
      <c r="Q1477" s="4"/>
    </row>
    <row r="1478">
      <c r="Q1478" s="4"/>
    </row>
    <row r="1479">
      <c r="Q1479" s="4"/>
    </row>
    <row r="1480">
      <c r="Q1480" s="4"/>
    </row>
    <row r="1481">
      <c r="Q1481" s="4"/>
    </row>
    <row r="1482">
      <c r="Q1482" s="4"/>
    </row>
    <row r="1483">
      <c r="Q1483" s="4"/>
    </row>
    <row r="1484">
      <c r="Q1484" s="4"/>
    </row>
    <row r="1485">
      <c r="Q1485" s="4"/>
    </row>
    <row r="1486">
      <c r="Q1486" s="4"/>
    </row>
    <row r="1487">
      <c r="Q1487" s="4"/>
    </row>
    <row r="1488">
      <c r="Q1488" s="4"/>
    </row>
    <row r="1489">
      <c r="Q1489" s="4"/>
    </row>
    <row r="1490">
      <c r="Q1490" s="4"/>
    </row>
    <row r="1491">
      <c r="Q1491" s="4"/>
    </row>
    <row r="1492">
      <c r="Q1492" s="4"/>
    </row>
    <row r="1493">
      <c r="Q1493" s="4"/>
    </row>
    <row r="1494">
      <c r="Q1494" s="4"/>
    </row>
    <row r="1495">
      <c r="Q1495" s="4"/>
    </row>
    <row r="1496">
      <c r="Q1496" s="4"/>
    </row>
    <row r="1497">
      <c r="Q1497" s="4"/>
    </row>
    <row r="1498">
      <c r="Q1498" s="4"/>
    </row>
    <row r="1499">
      <c r="Q1499" s="4"/>
    </row>
    <row r="1500">
      <c r="Q1500" s="4"/>
    </row>
    <row r="1501">
      <c r="Q1501" s="4"/>
    </row>
    <row r="1502">
      <c r="Q1502" s="4"/>
    </row>
    <row r="1503">
      <c r="Q1503" s="4"/>
    </row>
    <row r="1504">
      <c r="Q1504" s="4"/>
    </row>
    <row r="1505">
      <c r="Q1505" s="4"/>
    </row>
    <row r="1506">
      <c r="Q1506" s="4"/>
    </row>
    <row r="1507">
      <c r="Q1507" s="4"/>
    </row>
    <row r="1508">
      <c r="Q1508" s="4"/>
    </row>
    <row r="1509">
      <c r="Q1509" s="4"/>
    </row>
    <row r="1510">
      <c r="Q1510" s="4"/>
    </row>
    <row r="1511">
      <c r="Q1511" s="4"/>
    </row>
    <row r="1512">
      <c r="Q1512" s="4"/>
    </row>
    <row r="1513">
      <c r="Q1513" s="4"/>
    </row>
    <row r="1514">
      <c r="Q1514" s="4"/>
    </row>
    <row r="1515">
      <c r="Q1515" s="4"/>
    </row>
    <row r="1516">
      <c r="Q1516" s="4"/>
    </row>
    <row r="1517">
      <c r="Q1517" s="4"/>
    </row>
    <row r="1518">
      <c r="Q1518" s="4"/>
    </row>
    <row r="1519">
      <c r="Q1519" s="4"/>
    </row>
    <row r="1520">
      <c r="Q1520" s="4"/>
    </row>
    <row r="1521">
      <c r="Q1521" s="4"/>
    </row>
    <row r="1522">
      <c r="Q1522" s="4"/>
    </row>
    <row r="1523">
      <c r="Q1523" s="4"/>
    </row>
    <row r="1524">
      <c r="Q1524" s="4"/>
    </row>
    <row r="1525">
      <c r="Q1525" s="4"/>
    </row>
    <row r="1526">
      <c r="Q1526" s="4"/>
    </row>
    <row r="1527">
      <c r="Q1527" s="4"/>
    </row>
    <row r="1528">
      <c r="Q1528" s="4"/>
    </row>
    <row r="1529">
      <c r="Q1529" s="4"/>
    </row>
    <row r="1530">
      <c r="Q1530" s="4"/>
    </row>
    <row r="1531">
      <c r="Q1531" s="4"/>
    </row>
    <row r="1532">
      <c r="Q1532" s="4"/>
    </row>
    <row r="1533">
      <c r="Q1533" s="4"/>
    </row>
    <row r="1534">
      <c r="Q1534" s="4"/>
    </row>
    <row r="1535">
      <c r="Q1535" s="4"/>
    </row>
    <row r="1536">
      <c r="Q1536" s="4"/>
    </row>
    <row r="1537">
      <c r="Q1537" s="4"/>
    </row>
    <row r="1538">
      <c r="Q1538" s="4"/>
    </row>
    <row r="1539">
      <c r="Q1539" s="4"/>
    </row>
    <row r="1540">
      <c r="Q1540" s="4"/>
    </row>
    <row r="1541">
      <c r="Q1541" s="4"/>
    </row>
    <row r="1542">
      <c r="Q1542" s="4"/>
    </row>
    <row r="1543">
      <c r="Q1543" s="4"/>
    </row>
    <row r="1544">
      <c r="Q1544" s="4"/>
    </row>
    <row r="1545">
      <c r="Q1545" s="4"/>
    </row>
    <row r="1546">
      <c r="Q1546" s="4"/>
    </row>
    <row r="1547">
      <c r="Q1547" s="4"/>
    </row>
    <row r="1548">
      <c r="Q1548" s="4"/>
    </row>
    <row r="1549">
      <c r="Q1549" s="4"/>
    </row>
    <row r="1550">
      <c r="Q1550" s="4"/>
    </row>
    <row r="1551">
      <c r="Q1551" s="4"/>
    </row>
    <row r="1552">
      <c r="Q1552" s="4"/>
    </row>
    <row r="1553">
      <c r="Q1553" s="4"/>
    </row>
    <row r="1554">
      <c r="Q1554" s="4"/>
    </row>
    <row r="1555">
      <c r="Q1555" s="4"/>
    </row>
    <row r="1556">
      <c r="Q1556" s="4"/>
    </row>
    <row r="1557">
      <c r="Q1557" s="4"/>
    </row>
    <row r="1558">
      <c r="Q1558" s="4"/>
    </row>
    <row r="1559">
      <c r="Q1559" s="4"/>
    </row>
    <row r="1560">
      <c r="Q1560" s="4"/>
    </row>
    <row r="1561">
      <c r="Q1561" s="4"/>
    </row>
    <row r="1562">
      <c r="Q1562" s="4"/>
    </row>
    <row r="1563">
      <c r="Q1563" s="4"/>
    </row>
    <row r="1564">
      <c r="Q1564" s="4"/>
    </row>
    <row r="1565">
      <c r="Q1565" s="4"/>
    </row>
    <row r="1566">
      <c r="Q1566" s="4"/>
    </row>
    <row r="1567">
      <c r="Q1567" s="4"/>
    </row>
    <row r="1568">
      <c r="Q1568" s="4"/>
    </row>
    <row r="1569">
      <c r="Q1569" s="4"/>
    </row>
    <row r="1570">
      <c r="Q1570" s="4"/>
    </row>
    <row r="1571">
      <c r="Q1571" s="4"/>
    </row>
    <row r="1572">
      <c r="Q1572" s="4"/>
    </row>
    <row r="1573">
      <c r="Q1573" s="4"/>
    </row>
    <row r="1574">
      <c r="Q1574" s="4"/>
    </row>
    <row r="1575">
      <c r="Q1575" s="4"/>
    </row>
    <row r="1576">
      <c r="Q1576" s="4"/>
    </row>
    <row r="1577">
      <c r="Q1577" s="4"/>
    </row>
    <row r="1578">
      <c r="Q1578" s="4"/>
    </row>
    <row r="1579">
      <c r="Q1579" s="4"/>
    </row>
    <row r="1580">
      <c r="Q1580" s="4"/>
    </row>
    <row r="1581">
      <c r="Q1581" s="4"/>
    </row>
    <row r="1582">
      <c r="Q1582" s="4"/>
    </row>
    <row r="1583">
      <c r="Q1583" s="4"/>
    </row>
    <row r="1584">
      <c r="Q1584" s="4"/>
    </row>
    <row r="1585">
      <c r="Q1585" s="4"/>
    </row>
    <row r="1586">
      <c r="Q1586" s="4"/>
    </row>
    <row r="1587">
      <c r="Q1587" s="4"/>
    </row>
    <row r="1588">
      <c r="Q1588" s="4"/>
    </row>
    <row r="1589">
      <c r="Q1589" s="4"/>
    </row>
    <row r="1590">
      <c r="Q1590" s="4"/>
    </row>
    <row r="1591">
      <c r="Q1591" s="4"/>
    </row>
    <row r="1592">
      <c r="Q1592" s="4"/>
    </row>
    <row r="1593">
      <c r="Q1593" s="4"/>
    </row>
    <row r="1594">
      <c r="Q1594" s="4"/>
    </row>
    <row r="1595">
      <c r="Q1595" s="4"/>
    </row>
    <row r="1596">
      <c r="Q1596" s="4"/>
    </row>
    <row r="1597">
      <c r="Q1597" s="4"/>
    </row>
    <row r="1598">
      <c r="Q1598" s="4"/>
    </row>
    <row r="1599">
      <c r="Q1599" s="4"/>
    </row>
    <row r="1600">
      <c r="Q1600" s="4"/>
    </row>
    <row r="1601">
      <c r="Q1601" s="4"/>
    </row>
    <row r="1602">
      <c r="Q1602" s="4"/>
    </row>
    <row r="1603">
      <c r="Q1603" s="4"/>
    </row>
    <row r="1604">
      <c r="Q1604" s="4"/>
    </row>
    <row r="1605">
      <c r="Q1605" s="4"/>
    </row>
    <row r="1606">
      <c r="Q1606" s="4"/>
    </row>
    <row r="1607">
      <c r="Q1607" s="4"/>
    </row>
    <row r="1608">
      <c r="Q1608" s="4"/>
    </row>
    <row r="1609">
      <c r="Q1609" s="4"/>
    </row>
    <row r="1610">
      <c r="Q1610" s="4"/>
    </row>
    <row r="1611">
      <c r="Q1611" s="4"/>
    </row>
    <row r="1612">
      <c r="Q1612" s="4"/>
    </row>
    <row r="1613">
      <c r="Q1613" s="4"/>
    </row>
    <row r="1614">
      <c r="Q1614" s="4"/>
    </row>
    <row r="1615">
      <c r="Q1615" s="4"/>
    </row>
    <row r="1616">
      <c r="Q1616" s="4"/>
    </row>
    <row r="1617">
      <c r="Q1617" s="4"/>
    </row>
    <row r="1618">
      <c r="Q1618" s="4"/>
    </row>
    <row r="1619">
      <c r="Q1619" s="4"/>
    </row>
    <row r="1620">
      <c r="Q1620" s="4"/>
    </row>
    <row r="1621">
      <c r="Q1621" s="4"/>
    </row>
    <row r="1622">
      <c r="Q1622" s="4"/>
    </row>
    <row r="1623">
      <c r="Q1623" s="4"/>
    </row>
    <row r="1624">
      <c r="Q1624" s="4"/>
    </row>
    <row r="1625">
      <c r="Q1625" s="4"/>
    </row>
    <row r="1626">
      <c r="Q1626" s="4"/>
    </row>
    <row r="1627">
      <c r="Q1627" s="4"/>
    </row>
    <row r="1628">
      <c r="Q1628" s="4"/>
    </row>
    <row r="1629">
      <c r="Q1629" s="4"/>
    </row>
    <row r="1630">
      <c r="Q1630" s="4"/>
    </row>
    <row r="1631">
      <c r="Q1631" s="4"/>
    </row>
    <row r="1632">
      <c r="Q1632" s="4"/>
    </row>
    <row r="1633">
      <c r="Q1633" s="4"/>
    </row>
    <row r="1634">
      <c r="Q1634" s="4"/>
    </row>
    <row r="1635">
      <c r="Q1635" s="4"/>
    </row>
    <row r="1636">
      <c r="Q1636" s="4"/>
    </row>
    <row r="1637">
      <c r="Q1637" s="4"/>
    </row>
    <row r="1638">
      <c r="Q1638" s="4"/>
    </row>
    <row r="1639">
      <c r="Q1639" s="4"/>
    </row>
    <row r="1640">
      <c r="Q1640" s="4"/>
    </row>
    <row r="1641">
      <c r="Q1641" s="4"/>
    </row>
    <row r="1642">
      <c r="Q1642" s="4"/>
    </row>
    <row r="1643">
      <c r="Q1643" s="4"/>
    </row>
    <row r="1644">
      <c r="Q1644" s="4"/>
    </row>
    <row r="1645">
      <c r="Q1645" s="4"/>
    </row>
    <row r="1646">
      <c r="Q1646" s="4"/>
    </row>
    <row r="1647">
      <c r="Q1647" s="4"/>
    </row>
    <row r="1648">
      <c r="Q1648" s="4"/>
    </row>
    <row r="1649">
      <c r="Q1649" s="4"/>
    </row>
    <row r="1650">
      <c r="Q1650" s="4"/>
    </row>
    <row r="1651">
      <c r="Q1651" s="4"/>
    </row>
    <row r="1652">
      <c r="Q1652" s="4"/>
    </row>
    <row r="1653">
      <c r="Q1653" s="4"/>
    </row>
    <row r="1654">
      <c r="Q1654" s="4"/>
    </row>
    <row r="1655">
      <c r="Q1655" s="4"/>
    </row>
    <row r="1656">
      <c r="Q1656" s="4"/>
    </row>
    <row r="1657">
      <c r="Q1657" s="4"/>
    </row>
    <row r="1658">
      <c r="Q1658" s="4"/>
    </row>
    <row r="1659">
      <c r="Q1659" s="4"/>
    </row>
    <row r="1660">
      <c r="Q1660" s="4"/>
    </row>
    <row r="1661">
      <c r="Q1661" s="4"/>
    </row>
    <row r="1662">
      <c r="Q1662" s="4"/>
    </row>
    <row r="1663">
      <c r="Q1663" s="4"/>
    </row>
    <row r="1664">
      <c r="Q1664" s="4"/>
    </row>
    <row r="1665">
      <c r="Q1665" s="4"/>
    </row>
    <row r="1666">
      <c r="Q1666" s="4"/>
    </row>
    <row r="1667">
      <c r="Q1667" s="4"/>
    </row>
    <row r="1668">
      <c r="Q1668" s="4"/>
    </row>
    <row r="1669">
      <c r="Q1669" s="4"/>
    </row>
    <row r="1670">
      <c r="Q1670" s="4"/>
    </row>
    <row r="1671">
      <c r="Q1671" s="4"/>
    </row>
    <row r="1672">
      <c r="Q1672" s="4"/>
    </row>
    <row r="1673">
      <c r="Q1673" s="4"/>
    </row>
    <row r="1674">
      <c r="Q1674" s="4"/>
    </row>
    <row r="1675">
      <c r="Q1675" s="4"/>
    </row>
    <row r="1676">
      <c r="Q1676" s="4"/>
    </row>
    <row r="1677">
      <c r="Q1677" s="4"/>
    </row>
    <row r="1678">
      <c r="Q1678" s="4"/>
    </row>
    <row r="1679">
      <c r="Q1679" s="4"/>
    </row>
    <row r="1680">
      <c r="Q1680" s="4"/>
    </row>
    <row r="1681">
      <c r="Q1681" s="4"/>
    </row>
    <row r="1682">
      <c r="Q1682" s="4"/>
    </row>
    <row r="1683">
      <c r="Q1683" s="4"/>
    </row>
    <row r="1684">
      <c r="Q1684" s="4"/>
    </row>
    <row r="1685">
      <c r="Q1685" s="4"/>
    </row>
    <row r="1686">
      <c r="Q1686" s="4"/>
    </row>
    <row r="1687">
      <c r="Q1687" s="4"/>
    </row>
    <row r="1688">
      <c r="Q1688" s="4"/>
    </row>
    <row r="1689">
      <c r="Q1689" s="4"/>
    </row>
    <row r="1690">
      <c r="Q1690" s="4"/>
    </row>
    <row r="1691">
      <c r="Q1691" s="4"/>
    </row>
    <row r="1692">
      <c r="Q1692" s="4"/>
    </row>
    <row r="1693">
      <c r="Q1693" s="4"/>
    </row>
    <row r="1694">
      <c r="Q1694" s="4"/>
    </row>
    <row r="1695">
      <c r="Q1695" s="4"/>
    </row>
    <row r="1696">
      <c r="Q1696" s="4"/>
    </row>
    <row r="1697">
      <c r="Q1697" s="4"/>
    </row>
    <row r="1698">
      <c r="Q1698" s="4"/>
    </row>
    <row r="1699">
      <c r="Q1699" s="4"/>
    </row>
    <row r="1700">
      <c r="Q1700" s="4"/>
    </row>
    <row r="1701">
      <c r="Q1701" s="4"/>
    </row>
    <row r="1702">
      <c r="Q1702" s="4"/>
    </row>
    <row r="1703">
      <c r="Q1703" s="4"/>
    </row>
    <row r="1704">
      <c r="Q1704" s="4"/>
    </row>
    <row r="1705">
      <c r="Q1705" s="4"/>
    </row>
    <row r="1706">
      <c r="Q1706" s="4"/>
    </row>
    <row r="1707">
      <c r="Q1707" s="4"/>
    </row>
    <row r="1708">
      <c r="Q1708" s="4"/>
    </row>
    <row r="1709">
      <c r="Q1709" s="4"/>
    </row>
    <row r="1710">
      <c r="Q1710" s="4"/>
    </row>
    <row r="1711">
      <c r="Q1711" s="4"/>
    </row>
    <row r="1712">
      <c r="Q1712" s="4"/>
    </row>
    <row r="1713">
      <c r="Q1713" s="4"/>
    </row>
    <row r="1714">
      <c r="Q1714" s="4"/>
    </row>
    <row r="1715">
      <c r="Q1715" s="4"/>
    </row>
    <row r="1716">
      <c r="Q1716" s="4"/>
    </row>
    <row r="1717">
      <c r="Q1717" s="4"/>
    </row>
    <row r="1718">
      <c r="Q1718" s="4"/>
    </row>
    <row r="1719">
      <c r="Q1719" s="4"/>
    </row>
    <row r="1720">
      <c r="Q1720" s="4"/>
    </row>
    <row r="1721">
      <c r="Q1721" s="4"/>
    </row>
    <row r="1722">
      <c r="Q1722" s="4"/>
    </row>
    <row r="1723">
      <c r="Q1723" s="4"/>
    </row>
    <row r="1724">
      <c r="Q1724" s="4"/>
    </row>
    <row r="1725">
      <c r="Q1725" s="4"/>
    </row>
    <row r="1726">
      <c r="Q1726" s="4"/>
    </row>
    <row r="1727">
      <c r="Q1727" s="4"/>
    </row>
    <row r="1728">
      <c r="Q1728" s="4"/>
    </row>
    <row r="1729">
      <c r="Q1729" s="4"/>
    </row>
    <row r="1730">
      <c r="Q1730" s="4"/>
    </row>
    <row r="1731">
      <c r="Q1731" s="4"/>
    </row>
    <row r="1732">
      <c r="Q1732" s="4"/>
    </row>
    <row r="1733">
      <c r="Q1733" s="4"/>
    </row>
    <row r="1734">
      <c r="Q1734" s="4"/>
    </row>
    <row r="1735">
      <c r="Q1735" s="4"/>
    </row>
    <row r="1736">
      <c r="Q1736" s="4"/>
    </row>
    <row r="1737">
      <c r="Q1737" s="4"/>
    </row>
    <row r="1738">
      <c r="Q1738" s="4"/>
    </row>
    <row r="1739">
      <c r="Q1739" s="4"/>
    </row>
    <row r="1740">
      <c r="Q1740" s="4"/>
    </row>
    <row r="1741">
      <c r="Q1741" s="4"/>
    </row>
    <row r="1742">
      <c r="Q1742" s="4"/>
    </row>
    <row r="1743">
      <c r="Q1743" s="4"/>
    </row>
    <row r="1744">
      <c r="Q1744" s="4"/>
    </row>
    <row r="1745">
      <c r="Q1745" s="4"/>
    </row>
    <row r="1746">
      <c r="Q1746" s="4"/>
    </row>
    <row r="1747">
      <c r="Q1747" s="4"/>
    </row>
    <row r="1748">
      <c r="Q1748" s="4"/>
    </row>
    <row r="1749">
      <c r="Q1749" s="4"/>
    </row>
    <row r="1750">
      <c r="Q1750" s="4"/>
    </row>
    <row r="1751">
      <c r="Q1751" s="4"/>
    </row>
    <row r="1752">
      <c r="Q1752" s="4"/>
    </row>
    <row r="1753">
      <c r="Q1753" s="4"/>
    </row>
    <row r="1754">
      <c r="Q1754" s="4"/>
    </row>
    <row r="1755">
      <c r="Q1755" s="4"/>
    </row>
    <row r="1756">
      <c r="Q1756" s="4"/>
    </row>
    <row r="1757">
      <c r="Q1757" s="4"/>
    </row>
    <row r="1758">
      <c r="Q1758" s="4"/>
    </row>
    <row r="1759">
      <c r="Q1759" s="4"/>
    </row>
    <row r="1760">
      <c r="Q1760" s="4"/>
    </row>
    <row r="1761">
      <c r="Q1761" s="4"/>
    </row>
    <row r="1762">
      <c r="Q1762" s="4"/>
    </row>
    <row r="1763">
      <c r="Q1763" s="4"/>
    </row>
    <row r="1764">
      <c r="Q1764" s="4"/>
    </row>
    <row r="1765">
      <c r="Q1765" s="4"/>
    </row>
    <row r="1766">
      <c r="Q1766" s="4"/>
    </row>
    <row r="1767">
      <c r="Q1767" s="4"/>
    </row>
    <row r="1768">
      <c r="Q1768" s="4"/>
    </row>
    <row r="1769">
      <c r="Q1769" s="4"/>
    </row>
    <row r="1770">
      <c r="Q1770" s="4"/>
    </row>
    <row r="1771">
      <c r="Q1771" s="4"/>
    </row>
    <row r="1772">
      <c r="Q1772" s="4"/>
    </row>
    <row r="1773">
      <c r="Q1773" s="4"/>
    </row>
    <row r="1774">
      <c r="Q1774" s="4"/>
    </row>
    <row r="1775">
      <c r="Q1775" s="4"/>
    </row>
    <row r="1776">
      <c r="Q1776" s="4"/>
    </row>
    <row r="1777">
      <c r="Q1777" s="4"/>
    </row>
    <row r="1778">
      <c r="Q1778" s="4"/>
    </row>
    <row r="1779">
      <c r="Q1779" s="4"/>
    </row>
    <row r="1780">
      <c r="Q1780" s="4"/>
    </row>
    <row r="1781">
      <c r="Q1781" s="4"/>
    </row>
    <row r="1782">
      <c r="Q1782" s="4"/>
    </row>
    <row r="1783">
      <c r="Q1783" s="4"/>
    </row>
    <row r="1784">
      <c r="Q1784" s="4"/>
    </row>
    <row r="1785">
      <c r="Q1785" s="4"/>
    </row>
    <row r="1786">
      <c r="Q1786" s="4"/>
    </row>
    <row r="1787">
      <c r="Q1787" s="4"/>
    </row>
    <row r="1788">
      <c r="Q1788" s="4"/>
    </row>
    <row r="1789">
      <c r="Q1789" s="4"/>
    </row>
    <row r="1790">
      <c r="Q1790" s="4"/>
    </row>
    <row r="1791">
      <c r="Q1791" s="4"/>
    </row>
    <row r="1792">
      <c r="Q1792" s="4"/>
    </row>
    <row r="1793">
      <c r="Q1793" s="4"/>
    </row>
    <row r="1794">
      <c r="Q1794" s="4"/>
    </row>
    <row r="1795">
      <c r="Q1795" s="4"/>
    </row>
    <row r="1796">
      <c r="Q1796" s="4"/>
    </row>
    <row r="1797">
      <c r="Q1797" s="4"/>
    </row>
    <row r="1798">
      <c r="Q1798" s="4"/>
    </row>
    <row r="1799">
      <c r="Q1799" s="4"/>
    </row>
    <row r="1800">
      <c r="Q1800" s="4"/>
    </row>
    <row r="1801">
      <c r="Q1801" s="4"/>
    </row>
    <row r="1802">
      <c r="Q1802" s="4"/>
    </row>
    <row r="1803">
      <c r="Q1803" s="4"/>
    </row>
    <row r="1804">
      <c r="Q1804" s="4"/>
    </row>
    <row r="1805">
      <c r="Q1805" s="4"/>
    </row>
    <row r="1806">
      <c r="Q1806" s="4"/>
    </row>
    <row r="1807">
      <c r="Q1807" s="4"/>
    </row>
    <row r="1808">
      <c r="Q1808" s="4"/>
    </row>
    <row r="1809">
      <c r="Q1809" s="4"/>
    </row>
    <row r="1810">
      <c r="Q1810" s="4"/>
    </row>
    <row r="1811">
      <c r="Q1811" s="4"/>
    </row>
    <row r="1812">
      <c r="Q1812" s="4"/>
    </row>
    <row r="1813">
      <c r="Q1813" s="4"/>
    </row>
    <row r="1814">
      <c r="Q1814" s="4"/>
    </row>
    <row r="1815">
      <c r="Q1815" s="4"/>
    </row>
    <row r="1816">
      <c r="Q1816" s="4"/>
    </row>
    <row r="1817">
      <c r="Q1817" s="4"/>
    </row>
    <row r="1818">
      <c r="Q1818" s="4"/>
    </row>
    <row r="1819">
      <c r="Q1819" s="4"/>
    </row>
    <row r="1820">
      <c r="Q1820" s="4"/>
    </row>
    <row r="1821">
      <c r="Q1821" s="4"/>
    </row>
    <row r="1822">
      <c r="Q1822" s="4"/>
    </row>
    <row r="1823">
      <c r="Q1823" s="4"/>
    </row>
    <row r="1824">
      <c r="Q1824" s="4"/>
    </row>
    <row r="1825">
      <c r="Q1825" s="4"/>
    </row>
    <row r="1826">
      <c r="Q1826" s="4"/>
    </row>
    <row r="1827">
      <c r="Q1827" s="4"/>
    </row>
    <row r="1828">
      <c r="Q1828" s="4"/>
    </row>
    <row r="1829">
      <c r="Q1829" s="4"/>
    </row>
    <row r="1830">
      <c r="Q1830" s="4"/>
    </row>
    <row r="1831">
      <c r="Q1831" s="4"/>
    </row>
    <row r="1832">
      <c r="Q1832" s="4"/>
    </row>
    <row r="1833">
      <c r="Q1833" s="4"/>
    </row>
    <row r="1834">
      <c r="Q1834" s="4"/>
    </row>
    <row r="1835">
      <c r="Q1835" s="4"/>
    </row>
    <row r="1836">
      <c r="Q1836" s="4"/>
    </row>
    <row r="1837">
      <c r="Q1837" s="4"/>
    </row>
    <row r="1838">
      <c r="Q1838" s="4"/>
    </row>
    <row r="1839">
      <c r="Q1839" s="4"/>
    </row>
    <row r="1840">
      <c r="Q1840" s="4"/>
    </row>
    <row r="1841">
      <c r="Q1841" s="4"/>
    </row>
    <row r="1842">
      <c r="Q1842" s="4"/>
    </row>
    <row r="1843">
      <c r="Q1843" s="4"/>
    </row>
    <row r="1844">
      <c r="Q1844" s="4"/>
    </row>
    <row r="1845">
      <c r="Q1845" s="4"/>
    </row>
    <row r="1846">
      <c r="Q1846" s="4"/>
    </row>
    <row r="1847">
      <c r="Q1847" s="4"/>
    </row>
    <row r="1848">
      <c r="Q1848" s="4"/>
    </row>
    <row r="1849">
      <c r="Q1849" s="4"/>
    </row>
    <row r="1850">
      <c r="Q1850" s="4"/>
    </row>
    <row r="1851">
      <c r="Q1851" s="4"/>
    </row>
    <row r="1852">
      <c r="Q1852" s="4"/>
    </row>
    <row r="1853">
      <c r="Q1853" s="4"/>
    </row>
    <row r="1854">
      <c r="Q1854" s="4"/>
    </row>
    <row r="1855">
      <c r="Q1855" s="4"/>
    </row>
    <row r="1856">
      <c r="Q1856" s="4"/>
    </row>
    <row r="1857">
      <c r="Q1857" s="4"/>
    </row>
    <row r="1858">
      <c r="Q1858" s="4"/>
    </row>
    <row r="1859">
      <c r="Q1859" s="4"/>
    </row>
    <row r="1860">
      <c r="Q1860" s="4"/>
    </row>
    <row r="1861">
      <c r="Q1861" s="4"/>
    </row>
    <row r="1862">
      <c r="Q1862" s="4"/>
    </row>
    <row r="1863">
      <c r="Q1863" s="4"/>
    </row>
    <row r="1864">
      <c r="Q1864" s="4"/>
    </row>
    <row r="1865">
      <c r="Q1865" s="4"/>
    </row>
    <row r="1866">
      <c r="Q1866" s="4"/>
    </row>
    <row r="1867">
      <c r="Q1867" s="4"/>
    </row>
    <row r="1868">
      <c r="Q1868" s="4"/>
    </row>
    <row r="1869">
      <c r="Q1869" s="4"/>
    </row>
    <row r="1870">
      <c r="Q1870" s="4"/>
    </row>
    <row r="1871">
      <c r="Q1871" s="4"/>
    </row>
    <row r="1872">
      <c r="Q1872" s="4"/>
    </row>
    <row r="1873">
      <c r="Q1873" s="4"/>
    </row>
    <row r="1874">
      <c r="Q1874" s="4"/>
    </row>
    <row r="1875">
      <c r="Q1875" s="4"/>
    </row>
    <row r="1876">
      <c r="Q1876" s="4"/>
    </row>
    <row r="1877">
      <c r="Q1877" s="4"/>
    </row>
    <row r="1878">
      <c r="Q1878" s="4"/>
    </row>
    <row r="1879">
      <c r="Q1879" s="4"/>
    </row>
    <row r="1880">
      <c r="Q1880" s="4"/>
    </row>
    <row r="1881">
      <c r="Q1881" s="4"/>
    </row>
    <row r="1882">
      <c r="Q1882" s="4"/>
    </row>
    <row r="1883">
      <c r="Q1883" s="4"/>
    </row>
    <row r="1884">
      <c r="Q1884" s="4"/>
    </row>
    <row r="1885">
      <c r="Q1885" s="4"/>
    </row>
    <row r="1886">
      <c r="Q1886" s="4"/>
    </row>
    <row r="1887">
      <c r="Q1887" s="4"/>
    </row>
    <row r="1888">
      <c r="Q1888" s="4"/>
    </row>
    <row r="1889">
      <c r="Q1889" s="4"/>
    </row>
    <row r="1890">
      <c r="Q1890" s="4"/>
    </row>
    <row r="1891">
      <c r="Q1891" s="4"/>
    </row>
    <row r="1892">
      <c r="Q1892" s="4"/>
    </row>
    <row r="1893">
      <c r="Q1893" s="4"/>
    </row>
    <row r="1894">
      <c r="Q1894" s="4"/>
    </row>
    <row r="1895">
      <c r="Q1895" s="4"/>
    </row>
    <row r="1896">
      <c r="Q1896" s="4"/>
    </row>
    <row r="1897">
      <c r="Q1897" s="4"/>
    </row>
    <row r="1898">
      <c r="Q1898" s="4"/>
    </row>
    <row r="1899">
      <c r="Q1899" s="4"/>
    </row>
    <row r="1900">
      <c r="Q1900" s="4"/>
    </row>
    <row r="1901">
      <c r="Q1901" s="4"/>
    </row>
    <row r="1902">
      <c r="Q1902" s="4"/>
    </row>
    <row r="1903">
      <c r="Q1903" s="4"/>
    </row>
    <row r="1904">
      <c r="Q1904" s="4"/>
    </row>
    <row r="1905">
      <c r="Q1905" s="4"/>
    </row>
    <row r="1906">
      <c r="Q1906" s="4"/>
    </row>
    <row r="1907">
      <c r="Q1907" s="4"/>
    </row>
    <row r="1908">
      <c r="Q1908" s="4"/>
    </row>
    <row r="1909">
      <c r="Q1909" s="4"/>
    </row>
    <row r="1910">
      <c r="Q1910" s="4"/>
    </row>
    <row r="1911">
      <c r="Q1911" s="4"/>
    </row>
    <row r="1912">
      <c r="Q1912" s="4"/>
    </row>
    <row r="1913">
      <c r="Q1913" s="4"/>
    </row>
    <row r="1914">
      <c r="Q1914" s="4"/>
    </row>
    <row r="1915">
      <c r="Q1915" s="4"/>
    </row>
    <row r="1916">
      <c r="Q1916" s="4"/>
    </row>
    <row r="1917">
      <c r="Q1917" s="4"/>
    </row>
    <row r="1918">
      <c r="Q1918" s="4"/>
    </row>
    <row r="1919">
      <c r="Q1919" s="4"/>
    </row>
    <row r="1920">
      <c r="Q1920" s="4"/>
    </row>
    <row r="1921">
      <c r="Q1921" s="4"/>
    </row>
    <row r="1922">
      <c r="Q1922" s="4"/>
    </row>
    <row r="1923">
      <c r="Q1923" s="4"/>
    </row>
    <row r="1924">
      <c r="Q1924" s="4"/>
    </row>
    <row r="1925">
      <c r="Q1925" s="4"/>
    </row>
    <row r="1926">
      <c r="Q1926" s="4"/>
    </row>
    <row r="1927">
      <c r="Q1927" s="4"/>
    </row>
    <row r="1928">
      <c r="Q1928" s="4"/>
    </row>
    <row r="1929">
      <c r="Q1929" s="4"/>
    </row>
    <row r="1930">
      <c r="Q1930" s="4"/>
    </row>
    <row r="1931">
      <c r="Q1931" s="4"/>
    </row>
    <row r="1932">
      <c r="Q1932" s="4"/>
    </row>
    <row r="1933">
      <c r="Q1933" s="4"/>
    </row>
    <row r="1934">
      <c r="Q1934" s="4"/>
    </row>
    <row r="1935">
      <c r="Q1935" s="4"/>
    </row>
    <row r="1936">
      <c r="Q1936" s="4"/>
    </row>
    <row r="1937">
      <c r="Q1937" s="4"/>
    </row>
    <row r="1938">
      <c r="Q1938" s="4"/>
    </row>
    <row r="1939">
      <c r="Q1939" s="4"/>
    </row>
    <row r="1940">
      <c r="Q1940" s="4"/>
    </row>
    <row r="1941">
      <c r="Q1941" s="4"/>
    </row>
    <row r="1942">
      <c r="Q1942" s="4"/>
    </row>
    <row r="1943">
      <c r="Q1943" s="4"/>
    </row>
    <row r="1944">
      <c r="Q1944" s="4"/>
    </row>
    <row r="1945">
      <c r="Q1945" s="4"/>
    </row>
    <row r="1946">
      <c r="Q1946" s="4"/>
    </row>
    <row r="1947">
      <c r="Q1947" s="4"/>
    </row>
    <row r="1948">
      <c r="Q1948" s="4"/>
    </row>
    <row r="1949">
      <c r="Q1949" s="4"/>
    </row>
    <row r="1950">
      <c r="Q1950" s="4"/>
    </row>
    <row r="1951">
      <c r="Q1951" s="4"/>
    </row>
    <row r="1952">
      <c r="Q1952" s="4"/>
    </row>
    <row r="1953">
      <c r="Q1953" s="4"/>
    </row>
    <row r="1954">
      <c r="Q1954" s="4"/>
    </row>
    <row r="1955">
      <c r="Q1955" s="4"/>
    </row>
    <row r="1956">
      <c r="Q1956" s="4"/>
    </row>
    <row r="1957">
      <c r="Q1957" s="4"/>
    </row>
    <row r="1958">
      <c r="Q1958" s="4"/>
    </row>
    <row r="1959">
      <c r="Q1959" s="4"/>
    </row>
    <row r="1960">
      <c r="Q1960" s="4"/>
    </row>
    <row r="1961">
      <c r="Q1961" s="4"/>
    </row>
    <row r="1962">
      <c r="Q1962" s="4"/>
    </row>
    <row r="1963">
      <c r="Q1963" s="4"/>
    </row>
    <row r="1964">
      <c r="Q1964" s="4"/>
    </row>
    <row r="1965">
      <c r="Q1965" s="4"/>
    </row>
    <row r="1966">
      <c r="Q1966" s="4"/>
    </row>
    <row r="1967">
      <c r="Q1967" s="4"/>
    </row>
    <row r="1968">
      <c r="Q1968" s="4"/>
    </row>
    <row r="1969">
      <c r="Q1969" s="4"/>
    </row>
    <row r="1970">
      <c r="Q1970" s="4"/>
    </row>
    <row r="1971">
      <c r="Q1971" s="4"/>
    </row>
    <row r="1972">
      <c r="Q1972" s="4"/>
    </row>
    <row r="1973">
      <c r="Q1973" s="4"/>
    </row>
    <row r="1974">
      <c r="Q1974" s="4"/>
    </row>
    <row r="1975">
      <c r="Q1975" s="4"/>
    </row>
    <row r="1976">
      <c r="Q1976" s="4"/>
    </row>
    <row r="1977">
      <c r="Q1977" s="4"/>
    </row>
    <row r="1978">
      <c r="Q1978" s="4"/>
    </row>
    <row r="1979">
      <c r="Q1979" s="4"/>
    </row>
    <row r="1980">
      <c r="Q1980" s="4"/>
    </row>
    <row r="1981">
      <c r="Q1981" s="4"/>
    </row>
    <row r="1982">
      <c r="Q1982" s="4"/>
    </row>
    <row r="1983">
      <c r="Q1983" s="4"/>
    </row>
    <row r="1984">
      <c r="Q1984" s="4"/>
    </row>
    <row r="1985">
      <c r="Q1985" s="4"/>
    </row>
    <row r="1986">
      <c r="Q1986" s="4"/>
    </row>
    <row r="1987">
      <c r="Q1987" s="4"/>
    </row>
    <row r="1988">
      <c r="Q1988" s="4"/>
    </row>
    <row r="1989">
      <c r="Q1989" s="4"/>
    </row>
    <row r="1990">
      <c r="Q1990" s="4"/>
    </row>
    <row r="1991">
      <c r="Q1991" s="4"/>
    </row>
    <row r="1992">
      <c r="Q1992" s="4"/>
    </row>
    <row r="1993">
      <c r="Q1993" s="4"/>
    </row>
    <row r="1994">
      <c r="Q1994" s="4"/>
    </row>
    <row r="1995">
      <c r="Q1995" s="4"/>
    </row>
    <row r="1996">
      <c r="Q1996" s="4"/>
    </row>
    <row r="1997">
      <c r="Q1997" s="4"/>
    </row>
    <row r="1998">
      <c r="Q1998" s="4"/>
    </row>
    <row r="1999">
      <c r="Q1999" s="4"/>
    </row>
    <row r="2000">
      <c r="Q2000" s="4"/>
    </row>
    <row r="2001">
      <c r="Q2001" s="4"/>
    </row>
    <row r="2002">
      <c r="Q2002" s="4"/>
    </row>
    <row r="2003">
      <c r="Q2003" s="4"/>
    </row>
    <row r="2004">
      <c r="Q2004" s="4"/>
    </row>
    <row r="2005">
      <c r="Q2005" s="4"/>
    </row>
    <row r="2006">
      <c r="Q2006" s="4"/>
    </row>
    <row r="2007">
      <c r="Q2007" s="4"/>
    </row>
    <row r="2008">
      <c r="Q2008" s="4"/>
    </row>
    <row r="2009">
      <c r="Q2009" s="4"/>
    </row>
    <row r="2010">
      <c r="Q2010" s="4"/>
    </row>
    <row r="2011">
      <c r="Q2011" s="4"/>
    </row>
    <row r="2012">
      <c r="Q2012" s="4"/>
    </row>
    <row r="2013">
      <c r="Q2013" s="4"/>
    </row>
    <row r="2014">
      <c r="Q2014" s="4"/>
    </row>
    <row r="2015">
      <c r="Q2015" s="4"/>
    </row>
    <row r="2016">
      <c r="Q2016" s="4"/>
    </row>
    <row r="2017">
      <c r="Q2017" s="4"/>
    </row>
    <row r="2018">
      <c r="Q2018" s="4"/>
    </row>
    <row r="2019">
      <c r="Q2019" s="4"/>
    </row>
    <row r="2020">
      <c r="Q2020" s="4"/>
    </row>
    <row r="2021">
      <c r="Q2021" s="4"/>
    </row>
    <row r="2022">
      <c r="Q2022" s="4"/>
    </row>
    <row r="2023">
      <c r="Q2023" s="4"/>
    </row>
    <row r="2024">
      <c r="Q2024" s="4"/>
    </row>
    <row r="2025">
      <c r="Q2025" s="4"/>
    </row>
    <row r="2026">
      <c r="Q2026" s="4"/>
    </row>
    <row r="2027">
      <c r="Q2027" s="4"/>
    </row>
    <row r="2028">
      <c r="Q2028" s="4"/>
    </row>
    <row r="2029">
      <c r="Q2029" s="4"/>
    </row>
    <row r="2030">
      <c r="Q2030" s="4"/>
    </row>
    <row r="2031">
      <c r="Q2031" s="4"/>
    </row>
    <row r="2032">
      <c r="Q2032" s="4"/>
    </row>
    <row r="2033">
      <c r="Q2033" s="4"/>
    </row>
    <row r="2034">
      <c r="Q2034" s="4"/>
    </row>
  </sheetData>
  <autoFilter ref="$A$1:$AG$1275">
    <sortState ref="A1:AG1275">
      <sortCondition ref="N1:N1275"/>
      <sortCondition ref="J1:J1275"/>
      <sortCondition ref="K1:K1275"/>
      <sortCondition ref="O1:O1275"/>
      <sortCondition ref="M1:M1275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0.88"/>
  </cols>
  <sheetData>
    <row r="1">
      <c r="A1" s="1" t="s">
        <v>642</v>
      </c>
      <c r="B1" s="1" t="s">
        <v>145</v>
      </c>
    </row>
    <row r="2">
      <c r="A2" s="1" t="s">
        <v>643</v>
      </c>
      <c r="B2" s="1" t="s">
        <v>644</v>
      </c>
    </row>
    <row r="3">
      <c r="A3" s="1" t="s">
        <v>645</v>
      </c>
      <c r="B3" s="1" t="s">
        <v>646</v>
      </c>
    </row>
    <row r="4">
      <c r="A4" s="1" t="s">
        <v>647</v>
      </c>
      <c r="B4" s="1" t="s">
        <v>647</v>
      </c>
    </row>
    <row r="5">
      <c r="A5" s="1" t="s">
        <v>648</v>
      </c>
      <c r="B5" s="1" t="s">
        <v>597</v>
      </c>
    </row>
    <row r="6">
      <c r="A6" s="1" t="s">
        <v>649</v>
      </c>
      <c r="B6" s="1" t="s">
        <v>650</v>
      </c>
    </row>
    <row r="7">
      <c r="A7" s="1" t="s">
        <v>651</v>
      </c>
      <c r="B7" s="1" t="s">
        <v>652</v>
      </c>
    </row>
    <row r="8">
      <c r="A8" s="1" t="s">
        <v>653</v>
      </c>
      <c r="B8" s="1" t="s">
        <v>654</v>
      </c>
    </row>
    <row r="9">
      <c r="A9" s="1" t="s">
        <v>655</v>
      </c>
      <c r="B9" s="1" t="s">
        <v>656</v>
      </c>
    </row>
    <row r="10">
      <c r="A10" s="1" t="s">
        <v>657</v>
      </c>
      <c r="B10" s="1" t="s">
        <v>658</v>
      </c>
    </row>
    <row r="11">
      <c r="A11" s="1" t="s">
        <v>659</v>
      </c>
      <c r="B11" s="1" t="s">
        <v>660</v>
      </c>
    </row>
    <row r="12">
      <c r="A12" s="1" t="s">
        <v>597</v>
      </c>
    </row>
    <row r="13">
      <c r="A13" s="1" t="s">
        <v>661</v>
      </c>
    </row>
    <row r="14">
      <c r="A14" s="1" t="s">
        <v>662</v>
      </c>
    </row>
    <row r="15">
      <c r="A15" s="1" t="s">
        <v>663</v>
      </c>
    </row>
    <row r="16">
      <c r="A16" s="1" t="s">
        <v>664</v>
      </c>
    </row>
    <row r="17">
      <c r="A17" s="1" t="s">
        <v>665</v>
      </c>
    </row>
    <row r="18">
      <c r="A18" s="1" t="s">
        <v>654</v>
      </c>
    </row>
    <row r="19">
      <c r="A19" s="1" t="s">
        <v>666</v>
      </c>
    </row>
    <row r="20">
      <c r="A20" s="1" t="s">
        <v>667</v>
      </c>
    </row>
    <row r="21">
      <c r="A21" s="1" t="s">
        <v>668</v>
      </c>
    </row>
    <row r="22">
      <c r="A22" s="1" t="s">
        <v>669</v>
      </c>
    </row>
    <row r="23">
      <c r="A23" s="1" t="s">
        <v>670</v>
      </c>
    </row>
    <row r="24">
      <c r="A24" s="1" t="s">
        <v>671</v>
      </c>
    </row>
    <row r="25">
      <c r="A25" s="1" t="s">
        <v>672</v>
      </c>
    </row>
    <row r="26">
      <c r="A26" s="1" t="s">
        <v>673</v>
      </c>
    </row>
    <row r="27">
      <c r="A27" s="1" t="s">
        <v>674</v>
      </c>
    </row>
    <row r="28">
      <c r="A28" s="1" t="s">
        <v>675</v>
      </c>
    </row>
    <row r="29">
      <c r="A29" s="1" t="s">
        <v>676</v>
      </c>
    </row>
    <row r="30">
      <c r="A30" s="1" t="s">
        <v>677</v>
      </c>
    </row>
    <row r="31">
      <c r="A31" s="1" t="s">
        <v>678</v>
      </c>
    </row>
    <row r="32">
      <c r="A32" s="1" t="s">
        <v>679</v>
      </c>
    </row>
    <row r="33">
      <c r="A33" s="1" t="s">
        <v>680</v>
      </c>
    </row>
    <row r="34">
      <c r="A34" s="1" t="s">
        <v>681</v>
      </c>
    </row>
    <row r="35">
      <c r="A35" s="1" t="s">
        <v>682</v>
      </c>
    </row>
    <row r="36">
      <c r="A36" s="1" t="s">
        <v>683</v>
      </c>
    </row>
    <row r="37">
      <c r="A37" s="1" t="s">
        <v>684</v>
      </c>
    </row>
    <row r="38">
      <c r="A38" s="1" t="s">
        <v>685</v>
      </c>
    </row>
    <row r="39">
      <c r="A39" s="1" t="s">
        <v>686</v>
      </c>
    </row>
    <row r="40">
      <c r="A40" s="1" t="s">
        <v>687</v>
      </c>
    </row>
    <row r="41">
      <c r="A41" s="1" t="s">
        <v>688</v>
      </c>
    </row>
  </sheetData>
  <drawing r:id="rId1"/>
</worksheet>
</file>